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945CCDD6-80B1-4982-A818-4E7557CD7E50}" xr6:coauthVersionLast="47" xr6:coauthVersionMax="47" xr10:uidLastSave="{00000000-0000-0000-0000-000000000000}"/>
  <bookViews>
    <workbookView xWindow="28680" yWindow="-120" windowWidth="29040" windowHeight="15840" activeTab="5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'A+R'!$A$1:$AE$106</definedName>
    <definedName name="ExternalData_1" localSheetId="4" hidden="1">'P+A'!$A$1:$AW$205</definedName>
    <definedName name="ExternalData_1" localSheetId="7" hidden="1">'P+A+R'!$A$1:$BE$216</definedName>
    <definedName name="ExternalData_1" localSheetId="5" hidden="1">'P+R'!$A$1:$AW$225</definedName>
    <definedName name="ExternalData_1" localSheetId="0" hidden="1">Points!$A$1:$AK$164</definedName>
    <definedName name="ExternalData_2" localSheetId="8" hidden="1">Minutes!$A$1:$AI$243</definedName>
    <definedName name="ExternalData_3" localSheetId="1" hidden="1">'Rebounds'!$A$1:$S$157</definedName>
    <definedName name="ExternalData_4" localSheetId="2" hidden="1">Assists!$A$1:$R$141</definedName>
    <definedName name="ExternalData_5" localSheetId="3" hidden="1">'FG3M'!$A$1:$M$140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0" l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<sst xmlns="http://schemas.openxmlformats.org/spreadsheetml/2006/main" count="3823" uniqueCount="312">
  <si>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</si>
  <si>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</si>
  <si>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</si>
  <si>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</si>
  <si>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</si>
  <si>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</si>
  <si>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</si>
  <si>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</si>
  <si>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</si>
  <si>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</si>
  <si>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</si>
  <si>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</si>
  <si>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</si>
  <si>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</si>
  <si>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</si>
  <si>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</si>
  <si>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</si>
  <si>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</si>
  <si>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</si>
  <si>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</si>
  <si>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</si>
  <si>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</si>
  <si>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</si>
  <si>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</si>
  <si>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</si>
  <si>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</si>
  <si>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</si>
  <si>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</si>
  <si>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</si>
  <si>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</si>
  <si>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</si>
  <si>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</si>
  <si>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</si>
  <si>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</si>
  <si>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</si>
  <si>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</si>
  <si>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</si>
  <si>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</si>
  <si>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</si>
  <si>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</si>
  <si>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</si>
  <si>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</si>
  <si>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</si>
  <si>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</si>
  <si>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</si>
  <si>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</si>
  <si>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</si>
  <si>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</si>
  <si>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</si>
  <si>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</si>
  <si>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</si>
  <si>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</si>
  <si>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</si>
  <si>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</si>
  <si>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</si>
  <si>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</si>
  <si>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</si>
  <si>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</si>
  <si>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</si>
  <si>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</si>
  <si>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</si>
  <si>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</si>
  <si>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</si>
  <si>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</si>
  <si>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</si>
  <si>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</si>
  <si>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</si>
  <si>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</si>
  <si>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</si>
  <si>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</si>
  <si>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</si>
  <si>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</si>
  <si>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</si>
  <si>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</si>
  <si>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</si>
  <si>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</si>
  <si>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Celtics</t>
  </si>
  <si>
    <t>Lakers</t>
  </si>
  <si>
    <t>Trail Blazers</t>
  </si>
  <si>
    <t>Nuggets</t>
  </si>
  <si>
    <t>Magic</t>
  </si>
  <si>
    <t>=HYPERLINK("https://www.nba.com/stats/player/1628369/boxscores-traditional", "Jayson Tatum")</t>
  </si>
  <si>
    <t>=HYPERLINK("https://www.nba.com/stats/player/1627759/boxscores-traditional", "Jaylen Brown")</t>
  </si>
  <si>
    <t>=HYPERLINK("https://www.nba.com/stats/player/204001/boxscores-traditional", "Kristaps Porzingis")</t>
  </si>
  <si>
    <t>=HYPERLINK("https://www.nba.com/stats/player/1628401/boxscores-traditional", "Derrick White")</t>
  </si>
  <si>
    <t>=HYPERLINK("https://www.nba.com/stats/player/201950/boxscores-traditional", "Jrue Holiday")</t>
  </si>
  <si>
    <t>=HYPERLINK("https://www.nba.com/stats/player/1630202/boxscores-traditional", "Payton Pritchard")</t>
  </si>
  <si>
    <t>=HYPERLINK("https://www.nba.com/stats/player/1628436/boxscores-traditional", "Luke Kornet")</t>
  </si>
  <si>
    <t>=HYPERLINK("https://www.nba.com/stats/player/201143/boxscores-traditional", "Al Horford")</t>
  </si>
  <si>
    <t>=HYPERLINK("https://www.nba.com/stats/player/1629674/boxscores-traditional", "Neemias Queta")</t>
  </si>
  <si>
    <t>=HYPERLINK("https://www.nba.com/stats/player/1629029/boxscores-traditional", "Luka Doncic")</t>
  </si>
  <si>
    <t>=HYPERLINK("https://www.nba.com/stats/player/1629656/boxscores-traditional", "Quentin Grimes")</t>
  </si>
  <si>
    <t>=HYPERLINK("https://www.nba.com/stats/player/1630532/boxscores-traditional", "Franz Wagner")</t>
  </si>
  <si>
    <t>=HYPERLINK("https://www.nba.com/stats/player/1631094/boxscores-traditional", "Paolo Banchero")</t>
  </si>
  <si>
    <t>=HYPERLINK("https://www.nba.com/stats/player/1628976/boxscores-traditional", "Wendell Carter Jr.")</t>
  </si>
  <si>
    <t>=HYPERLINK("https://www.nba.com/stats/player/1630591/boxscores-traditional", "Jalen Suggs")</t>
  </si>
  <si>
    <t>=HYPERLINK("https://www.nba.com/stats/player/1629021/boxscores-traditional", "Moritz Wagner")</t>
  </si>
  <si>
    <t>=HYPERLINK("https://www.nba.com/stats/player/1629048/boxscores-traditional", "Goga Bitadze")</t>
  </si>
  <si>
    <t>=HYPERLINK("https://www.nba.com/stats/player/1630175/boxscores-traditional", "Cole Anthony")</t>
  </si>
  <si>
    <t>=HYPERLINK("https://www.nba.com/stats/player/1630243/boxscores-traditional", "Trevelin Queen")</t>
  </si>
  <si>
    <t>=HYPERLINK("https://www.nba.com/stats/player/1641783/boxscores-traditional", "Tristan da Silva")</t>
  </si>
  <si>
    <t>=HYPERLINK("https://www.nba.com/stats/player/203484/boxscores-traditional", "Kentavious Caldwell-Pope")</t>
  </si>
  <si>
    <t>=HYPERLINK("https://www.nba.com/stats/player/1641710/boxscores-traditional", "Anthony Black")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</si>
  <si>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</si>
  <si>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</si>
  <si>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</si>
  <si>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</si>
  <si>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</si>
  <si>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</si>
  <si>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</si>
  <si>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</si>
  <si>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</si>
  <si>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=HYPERLINK("https://www.nba.com/stats/player/2544/boxscores-traditional", "LeBron James")</t>
  </si>
  <si>
    <t>=HYPERLINK("https://www.nba.com/stats/player/1630559/boxscores-traditional", "Austin Reaves")</t>
  </si>
  <si>
    <t>=HYPERLINK("https://www.nba.com/stats/player/1629060/boxscores-traditional", "Rui Hachimura")</t>
  </si>
  <si>
    <t>=HYPERLINK("https://www.nba.com/stats/player/203076/boxscores-traditional", "Anthony Davis")</t>
  </si>
  <si>
    <t>=HYPERLINK("https://www.nba.com/stats/player/1627827/boxscores-traditional", "Dorian Finney-Smith")</t>
  </si>
  <si>
    <t>=HYPERLINK("https://www.nba.com/stats/player/1642261/boxscores-traditional", "Dalton Knecht")</t>
  </si>
  <si>
    <t>=HYPERLINK("https://www.nba.com/stats/player/1629637/boxscores-traditional", "Jaxson Hayes")</t>
  </si>
  <si>
    <t>=HYPERLINK("https://www.nba.com/stats/player/1629216/boxscores-traditional", "Gabe Vincent")</t>
  </si>
  <si>
    <t>=HYPERLINK("https://www.nba.com/stats/player/1628368/boxscores-traditional", "De'Aaron Fox")</t>
  </si>
  <si>
    <t>=HYPERLINK("https://www.nba.com/stats/player/1628989/boxscores-traditional", "Kevin Huerter")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</si>
  <si>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</si>
  <si>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</si>
  <si>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</si>
  <si>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</si>
  <si>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</si>
  <si>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</si>
  <si>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</si>
  <si>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</si>
  <si>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=HYPERLINK("https://www.nba.com/stats/player/1629611/boxscores-traditional", "Terance Mann")</t>
  </si>
  <si>
    <t>=HYPERLINK("https://www.nba.com/stats/player/1629629/boxscores-traditional", "Cam Reddish")</t>
  </si>
  <si>
    <t>Cavaliers</t>
  </si>
  <si>
    <t>=HYPERLINK("https://www.nba.com/stats/player/1629636/boxscores-traditional", "Darius Garland")</t>
  </si>
  <si>
    <t>=HYPERLINK("https://www.nba.com/stats/player/1628378/boxscores-traditional", "Donovan Mitchell")</t>
  </si>
  <si>
    <t>=HYPERLINK("https://www.nba.com/stats/player/1628386/boxscores-traditional", "Jarrett Allen")</t>
  </si>
  <si>
    <t>=HYPERLINK("https://www.nba.com/stats/player/1630596/boxscores-traditional", "Evan Mobley")</t>
  </si>
  <si>
    <t>=HYPERLINK("https://www.nba.com/stats/player/1629660/boxscores-traditional", "Ty Jerome")</t>
  </si>
  <si>
    <t>=HYPERLINK("https://www.nba.com/stats/player/1629622/boxscores-traditional", "Max Strus")</t>
  </si>
  <si>
    <t>=HYPERLINK("https://www.nba.com/stats/player/1630241/boxscores-traditional", "Sam Merrill")</t>
  </si>
  <si>
    <t>=HYPERLINK("https://www.nba.com/stats/player/1627777/boxscores-traditional", "Georges Niang")</t>
  </si>
  <si>
    <t>=HYPERLINK("https://www.nba.com/stats/player/1629731/boxscores-traditional", "Dean Wade")</t>
  </si>
  <si>
    <t>=HYPERLINK("https://www.nba.com/stats/player/1630171/boxscores-traditional", "Isaac Okoro")</t>
  </si>
  <si>
    <t>Hawks</t>
  </si>
  <si>
    <t>=HYPERLINK("https://www.nba.com/stats/player/1629027/boxscores-traditional", "Trae Young")</t>
  </si>
  <si>
    <t>=HYPERLINK("https://www.nba.com/stats/player/1630552/boxscores-traditional", "Jalen Johnson")</t>
  </si>
  <si>
    <t>=HYPERLINK("https://www.nba.com/stats/player/1630700/boxscores-traditional", "Dyson Daniels")</t>
  </si>
  <si>
    <t>=HYPERLINK("https://www.nba.com/stats/player/1629631/boxscores-traditional", "De'Andre Hunter")</t>
  </si>
  <si>
    <t>=HYPERLINK("https://www.nba.com/stats/player/1642258/boxscores-traditional", "Zaccharie Risacher")</t>
  </si>
  <si>
    <t>=HYPERLINK("https://www.nba.com/stats/player/1630168/boxscores-traditional", "Onyeka Okongwu")</t>
  </si>
  <si>
    <t>=HYPERLINK("https://www.nba.com/stats/player/1630249/boxscores-traditional", "Vít Krejcí")</t>
  </si>
  <si>
    <t>=HYPERLINK("https://www.nba.com/stats/player/203991/boxscores-traditional", "Clint Capela")</t>
  </si>
  <si>
    <t>=HYPERLINK("https://www.nba.com/stats/player/1626204/boxscores-traditional", "Larry Nance Jr.")</t>
  </si>
  <si>
    <t>=HYPERLINK("https://www.nba.com/stats/player/203992/boxscores-traditional", "Bogdan Bogdanovic")</t>
  </si>
  <si>
    <t>=HYPERLINK("https://www.nba.com/stats/player/1631243/boxscores-traditional", "Mouhamed Gueye")</t>
  </si>
  <si>
    <t>Spurs</t>
  </si>
  <si>
    <t>=HYPERLINK("https://www.nba.com/stats/player/1641705/boxscores-traditional", "Victor Wembanyama")</t>
  </si>
  <si>
    <t>=HYPERLINK("https://www.nba.com/stats/player/1630170/boxscores-traditional", "Devin Vassell")</t>
  </si>
  <si>
    <t>=HYPERLINK("https://www.nba.com/stats/player/101108/boxscores-traditional", "Chris Paul")</t>
  </si>
  <si>
    <t>=HYPERLINK("https://www.nba.com/stats/player/1642264/boxscores-traditional", "Stephon Castle")</t>
  </si>
  <si>
    <t>=HYPERLINK("https://www.nba.com/stats/player/1631110/boxscores-traditional", "Jeremy Sochan")</t>
  </si>
  <si>
    <t>=HYPERLINK("https://www.nba.com/stats/player/203084/boxscores-traditional", "Harrison Barnes")</t>
  </si>
  <si>
    <t>=HYPERLINK("https://www.nba.com/stats/player/1629640/boxscores-traditional", "Keldon Johnson")</t>
  </si>
  <si>
    <t>=HYPERLINK("https://www.nba.com/stats/player/1628398/boxscores-traditional", "Kyle Kuzma")</t>
  </si>
  <si>
    <t>Hornets</t>
  </si>
  <si>
    <t>Nets</t>
  </si>
  <si>
    <t>=HYPERLINK("https://www.nba.com/stats/player/1628970/boxscores-traditional", "Miles Bridges")</t>
  </si>
  <si>
    <t>=HYPERLINK("https://www.nba.com/stats/player/1630163/boxscores-traditional", "LaMelo Ball")</t>
  </si>
  <si>
    <t>=HYPERLINK("https://www.nba.com/stats/player/1641706/boxscores-traditional", "Brandon Miller")</t>
  </si>
  <si>
    <t>=HYPERLINK("https://www.nba.com/stats/player/1642354/boxscores-traditional", "KJ Simpson")</t>
  </si>
  <si>
    <t>=HYPERLINK("https://www.nba.com/stats/player/1641733/boxscores-traditional", "Nick Smith Jr.")</t>
  </si>
  <si>
    <t>=HYPERLINK("https://www.nba.com/stats/player/1631109/boxscores-traditional", "Mark Williams")</t>
  </si>
  <si>
    <t>=HYPERLINK("https://www.nba.com/stats/player/1629684/boxscores-traditional", "Grant Williams")</t>
  </si>
  <si>
    <t>=HYPERLINK("https://www.nba.com/stats/player/1631217/boxscores-traditional", "Moussa Diabaté")</t>
  </si>
  <si>
    <t>=HYPERLINK("https://www.nba.com/stats/player/1629006/boxscores-traditional", "Josh Okogie")</t>
  </si>
  <si>
    <t>=HYPERLINK("https://www.nba.com/stats/player/203995/boxscores-traditional", "Vasilije Micic")</t>
  </si>
  <si>
    <t>=HYPERLINK("https://www.nba.com/stats/player/1630182/boxscores-traditional", "Josh Green")</t>
  </si>
  <si>
    <t>=HYPERLINK("https://www.nba.com/stats/player/1630544/boxscores-traditional", "Tre Mann")</t>
  </si>
  <si>
    <t>=HYPERLINK("https://www.nba.com/stats/player/203552/boxscores-traditional", "Seth Curry")</t>
  </si>
  <si>
    <t>=HYPERLINK("https://www.nba.com/stats/player/1628998/boxscores-traditional", "Cody Martin")</t>
  </si>
  <si>
    <t>=HYPERLINK("https://www.nba.com/stats/player/1631209/boxscores-traditional", "Isaiah Wong")</t>
  </si>
  <si>
    <t>=HYPERLINK("https://www.nba.com/stats/player/1629661/boxscores-traditional", "Cameron Johnson")</t>
  </si>
  <si>
    <t>=HYPERLINK("https://www.nba.com/stats/player/1630560/boxscores-traditional", "Cam Thomas")</t>
  </si>
  <si>
    <t>=HYPERLINK("https://www.nba.com/stats/player/1630553/boxscores-traditional", "Keon Johnson")</t>
  </si>
  <si>
    <t>=HYPERLINK("https://www.nba.com/stats/player/1626156/boxscores-traditional", "D'Angelo Russell")</t>
  </si>
  <si>
    <t>=HYPERLINK("https://www.nba.com/stats/player/1641787/boxscores-traditional", "Tosan Evbuomwan")</t>
  </si>
  <si>
    <t>=HYPERLINK("https://www.nba.com/stats/player/1629651/boxscores-traditional", "Nic Claxton")</t>
  </si>
  <si>
    <t>=HYPERLINK("https://www.nba.com/stats/player/1630549/boxscores-traditional", "Day'Ron Sharpe")</t>
  </si>
  <si>
    <t>=HYPERLINK("https://www.nba.com/stats/player/1627732/boxscores-traditional", "Ben Simmons")</t>
  </si>
  <si>
    <t>=HYPERLINK("https://www.nba.com/stats/player/1630592/boxscores-traditional", "Jalen Wilson")</t>
  </si>
  <si>
    <t>=HYPERLINK("https://www.nba.com/stats/player/1630533/boxscores-traditional", "Ziaire Williams")</t>
  </si>
  <si>
    <t>=HYPERLINK("https://www.nba.com/stats/player/1641727/boxscores-traditional", "Dariq Whitehead")</t>
  </si>
  <si>
    <t>=HYPERLINK("https://www.nba.com/stats/player/1641730/boxscores-traditional", "Noah Clowney")</t>
  </si>
  <si>
    <t>=HYPERLINK("https://www.nba.com/stats/player/1630570/boxscores-traditional", "Trendon Watford")</t>
  </si>
  <si>
    <t>Bucks</t>
  </si>
  <si>
    <t>=HYPERLINK("https://www.nba.com/stats/player/203507/boxscores-traditional", "Giannis Antetokounmpo")</t>
  </si>
  <si>
    <t>=HYPERLINK("https://www.nba.com/stats/player/203081/boxscores-traditional", "Damian Lillard")</t>
  </si>
  <si>
    <t>=HYPERLINK("https://www.nba.com/stats/player/201572/boxscores-traditional", "Brook Lopez")</t>
  </si>
  <si>
    <t>=HYPERLINK("https://www.nba.com/stats/player/1626171/boxscores-traditional", "Bobby Portis")</t>
  </si>
  <si>
    <t>=HYPERLINK("https://www.nba.com/stats/player/1627752/boxscores-traditional", "Taurean Prince")</t>
  </si>
  <si>
    <t>=HYPERLINK("https://www.nba.com/stats/player/1629018/boxscores-traditional", "Gary Trent Jr.")</t>
  </si>
  <si>
    <t>=HYPERLINK("https://www.nba.com/stats/player/203114/boxscores-traditional", "Khris Middleton")</t>
  </si>
  <si>
    <t>=HYPERLINK("https://www.nba.com/stats/player/1631260/boxscores-traditional", "AJ Green")</t>
  </si>
  <si>
    <t>=HYPERLINK("https://www.nba.com/stats/player/203901/boxscores-traditional", "Elfrid Payton")</t>
  </si>
  <si>
    <t>=HYPERLINK("https://www.nba.com/stats/player/1629234/boxscores-traditional", "Drew Eubanks")</t>
  </si>
  <si>
    <t>=HYPERLINK("https://www.nba.com/stats/player/1629726/boxscores-traditional", "Garrison Mathews")</t>
  </si>
  <si>
    <t>=HYPERLINK("https://www.nba.com/stats/player/1642275/boxscores-traditional", "Tidjane Salaün")</t>
  </si>
  <si>
    <t>=HYPERLINK("https://www.nba.com/stats/player/1631213/boxscores-traditional", "Tyrese Martin")</t>
  </si>
  <si>
    <t>=HYPERLINK("https://www.nba.com/stats/player/1630573/boxscores-traditional", "Sam Hauser")</t>
  </si>
  <si>
    <t>=HYPERLINK("https://www.nba.com/stats/player/1626192/boxscores-traditional", "Pat Connaughton")</t>
  </si>
  <si>
    <t>=HYPERLINK("https://www.nba.com/stats/player/1630192/boxscores-traditional", "Zeke Nnaji")</t>
  </si>
  <si>
    <t>=HYPERLINK("https://www.nba.com/stats/player/1629020/boxscores-traditional", "Jarred Vanderbilt")</t>
  </si>
  <si>
    <t>=HYPERLINK("https://www.nba.com/stats/player/1627747/boxscores-traditional", "Caris LeVert")</t>
  </si>
  <si>
    <t>=HYPERLINK("https://www.nba.com/stats/player/1629610/boxscores-traditional", "DaQuan Jeffries")</t>
  </si>
  <si>
    <t>=HYPERLINK("https://www.nba.com/stats/player/1626153/boxscores-traditional", "Delon Wright")</t>
  </si>
  <si>
    <t>=HYPERLINK("https://www.nba.com/stats/player/1641748/boxscores-traditional", "Andre Jackson Jr.")</t>
  </si>
  <si>
    <t>=HYPERLINK("https://www.nba.com/stats/player/1629618/boxscores-traditional", "Jalen Pickett")</t>
  </si>
  <si>
    <t>=HYPERLINK("https://www.nba.com/stats/player/1630577/boxscores-traditional", "Julian Champagnie")</t>
  </si>
  <si>
    <t>Grizzlies</t>
  </si>
  <si>
    <t>Pacers</t>
  </si>
  <si>
    <t>=HYPERLINK("https://www.nba.com/stats/player/1630217/boxscores-traditional", "Desmond Bane")</t>
  </si>
  <si>
    <t>=HYPERLINK("https://www.nba.com/stats/player/1629630/boxscores-traditional", "Ja Morant")</t>
  </si>
  <si>
    <t>=HYPERLINK("https://www.nba.com/stats/player/1630590/boxscores-traditional", "Scotty Pippen Jr.")</t>
  </si>
  <si>
    <t>=HYPERLINK("https://www.nba.com/stats/player/1628379/boxscores-traditional", "Luke Kennard")</t>
  </si>
  <si>
    <t>=HYPERLINK("https://www.nba.com/stats/player/1630583/boxscores-traditional", "Santi Aldama")</t>
  </si>
  <si>
    <t>=HYPERLINK("https://www.nba.com/stats/player/1628991/boxscores-traditional", "Jaren Jackson Jr.")</t>
  </si>
  <si>
    <t>=HYPERLINK("https://www.nba.com/stats/player/1631246/boxscores-traditional", "Vince Williams Jr.")</t>
  </si>
  <si>
    <t>=HYPERLINK("https://www.nba.com/stats/player/203935/boxscores-traditional", "Marcus Smart")</t>
  </si>
  <si>
    <t>=HYPERLINK("https://www.nba.com/stats/player/1630169/boxscores-traditional", "Tyrese Haliburton")</t>
  </si>
  <si>
    <t>=HYPERLINK("https://www.nba.com/stats/player/1628418/boxscores-traditional", "Thomas Bryant")</t>
  </si>
  <si>
    <t>=HYPERLINK("https://www.nba.com/stats/player/204456/boxscores-traditional", "T.J. McConnell")</t>
  </si>
  <si>
    <t>=HYPERLINK("https://www.nba.com/stats/player/1629614/boxscores-traditional", "Andrew Nembhard")</t>
  </si>
  <si>
    <t>=HYPERLINK("https://www.nba.com/stats/player/1631097/boxscores-traditional", "Bennedict Mathurin")</t>
  </si>
  <si>
    <t>=HYPERLINK("https://www.nba.com/stats/player/1627783/boxscores-traditional", "Pascal Siakam")</t>
  </si>
  <si>
    <t>=HYPERLINK("https://www.nba.com/stats/player/1630174/boxscores-traditional", "Aaron Nesmith")</t>
  </si>
  <si>
    <t>76ers</t>
  </si>
  <si>
    <t>=HYPERLINK("https://www.nba.com/stats/player/203954/boxscores-traditional", "Joel Embiid")</t>
  </si>
  <si>
    <t>=HYPERLINK("https://www.nba.com/stats/player/1630178/boxscores-traditional", "Tyrese Maxey")</t>
  </si>
  <si>
    <t>=HYPERLINK("https://www.nba.com/stats/player/200768/boxscores-traditional", "Kyle Lowry")</t>
  </si>
  <si>
    <t>=HYPERLINK("https://www.nba.com/stats/player/1628997/boxscores-traditional", "Caleb Martin")</t>
  </si>
  <si>
    <t>=HYPERLINK("https://www.nba.com/stats/player/1642272/boxscores-traditional", "Jared McCain")</t>
  </si>
  <si>
    <t>=HYPERLINK("https://www.nba.com/stats/player/1630215/boxscores-traditional", "Jared Butler")</t>
  </si>
  <si>
    <t>=HYPERLINK("https://www.nba.com/stats/player/201569/boxscores-traditional", "Eric Gordon")</t>
  </si>
  <si>
    <t>=HYPERLINK("https://www.nba.com/stats/player/202331/boxscores-traditional", "Paul George")</t>
  </si>
  <si>
    <t>=HYPERLINK("https://www.nba.com/stats/player/1641741/boxscores-traditional", "Ricky Council IV")</t>
  </si>
  <si>
    <t>=HYPERLINK("https://www.nba.com/stats/player/1627824/boxscores-traditional", "Guerschon Yabusele")</t>
  </si>
  <si>
    <t>=HYPERLINK("https://www.nba.com/stats/player/1641854/boxscores-traditional", "Craig Porter Jr.")</t>
  </si>
  <si>
    <t>Bulls</t>
  </si>
  <si>
    <t>Knicks</t>
  </si>
  <si>
    <t>=HYPERLINK("https://www.nba.com/stats/player/1630581/boxscores-traditional", "Josh Giddey")</t>
  </si>
  <si>
    <t>=HYPERLINK("https://www.nba.com/stats/player/1630245/boxscores-traditional", "Ayo Dosunmu")</t>
  </si>
  <si>
    <t>=HYPERLINK("https://www.nba.com/stats/player/1629632/boxscores-traditional", "Coby White")</t>
  </si>
  <si>
    <t>=HYPERLINK("https://www.nba.com/stats/player/202696/boxscores-traditional", "Nikola Vucevic")</t>
  </si>
  <si>
    <t>=HYPERLINK("https://www.nba.com/stats/player/1628366/boxscores-traditional", "Lonzo Ball")</t>
  </si>
  <si>
    <t>=HYPERLINK("https://www.nba.com/stats/player/1630200/boxscores-traditional", "Tre Jones")</t>
  </si>
  <si>
    <t>=HYPERLINK("https://www.nba.com/stats/player/1628404/boxscores-traditional", "Josh Hart")</t>
  </si>
  <si>
    <t>=HYPERLINK("https://www.nba.com/stats/player/1628973/boxscores-traditional", "Jalen Brunson")</t>
  </si>
  <si>
    <t>=HYPERLINK("https://www.nba.com/stats/player/1628969/boxscores-traditional", "Mikal Bridges")</t>
  </si>
  <si>
    <t>=HYPERLINK("https://www.nba.com/stats/player/1626166/boxscores-traditional", "Cameron Payne")</t>
  </si>
  <si>
    <t>=HYPERLINK("https://www.nba.com/stats/player/1628384/boxscores-traditional", "OG Anunoby")</t>
  </si>
  <si>
    <t>=HYPERLINK("https://www.nba.com/stats/player/1626157/boxscores-traditional", "Karl-Anthony Towns")</t>
  </si>
  <si>
    <t>Clippers</t>
  </si>
  <si>
    <t>=HYPERLINK("https://www.nba.com/stats/player/1629645/boxscores-traditional", "Kevin Porter Jr.")</t>
  </si>
  <si>
    <t>=HYPERLINK("https://www.nba.com/stats/player/1642358/boxscores-traditional", "AJ Johnson")</t>
  </si>
  <si>
    <t>=HYPERLINK("https://www.nba.com/stats/player/201935/boxscores-traditional", "James Harden")</t>
  </si>
  <si>
    <t>=HYPERLINK("https://www.nba.com/stats/player/1627739/boxscores-traditional", "Kris Dunn")</t>
  </si>
  <si>
    <t>=HYPERLINK("https://www.nba.com/stats/player/202695/boxscores-traditional", "Kawhi Leonard")</t>
  </si>
  <si>
    <t>=HYPERLINK("https://www.nba.com/stats/player/1627826/boxscores-traditional", "Ivica Zubac")</t>
  </si>
  <si>
    <t>=HYPERLINK("https://www.nba.com/stats/player/1626181/boxscores-traditional", "Norman Powell")</t>
  </si>
  <si>
    <t>=HYPERLINK("https://www.nba.com/stats/player/203994/boxscores-traditional", "Jusuf Nurkic")</t>
  </si>
  <si>
    <t>Suns</t>
  </si>
  <si>
    <t>=HYPERLINK("https://www.nba.com/stats/player/1626145/boxscores-traditional", "Tyus Jones")</t>
  </si>
  <si>
    <t>=HYPERLINK("https://www.nba.com/stats/player/1626164/boxscores-traditional", "Devin Booker")</t>
  </si>
  <si>
    <t>=HYPERLINK("https://www.nba.com/stats/player/203078/boxscores-traditional", "Bradley Beal")</t>
  </si>
  <si>
    <t>=HYPERLINK("https://www.nba.com/stats/player/201142/boxscores-traditional", "Kevin Durant")</t>
  </si>
  <si>
    <t>=HYPERLINK("https://www.nba.com/stats/player/1628960/boxscores-traditional", "Grayson Allen")</t>
  </si>
  <si>
    <t>=HYPERLINK("https://www.nba.com/stats/player/203486/boxscores-traditional", "Mason Plumlee")</t>
  </si>
  <si>
    <t>=HYPERLINK("https://www.nba.com/stats/player/1626220/boxscores-traditional", "Royce O'Neale")</t>
  </si>
  <si>
    <t>=HYPERLINK("https://www.nba.com/stats/player/1631102/boxscores-traditional", "TyTy Washington Jr.")</t>
  </si>
  <si>
    <t>=HYPERLINK("https://www.nba.com/stats/player/1630625/boxscores-traditional", "Dalano Banton")</t>
  </si>
  <si>
    <t>=HYPERLINK("https://www.nba.com/stats/player/1641713/boxscores-traditional", "GG Jackson")</t>
  </si>
  <si>
    <t>=HYPERLINK("https://www.nba.com/stats/player/1629634/boxscores-traditional", "Brandon Clarke")</t>
  </si>
  <si>
    <t>=HYPERLINK("https://www.nba.com/stats/player/1641744/boxscores-traditional", "Zach Edey")</t>
  </si>
  <si>
    <t>=HYPERLINK("https://www.nba.com/stats/player/1642377/boxscores-traditional", "Jaylen Wells")</t>
  </si>
  <si>
    <t>=HYPERLINK("https://www.nba.com/stats/player/1629723/boxscores-traditional", "John Konchar")</t>
  </si>
  <si>
    <t>=HYPERLINK("https://www.nba.com/stats/player/1630543/boxscores-traditional", "Isaiah Jackson")</t>
  </si>
  <si>
    <t>=HYPERLINK("https://www.nba.com/stats/player/1626167/boxscores-traditional", "Myles Turner")</t>
  </si>
  <si>
    <t>=HYPERLINK("https://www.nba.com/stats/player/1641767/boxscores-traditional", "Ben Sheppard")</t>
  </si>
  <si>
    <t>=HYPERLINK("https://www.nba.com/stats/player/1630167/boxscores-traditional", "Obi Toppin")</t>
  </si>
  <si>
    <t>=HYPERLINK("https://www.nba.com/stats/player/1626162/boxscores-traditional", "Kelly Oubre Jr.")</t>
  </si>
  <si>
    <t>=HYPERLINK("https://www.nba.com/stats/player/1642348/boxscores-traditional", "Justin Edwards")</t>
  </si>
  <si>
    <t>=HYPERLINK("https://www.nba.com/stats/player/203083/boxscores-traditional", "Andre Drummond")</t>
  </si>
  <si>
    <t>=HYPERLINK("https://www.nba.com/stats/player/1630231/boxscores-traditional", "KJ Martin")</t>
  </si>
  <si>
    <t>=HYPERLINK("https://www.nba.com/stats/player/1628371/boxscores-traditional", "Jonathan Isaac")</t>
  </si>
  <si>
    <t>=HYPERLINK("https://www.nba.com/stats/player/1641824/boxscores-traditional", "Matas Buzelis")</t>
  </si>
  <si>
    <t>=HYPERLINK("https://www.nba.com/stats/player/1630172/boxscores-traditional", "Patrick Williams")</t>
  </si>
  <si>
    <t>=HYPERLINK("https://www.nba.com/stats/player/1630173/boxscores-traditional", "Precious Achiuwa")</t>
  </si>
  <si>
    <t>=HYPERLINK("https://www.nba.com/stats/player/1630579/boxscores-traditional", "Jericho Sims")</t>
  </si>
  <si>
    <t>=HYPERLINK("https://www.nba.com/stats/player/1630540/boxscores-traditional", "Miles McBride")</t>
  </si>
  <si>
    <t>=HYPERLINK("https://www.nba.com/stats/player/1631157/boxscores-traditional", "Ryan Rollins")</t>
  </si>
  <si>
    <t>=HYPERLINK("https://www.nba.com/stats/player/1627884/boxscores-traditional", "Derrick Jones Jr.")</t>
  </si>
  <si>
    <t>=HYPERLINK("https://www.nba.com/stats/player/1628964/boxscores-traditional", "Mo Bamba")</t>
  </si>
  <si>
    <t>=HYPERLINK("https://www.nba.com/stats/player/1629599/boxscores-traditional", "Amir Coffey")</t>
  </si>
  <si>
    <t>=HYPERLINK("https://www.nba.com/stats/player/201959/boxscores-traditional", "Taj Gibson")</t>
  </si>
  <si>
    <t>=HYPERLINK("https://www.nba.com/stats/player/1630208/boxscores-traditional", "Nick Richards")</t>
  </si>
  <si>
    <t>=HYPERLINK("https://www.nba.com/stats/player/1629626/boxscores-traditional", "Bol Bol")</t>
  </si>
  <si>
    <t>=HYPERLINK("https://www.nba.com/stats/player/1630692/boxscores-traditional", "Jordan Goodwin")</t>
  </si>
  <si>
    <t>=HYPERLINK("https://www.nba.com/stats/player/1642270/boxscores-traditional", "Donovan Clingan")</t>
  </si>
  <si>
    <t>=HYPERLINK("https://www.nba.com/stats/player/1631133/boxscores-traditional", "Jabari Walker")</t>
  </si>
  <si>
    <t>=HYPERLINK("https://www.nba.com/stats/player/1641724/boxscores-traditional", "Jett Howard")</t>
  </si>
  <si>
    <t>=HYPERLINK("https://www.nba.com/stats/player/201587/boxscores-traditional", "Nicolas Batum")</t>
  </si>
  <si>
    <t>=HYPERLINK("https://www.nba.com/stats/player/203458/boxscores-traditional", "Alex Len")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</si>
</sst>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164" tableType="queryTable" totalsRowShown="0">
  <autoFilter ref="A1:AK164" xr:uid="{1E59D264-FE97-4192-9E03-00260E717D58}"/>
  <sortState xmlns:xlrd2="http://schemas.microsoft.com/office/spreadsheetml/2017/richdata2" ref="A2:AK164">
    <sortCondition ref="D1:D164"/>
  </sortState>
  <tableColumns count="37">
    <tableColumn id="46" xr3:uid="{8972E0FD-EDA9-4813-90EC-A04011147995}" uniqueName="46" name="game_id" queryTableFieldId="52" dataDxfId="65" dataCellStyle="Percent"/>
    <tableColumn id="33" xr3:uid="{1775C20D-7BC8-4989-A629-2471F32909FF}" uniqueName="33" name="Team" queryTableFieldId="33" dataDxfId="64" dataCellStyle="Percent"/>
    <tableColumn id="34" xr3:uid="{A043ADEE-CE49-479B-87C8-BB6A5C0D4578}" uniqueName="34" name="Matchup" queryTableFieldId="34" dataDxfId="63" dataCellStyle="Percent"/>
    <tableColumn id="37" xr3:uid="{141E9919-AA4C-4B35-81F1-D393A5A70D48}" uniqueName="37" name="time" queryTableFieldId="41" dataDxfId="62" dataCellStyle="Percent"/>
    <tableColumn id="35" xr3:uid="{AF8D8CED-9D95-4BF9-AA82-20800B970816}" uniqueName="35" name="Player" queryTableFieldId="35" dataDxfId="61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60" dataCellStyle="Percent"/>
    <tableColumn id="10" xr3:uid="{6E75293F-B1EC-40A9-B149-0CC61A2BBDD0}" uniqueName="10" name="8+" queryTableFieldId="10" dataDxfId="59" dataCellStyle="Percent"/>
    <tableColumn id="11" xr3:uid="{D2ADD258-134B-482C-B155-8D5E7F7F8F11}" uniqueName="11" name="9+" queryTableFieldId="11" dataDxfId="58" dataCellStyle="Percent"/>
    <tableColumn id="12" xr3:uid="{3DCCD1FC-88F2-4322-905A-71CB7C60A94B}" uniqueName="12" name="10+" queryTableFieldId="12" dataDxfId="57" dataCellStyle="Percent"/>
    <tableColumn id="13" xr3:uid="{C3BE1F5E-B23C-44A6-85E2-ADB950F4303E}" uniqueName="13" name="11+" queryTableFieldId="13" dataDxfId="56" dataCellStyle="Percent"/>
    <tableColumn id="14" xr3:uid="{F6C6EAC6-2566-4C81-83F3-A4AF6F8A69FC}" uniqueName="14" name="12+" queryTableFieldId="14" dataDxfId="55" dataCellStyle="Percent"/>
    <tableColumn id="15" xr3:uid="{621534D9-FBDC-44DB-BD27-2C43235FFDD7}" uniqueName="15" name="13+" queryTableFieldId="15" dataDxfId="54" dataCellStyle="Percent"/>
    <tableColumn id="16" xr3:uid="{F987FABC-9C76-4940-8E1A-7448D22B7DD0}" uniqueName="16" name="14+" queryTableFieldId="16" dataDxfId="53" dataCellStyle="Percent"/>
    <tableColumn id="17" xr3:uid="{103CEBE8-AE20-4F40-BDD5-2EAEDFCBAD61}" uniqueName="17" name="15+" queryTableFieldId="17" dataDxfId="52" dataCellStyle="Percent"/>
    <tableColumn id="18" xr3:uid="{ED25ECE1-1F1F-4C4C-94A9-790A3B4022B0}" uniqueName="18" name="16+" queryTableFieldId="18" dataDxfId="51" dataCellStyle="Percent"/>
    <tableColumn id="19" xr3:uid="{AE6EBC5D-3BDC-4362-AA89-4D3F61958F11}" uniqueName="19" name="17+" queryTableFieldId="19" dataDxfId="50" dataCellStyle="Percent"/>
    <tableColumn id="20" xr3:uid="{DF5B0486-E390-4FE5-BA94-E308E5B4B7DF}" uniqueName="20" name="18+" queryTableFieldId="20" dataDxfId="49" dataCellStyle="Percent"/>
    <tableColumn id="21" xr3:uid="{8F867834-FCC7-4350-B5A4-2AE8F837F21F}" uniqueName="21" name="19+" queryTableFieldId="21" dataDxfId="48" dataCellStyle="Percent"/>
    <tableColumn id="22" xr3:uid="{CB2BE0E8-3274-46EE-B2CF-03D9DF3D6474}" uniqueName="22" name="20+" queryTableFieldId="22" dataDxfId="47" dataCellStyle="Percent"/>
    <tableColumn id="23" xr3:uid="{C154FA59-1202-4CCC-AE71-409E6DBCDF09}" uniqueName="23" name="21+" queryTableFieldId="23" dataDxfId="46" dataCellStyle="Percent"/>
    <tableColumn id="24" xr3:uid="{A68D3284-CDD5-43E5-A4A4-6C60067F08A5}" uniqueName="24" name="22+" queryTableFieldId="24" dataDxfId="45" dataCellStyle="Percent"/>
    <tableColumn id="25" xr3:uid="{0D9D91BE-DE6B-4183-BAE2-59E677719F41}" uniqueName="25" name="23+" queryTableFieldId="25" dataDxfId="44" dataCellStyle="Percent"/>
    <tableColumn id="26" xr3:uid="{6ED20EEE-3FB6-4C95-B367-A8A0AF84799F}" uniqueName="26" name="24+" queryTableFieldId="26" dataDxfId="43" dataCellStyle="Percent"/>
    <tableColumn id="27" xr3:uid="{0F05A8FB-8B1B-4A6A-B6B3-7DEBE01CBB9F}" uniqueName="27" name="25+" queryTableFieldId="27" dataDxfId="42" dataCellStyle="Percent"/>
    <tableColumn id="28" xr3:uid="{203DA849-C675-4DA4-B239-CA505ADB80C5}" uniqueName="28" name="26+" queryTableFieldId="28" dataDxfId="41" dataCellStyle="Percent"/>
    <tableColumn id="29" xr3:uid="{A6C8900E-757D-4EE0-A287-CF38FA87B3E0}" uniqueName="29" name="27+" queryTableFieldId="29" dataDxfId="40" dataCellStyle="Percent"/>
    <tableColumn id="30" xr3:uid="{FCB7387D-A659-4B68-A753-0E928EC94F85}" uniqueName="30" name="28+" queryTableFieldId="30" dataDxfId="39" dataCellStyle="Percent"/>
    <tableColumn id="31" xr3:uid="{CD77E202-A623-4214-800D-13AF825F3E27}" uniqueName="31" name="29+" queryTableFieldId="31" dataDxfId="38" dataCellStyle="Percent"/>
    <tableColumn id="32" xr3:uid="{7F684702-F22B-4976-BB34-E52EB1B1664E}" uniqueName="32" name="30+" queryTableFieldId="32" dataDxfId="37" dataCellStyle="Percent"/>
    <tableColumn id="39" xr3:uid="{695BF299-35E0-4CD9-BE58-CF9C015168C0}" uniqueName="39" name="31+" queryTableFieldId="44" dataDxfId="36" dataCellStyle="Percent"/>
    <tableColumn id="40" xr3:uid="{6D695D03-06C1-4110-B0ED-25AD39608B8D}" uniqueName="40" name="32+" queryTableFieldId="45" dataDxfId="35" dataCellStyle="Percent"/>
    <tableColumn id="41" xr3:uid="{5EA3C990-12C2-481F-B4E7-D35533A64FA5}" uniqueName="41" name="33+" queryTableFieldId="46" dataDxfId="34" dataCellStyle="Percent"/>
    <tableColumn id="42" xr3:uid="{C3CD4190-2DAC-4DDE-8545-DEF3D6C085E8}" uniqueName="42" name="34+" queryTableFieldId="47" dataDxfId="33" dataCellStyle="Percent"/>
    <tableColumn id="43" xr3:uid="{6FF19E1F-9EEF-4C35-BB6E-539B01180196}" uniqueName="43" name="35+" queryTableFieldId="48" dataDxfId="32" dataCellStyle="Percent"/>
    <tableColumn id="44" xr3:uid="{472BEB26-A222-41A7-83FD-806CC533FD2F}" uniqueName="44" name="40+" queryTableFieldId="49" dataDxfId="31" dataCellStyle="Percent"/>
    <tableColumn id="45" xr3:uid="{1D0371ED-EC73-4B2A-A11A-8B95E7E3749D}" uniqueName="45" name="45+" queryTableFieldId="50" dataDxfId="30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157" tableType="queryTable" totalsRowShown="0">
  <autoFilter ref="A1:S157" xr:uid="{4F81FA08-4CD0-4E3F-AD7B-FB6BB380E2CB}"/>
  <sortState xmlns:xlrd2="http://schemas.microsoft.com/office/spreadsheetml/2017/richdata2" ref="A2:S157">
    <sortCondition ref="D1:D157"/>
  </sortState>
  <tableColumns count="19">
    <tableColumn id="27" xr3:uid="{89DFD020-389F-442A-89FB-FBD61738C2DD}" uniqueName="27" name="game_id" queryTableFieldId="29" dataDxfId="81" dataCellStyle="Percent"/>
    <tableColumn id="8" xr3:uid="{1D03B8DF-1344-4758-A6BA-6A806AAE0A67}" uniqueName="8" name="Team" queryTableFieldId="8" dataDxfId="297"/>
    <tableColumn id="9" xr3:uid="{2D5F476F-4F21-4D1D-8704-5CF12B557C0A}" uniqueName="9" name="Matchup" queryTableFieldId="9" dataDxfId="296"/>
    <tableColumn id="25" xr3:uid="{C2F438D6-C639-47B2-BD4D-EE2F39D17BB8}" uniqueName="25" name="time" queryTableFieldId="25" dataDxfId="80" dataCellStyle="Percent"/>
    <tableColumn id="10" xr3:uid="{0CF16EA1-6916-4870-897A-5DFC08C64648}" uniqueName="10" name="Player" queryTableFieldId="10" dataDxfId="79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78" dataCellStyle="Percent"/>
    <tableColumn id="13" xr3:uid="{4FDFD193-CBC2-4620-908A-4F4D2D883A3E}" uniqueName="13" name="3+" queryTableFieldId="13" dataDxfId="77" dataCellStyle="Percent"/>
    <tableColumn id="14" xr3:uid="{7FA72576-6012-41DC-8C44-08BD1858CAFB}" uniqueName="14" name="4+" queryTableFieldId="14" dataDxfId="76" dataCellStyle="Percent"/>
    <tableColumn id="15" xr3:uid="{24DA29D7-C9A4-4920-B6FA-3E3ABB4F1FCD}" uniqueName="15" name="5+" queryTableFieldId="15" dataDxfId="75" dataCellStyle="Percent"/>
    <tableColumn id="16" xr3:uid="{41B7CF0A-69EC-4941-9890-B1D841A66F6C}" uniqueName="16" name="6+" queryTableFieldId="16" dataDxfId="74" dataCellStyle="Percent"/>
    <tableColumn id="17" xr3:uid="{B09363B4-DD05-455C-9AA8-A01626795B64}" uniqueName="17" name="7+" queryTableFieldId="17" dataDxfId="73" dataCellStyle="Percent"/>
    <tableColumn id="18" xr3:uid="{A5CE7739-6789-4CA6-9446-8B063D8C1023}" uniqueName="18" name="8+" queryTableFieldId="18" dataDxfId="72" dataCellStyle="Percent"/>
    <tableColumn id="19" xr3:uid="{1CA16248-2E71-4595-8667-F8DE95A23808}" uniqueName="19" name="9+" queryTableFieldId="19" dataDxfId="71" dataCellStyle="Percent"/>
    <tableColumn id="20" xr3:uid="{8D8B42A2-3D16-4190-9422-227694D73178}" uniqueName="20" name="10+" queryTableFieldId="20" dataDxfId="70" dataCellStyle="Percent"/>
    <tableColumn id="21" xr3:uid="{9AD2DF02-F4AE-4E79-9968-DB9A0068810D}" uniqueName="21" name="11+" queryTableFieldId="21" dataDxfId="69" dataCellStyle="Percent"/>
    <tableColumn id="22" xr3:uid="{098D32FD-3181-46BE-95F3-748B8A74C466}" uniqueName="22" name="12+" queryTableFieldId="22" dataDxfId="68" dataCellStyle="Percent"/>
    <tableColumn id="23" xr3:uid="{96E22C0D-E1E1-450F-8956-901293A2877C}" uniqueName="23" name="13+" queryTableFieldId="23" dataDxfId="67" dataCellStyle="Percent"/>
    <tableColumn id="24" xr3:uid="{C743A9DA-6278-4050-8AD5-200DB2F97CFC}" uniqueName="24" name="14+" queryTableFieldId="24" dataDxfId="66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141" tableType="queryTable" totalsRowShown="0">
  <autoFilter ref="A1:R141" xr:uid="{F56AC1E3-8CDB-42D3-9368-6BF035692275}"/>
  <tableColumns count="18">
    <tableColumn id="26" xr3:uid="{148655BD-E328-414B-B949-A9C9385D4776}" uniqueName="26" name="game_id" queryTableFieldId="28" dataDxfId="280" dataCellStyle="Percent"/>
    <tableColumn id="8" xr3:uid="{46494FFD-0D98-4628-ACBF-9C519012429E}" uniqueName="8" name="Team" queryTableFieldId="8" dataDxfId="295"/>
    <tableColumn id="9" xr3:uid="{79025B20-D09B-4154-830A-7D8740D4BF63}" uniqueName="9" name="Matchup" queryTableFieldId="9" dataDxfId="294"/>
    <tableColumn id="25" xr3:uid="{13902FEA-6D25-4D10-9FAD-9805562509C3}" uniqueName="25" name="time" queryTableFieldId="26" dataDxfId="279" dataCellStyle="Percent"/>
    <tableColumn id="10" xr3:uid="{1582755E-1C3D-4172-A38E-BF13B5EBCB01}" uniqueName="10" name="Player" queryTableFieldId="10" dataDxfId="278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277" dataCellStyle="Percent"/>
    <tableColumn id="13" xr3:uid="{5A52C5AB-D035-4235-B226-BE3279ED6DE4}" uniqueName="13" name="2+" queryTableFieldId="13" dataDxfId="276" dataCellStyle="Percent"/>
    <tableColumn id="14" xr3:uid="{7CB9C28B-F3F5-4A10-AC81-C96B767CEE8E}" uniqueName="14" name="3+" queryTableFieldId="14" dataDxfId="275" dataCellStyle="Percent"/>
    <tableColumn id="15" xr3:uid="{C58EA442-604F-4160-8BBF-E90F59F6E366}" uniqueName="15" name="4+" queryTableFieldId="15" dataDxfId="274" dataCellStyle="Percent"/>
    <tableColumn id="16" xr3:uid="{97C37C8B-CB3C-4C59-BF6B-48ACCED394A2}" uniqueName="16" name="5+" queryTableFieldId="16" dataDxfId="273" dataCellStyle="Percent"/>
    <tableColumn id="17" xr3:uid="{4CE3286D-7183-43E5-AA69-FC1BB3F5EFFB}" uniqueName="17" name="6+" queryTableFieldId="17" dataDxfId="272" dataCellStyle="Percent"/>
    <tableColumn id="18" xr3:uid="{FBCA4992-D870-4B4A-921D-AA345C6B891D}" uniqueName="18" name="7+" queryTableFieldId="18" dataDxfId="271" dataCellStyle="Percent"/>
    <tableColumn id="19" xr3:uid="{79039255-6638-45CF-8996-E1AE1A296AE4}" uniqueName="19" name="8+" queryTableFieldId="19" dataDxfId="270" dataCellStyle="Percent"/>
    <tableColumn id="20" xr3:uid="{0A58B04F-A73C-431E-B609-6EA6EB107C0A}" uniqueName="20" name="9+" queryTableFieldId="20" dataDxfId="269" dataCellStyle="Percent"/>
    <tableColumn id="21" xr3:uid="{BFE9F6B3-D2AF-4255-8690-129BB4B763B4}" uniqueName="21" name="10+" queryTableFieldId="21" dataDxfId="268" dataCellStyle="Percent"/>
    <tableColumn id="22" xr3:uid="{92F538AB-E5FD-4392-B540-782CBA864675}" uniqueName="22" name="11+" queryTableFieldId="22" dataDxfId="267" dataCellStyle="Percent"/>
    <tableColumn id="23" xr3:uid="{F6B505DA-6571-481C-A98D-67EA78E14264}" uniqueName="23" name="12+" queryTableFieldId="23" dataDxfId="266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140" tableType="queryTable" totalsRowShown="0">
  <autoFilter ref="A1:M140" xr:uid="{93002F66-3CC8-4E75-8497-823EA0A7E49D}"/>
  <sortState xmlns:xlrd2="http://schemas.microsoft.com/office/spreadsheetml/2017/richdata2" ref="A2:M140">
    <sortCondition descending="1" ref="I1:I140"/>
  </sortState>
  <tableColumns count="13">
    <tableColumn id="21" xr3:uid="{A8E6BF70-5C35-40B4-BD8D-33B9E2D237F7}" uniqueName="21" name="game_id" queryTableFieldId="23" dataDxfId="137" dataCellStyle="Percent"/>
    <tableColumn id="8" xr3:uid="{9BE9B967-5D04-4605-B5B0-808F1E4C466C}" uniqueName="8" name="Team" queryTableFieldId="8" dataDxfId="293"/>
    <tableColumn id="9" xr3:uid="{B2DF6B08-B35B-4CC5-B30C-75B5E9F8FF9A}" uniqueName="9" name="Matchup" queryTableFieldId="9" dataDxfId="292"/>
    <tableColumn id="20" xr3:uid="{96F288BB-A11F-4FA8-935F-EF1E71A644E1}" uniqueName="20" name="time" queryTableFieldId="21" dataDxfId="136" dataCellStyle="Percent"/>
    <tableColumn id="10" xr3:uid="{F5228505-1074-442E-86D5-A9AF06C500D6}" uniqueName="10" name="Player" queryTableFieldId="10" dataDxfId="135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134" dataCellStyle="Percent"/>
    <tableColumn id="13" xr3:uid="{1A004E26-39B5-4C2F-B1B6-7E9E6A0196CA}" uniqueName="13" name="1+" queryTableFieldId="13" dataDxfId="133" dataCellStyle="Percent"/>
    <tableColumn id="14" xr3:uid="{6B8E63F8-848B-4413-B921-52FBA3D6857B}" uniqueName="14" name="2+" queryTableFieldId="14" dataDxfId="132" dataCellStyle="Percent"/>
    <tableColumn id="15" xr3:uid="{6AA71F14-688D-4DB9-92C3-EAE0AB51CDD5}" uniqueName="15" name="3+" queryTableFieldId="15" dataDxfId="131" dataCellStyle="Percent"/>
    <tableColumn id="16" xr3:uid="{A7DF2D81-4DF2-458F-AF4A-80E40257C2C9}" uniqueName="16" name="4+" queryTableFieldId="16" dataDxfId="130" dataCellStyle="Percent"/>
    <tableColumn id="17" xr3:uid="{1CCF5C5A-B8B7-430B-802E-4AB687A78677}" uniqueName="17" name="5+" queryTableFieldId="17" dataDxfId="129" dataCellStyle="Percent"/>
    <tableColumn id="18" xr3:uid="{10A94B34-DE73-4C56-BC11-5FB5342949EA}" uniqueName="18" name="6+" queryTableFieldId="18" dataDxfId="128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205" tableType="queryTable" totalsRowShown="0">
  <autoFilter ref="A1:AW205" xr:uid="{8532098B-41D5-4633-AC85-F2EC2E9AB394}"/>
  <sortState xmlns:xlrd2="http://schemas.microsoft.com/office/spreadsheetml/2017/richdata2" ref="A2:AW186">
    <sortCondition ref="D1:D186"/>
  </sortState>
  <tableColumns count="49">
    <tableColumn id="57" xr3:uid="{04536475-2662-4633-AC6F-A50A70A7CAD8}" uniqueName="57" name="game_id" queryTableFieldId="59" dataDxfId="127" dataCellStyle="Percent"/>
    <tableColumn id="8" xr3:uid="{B87CDC55-4AFC-4AB3-974E-74052AF10C91}" uniqueName="8" name="Team" queryTableFieldId="8" dataDxfId="291"/>
    <tableColumn id="9" xr3:uid="{110CD6D0-FEAF-47F8-886F-D0AF4E80AA47}" uniqueName="9" name="Matchup" queryTableFieldId="9" dataDxfId="290"/>
    <tableColumn id="56" xr3:uid="{6D01E6F0-405C-42BE-9B69-CCB77A6CCE30}" uniqueName="56" name="time" queryTableFieldId="57" dataDxfId="126" dataCellStyle="Percent"/>
    <tableColumn id="10" xr3:uid="{A0BDF437-A5C7-45B5-9B06-5763AB429F66}" uniqueName="10" name="Player" queryTableFieldId="10" dataDxfId="125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124" dataCellStyle="Percent"/>
    <tableColumn id="13" xr3:uid="{6452ECF3-5D41-44E4-9AD3-B957C0BF6169}" uniqueName="13" name="8+" queryTableFieldId="13" dataDxfId="123" dataCellStyle="Percent"/>
    <tableColumn id="14" xr3:uid="{6D2AD114-9A0B-4D9E-B31D-F906FCF32884}" uniqueName="14" name="9+" queryTableFieldId="14" dataDxfId="122" dataCellStyle="Percent"/>
    <tableColumn id="15" xr3:uid="{E2A3F3EC-49C3-481D-B0DF-8261AB9854E3}" uniqueName="15" name="10+" queryTableFieldId="15" dataDxfId="121" dataCellStyle="Percent"/>
    <tableColumn id="16" xr3:uid="{3F905C73-A62D-44AC-BD9C-ACB274D599A0}" uniqueName="16" name="11+" queryTableFieldId="16" dataDxfId="120" dataCellStyle="Percent"/>
    <tableColumn id="17" xr3:uid="{FD37C7D8-BBCC-4885-8DFE-CA0A08D85588}" uniqueName="17" name="12+" queryTableFieldId="17" dataDxfId="119" dataCellStyle="Percent"/>
    <tableColumn id="18" xr3:uid="{99DC288D-6A90-48E5-845A-1C33EB1A79F9}" uniqueName="18" name="13+" queryTableFieldId="18" dataDxfId="118" dataCellStyle="Percent"/>
    <tableColumn id="19" xr3:uid="{9ABF8E33-4565-4BE6-B8A3-05F8844ECFC7}" uniqueName="19" name="14+" queryTableFieldId="19" dataDxfId="117" dataCellStyle="Percent"/>
    <tableColumn id="20" xr3:uid="{0D131BCF-BFC1-4861-A88C-796D2428F1F7}" uniqueName="20" name="15+" queryTableFieldId="20" dataDxfId="116" dataCellStyle="Percent"/>
    <tableColumn id="21" xr3:uid="{3F2A877C-A4C0-4F16-AF98-329D0936E2EE}" uniqueName="21" name="16+" queryTableFieldId="21" dataDxfId="115" dataCellStyle="Percent"/>
    <tableColumn id="22" xr3:uid="{2BCC1D63-8435-4653-B8A3-5446BE7F5574}" uniqueName="22" name="17+" queryTableFieldId="22" dataDxfId="114" dataCellStyle="Percent"/>
    <tableColumn id="23" xr3:uid="{690FCA8A-FBA4-4C67-9332-9BBA037F3CBA}" uniqueName="23" name="18+" queryTableFieldId="23" dataDxfId="113" dataCellStyle="Percent"/>
    <tableColumn id="24" xr3:uid="{26DCB9B8-A3CB-4C2B-96C2-1A63A476608A}" uniqueName="24" name="19+" queryTableFieldId="24" dataDxfId="112" dataCellStyle="Percent"/>
    <tableColumn id="25" xr3:uid="{5E8BDB21-27A8-469A-84A4-FFC688B82421}" uniqueName="25" name="20+" queryTableFieldId="25" dataDxfId="111" dataCellStyle="Percent"/>
    <tableColumn id="26" xr3:uid="{21704E83-39BC-4E80-9BB2-65E8F1176385}" uniqueName="26" name="21+" queryTableFieldId="26" dataDxfId="110" dataCellStyle="Percent"/>
    <tableColumn id="27" xr3:uid="{84A58269-F30D-4ED0-A69C-0638F1095A35}" uniqueName="27" name="22+" queryTableFieldId="27" dataDxfId="109" dataCellStyle="Percent"/>
    <tableColumn id="28" xr3:uid="{B6C8E3AC-97F0-4AAA-87A5-02DD64008FF7}" uniqueName="28" name="23+" queryTableFieldId="28" dataDxfId="108" dataCellStyle="Percent"/>
    <tableColumn id="29" xr3:uid="{BB02B998-A0B9-4BE2-8539-6F86450E72E4}" uniqueName="29" name="24+" queryTableFieldId="29" dataDxfId="107" dataCellStyle="Percent"/>
    <tableColumn id="30" xr3:uid="{78913975-F7E3-48C1-8590-F6F3074778BC}" uniqueName="30" name="25+" queryTableFieldId="30" dataDxfId="106" dataCellStyle="Percent"/>
    <tableColumn id="31" xr3:uid="{9A1F190D-CFAB-42A0-AE77-50990BA43547}" uniqueName="31" name="26+" queryTableFieldId="31" dataDxfId="105" dataCellStyle="Percent"/>
    <tableColumn id="32" xr3:uid="{EC5947D1-597B-470B-9F38-FB46D6260F73}" uniqueName="32" name="27+" queryTableFieldId="32" dataDxfId="104" dataCellStyle="Percent"/>
    <tableColumn id="33" xr3:uid="{812B0609-D2C7-4BD0-97FA-057061A1CC4D}" uniqueName="33" name="28+" queryTableFieldId="33" dataDxfId="103" dataCellStyle="Percent"/>
    <tableColumn id="34" xr3:uid="{987F2DB4-F9D8-463B-B4FA-6BB454456F2D}" uniqueName="34" name="29+" queryTableFieldId="34" dataDxfId="102" dataCellStyle="Percent"/>
    <tableColumn id="35" xr3:uid="{752744B1-42DD-4A73-8292-ED272FE44F6A}" uniqueName="35" name="30+" queryTableFieldId="35" dataDxfId="101" dataCellStyle="Percent"/>
    <tableColumn id="36" xr3:uid="{0BCC8EE5-8069-4AF3-B97D-D980230C154A}" uniqueName="36" name="31+" queryTableFieldId="36" dataDxfId="100" dataCellStyle="Percent"/>
    <tableColumn id="37" xr3:uid="{05F08944-C209-402F-9C02-9DBD46E61828}" uniqueName="37" name="32+" queryTableFieldId="37" dataDxfId="99" dataCellStyle="Percent"/>
    <tableColumn id="38" xr3:uid="{F9C80E15-C342-4873-96FF-776DAA9CAF9E}" uniqueName="38" name="33+" queryTableFieldId="38" dataDxfId="98" dataCellStyle="Percent"/>
    <tableColumn id="39" xr3:uid="{F80E2964-3F91-4428-9ED2-1E2D0EC97B35}" uniqueName="39" name="34+" queryTableFieldId="39" dataDxfId="97" dataCellStyle="Percent"/>
    <tableColumn id="40" xr3:uid="{EF27DDF5-79E9-4418-981C-B92886ED82A0}" uniqueName="40" name="35+" queryTableFieldId="40" dataDxfId="96" dataCellStyle="Percent"/>
    <tableColumn id="41" xr3:uid="{4E80FF99-7304-444F-8027-FE1BAA282CA3}" uniqueName="41" name="36+" queryTableFieldId="41" dataDxfId="95" dataCellStyle="Percent"/>
    <tableColumn id="42" xr3:uid="{F34F2410-DCCD-4DF8-98EC-40A3C025BE9C}" uniqueName="42" name="37+" queryTableFieldId="42" dataDxfId="94" dataCellStyle="Percent"/>
    <tableColumn id="43" xr3:uid="{929EDC91-3E13-4681-ACFA-1A26CA6B0813}" uniqueName="43" name="38+" queryTableFieldId="43" dataDxfId="93" dataCellStyle="Percent"/>
    <tableColumn id="44" xr3:uid="{64E7BA60-752D-441A-8BB0-037834C65C95}" uniqueName="44" name="39+" queryTableFieldId="44" dataDxfId="92" dataCellStyle="Percent"/>
    <tableColumn id="45" xr3:uid="{D2F8D545-CB43-4429-8AFE-369BE59C1FDA}" uniqueName="45" name="40+" queryTableFieldId="45" dataDxfId="91" dataCellStyle="Percent"/>
    <tableColumn id="46" xr3:uid="{0B07505B-1996-4CFD-995F-227DEC7BDB1F}" uniqueName="46" name="41+" queryTableFieldId="46" dataDxfId="90" dataCellStyle="Percent"/>
    <tableColumn id="47" xr3:uid="{7CA34F5A-1EE2-4E45-94A5-C2B46529CFAF}" uniqueName="47" name="42+" queryTableFieldId="47" dataDxfId="89" dataCellStyle="Percent"/>
    <tableColumn id="48" xr3:uid="{29C675DC-221D-47FF-A293-D84003E9A22D}" uniqueName="48" name="43+" queryTableFieldId="48" dataDxfId="88" dataCellStyle="Percent"/>
    <tableColumn id="49" xr3:uid="{D9FB466E-AB07-4A18-A7BE-1461A449C9AB}" uniqueName="49" name="44+" queryTableFieldId="49" dataDxfId="87" dataCellStyle="Percent"/>
    <tableColumn id="50" xr3:uid="{6AEE614F-FFC7-4738-B3D3-7B5882991359}" uniqueName="50" name="45+" queryTableFieldId="50" dataDxfId="86" dataCellStyle="Percent"/>
    <tableColumn id="51" xr3:uid="{B285FF06-39EE-4D3E-8C1E-9C96235DFFEC}" uniqueName="51" name="46+" queryTableFieldId="51" dataDxfId="85" dataCellStyle="Percent"/>
    <tableColumn id="52" xr3:uid="{E3D5A676-D67C-460A-B19E-0AC4F69F8F85}" uniqueName="52" name="47+" queryTableFieldId="52" dataDxfId="84" dataCellStyle="Percent"/>
    <tableColumn id="53" xr3:uid="{E2CED1B2-9C63-4B6A-AF11-5010CD47A1B7}" uniqueName="53" name="48+" queryTableFieldId="53" dataDxfId="83" dataCellStyle="Percent"/>
    <tableColumn id="54" xr3:uid="{998E6D5B-87DB-44E9-8B51-944DC209B8F3}" uniqueName="54" name="49+" queryTableFieldId="54" dataDxfId="82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225" tableType="queryTable" totalsRowShown="0">
  <autoFilter ref="A1:AW225" xr:uid="{8A12B9F0-AE15-4702-95D2-B39FFB1643C9}"/>
  <sortState xmlns:xlrd2="http://schemas.microsoft.com/office/spreadsheetml/2017/richdata2" ref="A2:AW208">
    <sortCondition ref="D1:D208"/>
  </sortState>
  <tableColumns count="49">
    <tableColumn id="57" xr3:uid="{3B037D68-BEDC-4AC1-95A5-B8EB24C5590A}" uniqueName="57" name="game_id" queryTableFieldId="59" dataDxfId="265" dataCellStyle="Percent"/>
    <tableColumn id="8" xr3:uid="{2CD991AF-145E-401F-8713-E74BBF28B217}" uniqueName="8" name="Team" queryTableFieldId="8" dataDxfId="289"/>
    <tableColumn id="9" xr3:uid="{F190B446-86DE-4279-B242-5CF0768A53E0}" uniqueName="9" name="Matchup" queryTableFieldId="9" dataDxfId="288"/>
    <tableColumn id="56" xr3:uid="{35828846-E92C-47D6-A5AE-A9B18492F497}" uniqueName="56" name="time" queryTableFieldId="57" dataDxfId="264" dataCellStyle="Percent"/>
    <tableColumn id="10" xr3:uid="{9B90897C-F932-4167-8277-205752B4D241}" uniqueName="10" name="Player" queryTableFieldId="10" dataDxfId="263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262" dataCellStyle="Percent"/>
    <tableColumn id="13" xr3:uid="{EA543C63-3920-48C5-B173-D7B07F0862C1}" uniqueName="13" name="8+" queryTableFieldId="13" dataDxfId="261" dataCellStyle="Percent"/>
    <tableColumn id="14" xr3:uid="{60A0CD04-14CF-4136-B064-F01DD324EDFD}" uniqueName="14" name="9+" queryTableFieldId="14" dataDxfId="260" dataCellStyle="Percent"/>
    <tableColumn id="15" xr3:uid="{9CC3F588-12CF-42DF-902F-FB40375A5740}" uniqueName="15" name="10+" queryTableFieldId="15" dataDxfId="259" dataCellStyle="Percent"/>
    <tableColumn id="16" xr3:uid="{571BFD54-D017-4D42-A1B4-51BD78377982}" uniqueName="16" name="11+" queryTableFieldId="16" dataDxfId="258" dataCellStyle="Percent"/>
    <tableColumn id="17" xr3:uid="{714B519D-8B61-499F-A324-526095BF4C27}" uniqueName="17" name="12+" queryTableFieldId="17" dataDxfId="257" dataCellStyle="Percent"/>
    <tableColumn id="18" xr3:uid="{09FF8E58-9246-4E53-9033-680D7076F30E}" uniqueName="18" name="13+" queryTableFieldId="18" dataDxfId="256" dataCellStyle="Percent"/>
    <tableColumn id="19" xr3:uid="{A75261D9-CB66-4C35-9CE9-25365934A7FB}" uniqueName="19" name="14+" queryTableFieldId="19" dataDxfId="255" dataCellStyle="Percent"/>
    <tableColumn id="20" xr3:uid="{4AE49934-09D1-45F8-AA17-0C5BD219E594}" uniqueName="20" name="15+" queryTableFieldId="20" dataDxfId="254" dataCellStyle="Percent"/>
    <tableColumn id="21" xr3:uid="{CE1EE618-CF8E-40E9-A5FC-E574B7AAE32C}" uniqueName="21" name="16+" queryTableFieldId="21" dataDxfId="253" dataCellStyle="Percent"/>
    <tableColumn id="22" xr3:uid="{04F97855-AED5-47DD-A537-700FA7393A25}" uniqueName="22" name="17+" queryTableFieldId="22" dataDxfId="252" dataCellStyle="Percent"/>
    <tableColumn id="23" xr3:uid="{F9BB1166-F8CD-4DB2-8B45-EB769FF58802}" uniqueName="23" name="18+" queryTableFieldId="23" dataDxfId="251" dataCellStyle="Percent"/>
    <tableColumn id="24" xr3:uid="{D252C96E-2D01-4671-AB05-C556D2D27CA7}" uniqueName="24" name="19+" queryTableFieldId="24" dataDxfId="250" dataCellStyle="Percent"/>
    <tableColumn id="25" xr3:uid="{E95E3D11-67D7-419C-BF9C-861D47E8DFD2}" uniqueName="25" name="20+" queryTableFieldId="25" dataDxfId="249" dataCellStyle="Percent"/>
    <tableColumn id="26" xr3:uid="{B39A05F1-8AFF-40E7-B72B-6A019846D403}" uniqueName="26" name="21+" queryTableFieldId="26" dataDxfId="248" dataCellStyle="Percent"/>
    <tableColumn id="27" xr3:uid="{8E57387A-F7AB-4554-BDB0-4F48902F832F}" uniqueName="27" name="22+" queryTableFieldId="27" dataDxfId="247" dataCellStyle="Percent"/>
    <tableColumn id="28" xr3:uid="{83E7E683-E3F1-419D-8028-C1B99CFAA232}" uniqueName="28" name="23+" queryTableFieldId="28" dataDxfId="246" dataCellStyle="Percent"/>
    <tableColumn id="29" xr3:uid="{6CDFFCD5-D951-4A09-BFFB-3BB4B3634265}" uniqueName="29" name="24+" queryTableFieldId="29" dataDxfId="245" dataCellStyle="Percent"/>
    <tableColumn id="30" xr3:uid="{5A019ECE-7E22-43FC-ACCF-E8AB75E37118}" uniqueName="30" name="25+" queryTableFieldId="30" dataDxfId="244" dataCellStyle="Percent"/>
    <tableColumn id="31" xr3:uid="{654D13D1-EC7C-48DD-935D-02278DAD0947}" uniqueName="31" name="26+" queryTableFieldId="31" dataDxfId="243" dataCellStyle="Percent"/>
    <tableColumn id="32" xr3:uid="{D39EAD96-A6F9-4EE3-A517-406102143792}" uniqueName="32" name="27+" queryTableFieldId="32" dataDxfId="242" dataCellStyle="Percent"/>
    <tableColumn id="33" xr3:uid="{DBF8B128-FBB0-48D7-8C93-DE5A0366B5DB}" uniqueName="33" name="28+" queryTableFieldId="33" dataDxfId="241" dataCellStyle="Percent"/>
    <tableColumn id="34" xr3:uid="{15DCB928-4D1A-48E0-B14E-D219F167A59B}" uniqueName="34" name="29+" queryTableFieldId="34" dataDxfId="240" dataCellStyle="Percent"/>
    <tableColumn id="35" xr3:uid="{D61B2589-B959-4C07-937E-D8CD0FFC4F1C}" uniqueName="35" name="30+" queryTableFieldId="35" dataDxfId="239" dataCellStyle="Percent"/>
    <tableColumn id="36" xr3:uid="{66554538-F1DB-41D4-AB5C-3EB3208D6E29}" uniqueName="36" name="31+" queryTableFieldId="36" dataDxfId="238" dataCellStyle="Percent"/>
    <tableColumn id="37" xr3:uid="{48750F66-7D1C-40C4-B9EB-DC7E98B03391}" uniqueName="37" name="32+" queryTableFieldId="37" dataDxfId="237" dataCellStyle="Percent"/>
    <tableColumn id="38" xr3:uid="{6E61A3D3-7F37-4291-9711-E91AEA63B5A2}" uniqueName="38" name="33+" queryTableFieldId="38" dataDxfId="236" dataCellStyle="Percent"/>
    <tableColumn id="39" xr3:uid="{A84E6431-E21C-4062-BA2F-CE118E832707}" uniqueName="39" name="34+" queryTableFieldId="39" dataDxfId="235" dataCellStyle="Percent"/>
    <tableColumn id="40" xr3:uid="{70D01167-2B65-405E-8C5D-9495B915C1B2}" uniqueName="40" name="35+" queryTableFieldId="40" dataDxfId="234" dataCellStyle="Percent"/>
    <tableColumn id="41" xr3:uid="{BAD9B407-C7AE-47AB-A264-7F3C9D6FE1CD}" uniqueName="41" name="36+" queryTableFieldId="41" dataDxfId="233" dataCellStyle="Percent"/>
    <tableColumn id="42" xr3:uid="{0C681155-FBDA-455B-9DFC-3D4F43D4E1D5}" uniqueName="42" name="37+" queryTableFieldId="42" dataDxfId="232" dataCellStyle="Percent"/>
    <tableColumn id="43" xr3:uid="{21B773FD-6012-4EFE-81B6-4ACEF29F6148}" uniqueName="43" name="38+" queryTableFieldId="43" dataDxfId="231" dataCellStyle="Percent"/>
    <tableColumn id="44" xr3:uid="{5D3BCE34-DAA9-4444-85E3-F8B129116619}" uniqueName="44" name="39+" queryTableFieldId="44" dataDxfId="230" dataCellStyle="Percent"/>
    <tableColumn id="45" xr3:uid="{2462DCEC-CB80-4AD0-B693-4E0AC486C9D5}" uniqueName="45" name="40+" queryTableFieldId="45" dataDxfId="229" dataCellStyle="Percent"/>
    <tableColumn id="46" xr3:uid="{86B007F9-FA30-46CD-9D05-5A6AF6437BE7}" uniqueName="46" name="41+" queryTableFieldId="46" dataDxfId="228" dataCellStyle="Percent"/>
    <tableColumn id="47" xr3:uid="{C85F02C0-9FFA-4641-ABD5-98C1ADBDD061}" uniqueName="47" name="42+" queryTableFieldId="47" dataDxfId="227" dataCellStyle="Percent"/>
    <tableColumn id="48" xr3:uid="{2DE19933-424D-4480-BB54-A1A8353A08E7}" uniqueName="48" name="43+" queryTableFieldId="48" dataDxfId="226" dataCellStyle="Percent"/>
    <tableColumn id="49" xr3:uid="{D756D851-C1F7-40C0-9C52-D4A78341426F}" uniqueName="49" name="44+" queryTableFieldId="49" dataDxfId="225" dataCellStyle="Percent"/>
    <tableColumn id="50" xr3:uid="{D396B429-F1BA-4BD3-95C3-D82E8AD89A22}" uniqueName="50" name="45+" queryTableFieldId="50" dataDxfId="224" dataCellStyle="Percent"/>
    <tableColumn id="51" xr3:uid="{6AAA8F21-D647-47A2-B41D-2FE9DA7FCA73}" uniqueName="51" name="46+" queryTableFieldId="51" dataDxfId="223" dataCellStyle="Percent"/>
    <tableColumn id="52" xr3:uid="{8CCD98F1-13C1-4CFC-9B19-3C6165F9AC2B}" uniqueName="52" name="47+" queryTableFieldId="52" dataDxfId="222" dataCellStyle="Percent"/>
    <tableColumn id="53" xr3:uid="{6D4BB758-0546-449D-837F-1148FFF6EAA0}" uniqueName="53" name="48+" queryTableFieldId="53" dataDxfId="221" dataCellStyle="Percent"/>
    <tableColumn id="54" xr3:uid="{96EE7F93-8FE3-4836-BD88-F083CA720048}" uniqueName="54" name="49+" queryTableFieldId="54" dataDxfId="220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106" tableType="queryTable" totalsRowShown="0">
  <autoFilter ref="A1:AE106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86">
    <sortCondition ref="D1:D38"/>
  </sortState>
  <tableColumns count="31">
    <tableColumn id="39" xr3:uid="{6F069DD7-2360-40B6-9A4F-3D334BCE1DB3}" uniqueName="39" name="game_id" queryTableFieldId="41" dataDxfId="219" dataCellStyle="Percent"/>
    <tableColumn id="8" xr3:uid="{7692D340-2846-4DD5-AA7D-4C4F39C98CC9}" uniqueName="8" name="Team" queryTableFieldId="8" dataDxfId="287"/>
    <tableColumn id="9" xr3:uid="{4B6C10D3-5B5C-444D-8C4C-CC3FEA3B3E0D}" uniqueName="9" name="Matchup" queryTableFieldId="9" dataDxfId="286"/>
    <tableColumn id="38" xr3:uid="{DFA97CD5-F7AE-4E91-BF4C-99FE2E66BBC7}" uniqueName="38" name="time" queryTableFieldId="39" dataDxfId="218" dataCellStyle="Percent"/>
    <tableColumn id="10" xr3:uid="{438650CB-CEC8-4437-9802-F521D823E3CC}" uniqueName="10" name="Player" queryTableFieldId="10" dataDxfId="217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216" dataCellStyle="Percent"/>
    <tableColumn id="13" xr3:uid="{3B3E403C-1709-45E0-87D3-52C97CAA83C0}" uniqueName="13" name="5+" queryTableFieldId="13" dataDxfId="215" dataCellStyle="Percent"/>
    <tableColumn id="14" xr3:uid="{DCB882BC-F58C-4994-BC9E-6A3CF13810E4}" uniqueName="14" name="6+" queryTableFieldId="14" dataDxfId="214" dataCellStyle="Percent"/>
    <tableColumn id="15" xr3:uid="{0810DFF1-B8AD-4236-B71F-3109130AE2B9}" uniqueName="15" name="7+" queryTableFieldId="15" dataDxfId="213" dataCellStyle="Percent"/>
    <tableColumn id="16" xr3:uid="{0D8DA9B3-48C3-4F67-A868-7EA98CDA998A}" uniqueName="16" name="8+" queryTableFieldId="16" dataDxfId="212" dataCellStyle="Percent"/>
    <tableColumn id="17" xr3:uid="{818A31F8-E559-4B8C-9FF7-2AE0A06E8CBC}" uniqueName="17" name="9+" queryTableFieldId="17" dataDxfId="211" dataCellStyle="Percent"/>
    <tableColumn id="18" xr3:uid="{22A01D6E-C1D6-4319-8030-F50C3D0C5D2B}" uniqueName="18" name="10+" queryTableFieldId="18" dataDxfId="210" dataCellStyle="Percent"/>
    <tableColumn id="19" xr3:uid="{293AD3A7-9FDA-4789-B55A-090B270139E1}" uniqueName="19" name="11+" queryTableFieldId="19" dataDxfId="209" dataCellStyle="Percent"/>
    <tableColumn id="20" xr3:uid="{662EE193-3757-4EF7-9CE1-C0AF1526E082}" uniqueName="20" name="12+" queryTableFieldId="20" dataDxfId="208" dataCellStyle="Percent"/>
    <tableColumn id="21" xr3:uid="{6D9EF185-DC4B-488B-B061-2D7B7F3AF7F4}" uniqueName="21" name="13+" queryTableFieldId="21" dataDxfId="207" dataCellStyle="Percent"/>
    <tableColumn id="22" xr3:uid="{FC286F03-2754-4C9A-98C3-3D9CB2C80969}" uniqueName="22" name="14+" queryTableFieldId="22" dataDxfId="206" dataCellStyle="Percent"/>
    <tableColumn id="23" xr3:uid="{9C133D44-B42A-4944-A92B-A542206DF446}" uniqueName="23" name="15+" queryTableFieldId="23" dataDxfId="205" dataCellStyle="Percent"/>
    <tableColumn id="24" xr3:uid="{29DD5A73-61C6-4061-B9AA-9982D4CAEE7E}" uniqueName="24" name="16+" queryTableFieldId="24" dataDxfId="204" dataCellStyle="Percent"/>
    <tableColumn id="25" xr3:uid="{E5B19634-D4F5-463E-B448-DD0D238CE6A1}" uniqueName="25" name="17+" queryTableFieldId="25" dataDxfId="203" dataCellStyle="Percent"/>
    <tableColumn id="26" xr3:uid="{86A2922A-34ED-42B7-8B85-F3ED85753C89}" uniqueName="26" name="18+" queryTableFieldId="26" dataDxfId="202" dataCellStyle="Percent"/>
    <tableColumn id="27" xr3:uid="{BF4B6EBB-ABE0-4710-81B8-204058F6DC7A}" uniqueName="27" name="19+" queryTableFieldId="27" dataDxfId="201" dataCellStyle="Percent"/>
    <tableColumn id="28" xr3:uid="{D9245337-1BA9-42E6-87F4-6C41996A1C41}" uniqueName="28" name="20+" queryTableFieldId="28" dataDxfId="200" dataCellStyle="Percent"/>
    <tableColumn id="29" xr3:uid="{D97E5D0A-F0A5-45B7-92EF-B25CF8033C12}" uniqueName="29" name="21+" queryTableFieldId="29" dataDxfId="199" dataCellStyle="Percent"/>
    <tableColumn id="30" xr3:uid="{506EB888-12DE-4C49-A20B-05A9E5CFE9D6}" uniqueName="30" name="22+" queryTableFieldId="30" dataDxfId="198" dataCellStyle="Percent"/>
    <tableColumn id="31" xr3:uid="{2D6B6634-A9FA-4605-BD74-42CAD1C038BC}" uniqueName="31" name="23+" queryTableFieldId="31" dataDxfId="197" dataCellStyle="Percent"/>
    <tableColumn id="32" xr3:uid="{2B489041-7958-4112-983B-DAFD0AF202BF}" uniqueName="32" name="24+" queryTableFieldId="32" dataDxfId="196" dataCellStyle="Percent"/>
    <tableColumn id="33" xr3:uid="{8F78F656-92CA-4726-9594-1AAD332EB86F}" uniqueName="33" name="25+" queryTableFieldId="33" dataDxfId="195" dataCellStyle="Percent"/>
    <tableColumn id="34" xr3:uid="{7F8DDCED-AC38-4203-A881-F9255003A65F}" uniqueName="34" name="26+" queryTableFieldId="34" dataDxfId="194" dataCellStyle="Percent"/>
    <tableColumn id="35" xr3:uid="{823C1723-9875-441D-8143-0D81BEA71191}" uniqueName="35" name="27+" queryTableFieldId="35" dataDxfId="193" dataCellStyle="Percent"/>
    <tableColumn id="36" xr3:uid="{CA1A69D2-3F15-4157-A188-0FC104D4A00D}" uniqueName="36" name="28+" queryTableFieldId="36" dataDxfId="192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216" tableType="queryTable" totalsRowShown="0">
  <autoFilter ref="A1:BE216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216">
    <sortCondition ref="D1:D216"/>
  </sortState>
  <tableColumns count="57">
    <tableColumn id="65" xr3:uid="{322A772A-7626-4618-A725-74BABC2E2FDB}" uniqueName="65" name="game_id" queryTableFieldId="67" dataDxfId="191" dataCellStyle="Percent"/>
    <tableColumn id="8" xr3:uid="{A38044AE-0047-496B-82EB-1A0C953D70BD}" uniqueName="8" name="Team" queryTableFieldId="8" dataDxfId="285"/>
    <tableColumn id="9" xr3:uid="{3711BD00-CAD0-4190-A9F0-5F074C6B87F8}" uniqueName="9" name="Matchup" queryTableFieldId="9" dataDxfId="284"/>
    <tableColumn id="63" xr3:uid="{C4537382-3933-4463-AA31-CB1AF30233BE}" uniqueName="63" name="time" queryTableFieldId="63" dataDxfId="190" dataCellStyle="Percent"/>
    <tableColumn id="10" xr3:uid="{7EBF96F9-4AEE-47CC-9896-54D16EB85DE2}" uniqueName="10" name="Player" queryTableFieldId="10" dataDxfId="189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188" dataCellStyle="Percent"/>
    <tableColumn id="13" xr3:uid="{D639552C-DFCE-42CA-8C65-AD9DCBF81C89}" uniqueName="13" name="10+" queryTableFieldId="13" dataDxfId="187" dataCellStyle="Percent"/>
    <tableColumn id="14" xr3:uid="{8C7FF93F-59C6-45CA-8104-418A351B5890}" uniqueName="14" name="11+" queryTableFieldId="14" dataDxfId="186" dataCellStyle="Percent"/>
    <tableColumn id="15" xr3:uid="{1BC3FFC7-8759-4B18-BA85-7CBE8696AA7C}" uniqueName="15" name="12+" queryTableFieldId="15" dataDxfId="185" dataCellStyle="Percent"/>
    <tableColumn id="16" xr3:uid="{476EFF3B-B3CB-42DF-B843-AE77838382B0}" uniqueName="16" name="13+" queryTableFieldId="16" dataDxfId="184" dataCellStyle="Percent"/>
    <tableColumn id="17" xr3:uid="{263D2F52-4583-4C87-8010-6219F4F0DD89}" uniqueName="17" name="14+" queryTableFieldId="17" dataDxfId="183" dataCellStyle="Percent"/>
    <tableColumn id="18" xr3:uid="{1BADE112-D06B-4F60-A259-EE2CEDA3AA60}" uniqueName="18" name="15+" queryTableFieldId="18" dataDxfId="182" dataCellStyle="Percent"/>
    <tableColumn id="19" xr3:uid="{0E9D5B8A-104B-474E-8AFB-1FA14F28D373}" uniqueName="19" name="16+" queryTableFieldId="19" dataDxfId="181" dataCellStyle="Percent"/>
    <tableColumn id="20" xr3:uid="{C8F1741C-7B1D-4801-A1B7-456A46CFBEA1}" uniqueName="20" name="17+" queryTableFieldId="20" dataDxfId="180" dataCellStyle="Percent"/>
    <tableColumn id="21" xr3:uid="{062CD284-F32D-44F1-9A8F-6A7D0012039E}" uniqueName="21" name="18+" queryTableFieldId="21" dataDxfId="179" dataCellStyle="Percent"/>
    <tableColumn id="22" xr3:uid="{A2071F5F-9ABC-477D-BCA1-43190AFB9FB2}" uniqueName="22" name="19+" queryTableFieldId="22" dataDxfId="178" dataCellStyle="Percent"/>
    <tableColumn id="23" xr3:uid="{62592795-E95F-4EC0-8BB8-DAF0CD92D8DD}" uniqueName="23" name="20+" queryTableFieldId="23" dataDxfId="177" dataCellStyle="Percent"/>
    <tableColumn id="24" xr3:uid="{7EDA43E9-B6CD-4650-A5E5-4DF78CFE1155}" uniqueName="24" name="21+" queryTableFieldId="24" dataDxfId="176" dataCellStyle="Percent"/>
    <tableColumn id="25" xr3:uid="{CF3BB4BA-7211-4080-B533-33005DE1DB56}" uniqueName="25" name="22+" queryTableFieldId="25" dataDxfId="175" dataCellStyle="Percent"/>
    <tableColumn id="26" xr3:uid="{2AE333FF-5993-4A8B-B595-ECFDCEDC3CAC}" uniqueName="26" name="23+" queryTableFieldId="26" dataDxfId="174" dataCellStyle="Percent"/>
    <tableColumn id="27" xr3:uid="{A012FE15-CF1E-4540-AC36-B05D829D371C}" uniqueName="27" name="24+" queryTableFieldId="27" dataDxfId="173" dataCellStyle="Percent"/>
    <tableColumn id="28" xr3:uid="{5BE0E211-31EC-4133-9AFE-11BFF2FF08A4}" uniqueName="28" name="25+" queryTableFieldId="28" dataDxfId="172" dataCellStyle="Percent"/>
    <tableColumn id="29" xr3:uid="{EC8FD300-B3B0-4C0E-8FA7-42264C0C4F92}" uniqueName="29" name="26+" queryTableFieldId="29" dataDxfId="171" dataCellStyle="Percent"/>
    <tableColumn id="30" xr3:uid="{F333B256-C5B7-462B-B625-80F8470DFF4B}" uniqueName="30" name="27+" queryTableFieldId="30" dataDxfId="170" dataCellStyle="Percent"/>
    <tableColumn id="31" xr3:uid="{25D06D74-5F0B-4682-B775-3933C4C859F7}" uniqueName="31" name="28+" queryTableFieldId="31" dataDxfId="169" dataCellStyle="Percent"/>
    <tableColumn id="32" xr3:uid="{19F0EAC3-F661-403E-823E-08C038FE8619}" uniqueName="32" name="29+" queryTableFieldId="32" dataDxfId="168" dataCellStyle="Percent"/>
    <tableColumn id="33" xr3:uid="{83CFFF2E-A250-472D-8F16-1290C1AAC09C}" uniqueName="33" name="30+" queryTableFieldId="33" dataDxfId="167" dataCellStyle="Percent"/>
    <tableColumn id="34" xr3:uid="{03D63B69-51DD-4115-ADD1-2B5D0DAE8EFF}" uniqueName="34" name="31+" queryTableFieldId="34" dataDxfId="166" dataCellStyle="Percent"/>
    <tableColumn id="35" xr3:uid="{78707636-4160-4017-81C0-EEC72C3A2E41}" uniqueName="35" name="32+" queryTableFieldId="35" dataDxfId="165" dataCellStyle="Percent"/>
    <tableColumn id="36" xr3:uid="{49D536FE-7EB3-4C27-9016-02325FD394ED}" uniqueName="36" name="33+" queryTableFieldId="36" dataDxfId="164" dataCellStyle="Percent"/>
    <tableColumn id="37" xr3:uid="{13F0B263-CB49-4C97-834A-ADF8EAC56861}" uniqueName="37" name="34+" queryTableFieldId="37" dataDxfId="163" dataCellStyle="Percent"/>
    <tableColumn id="38" xr3:uid="{0BA98414-1CAA-4D9E-81CE-E9186E6B6161}" uniqueName="38" name="35+" queryTableFieldId="38" dataDxfId="162" dataCellStyle="Percent"/>
    <tableColumn id="39" xr3:uid="{827F8CB6-BD93-4314-8053-9C6E19338D17}" uniqueName="39" name="36+" queryTableFieldId="39" dataDxfId="161" dataCellStyle="Percent"/>
    <tableColumn id="40" xr3:uid="{9239BFBF-311E-4003-9361-BB65556E2919}" uniqueName="40" name="37+" queryTableFieldId="40" dataDxfId="160" dataCellStyle="Percent"/>
    <tableColumn id="41" xr3:uid="{407E6FE9-7D43-4187-A0E1-A61CE176ABD1}" uniqueName="41" name="38+" queryTableFieldId="41" dataDxfId="159" dataCellStyle="Percent"/>
    <tableColumn id="42" xr3:uid="{21903E19-F8B4-447C-A367-AC8EAA3536BF}" uniqueName="42" name="39+" queryTableFieldId="42" dataDxfId="158" dataCellStyle="Percent"/>
    <tableColumn id="43" xr3:uid="{74DFC3E7-B422-4BA2-8F0C-944EC84EB2E6}" uniqueName="43" name="40+" queryTableFieldId="43" dataDxfId="157" dataCellStyle="Percent"/>
    <tableColumn id="44" xr3:uid="{0B78ED37-9EBD-4C5F-8BBB-FC826B8CE844}" uniqueName="44" name="41+" queryTableFieldId="44" dataDxfId="156" dataCellStyle="Percent"/>
    <tableColumn id="45" xr3:uid="{72120C4A-F9A7-4299-B0AF-1CA8673E5135}" uniqueName="45" name="42+" queryTableFieldId="45" dataDxfId="155" dataCellStyle="Percent"/>
    <tableColumn id="46" xr3:uid="{3EB0CDF5-9255-4F96-956C-91C749316341}" uniqueName="46" name="43+" queryTableFieldId="46" dataDxfId="154" dataCellStyle="Percent"/>
    <tableColumn id="47" xr3:uid="{18132A14-519A-47EF-8620-9C63E6E35448}" uniqueName="47" name="44+" queryTableFieldId="47" dataDxfId="153" dataCellStyle="Percent"/>
    <tableColumn id="48" xr3:uid="{A8818068-E2E6-4A52-BFE7-E4AC30076E6F}" uniqueName="48" name="45+" queryTableFieldId="48" dataDxfId="152" dataCellStyle="Percent"/>
    <tableColumn id="49" xr3:uid="{D1A6B41F-6228-40B6-83B1-8ADE85A6E5B2}" uniqueName="49" name="46+" queryTableFieldId="49" dataDxfId="151" dataCellStyle="Percent"/>
    <tableColumn id="50" xr3:uid="{84A1B7CA-B9F7-49FC-B208-6F2B7C68F2D4}" uniqueName="50" name="47+" queryTableFieldId="50" dataDxfId="150" dataCellStyle="Percent"/>
    <tableColumn id="51" xr3:uid="{0140087E-B84D-4783-AFE0-B7A8AF6A2022}" uniqueName="51" name="48+" queryTableFieldId="51" dataDxfId="149" dataCellStyle="Percent"/>
    <tableColumn id="52" xr3:uid="{C6F571C1-8298-4DA0-A84D-550458E68B79}" uniqueName="52" name="49+" queryTableFieldId="52" dataDxfId="148" dataCellStyle="Percent"/>
    <tableColumn id="53" xr3:uid="{802E2010-82A1-411E-A6B9-B7BABB2C65C7}" uniqueName="53" name="50+" queryTableFieldId="53" dataDxfId="147" dataCellStyle="Percent"/>
    <tableColumn id="54" xr3:uid="{DA2DBC35-F771-48EC-BD25-07A23813C4FD}" uniqueName="54" name="51+" queryTableFieldId="54" dataDxfId="146" dataCellStyle="Percent"/>
    <tableColumn id="55" xr3:uid="{70B75603-B262-4DFA-ABEF-B660A202E131}" uniqueName="55" name="52+" queryTableFieldId="55" dataDxfId="145" dataCellStyle="Percent"/>
    <tableColumn id="56" xr3:uid="{1E4FAFF4-A60B-42DF-9553-ECE56B82E42F}" uniqueName="56" name="53+" queryTableFieldId="56" dataDxfId="144" dataCellStyle="Percent"/>
    <tableColumn id="57" xr3:uid="{D34A05F4-5838-490B-AD38-D99E38C57D11}" uniqueName="57" name="54+" queryTableFieldId="57" dataDxfId="143" dataCellStyle="Percent"/>
    <tableColumn id="58" xr3:uid="{BEFC1997-8BFE-4213-AD69-B88BB01D3251}" uniqueName="58" name="55+" queryTableFieldId="58" dataDxfId="142" dataCellStyle="Percent"/>
    <tableColumn id="59" xr3:uid="{284C0723-91D7-49CA-98DA-5373568396DA}" uniqueName="59" name="56+" queryTableFieldId="59" dataDxfId="141" dataCellStyle="Percent"/>
    <tableColumn id="60" xr3:uid="{0CD1BC38-8637-408C-A767-7C65755DDDA5}" uniqueName="60" name="57+" queryTableFieldId="60" dataDxfId="140" dataCellStyle="Percent"/>
    <tableColumn id="61" xr3:uid="{AD2FCFBF-AB0A-4551-9549-7AC467434922}" uniqueName="61" name="58+" queryTableFieldId="61" dataDxfId="139" dataCellStyle="Percent"/>
    <tableColumn id="62" xr3:uid="{E25B90F6-40E9-4D4F-9B8E-79B6708B53E3}" uniqueName="62" name="59+" queryTableFieldId="62" dataDxfId="138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243" tableType="queryTable" totalsRowShown="0">
  <autoFilter ref="A1:AI243" xr:uid="{D7BE955F-4068-4BD2-BBCC-07D367E631ED}"/>
  <tableColumns count="35">
    <tableColumn id="1" xr3:uid="{016B8256-B3E1-4FBB-8ABE-2C3045F56036}" uniqueName="1" name="game_id" queryTableFieldId="43" dataDxfId="29" dataCellStyle="Percent"/>
    <tableColumn id="9" xr3:uid="{EC64978B-24FE-4224-A142-41C7E9B09EAD}" uniqueName="9" name="Team" queryTableFieldId="9" dataDxfId="283"/>
    <tableColumn id="10" xr3:uid="{F28DC8D9-C974-4ED8-AC79-E360573874CA}" uniqueName="10" name="Matchup" queryTableFieldId="10" dataDxfId="282"/>
    <tableColumn id="11" xr3:uid="{260B787A-A307-4667-8DC5-20A3ECB9F906}" uniqueName="11" name="time" queryTableFieldId="11" dataDxfId="28"/>
    <tableColumn id="12" xr3:uid="{85C064CB-2347-416C-8DA7-A40B2C9F4E69}" uniqueName="12" name="Player" queryTableFieldId="12" dataDxfId="281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27" dataCellStyle="Percent"/>
    <tableColumn id="16" xr3:uid="{B33BCBC6-7D2A-4742-8B7B-AC4BA7AF245F}" uniqueName="16" name="11+" queryTableFieldId="16" dataDxfId="26" dataCellStyle="Percent"/>
    <tableColumn id="17" xr3:uid="{5F8F622F-7E49-40C3-A99A-4A3F92A1FD28}" uniqueName="17" name="12+" queryTableFieldId="17" dataDxfId="25" dataCellStyle="Percent"/>
    <tableColumn id="18" xr3:uid="{21992B40-72FD-4A3F-8AB2-DE2CA1F0A258}" uniqueName="18" name="13+" queryTableFieldId="18" dataDxfId="24" dataCellStyle="Percent"/>
    <tableColumn id="19" xr3:uid="{789D5029-29DF-4272-A9E2-D9360AFD87E6}" uniqueName="19" name="14+" queryTableFieldId="19" dataDxfId="23" dataCellStyle="Percent"/>
    <tableColumn id="20" xr3:uid="{B5573A9B-E640-4E6D-9737-A60625C32EF7}" uniqueName="20" name="15+" queryTableFieldId="20" dataDxfId="22" dataCellStyle="Percent"/>
    <tableColumn id="21" xr3:uid="{822BF979-EDE6-4DF5-8D9E-A0669E9E7C70}" uniqueName="21" name="16+" queryTableFieldId="21" dataDxfId="21" dataCellStyle="Percent"/>
    <tableColumn id="22" xr3:uid="{CA2CAA25-4F71-4232-82B1-A5AACB6508DB}" uniqueName="22" name="17+" queryTableFieldId="22" dataDxfId="20" dataCellStyle="Percent"/>
    <tableColumn id="23" xr3:uid="{C880067A-54A5-42EB-9E0E-B5BA9B8048EC}" uniqueName="23" name="18+" queryTableFieldId="23" dataDxfId="19" dataCellStyle="Percent"/>
    <tableColumn id="24" xr3:uid="{F0107604-758C-48E0-950D-2B1035836758}" uniqueName="24" name="19+" queryTableFieldId="24" dataDxfId="18" dataCellStyle="Percent"/>
    <tableColumn id="25" xr3:uid="{E8111D72-3A6A-4227-AF1E-BCB40D950D91}" uniqueName="25" name="20+" queryTableFieldId="25" dataDxfId="17" dataCellStyle="Percent"/>
    <tableColumn id="26" xr3:uid="{C4EA9414-762F-4007-9524-37B775C772BC}" uniqueName="26" name="21+" queryTableFieldId="26" dataDxfId="16" dataCellStyle="Percent"/>
    <tableColumn id="27" xr3:uid="{5E84A32B-4832-491C-B9D9-2561B5695D1E}" uniqueName="27" name="22+" queryTableFieldId="27" dataDxfId="15" dataCellStyle="Percent"/>
    <tableColumn id="28" xr3:uid="{91EFAFBE-850F-4CEE-ACCA-937F7BF90752}" uniqueName="28" name="23+" queryTableFieldId="28" dataDxfId="14" dataCellStyle="Percent"/>
    <tableColumn id="29" xr3:uid="{04411EF3-63E5-4C69-BAED-B0C85DEA3503}" uniqueName="29" name="24+" queryTableFieldId="29" dataDxfId="13" dataCellStyle="Percent"/>
    <tableColumn id="30" xr3:uid="{98CBB9F4-F33C-4177-B2B9-4AD387BC596C}" uniqueName="30" name="25+" queryTableFieldId="30" dataDxfId="12" dataCellStyle="Percent"/>
    <tableColumn id="31" xr3:uid="{30B07BF0-4A03-42DE-A6FB-E6E751160556}" uniqueName="31" name="26+" queryTableFieldId="31" dataDxfId="11" dataCellStyle="Percent"/>
    <tableColumn id="32" xr3:uid="{49C1BB31-1C10-406C-B788-C932D0F9600E}" uniqueName="32" name="27+" queryTableFieldId="32" dataDxfId="10" dataCellStyle="Percent"/>
    <tableColumn id="33" xr3:uid="{DC1ABC9D-0BAF-4250-A937-E0CCF2B5EE62}" uniqueName="33" name="28+" queryTableFieldId="33" dataDxfId="9" dataCellStyle="Percent"/>
    <tableColumn id="34" xr3:uid="{EA9B2A5A-72ED-4076-ACCA-0030509FFFED}" uniqueName="34" name="29+" queryTableFieldId="34" dataDxfId="8" dataCellStyle="Percent"/>
    <tableColumn id="35" xr3:uid="{2BCA45FC-97B7-48CC-9AD6-708B7B7DFA48}" uniqueName="35" name="30+" queryTableFieldId="35" dataDxfId="7" dataCellStyle="Percent"/>
    <tableColumn id="36" xr3:uid="{2F60294C-C25C-4B76-A0B8-55B8F1052B13}" uniqueName="36" name="31+" queryTableFieldId="36" dataDxfId="6" dataCellStyle="Percent"/>
    <tableColumn id="37" xr3:uid="{78D86394-1A42-468A-97F8-1CBFA98F1CA8}" uniqueName="37" name="32+" queryTableFieldId="37" dataDxfId="5" dataCellStyle="Percent"/>
    <tableColumn id="38" xr3:uid="{78C05253-5512-4A9A-9E0F-5C1548E22253}" uniqueName="38" name="33+" queryTableFieldId="38" dataDxfId="4" dataCellStyle="Percent"/>
    <tableColumn id="39" xr3:uid="{0D9B72E1-682A-447C-9CEA-E386C4DE09B8}" uniqueName="39" name="34+" queryTableFieldId="39" dataDxfId="3" dataCellStyle="Percent"/>
    <tableColumn id="40" xr3:uid="{1C55531E-F0C4-4442-98DA-293E6A4109AD}" uniqueName="40" name="35+" queryTableFieldId="40" dataDxfId="2" dataCellStyle="Percent"/>
    <tableColumn id="41" xr3:uid="{35D17D5D-1B0D-4ED7-9BC2-C56AFE03D050}" uniqueName="41" name="40+" queryTableFieldId="41" dataDxfId="1" dataCellStyle="Percent"/>
    <tableColumn id="42" xr3:uid="{EB0C01EF-DF63-4280-AC5A-ECADF201941E}" uniqueName="42" name="45+" queryTableFieldId="42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238"/>
  <sheetViews>
    <sheetView zoomScale="160" zoomScaleNormal="160" workbookViewId="0">
      <pane xSplit="7" ySplit="1" topLeftCell="H50" activePane="bottomRight" state="frozen"/>
      <selection activeCell="O4" sqref="O4"/>
      <selection pane="topRight" activeCell="O4" sqref="O4"/>
      <selection pane="bottomLeft" activeCell="O4" sqref="O4"/>
      <selection pane="bottomRight" activeCell="G56" sqref="G56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2.7109375" bestFit="1" customWidth="1"/>
    <col min="6" max="6" width="9" bestFit="1" customWidth="1"/>
    <col min="7" max="7" width="14.85546875" bestFit="1" customWidth="1"/>
    <col min="8" max="20" width="8.42578125" bestFit="1" customWidth="1"/>
    <col min="21" max="23" width="8.42578125" style="3" bestFit="1" customWidth="1"/>
    <col min="24" max="37" width="7.28515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22400788</v>
      </c>
      <c r="B2" s="4" t="s">
        <v>218</v>
      </c>
      <c r="C2" s="4" t="s">
        <v>219</v>
      </c>
      <c r="D2" s="11">
        <v>0.79166666666666663</v>
      </c>
      <c r="E2" s="6" t="str">
        <f>HYPERLINK("https://www.nba.com/stats/player/1630217/boxscores-traditional", "Desmond Bane")</f>
        <v>Desmond Bane</v>
      </c>
      <c r="F2">
        <v>21.8</v>
      </c>
      <c r="G2" s="4">
        <v>1.6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0.99985999999999997</v>
      </c>
      <c r="Q2" s="3">
        <v>0.99865000000000004</v>
      </c>
      <c r="R2" s="3">
        <v>0.99134</v>
      </c>
      <c r="S2" s="3">
        <v>0.95994000000000002</v>
      </c>
      <c r="T2" s="3">
        <v>0.87075999999999998</v>
      </c>
      <c r="U2" s="3">
        <v>0.69145999999999996</v>
      </c>
      <c r="V2" s="3">
        <v>0.45223999999999998</v>
      </c>
      <c r="W2" s="3">
        <v>0.22663</v>
      </c>
      <c r="X2" s="3">
        <v>8.5339999999999999E-2</v>
      </c>
      <c r="Y2" s="3">
        <v>2.2749999999999999E-2</v>
      </c>
      <c r="Z2" s="3">
        <v>4.4000000000000003E-3</v>
      </c>
      <c r="AA2" s="3">
        <v>5.8E-4</v>
      </c>
      <c r="AB2" s="3">
        <v>5.0000000000000002E-5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5">
        <f>Points[[#This Row],[8+]]-Points[[#This Row],[9+]]</f>
        <v>0</v>
      </c>
      <c r="AM2" s="5">
        <f>Points[[#This Row],[9+]]-Points[[#This Row],[10+]]</f>
        <v>0</v>
      </c>
      <c r="AN2" s="5">
        <f>Points[[#This Row],[10+]]-Points[[#This Row],[11+]]</f>
        <v>0</v>
      </c>
      <c r="AO2" s="5">
        <f>Points[[#This Row],[11+]]-Points[[#This Row],[12+]]</f>
        <v>0</v>
      </c>
      <c r="AP2" s="5">
        <f>Points[[#This Row],[12+]]-Points[[#This Row],[13+]]</f>
        <v>0</v>
      </c>
      <c r="AQ2" s="5">
        <f>Points[[#This Row],[13+]]-Points[[#This Row],[14+]]</f>
        <v>0</v>
      </c>
      <c r="AR2" s="5">
        <f>Points[[#This Row],[14+]]-Points[[#This Row],[15+]]</f>
        <v>0</v>
      </c>
      <c r="AS2" s="5">
        <f>Points[[#This Row],[15+]]-Points[[#This Row],[16+]]</f>
        <v>1.4000000000002899E-4</v>
      </c>
      <c r="AT2" s="5">
        <f>Points[[#This Row],[16+]]-Points[[#This Row],[17+]]</f>
        <v>1.2099999999999334E-3</v>
      </c>
      <c r="AU2" s="5">
        <f>Points[[#This Row],[17+]]-Points[[#This Row],[18+]]</f>
        <v>7.3100000000000387E-3</v>
      </c>
      <c r="AV2" s="5">
        <f>Points[[#This Row],[18+]]-Points[[#This Row],[19+]]</f>
        <v>3.1399999999999983E-2</v>
      </c>
      <c r="AW2" s="5">
        <f>Points[[#This Row],[19+]]-Points[[#This Row],[20+]]</f>
        <v>8.9180000000000037E-2</v>
      </c>
      <c r="AX2" s="5">
        <f>Points[[#This Row],[20+]]-Points[[#This Row],[21+]]</f>
        <v>0.17930000000000001</v>
      </c>
      <c r="AY2" s="5">
        <f>Points[[#This Row],[21+]]-Points[[#This Row],[22+]]</f>
        <v>0.23921999999999999</v>
      </c>
      <c r="AZ2" s="5">
        <f>Points[[#This Row],[22+]]-Points[[#This Row],[23+]]</f>
        <v>0.22560999999999998</v>
      </c>
      <c r="BA2" s="5">
        <f>Points[[#This Row],[23+]]-Points[[#This Row],[24+]]</f>
        <v>0.14129</v>
      </c>
      <c r="BB2" s="5">
        <f>Points[[#This Row],[24+]]-Points[[#This Row],[25+]]</f>
        <v>6.2590000000000007E-2</v>
      </c>
      <c r="BC2" s="5">
        <f>Points[[#This Row],[25+]]-Points[[#This Row],[26+]]</f>
        <v>1.8349999999999998E-2</v>
      </c>
      <c r="BD2" s="5">
        <f>Points[[#This Row],[26+]]-Points[[#This Row],[27+]]</f>
        <v>3.8200000000000005E-3</v>
      </c>
      <c r="BE2" s="5">
        <f>Points[[#This Row],[27+]]-Points[[#This Row],[28+]]</f>
        <v>5.2999999999999998E-4</v>
      </c>
      <c r="BF2" s="5">
        <f>Points[[#This Row],[28+]]-Points[[#This Row],[29+]]</f>
        <v>5.0000000000000002E-5</v>
      </c>
      <c r="BG2" s="5">
        <f>Points[[#This Row],[29+]]-Points[[#This Row],[30+]]</f>
        <v>0</v>
      </c>
      <c r="BH2" s="5">
        <f>Points[[#This Row],[30+]]-Points[[#This Row],[31+]]</f>
        <v>0</v>
      </c>
      <c r="BI2" s="5">
        <f>Points[[#This Row],[31+]]-Points[[#This Row],[32+]]</f>
        <v>0</v>
      </c>
      <c r="BJ2" s="5">
        <f>Points[[#This Row],[32+]]-Points[[#This Row],[33+]]</f>
        <v>0</v>
      </c>
      <c r="BK2" s="5">
        <f>Points[[#This Row],[33+]]-Points[[#This Row],[34+]]</f>
        <v>0</v>
      </c>
      <c r="BL2" s="5">
        <f>Points[[#This Row],[34+]]-Points[[#This Row],[35+]]</f>
        <v>0</v>
      </c>
      <c r="BM2" s="5">
        <f>Points[[#This Row],[35+]]-Points[[#This Row],[40+]]</f>
        <v>0</v>
      </c>
      <c r="BN2" s="5">
        <f>Points[[#This Row],[40+]]-Points[[#This Row],[45+]]</f>
        <v>0</v>
      </c>
      <c r="BO2" s="5"/>
      <c r="BP2" s="5"/>
      <c r="BQ2" s="5"/>
      <c r="BR2" s="5"/>
      <c r="BS2" s="5"/>
      <c r="BT2" s="5"/>
    </row>
    <row r="3" spans="1:72" x14ac:dyDescent="0.25">
      <c r="A3" s="10">
        <v>22400788</v>
      </c>
      <c r="B3" s="4" t="s">
        <v>218</v>
      </c>
      <c r="C3" s="4" t="s">
        <v>219</v>
      </c>
      <c r="D3" s="11">
        <v>0.79166666666666663</v>
      </c>
      <c r="E3" s="6" t="str">
        <f>HYPERLINK("https://www.nba.com/stats/player/1629630/boxscores-traditional", "Ja Morant")</f>
        <v>Ja Morant</v>
      </c>
      <c r="F3">
        <v>20.6</v>
      </c>
      <c r="G3" s="4">
        <v>6.4989999999999997</v>
      </c>
      <c r="H3" s="3">
        <v>0.97380999999999995</v>
      </c>
      <c r="I3" s="3">
        <v>0.96245999999999998</v>
      </c>
      <c r="J3" s="3">
        <v>0.94845000000000002</v>
      </c>
      <c r="K3" s="3">
        <v>0.93056000000000005</v>
      </c>
      <c r="L3" s="3">
        <v>0.90658000000000005</v>
      </c>
      <c r="M3" s="3">
        <v>0.879</v>
      </c>
      <c r="N3" s="3">
        <v>0.84614</v>
      </c>
      <c r="O3" s="3">
        <v>0.80510999999999999</v>
      </c>
      <c r="P3" s="3">
        <v>0.76114999999999999</v>
      </c>
      <c r="Q3" s="3">
        <v>0.70884000000000003</v>
      </c>
      <c r="R3" s="3">
        <v>0.65542</v>
      </c>
      <c r="S3" s="3">
        <v>0.59870999999999996</v>
      </c>
      <c r="T3" s="3">
        <v>0.53586</v>
      </c>
      <c r="U3" s="3">
        <v>0.47608</v>
      </c>
      <c r="V3" s="3">
        <v>0.41293999999999997</v>
      </c>
      <c r="W3" s="3">
        <v>0.35569000000000001</v>
      </c>
      <c r="X3" s="3">
        <v>0.30153000000000002</v>
      </c>
      <c r="Y3" s="3">
        <v>0.24825</v>
      </c>
      <c r="Z3" s="3">
        <v>0.20327000000000001</v>
      </c>
      <c r="AA3" s="3">
        <v>0.16353999999999999</v>
      </c>
      <c r="AB3" s="3">
        <v>0.12714</v>
      </c>
      <c r="AC3" s="3">
        <v>9.8530000000000006E-2</v>
      </c>
      <c r="AD3" s="3">
        <v>7.3529999999999998E-2</v>
      </c>
      <c r="AE3" s="3">
        <v>5.4800000000000001E-2</v>
      </c>
      <c r="AF3" s="3">
        <v>4.0059999999999998E-2</v>
      </c>
      <c r="AG3" s="3">
        <v>2.8070000000000001E-2</v>
      </c>
      <c r="AH3" s="3">
        <v>1.9699999999999999E-2</v>
      </c>
      <c r="AI3" s="3">
        <v>1.321E-2</v>
      </c>
      <c r="AJ3" s="3">
        <v>1.39E-3</v>
      </c>
      <c r="AK3" s="3">
        <v>9.0000000000000006E-5</v>
      </c>
      <c r="AL3" s="5">
        <f>Points[[#This Row],[8+]]-Points[[#This Row],[9+]]</f>
        <v>1.1349999999999971E-2</v>
      </c>
      <c r="AM3" s="5">
        <f>Points[[#This Row],[9+]]-Points[[#This Row],[10+]]</f>
        <v>1.4009999999999967E-2</v>
      </c>
      <c r="AN3" s="5">
        <f>Points[[#This Row],[10+]]-Points[[#This Row],[11+]]</f>
        <v>1.7889999999999961E-2</v>
      </c>
      <c r="AO3" s="5">
        <f>Points[[#This Row],[11+]]-Points[[#This Row],[12+]]</f>
        <v>2.3980000000000001E-2</v>
      </c>
      <c r="AP3" s="5">
        <f>Points[[#This Row],[12+]]-Points[[#This Row],[13+]]</f>
        <v>2.7580000000000049E-2</v>
      </c>
      <c r="AQ3" s="5">
        <f>Points[[#This Row],[13+]]-Points[[#This Row],[14+]]</f>
        <v>3.286E-2</v>
      </c>
      <c r="AR3" s="5">
        <f>Points[[#This Row],[14+]]-Points[[#This Row],[15+]]</f>
        <v>4.1030000000000011E-2</v>
      </c>
      <c r="AS3" s="5">
        <f>Points[[#This Row],[15+]]-Points[[#This Row],[16+]]</f>
        <v>4.3959999999999999E-2</v>
      </c>
      <c r="AT3" s="5">
        <f>Points[[#This Row],[16+]]-Points[[#This Row],[17+]]</f>
        <v>5.2309999999999968E-2</v>
      </c>
      <c r="AU3" s="5">
        <f>Points[[#This Row],[17+]]-Points[[#This Row],[18+]]</f>
        <v>5.3420000000000023E-2</v>
      </c>
      <c r="AV3" s="5">
        <f>Points[[#This Row],[18+]]-Points[[#This Row],[19+]]</f>
        <v>5.6710000000000038E-2</v>
      </c>
      <c r="AW3" s="5">
        <f>Points[[#This Row],[19+]]-Points[[#This Row],[20+]]</f>
        <v>6.2849999999999961E-2</v>
      </c>
      <c r="AX3" s="5">
        <f>Points[[#This Row],[20+]]-Points[[#This Row],[21+]]</f>
        <v>5.978E-2</v>
      </c>
      <c r="AY3" s="5">
        <f>Points[[#This Row],[21+]]-Points[[#This Row],[22+]]</f>
        <v>6.3140000000000029E-2</v>
      </c>
      <c r="AZ3" s="5">
        <f>Points[[#This Row],[22+]]-Points[[#This Row],[23+]]</f>
        <v>5.7249999999999968E-2</v>
      </c>
      <c r="BA3" s="5">
        <f>Points[[#This Row],[23+]]-Points[[#This Row],[24+]]</f>
        <v>5.4159999999999986E-2</v>
      </c>
      <c r="BB3" s="5">
        <f>Points[[#This Row],[24+]]-Points[[#This Row],[25+]]</f>
        <v>5.3280000000000022E-2</v>
      </c>
      <c r="BC3" s="5">
        <f>Points[[#This Row],[25+]]-Points[[#This Row],[26+]]</f>
        <v>4.4979999999999992E-2</v>
      </c>
      <c r="BD3" s="5">
        <f>Points[[#This Row],[26+]]-Points[[#This Row],[27+]]</f>
        <v>3.9730000000000015E-2</v>
      </c>
      <c r="BE3" s="5">
        <f>Points[[#This Row],[27+]]-Points[[#This Row],[28+]]</f>
        <v>3.6399999999999988E-2</v>
      </c>
      <c r="BF3" s="5">
        <f>Points[[#This Row],[28+]]-Points[[#This Row],[29+]]</f>
        <v>2.8609999999999997E-2</v>
      </c>
      <c r="BG3" s="5">
        <f>Points[[#This Row],[29+]]-Points[[#This Row],[30+]]</f>
        <v>2.5000000000000008E-2</v>
      </c>
      <c r="BH3" s="5">
        <f>Points[[#This Row],[30+]]-Points[[#This Row],[31+]]</f>
        <v>1.8729999999999997E-2</v>
      </c>
      <c r="BI3" s="5">
        <f>Points[[#This Row],[31+]]-Points[[#This Row],[32+]]</f>
        <v>1.4740000000000003E-2</v>
      </c>
      <c r="BJ3" s="5">
        <f>Points[[#This Row],[32+]]-Points[[#This Row],[33+]]</f>
        <v>1.1989999999999997E-2</v>
      </c>
      <c r="BK3" s="5">
        <f>Points[[#This Row],[33+]]-Points[[#This Row],[34+]]</f>
        <v>8.3700000000000024E-3</v>
      </c>
      <c r="BL3" s="5">
        <f>Points[[#This Row],[34+]]-Points[[#This Row],[35+]]</f>
        <v>6.4899999999999992E-3</v>
      </c>
      <c r="BM3" s="5">
        <f>Points[[#This Row],[35+]]-Points[[#This Row],[40+]]</f>
        <v>1.1819999999999999E-2</v>
      </c>
      <c r="BN3" s="5">
        <f>Points[[#This Row],[40+]]-Points[[#This Row],[45+]]</f>
        <v>1.2999999999999999E-3</v>
      </c>
    </row>
    <row r="4" spans="1:72" x14ac:dyDescent="0.25">
      <c r="A4" s="10">
        <v>22400788</v>
      </c>
      <c r="B4" s="4" t="s">
        <v>218</v>
      </c>
      <c r="C4" s="4" t="s">
        <v>219</v>
      </c>
      <c r="D4" s="11">
        <v>0.79166666666666663</v>
      </c>
      <c r="E4" s="6" t="str">
        <f>HYPERLINK("https://www.nba.com/stats/player/1628991/boxscores-traditional", "Jaren Jackson Jr.")</f>
        <v>Jaren Jackson Jr.</v>
      </c>
      <c r="F4">
        <v>22.4</v>
      </c>
      <c r="G4" s="4">
        <v>7.6840000000000002</v>
      </c>
      <c r="H4" s="3">
        <v>0.96926000000000001</v>
      </c>
      <c r="I4" s="3">
        <v>0.95906999999999998</v>
      </c>
      <c r="J4" s="3">
        <v>0.94630000000000003</v>
      </c>
      <c r="K4" s="3">
        <v>0.93056000000000005</v>
      </c>
      <c r="L4" s="3">
        <v>0.91149000000000002</v>
      </c>
      <c r="M4" s="3">
        <v>0.88876999999999995</v>
      </c>
      <c r="N4" s="3">
        <v>0.86214000000000002</v>
      </c>
      <c r="O4" s="3">
        <v>0.83147000000000004</v>
      </c>
      <c r="P4" s="3">
        <v>0.79673000000000005</v>
      </c>
      <c r="Q4" s="3">
        <v>0.75804000000000005</v>
      </c>
      <c r="R4" s="3">
        <v>0.71565999999999996</v>
      </c>
      <c r="S4" s="3">
        <v>0.67003000000000001</v>
      </c>
      <c r="T4" s="3">
        <v>0.62172000000000005</v>
      </c>
      <c r="U4" s="3">
        <v>0.57142000000000004</v>
      </c>
      <c r="V4" s="3">
        <v>0.51993999999999996</v>
      </c>
      <c r="W4" s="3">
        <v>0.46811999999999998</v>
      </c>
      <c r="X4" s="3">
        <v>0.41682999999999998</v>
      </c>
      <c r="Y4" s="3">
        <v>0.36692999999999998</v>
      </c>
      <c r="Z4" s="3">
        <v>0.31918000000000002</v>
      </c>
      <c r="AA4" s="3">
        <v>0.27424999999999999</v>
      </c>
      <c r="AB4" s="3">
        <v>0.23269999999999999</v>
      </c>
      <c r="AC4" s="3">
        <v>0.19489000000000001</v>
      </c>
      <c r="AD4" s="3">
        <v>0.16109000000000001</v>
      </c>
      <c r="AE4" s="3">
        <v>0.13136</v>
      </c>
      <c r="AF4" s="3">
        <v>0.10564999999999999</v>
      </c>
      <c r="AG4" s="3">
        <v>8.3790000000000003E-2</v>
      </c>
      <c r="AH4" s="3">
        <v>6.5519999999999995E-2</v>
      </c>
      <c r="AI4" s="3">
        <v>5.0500000000000003E-2</v>
      </c>
      <c r="AJ4" s="3">
        <v>1.1010000000000001E-2</v>
      </c>
      <c r="AK4" s="3">
        <v>1.64E-3</v>
      </c>
      <c r="AL4" s="5">
        <f>Points[[#This Row],[8+]]-Points[[#This Row],[9+]]</f>
        <v>1.0190000000000032E-2</v>
      </c>
      <c r="AM4" s="5">
        <f>Points[[#This Row],[9+]]-Points[[#This Row],[10+]]</f>
        <v>1.2769999999999948E-2</v>
      </c>
      <c r="AN4" s="5">
        <f>Points[[#This Row],[10+]]-Points[[#This Row],[11+]]</f>
        <v>1.5739999999999976E-2</v>
      </c>
      <c r="AO4" s="5">
        <f>Points[[#This Row],[11+]]-Points[[#This Row],[12+]]</f>
        <v>1.9070000000000031E-2</v>
      </c>
      <c r="AP4" s="5">
        <f>Points[[#This Row],[12+]]-Points[[#This Row],[13+]]</f>
        <v>2.2720000000000073E-2</v>
      </c>
      <c r="AQ4" s="5">
        <f>Points[[#This Row],[13+]]-Points[[#This Row],[14+]]</f>
        <v>2.6629999999999932E-2</v>
      </c>
      <c r="AR4" s="5">
        <f>Points[[#This Row],[14+]]-Points[[#This Row],[15+]]</f>
        <v>3.0669999999999975E-2</v>
      </c>
      <c r="AS4" s="5">
        <f>Points[[#This Row],[15+]]-Points[[#This Row],[16+]]</f>
        <v>3.4739999999999993E-2</v>
      </c>
      <c r="AT4" s="5">
        <f>Points[[#This Row],[16+]]-Points[[#This Row],[17+]]</f>
        <v>3.8690000000000002E-2</v>
      </c>
      <c r="AU4" s="5">
        <f>Points[[#This Row],[17+]]-Points[[#This Row],[18+]]</f>
        <v>4.2380000000000084E-2</v>
      </c>
      <c r="AV4" s="5">
        <f>Points[[#This Row],[18+]]-Points[[#This Row],[19+]]</f>
        <v>4.5629999999999948E-2</v>
      </c>
      <c r="AW4" s="5">
        <f>Points[[#This Row],[19+]]-Points[[#This Row],[20+]]</f>
        <v>4.8309999999999964E-2</v>
      </c>
      <c r="AX4" s="5">
        <f>Points[[#This Row],[20+]]-Points[[#This Row],[21+]]</f>
        <v>5.0300000000000011E-2</v>
      </c>
      <c r="AY4" s="5">
        <f>Points[[#This Row],[21+]]-Points[[#This Row],[22+]]</f>
        <v>5.1480000000000081E-2</v>
      </c>
      <c r="AZ4" s="5">
        <f>Points[[#This Row],[22+]]-Points[[#This Row],[23+]]</f>
        <v>5.1819999999999977E-2</v>
      </c>
      <c r="BA4" s="5">
        <f>Points[[#This Row],[23+]]-Points[[#This Row],[24+]]</f>
        <v>5.1290000000000002E-2</v>
      </c>
      <c r="BB4" s="5">
        <f>Points[[#This Row],[24+]]-Points[[#This Row],[25+]]</f>
        <v>4.99E-2</v>
      </c>
      <c r="BC4" s="5">
        <f>Points[[#This Row],[25+]]-Points[[#This Row],[26+]]</f>
        <v>4.7749999999999959E-2</v>
      </c>
      <c r="BD4" s="5">
        <f>Points[[#This Row],[26+]]-Points[[#This Row],[27+]]</f>
        <v>4.4930000000000025E-2</v>
      </c>
      <c r="BE4" s="5">
        <f>Points[[#This Row],[27+]]-Points[[#This Row],[28+]]</f>
        <v>4.1550000000000004E-2</v>
      </c>
      <c r="BF4" s="5">
        <f>Points[[#This Row],[28+]]-Points[[#This Row],[29+]]</f>
        <v>3.7809999999999983E-2</v>
      </c>
      <c r="BG4" s="5">
        <f>Points[[#This Row],[29+]]-Points[[#This Row],[30+]]</f>
        <v>3.3799999999999997E-2</v>
      </c>
      <c r="BH4" s="5">
        <f>Points[[#This Row],[30+]]-Points[[#This Row],[31+]]</f>
        <v>2.9730000000000006E-2</v>
      </c>
      <c r="BI4" s="5">
        <f>Points[[#This Row],[31+]]-Points[[#This Row],[32+]]</f>
        <v>2.5710000000000011E-2</v>
      </c>
      <c r="BJ4" s="5">
        <f>Points[[#This Row],[32+]]-Points[[#This Row],[33+]]</f>
        <v>2.1859999999999991E-2</v>
      </c>
      <c r="BK4" s="5">
        <f>Points[[#This Row],[33+]]-Points[[#This Row],[34+]]</f>
        <v>1.8270000000000008E-2</v>
      </c>
      <c r="BL4" s="5">
        <f>Points[[#This Row],[34+]]-Points[[#This Row],[35+]]</f>
        <v>1.5019999999999992E-2</v>
      </c>
      <c r="BM4" s="5">
        <f>Points[[#This Row],[35+]]-Points[[#This Row],[40+]]</f>
        <v>3.9490000000000004E-2</v>
      </c>
      <c r="BN4" s="5">
        <f>Points[[#This Row],[40+]]-Points[[#This Row],[45+]]</f>
        <v>9.3699999999999999E-3</v>
      </c>
    </row>
    <row r="5" spans="1:72" x14ac:dyDescent="0.25">
      <c r="A5" s="10">
        <v>22400788</v>
      </c>
      <c r="B5" s="4" t="s">
        <v>218</v>
      </c>
      <c r="C5" s="4" t="s">
        <v>219</v>
      </c>
      <c r="D5" s="11">
        <v>0.79166666666666663</v>
      </c>
      <c r="E5" s="6" t="str">
        <f>HYPERLINK("https://www.nba.com/stats/player/1641713/boxscores-traditional", "GG Jackson")</f>
        <v>GG Jackson</v>
      </c>
      <c r="F5">
        <v>14.6</v>
      </c>
      <c r="G5" s="4">
        <v>7.8380000000000001</v>
      </c>
      <c r="H5" s="3">
        <v>0.79954999999999998</v>
      </c>
      <c r="I5" s="3">
        <v>0.76114999999999999</v>
      </c>
      <c r="J5" s="3">
        <v>0.72240000000000004</v>
      </c>
      <c r="K5" s="3">
        <v>0.67723999999999995</v>
      </c>
      <c r="L5" s="3">
        <v>0.62929999999999997</v>
      </c>
      <c r="M5" s="3">
        <v>0.57926</v>
      </c>
      <c r="N5" s="3">
        <v>0.53188000000000002</v>
      </c>
      <c r="O5" s="3">
        <v>0.48005999999999999</v>
      </c>
      <c r="P5" s="3">
        <v>0.42858000000000002</v>
      </c>
      <c r="Q5" s="3">
        <v>0.37828000000000001</v>
      </c>
      <c r="R5" s="3">
        <v>0.33360000000000001</v>
      </c>
      <c r="S5" s="3">
        <v>0.28774</v>
      </c>
      <c r="T5" s="3">
        <v>0.24510000000000001</v>
      </c>
      <c r="U5" s="3">
        <v>0.20610999999999999</v>
      </c>
      <c r="V5" s="3">
        <v>0.17360999999999999</v>
      </c>
      <c r="W5" s="3">
        <v>0.14230999999999999</v>
      </c>
      <c r="X5" s="3">
        <v>0.11507000000000001</v>
      </c>
      <c r="Y5" s="3">
        <v>9.1759999999999994E-2</v>
      </c>
      <c r="Z5" s="3">
        <v>7.3529999999999998E-2</v>
      </c>
      <c r="AA5" s="3">
        <v>5.7049999999999997E-2</v>
      </c>
      <c r="AB5" s="3">
        <v>4.3630000000000002E-2</v>
      </c>
      <c r="AC5" s="3">
        <v>3.288E-2</v>
      </c>
      <c r="AD5" s="3">
        <v>2.5000000000000001E-2</v>
      </c>
      <c r="AE5" s="3">
        <v>1.831E-2</v>
      </c>
      <c r="AF5" s="3">
        <v>1.321E-2</v>
      </c>
      <c r="AG5" s="3">
        <v>9.3900000000000008E-3</v>
      </c>
      <c r="AH5" s="3">
        <v>6.5700000000000003E-3</v>
      </c>
      <c r="AI5" s="3">
        <v>4.6600000000000001E-3</v>
      </c>
      <c r="AJ5" s="3">
        <v>5.9999999999999995E-4</v>
      </c>
      <c r="AK5" s="3">
        <v>5.0000000000000002E-5</v>
      </c>
      <c r="AL5" s="5">
        <f>Points[[#This Row],[8+]]-Points[[#This Row],[9+]]</f>
        <v>3.839999999999999E-2</v>
      </c>
      <c r="AM5" s="5">
        <f>Points[[#This Row],[9+]]-Points[[#This Row],[10+]]</f>
        <v>3.8749999999999951E-2</v>
      </c>
      <c r="AN5" s="5">
        <f>Points[[#This Row],[10+]]-Points[[#This Row],[11+]]</f>
        <v>4.5160000000000089E-2</v>
      </c>
      <c r="AO5" s="5">
        <f>Points[[#This Row],[11+]]-Points[[#This Row],[12+]]</f>
        <v>4.7939999999999983E-2</v>
      </c>
      <c r="AP5" s="5">
        <f>Points[[#This Row],[12+]]-Points[[#This Row],[13+]]</f>
        <v>5.0039999999999973E-2</v>
      </c>
      <c r="AQ5" s="5">
        <f>Points[[#This Row],[13+]]-Points[[#This Row],[14+]]</f>
        <v>4.7379999999999978E-2</v>
      </c>
      <c r="AR5" s="5">
        <f>Points[[#This Row],[14+]]-Points[[#This Row],[15+]]</f>
        <v>5.1820000000000033E-2</v>
      </c>
      <c r="AS5" s="5">
        <f>Points[[#This Row],[15+]]-Points[[#This Row],[16+]]</f>
        <v>5.147999999999997E-2</v>
      </c>
      <c r="AT5" s="5">
        <f>Points[[#This Row],[16+]]-Points[[#This Row],[17+]]</f>
        <v>5.0300000000000011E-2</v>
      </c>
      <c r="AU5" s="5">
        <f>Points[[#This Row],[17+]]-Points[[#This Row],[18+]]</f>
        <v>4.4679999999999997E-2</v>
      </c>
      <c r="AV5" s="5">
        <f>Points[[#This Row],[18+]]-Points[[#This Row],[19+]]</f>
        <v>4.5860000000000012E-2</v>
      </c>
      <c r="AW5" s="5">
        <f>Points[[#This Row],[19+]]-Points[[#This Row],[20+]]</f>
        <v>4.2639999999999983E-2</v>
      </c>
      <c r="AX5" s="5">
        <f>Points[[#This Row],[20+]]-Points[[#This Row],[21+]]</f>
        <v>3.8990000000000025E-2</v>
      </c>
      <c r="AY5" s="5">
        <f>Points[[#This Row],[21+]]-Points[[#This Row],[22+]]</f>
        <v>3.2500000000000001E-2</v>
      </c>
      <c r="AZ5" s="5">
        <f>Points[[#This Row],[22+]]-Points[[#This Row],[23+]]</f>
        <v>3.1299999999999994E-2</v>
      </c>
      <c r="BA5" s="5">
        <f>Points[[#This Row],[23+]]-Points[[#This Row],[24+]]</f>
        <v>2.7239999999999986E-2</v>
      </c>
      <c r="BB5" s="5">
        <f>Points[[#This Row],[24+]]-Points[[#This Row],[25+]]</f>
        <v>2.3310000000000011E-2</v>
      </c>
      <c r="BC5" s="5">
        <f>Points[[#This Row],[25+]]-Points[[#This Row],[26+]]</f>
        <v>1.8229999999999996E-2</v>
      </c>
      <c r="BD5" s="5">
        <f>Points[[#This Row],[26+]]-Points[[#This Row],[27+]]</f>
        <v>1.6480000000000002E-2</v>
      </c>
      <c r="BE5" s="5">
        <f>Points[[#This Row],[27+]]-Points[[#This Row],[28+]]</f>
        <v>1.3419999999999994E-2</v>
      </c>
      <c r="BF5" s="5">
        <f>Points[[#This Row],[28+]]-Points[[#This Row],[29+]]</f>
        <v>1.0750000000000003E-2</v>
      </c>
      <c r="BG5" s="5">
        <f>Points[[#This Row],[29+]]-Points[[#This Row],[30+]]</f>
        <v>7.8799999999999981E-3</v>
      </c>
      <c r="BH5" s="5">
        <f>Points[[#This Row],[30+]]-Points[[#This Row],[31+]]</f>
        <v>6.6900000000000015E-3</v>
      </c>
      <c r="BI5" s="5">
        <f>Points[[#This Row],[31+]]-Points[[#This Row],[32+]]</f>
        <v>5.1000000000000004E-3</v>
      </c>
      <c r="BJ5" s="5">
        <f>Points[[#This Row],[32+]]-Points[[#This Row],[33+]]</f>
        <v>3.8199999999999987E-3</v>
      </c>
      <c r="BK5" s="5">
        <f>Points[[#This Row],[33+]]-Points[[#This Row],[34+]]</f>
        <v>2.8200000000000005E-3</v>
      </c>
      <c r="BL5" s="5">
        <f>Points[[#This Row],[34+]]-Points[[#This Row],[35+]]</f>
        <v>1.9100000000000002E-3</v>
      </c>
      <c r="BM5" s="5">
        <f>Points[[#This Row],[35+]]-Points[[#This Row],[40+]]</f>
        <v>4.0600000000000002E-3</v>
      </c>
      <c r="BN5" s="5">
        <f>Points[[#This Row],[40+]]-Points[[#This Row],[45+]]</f>
        <v>5.4999999999999992E-4</v>
      </c>
    </row>
    <row r="6" spans="1:72" x14ac:dyDescent="0.25">
      <c r="A6" s="10">
        <v>22400788</v>
      </c>
      <c r="B6" s="4" t="s">
        <v>218</v>
      </c>
      <c r="C6" s="4" t="s">
        <v>219</v>
      </c>
      <c r="D6" s="11">
        <v>0.79166666666666663</v>
      </c>
      <c r="E6" s="6" t="str">
        <f>HYPERLINK("https://www.nba.com/stats/player/1630583/boxscores-traditional", "Santi Aldama")</f>
        <v>Santi Aldama</v>
      </c>
      <c r="F6">
        <v>11.6</v>
      </c>
      <c r="G6" s="4">
        <v>4.8</v>
      </c>
      <c r="H6" s="3">
        <v>0.77337</v>
      </c>
      <c r="I6" s="3">
        <v>0.70540000000000003</v>
      </c>
      <c r="J6" s="3">
        <v>0.62929999999999997</v>
      </c>
      <c r="K6" s="3">
        <v>0.54776000000000002</v>
      </c>
      <c r="L6" s="3">
        <v>0.46811999999999998</v>
      </c>
      <c r="M6" s="3">
        <v>0.38590999999999998</v>
      </c>
      <c r="N6" s="3">
        <v>0.30853999999999998</v>
      </c>
      <c r="O6" s="3">
        <v>0.23885000000000001</v>
      </c>
      <c r="P6" s="3">
        <v>0.17879</v>
      </c>
      <c r="Q6" s="3">
        <v>0.12923999999999999</v>
      </c>
      <c r="R6" s="3">
        <v>9.1759999999999994E-2</v>
      </c>
      <c r="S6" s="3">
        <v>6.1780000000000002E-2</v>
      </c>
      <c r="T6" s="3">
        <v>4.0059999999999998E-2</v>
      </c>
      <c r="U6" s="3">
        <v>2.5000000000000001E-2</v>
      </c>
      <c r="V6" s="3">
        <v>1.4999999999999999E-2</v>
      </c>
      <c r="W6" s="3">
        <v>8.6599999999999993E-3</v>
      </c>
      <c r="X6" s="3">
        <v>4.9399999999999999E-3</v>
      </c>
      <c r="Y6" s="3">
        <v>2.64E-3</v>
      </c>
      <c r="Z6" s="3">
        <v>1.3500000000000001E-3</v>
      </c>
      <c r="AA6" s="3">
        <v>6.6E-4</v>
      </c>
      <c r="AB6" s="3">
        <v>3.1E-4</v>
      </c>
      <c r="AC6" s="3">
        <v>1.3999999999999999E-4</v>
      </c>
      <c r="AD6" s="3">
        <v>6.0000000000000002E-5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5">
        <f>Points[[#This Row],[8+]]-Points[[#This Row],[9+]]</f>
        <v>6.7969999999999975E-2</v>
      </c>
      <c r="AM6" s="5">
        <f>Points[[#This Row],[9+]]-Points[[#This Row],[10+]]</f>
        <v>7.6100000000000056E-2</v>
      </c>
      <c r="AN6" s="5">
        <f>Points[[#This Row],[10+]]-Points[[#This Row],[11+]]</f>
        <v>8.1539999999999946E-2</v>
      </c>
      <c r="AO6" s="5">
        <f>Points[[#This Row],[11+]]-Points[[#This Row],[12+]]</f>
        <v>7.9640000000000044E-2</v>
      </c>
      <c r="AP6" s="5">
        <f>Points[[#This Row],[12+]]-Points[[#This Row],[13+]]</f>
        <v>8.2210000000000005E-2</v>
      </c>
      <c r="AQ6" s="5">
        <f>Points[[#This Row],[13+]]-Points[[#This Row],[14+]]</f>
        <v>7.7369999999999994E-2</v>
      </c>
      <c r="AR6" s="5">
        <f>Points[[#This Row],[14+]]-Points[[#This Row],[15+]]</f>
        <v>6.9689999999999974E-2</v>
      </c>
      <c r="AS6" s="5">
        <f>Points[[#This Row],[15+]]-Points[[#This Row],[16+]]</f>
        <v>6.0060000000000002E-2</v>
      </c>
      <c r="AT6" s="5">
        <f>Points[[#This Row],[16+]]-Points[[#This Row],[17+]]</f>
        <v>4.9550000000000011E-2</v>
      </c>
      <c r="AU6" s="5">
        <f>Points[[#This Row],[17+]]-Points[[#This Row],[18+]]</f>
        <v>3.7479999999999999E-2</v>
      </c>
      <c r="AV6" s="5">
        <f>Points[[#This Row],[18+]]-Points[[#This Row],[19+]]</f>
        <v>2.9979999999999993E-2</v>
      </c>
      <c r="AW6" s="5">
        <f>Points[[#This Row],[19+]]-Points[[#This Row],[20+]]</f>
        <v>2.1720000000000003E-2</v>
      </c>
      <c r="AX6" s="5">
        <f>Points[[#This Row],[20+]]-Points[[#This Row],[21+]]</f>
        <v>1.5059999999999997E-2</v>
      </c>
      <c r="AY6" s="5">
        <f>Points[[#This Row],[21+]]-Points[[#This Row],[22+]]</f>
        <v>1.0000000000000002E-2</v>
      </c>
      <c r="AZ6" s="5">
        <f>Points[[#This Row],[22+]]-Points[[#This Row],[23+]]</f>
        <v>6.3400000000000001E-3</v>
      </c>
      <c r="BA6" s="5">
        <f>Points[[#This Row],[23+]]-Points[[#This Row],[24+]]</f>
        <v>3.7199999999999993E-3</v>
      </c>
      <c r="BB6" s="5">
        <f>Points[[#This Row],[24+]]-Points[[#This Row],[25+]]</f>
        <v>2.3E-3</v>
      </c>
      <c r="BC6" s="5">
        <f>Points[[#This Row],[25+]]-Points[[#This Row],[26+]]</f>
        <v>1.2899999999999999E-3</v>
      </c>
      <c r="BD6" s="5">
        <f>Points[[#This Row],[26+]]-Points[[#This Row],[27+]]</f>
        <v>6.9000000000000008E-4</v>
      </c>
      <c r="BE6" s="5">
        <f>Points[[#This Row],[27+]]-Points[[#This Row],[28+]]</f>
        <v>3.5E-4</v>
      </c>
      <c r="BF6" s="5">
        <f>Points[[#This Row],[28+]]-Points[[#This Row],[29+]]</f>
        <v>1.7000000000000001E-4</v>
      </c>
      <c r="BG6" s="5">
        <f>Points[[#This Row],[29+]]-Points[[#This Row],[30+]]</f>
        <v>7.9999999999999993E-5</v>
      </c>
      <c r="BH6" s="5">
        <f>Points[[#This Row],[30+]]-Points[[#This Row],[31+]]</f>
        <v>6.0000000000000002E-5</v>
      </c>
      <c r="BI6" s="5">
        <f>Points[[#This Row],[31+]]-Points[[#This Row],[32+]]</f>
        <v>0</v>
      </c>
      <c r="BJ6" s="5">
        <f>Points[[#This Row],[32+]]-Points[[#This Row],[33+]]</f>
        <v>0</v>
      </c>
      <c r="BK6" s="5">
        <f>Points[[#This Row],[33+]]-Points[[#This Row],[34+]]</f>
        <v>0</v>
      </c>
      <c r="BL6" s="5">
        <f>Points[[#This Row],[34+]]-Points[[#This Row],[35+]]</f>
        <v>0</v>
      </c>
      <c r="BM6" s="5">
        <f>Points[[#This Row],[35+]]-Points[[#This Row],[40+]]</f>
        <v>0</v>
      </c>
      <c r="BN6" s="5">
        <f>Points[[#This Row],[40+]]-Points[[#This Row],[45+]]</f>
        <v>0</v>
      </c>
    </row>
    <row r="7" spans="1:72" x14ac:dyDescent="0.25">
      <c r="A7" s="10">
        <v>22400788</v>
      </c>
      <c r="B7" s="4" t="s">
        <v>218</v>
      </c>
      <c r="C7" s="4" t="s">
        <v>219</v>
      </c>
      <c r="D7" s="11">
        <v>0.79166666666666663</v>
      </c>
      <c r="E7" s="6" t="str">
        <f>HYPERLINK("https://www.nba.com/stats/player/1630590/boxscores-traditional", "Scotty Pippen Jr.")</f>
        <v>Scotty Pippen Jr.</v>
      </c>
      <c r="F7">
        <v>9.1999999999999993</v>
      </c>
      <c r="G7" s="4">
        <v>2.1349999999999998</v>
      </c>
      <c r="H7" s="3">
        <v>0.71226</v>
      </c>
      <c r="I7" s="3">
        <v>0.53586</v>
      </c>
      <c r="J7" s="3">
        <v>0.35569000000000001</v>
      </c>
      <c r="K7" s="3">
        <v>0.20044999999999999</v>
      </c>
      <c r="L7" s="3">
        <v>9.5100000000000004E-2</v>
      </c>
      <c r="M7" s="3">
        <v>3.7539999999999997E-2</v>
      </c>
      <c r="N7" s="3">
        <v>1.222E-2</v>
      </c>
      <c r="O7" s="3">
        <v>3.2599999999999999E-3</v>
      </c>
      <c r="P7" s="3">
        <v>7.1000000000000002E-4</v>
      </c>
      <c r="Q7" s="3">
        <v>1.2999999999999999E-4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5">
        <f>Points[[#This Row],[8+]]-Points[[#This Row],[9+]]</f>
        <v>0.1764</v>
      </c>
      <c r="AM7" s="5">
        <f>Points[[#This Row],[9+]]-Points[[#This Row],[10+]]</f>
        <v>0.18017</v>
      </c>
      <c r="AN7" s="5">
        <f>Points[[#This Row],[10+]]-Points[[#This Row],[11+]]</f>
        <v>0.15524000000000002</v>
      </c>
      <c r="AO7" s="5">
        <f>Points[[#This Row],[11+]]-Points[[#This Row],[12+]]</f>
        <v>0.10534999999999999</v>
      </c>
      <c r="AP7" s="5">
        <f>Points[[#This Row],[12+]]-Points[[#This Row],[13+]]</f>
        <v>5.7560000000000007E-2</v>
      </c>
      <c r="AQ7" s="5">
        <f>Points[[#This Row],[13+]]-Points[[#This Row],[14+]]</f>
        <v>2.5319999999999995E-2</v>
      </c>
      <c r="AR7" s="5">
        <f>Points[[#This Row],[14+]]-Points[[#This Row],[15+]]</f>
        <v>8.9599999999999992E-3</v>
      </c>
      <c r="AS7" s="5">
        <f>Points[[#This Row],[15+]]-Points[[#This Row],[16+]]</f>
        <v>2.5499999999999997E-3</v>
      </c>
      <c r="AT7" s="5">
        <f>Points[[#This Row],[16+]]-Points[[#This Row],[17+]]</f>
        <v>5.8E-4</v>
      </c>
      <c r="AU7" s="5">
        <f>Points[[#This Row],[17+]]-Points[[#This Row],[18+]]</f>
        <v>1.2999999999999999E-4</v>
      </c>
      <c r="AV7" s="5">
        <f>Points[[#This Row],[18+]]-Points[[#This Row],[19+]]</f>
        <v>0</v>
      </c>
      <c r="AW7" s="5">
        <f>Points[[#This Row],[19+]]-Points[[#This Row],[20+]]</f>
        <v>0</v>
      </c>
      <c r="AX7" s="5">
        <f>Points[[#This Row],[20+]]-Points[[#This Row],[21+]]</f>
        <v>0</v>
      </c>
      <c r="AY7" s="5">
        <f>Points[[#This Row],[21+]]-Points[[#This Row],[22+]]</f>
        <v>0</v>
      </c>
      <c r="AZ7" s="5">
        <f>Points[[#This Row],[22+]]-Points[[#This Row],[23+]]</f>
        <v>0</v>
      </c>
      <c r="BA7" s="5">
        <f>Points[[#This Row],[23+]]-Points[[#This Row],[24+]]</f>
        <v>0</v>
      </c>
      <c r="BB7" s="5">
        <f>Points[[#This Row],[24+]]-Points[[#This Row],[25+]]</f>
        <v>0</v>
      </c>
      <c r="BC7" s="5">
        <f>Points[[#This Row],[25+]]-Points[[#This Row],[26+]]</f>
        <v>0</v>
      </c>
      <c r="BD7" s="5">
        <f>Points[[#This Row],[26+]]-Points[[#This Row],[27+]]</f>
        <v>0</v>
      </c>
      <c r="BE7" s="5">
        <f>Points[[#This Row],[27+]]-Points[[#This Row],[28+]]</f>
        <v>0</v>
      </c>
      <c r="BF7" s="5">
        <f>Points[[#This Row],[28+]]-Points[[#This Row],[29+]]</f>
        <v>0</v>
      </c>
      <c r="BG7" s="5">
        <f>Points[[#This Row],[29+]]-Points[[#This Row],[30+]]</f>
        <v>0</v>
      </c>
      <c r="BH7" s="5">
        <f>Points[[#This Row],[30+]]-Points[[#This Row],[31+]]</f>
        <v>0</v>
      </c>
      <c r="BI7" s="5">
        <f>Points[[#This Row],[31+]]-Points[[#This Row],[32+]]</f>
        <v>0</v>
      </c>
      <c r="BJ7" s="5">
        <f>Points[[#This Row],[32+]]-Points[[#This Row],[33+]]</f>
        <v>0</v>
      </c>
      <c r="BK7" s="5">
        <f>Points[[#This Row],[33+]]-Points[[#This Row],[34+]]</f>
        <v>0</v>
      </c>
      <c r="BL7" s="5">
        <f>Points[[#This Row],[34+]]-Points[[#This Row],[35+]]</f>
        <v>0</v>
      </c>
      <c r="BM7" s="5">
        <f>Points[[#This Row],[35+]]-Points[[#This Row],[40+]]</f>
        <v>0</v>
      </c>
      <c r="BN7" s="5">
        <f>Points[[#This Row],[40+]]-Points[[#This Row],[45+]]</f>
        <v>0</v>
      </c>
    </row>
    <row r="8" spans="1:72" x14ac:dyDescent="0.25">
      <c r="A8" s="10">
        <v>22400788</v>
      </c>
      <c r="B8" s="4" t="s">
        <v>218</v>
      </c>
      <c r="C8" s="4" t="s">
        <v>219</v>
      </c>
      <c r="D8" s="11">
        <v>0.79166666666666663</v>
      </c>
      <c r="E8" s="6" t="str">
        <f>HYPERLINK("https://www.nba.com/stats/player/1629634/boxscores-traditional", "Brandon Clarke")</f>
        <v>Brandon Clarke</v>
      </c>
      <c r="F8">
        <v>8.4</v>
      </c>
      <c r="G8" s="4">
        <v>4.2240000000000002</v>
      </c>
      <c r="H8" s="3">
        <v>0.53586</v>
      </c>
      <c r="I8" s="3">
        <v>0.44433</v>
      </c>
      <c r="J8" s="3">
        <v>0.35197000000000001</v>
      </c>
      <c r="K8" s="3">
        <v>0.26762999999999998</v>
      </c>
      <c r="L8" s="3">
        <v>0.19766</v>
      </c>
      <c r="M8" s="3">
        <v>0.13786000000000001</v>
      </c>
      <c r="N8" s="3">
        <v>9.1759999999999994E-2</v>
      </c>
      <c r="O8" s="3">
        <v>5.9380000000000002E-2</v>
      </c>
      <c r="P8" s="3">
        <v>3.5929999999999997E-2</v>
      </c>
      <c r="Q8" s="3">
        <v>2.068E-2</v>
      </c>
      <c r="R8" s="3">
        <v>1.1599999999999999E-2</v>
      </c>
      <c r="S8" s="3">
        <v>6.0400000000000002E-3</v>
      </c>
      <c r="T8" s="3">
        <v>2.98E-3</v>
      </c>
      <c r="U8" s="3">
        <v>1.4400000000000001E-3</v>
      </c>
      <c r="V8" s="3">
        <v>6.4000000000000005E-4</v>
      </c>
      <c r="W8" s="3">
        <v>2.7E-4</v>
      </c>
      <c r="X8" s="3">
        <v>1.1E-4</v>
      </c>
      <c r="Y8" s="3">
        <v>4.0000000000000003E-5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9.153E-2</v>
      </c>
      <c r="AM8" s="5">
        <f>Points[[#This Row],[9+]]-Points[[#This Row],[10+]]</f>
        <v>9.2359999999999998E-2</v>
      </c>
      <c r="AN8" s="5">
        <f>Points[[#This Row],[10+]]-Points[[#This Row],[11+]]</f>
        <v>8.4340000000000026E-2</v>
      </c>
      <c r="AO8" s="5">
        <f>Points[[#This Row],[11+]]-Points[[#This Row],[12+]]</f>
        <v>6.9969999999999977E-2</v>
      </c>
      <c r="AP8" s="5">
        <f>Points[[#This Row],[12+]]-Points[[#This Row],[13+]]</f>
        <v>5.9799999999999992E-2</v>
      </c>
      <c r="AQ8" s="5">
        <f>Points[[#This Row],[13+]]-Points[[#This Row],[14+]]</f>
        <v>4.6100000000000016E-2</v>
      </c>
      <c r="AR8" s="5">
        <f>Points[[#This Row],[14+]]-Points[[#This Row],[15+]]</f>
        <v>3.2379999999999992E-2</v>
      </c>
      <c r="AS8" s="5">
        <f>Points[[#This Row],[15+]]-Points[[#This Row],[16+]]</f>
        <v>2.3450000000000006E-2</v>
      </c>
      <c r="AT8" s="5">
        <f>Points[[#This Row],[16+]]-Points[[#This Row],[17+]]</f>
        <v>1.5249999999999996E-2</v>
      </c>
      <c r="AU8" s="5">
        <f>Points[[#This Row],[17+]]-Points[[#This Row],[18+]]</f>
        <v>9.0800000000000013E-3</v>
      </c>
      <c r="AV8" s="5">
        <f>Points[[#This Row],[18+]]-Points[[#This Row],[19+]]</f>
        <v>5.559999999999999E-3</v>
      </c>
      <c r="AW8" s="5">
        <f>Points[[#This Row],[19+]]-Points[[#This Row],[20+]]</f>
        <v>3.0600000000000002E-3</v>
      </c>
      <c r="AX8" s="5">
        <f>Points[[#This Row],[20+]]-Points[[#This Row],[21+]]</f>
        <v>1.5399999999999999E-3</v>
      </c>
      <c r="AY8" s="5">
        <f>Points[[#This Row],[21+]]-Points[[#This Row],[22+]]</f>
        <v>8.0000000000000004E-4</v>
      </c>
      <c r="AZ8" s="5">
        <f>Points[[#This Row],[22+]]-Points[[#This Row],[23+]]</f>
        <v>3.7000000000000005E-4</v>
      </c>
      <c r="BA8" s="5">
        <f>Points[[#This Row],[23+]]-Points[[#This Row],[24+]]</f>
        <v>1.5999999999999999E-4</v>
      </c>
      <c r="BB8" s="5">
        <f>Points[[#This Row],[24+]]-Points[[#This Row],[25+]]</f>
        <v>6.9999999999999994E-5</v>
      </c>
      <c r="BC8" s="5">
        <f>Points[[#This Row],[25+]]-Points[[#This Row],[26+]]</f>
        <v>4.0000000000000003E-5</v>
      </c>
      <c r="BD8" s="5">
        <f>Points[[#This Row],[26+]]-Points[[#This Row],[27+]]</f>
        <v>0</v>
      </c>
      <c r="BE8" s="5">
        <f>Points[[#This Row],[27+]]-Points[[#This Row],[28+]]</f>
        <v>0</v>
      </c>
      <c r="BF8" s="5">
        <f>Points[[#This Row],[28+]]-Points[[#This Row],[29+]]</f>
        <v>0</v>
      </c>
      <c r="BG8" s="5">
        <f>Points[[#This Row],[29+]]-Points[[#This Row],[30+]]</f>
        <v>0</v>
      </c>
      <c r="BH8" s="5">
        <f>Points[[#This Row],[30+]]-Points[[#This Row],[31+]]</f>
        <v>0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22400788</v>
      </c>
      <c r="B9" s="4" t="s">
        <v>218</v>
      </c>
      <c r="C9" s="4" t="s">
        <v>219</v>
      </c>
      <c r="D9" s="11">
        <v>0.79166666666666663</v>
      </c>
      <c r="E9" s="6" t="str">
        <f>HYPERLINK("https://www.nba.com/stats/player/1641744/boxscores-traditional", "Zach Edey")</f>
        <v>Zach Edey</v>
      </c>
      <c r="F9">
        <v>8.4</v>
      </c>
      <c r="G9" s="4">
        <v>5.0830000000000002</v>
      </c>
      <c r="H9" s="3">
        <v>0.53188000000000002</v>
      </c>
      <c r="I9" s="3">
        <v>0.45223999999999998</v>
      </c>
      <c r="J9" s="3">
        <v>0.37828000000000001</v>
      </c>
      <c r="K9" s="3">
        <v>0.30503000000000002</v>
      </c>
      <c r="L9" s="3">
        <v>0.23885000000000001</v>
      </c>
      <c r="M9" s="3">
        <v>0.18406</v>
      </c>
      <c r="N9" s="3">
        <v>0.13567000000000001</v>
      </c>
      <c r="O9" s="3">
        <v>9.6799999999999997E-2</v>
      </c>
      <c r="P9" s="3">
        <v>6.6809999999999994E-2</v>
      </c>
      <c r="Q9" s="3">
        <v>4.5510000000000002E-2</v>
      </c>
      <c r="R9" s="3">
        <v>2.938E-2</v>
      </c>
      <c r="S9" s="3">
        <v>1.831E-2</v>
      </c>
      <c r="T9" s="3">
        <v>1.1299999999999999E-2</v>
      </c>
      <c r="U9" s="3">
        <v>6.5700000000000003E-3</v>
      </c>
      <c r="V9" s="3">
        <v>3.6800000000000001E-3</v>
      </c>
      <c r="W9" s="3">
        <v>2.0500000000000002E-3</v>
      </c>
      <c r="X9" s="3">
        <v>1.07E-3</v>
      </c>
      <c r="Y9" s="3">
        <v>5.4000000000000001E-4</v>
      </c>
      <c r="Z9" s="3">
        <v>2.7E-4</v>
      </c>
      <c r="AA9" s="3">
        <v>1.2999999999999999E-4</v>
      </c>
      <c r="AB9" s="3">
        <v>6.0000000000000002E-5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5">
        <f>Points[[#This Row],[8+]]-Points[[#This Row],[9+]]</f>
        <v>7.9640000000000044E-2</v>
      </c>
      <c r="AM9" s="5">
        <f>Points[[#This Row],[9+]]-Points[[#This Row],[10+]]</f>
        <v>7.395999999999997E-2</v>
      </c>
      <c r="AN9" s="5">
        <f>Points[[#This Row],[10+]]-Points[[#This Row],[11+]]</f>
        <v>7.3249999999999982E-2</v>
      </c>
      <c r="AO9" s="5">
        <f>Points[[#This Row],[11+]]-Points[[#This Row],[12+]]</f>
        <v>6.6180000000000017E-2</v>
      </c>
      <c r="AP9" s="5">
        <f>Points[[#This Row],[12+]]-Points[[#This Row],[13+]]</f>
        <v>5.4790000000000005E-2</v>
      </c>
      <c r="AQ9" s="5">
        <f>Points[[#This Row],[13+]]-Points[[#This Row],[14+]]</f>
        <v>4.8389999999999989E-2</v>
      </c>
      <c r="AR9" s="5">
        <f>Points[[#This Row],[14+]]-Points[[#This Row],[15+]]</f>
        <v>3.8870000000000016E-2</v>
      </c>
      <c r="AS9" s="5">
        <f>Points[[#This Row],[15+]]-Points[[#This Row],[16+]]</f>
        <v>2.9990000000000003E-2</v>
      </c>
      <c r="AT9" s="5">
        <f>Points[[#This Row],[16+]]-Points[[#This Row],[17+]]</f>
        <v>2.1299999999999993E-2</v>
      </c>
      <c r="AU9" s="5">
        <f>Points[[#This Row],[17+]]-Points[[#This Row],[18+]]</f>
        <v>1.6130000000000002E-2</v>
      </c>
      <c r="AV9" s="5">
        <f>Points[[#This Row],[18+]]-Points[[#This Row],[19+]]</f>
        <v>1.107E-2</v>
      </c>
      <c r="AW9" s="5">
        <f>Points[[#This Row],[19+]]-Points[[#This Row],[20+]]</f>
        <v>7.0100000000000006E-3</v>
      </c>
      <c r="AX9" s="5">
        <f>Points[[#This Row],[20+]]-Points[[#This Row],[21+]]</f>
        <v>4.729999999999999E-3</v>
      </c>
      <c r="AY9" s="5">
        <f>Points[[#This Row],[21+]]-Points[[#This Row],[22+]]</f>
        <v>2.8900000000000002E-3</v>
      </c>
      <c r="AZ9" s="5">
        <f>Points[[#This Row],[22+]]-Points[[#This Row],[23+]]</f>
        <v>1.6299999999999999E-3</v>
      </c>
      <c r="BA9" s="5">
        <f>Points[[#This Row],[23+]]-Points[[#This Row],[24+]]</f>
        <v>9.8000000000000019E-4</v>
      </c>
      <c r="BB9" s="5">
        <f>Points[[#This Row],[24+]]-Points[[#This Row],[25+]]</f>
        <v>5.2999999999999998E-4</v>
      </c>
      <c r="BC9" s="5">
        <f>Points[[#This Row],[25+]]-Points[[#This Row],[26+]]</f>
        <v>2.7E-4</v>
      </c>
      <c r="BD9" s="5">
        <f>Points[[#This Row],[26+]]-Points[[#This Row],[27+]]</f>
        <v>1.4000000000000001E-4</v>
      </c>
      <c r="BE9" s="5">
        <f>Points[[#This Row],[27+]]-Points[[#This Row],[28+]]</f>
        <v>6.9999999999999994E-5</v>
      </c>
      <c r="BF9" s="5">
        <f>Points[[#This Row],[28+]]-Points[[#This Row],[29+]]</f>
        <v>6.0000000000000002E-5</v>
      </c>
      <c r="BG9" s="5">
        <f>Points[[#This Row],[29+]]-Points[[#This Row],[30+]]</f>
        <v>0</v>
      </c>
      <c r="BH9" s="5">
        <f>Points[[#This Row],[30+]]-Points[[#This Row],[31+]]</f>
        <v>0</v>
      </c>
      <c r="BI9" s="5">
        <f>Points[[#This Row],[31+]]-Points[[#This Row],[32+]]</f>
        <v>0</v>
      </c>
      <c r="BJ9" s="5">
        <f>Points[[#This Row],[32+]]-Points[[#This Row],[33+]]</f>
        <v>0</v>
      </c>
      <c r="BK9" s="5">
        <f>Points[[#This Row],[33+]]-Points[[#This Row],[34+]]</f>
        <v>0</v>
      </c>
      <c r="BL9" s="5">
        <f>Points[[#This Row],[34+]]-Points[[#This Row],[35+]]</f>
        <v>0</v>
      </c>
      <c r="BM9" s="5">
        <f>Points[[#This Row],[35+]]-Points[[#This Row],[40+]]</f>
        <v>0</v>
      </c>
      <c r="BN9" s="5">
        <f>Points[[#This Row],[40+]]-Points[[#This Row],[45+]]</f>
        <v>0</v>
      </c>
    </row>
    <row r="10" spans="1:72" x14ac:dyDescent="0.25">
      <c r="A10" s="10">
        <v>22400788</v>
      </c>
      <c r="B10" s="4" t="s">
        <v>218</v>
      </c>
      <c r="C10" s="4" t="s">
        <v>219</v>
      </c>
      <c r="D10" s="11">
        <v>0.79166666666666663</v>
      </c>
      <c r="E10" s="6" t="str">
        <f>HYPERLINK("https://www.nba.com/stats/player/1642377/boxscores-traditional", "Jaylen Wells")</f>
        <v>Jaylen Wells</v>
      </c>
      <c r="F10">
        <v>8.1999999999999993</v>
      </c>
      <c r="G10" s="4">
        <v>5.3070000000000004</v>
      </c>
      <c r="H10" s="3">
        <v>0.51595000000000002</v>
      </c>
      <c r="I10" s="3">
        <v>0.44037999999999999</v>
      </c>
      <c r="J10" s="3">
        <v>0.36692999999999998</v>
      </c>
      <c r="K10" s="3">
        <v>0.29805999999999999</v>
      </c>
      <c r="L10" s="3">
        <v>0.23576</v>
      </c>
      <c r="M10" s="3">
        <v>0.18406</v>
      </c>
      <c r="N10" s="3">
        <v>0.13786000000000001</v>
      </c>
      <c r="O10" s="3">
        <v>0.10027</v>
      </c>
      <c r="P10" s="3">
        <v>7.0779999999999996E-2</v>
      </c>
      <c r="Q10" s="3">
        <v>4.8460000000000003E-2</v>
      </c>
      <c r="R10" s="3">
        <v>3.2160000000000001E-2</v>
      </c>
      <c r="S10" s="3">
        <v>2.068E-2</v>
      </c>
      <c r="T10" s="3">
        <v>1.321E-2</v>
      </c>
      <c r="U10" s="3">
        <v>7.9799999999999992E-3</v>
      </c>
      <c r="V10" s="3">
        <v>4.6600000000000001E-3</v>
      </c>
      <c r="W10" s="3">
        <v>2.64E-3</v>
      </c>
      <c r="X10" s="3">
        <v>1.4400000000000001E-3</v>
      </c>
      <c r="Y10" s="3">
        <v>7.6000000000000004E-4</v>
      </c>
      <c r="Z10" s="3">
        <v>4.0000000000000002E-4</v>
      </c>
      <c r="AA10" s="3">
        <v>2.0000000000000001E-4</v>
      </c>
      <c r="AB10" s="3">
        <v>1E-4</v>
      </c>
      <c r="AC10" s="3">
        <v>4.0000000000000003E-5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5">
        <f>Points[[#This Row],[8+]]-Points[[#This Row],[9+]]</f>
        <v>7.5570000000000026E-2</v>
      </c>
      <c r="AM10" s="5">
        <f>Points[[#This Row],[9+]]-Points[[#This Row],[10+]]</f>
        <v>7.3450000000000015E-2</v>
      </c>
      <c r="AN10" s="5">
        <f>Points[[#This Row],[10+]]-Points[[#This Row],[11+]]</f>
        <v>6.8869999999999987E-2</v>
      </c>
      <c r="AO10" s="5">
        <f>Points[[#This Row],[11+]]-Points[[#This Row],[12+]]</f>
        <v>6.2299999999999994E-2</v>
      </c>
      <c r="AP10" s="5">
        <f>Points[[#This Row],[12+]]-Points[[#This Row],[13+]]</f>
        <v>5.1699999999999996E-2</v>
      </c>
      <c r="AQ10" s="5">
        <f>Points[[#This Row],[13+]]-Points[[#This Row],[14+]]</f>
        <v>4.6199999999999991E-2</v>
      </c>
      <c r="AR10" s="5">
        <f>Points[[#This Row],[14+]]-Points[[#This Row],[15+]]</f>
        <v>3.7590000000000012E-2</v>
      </c>
      <c r="AS10" s="5">
        <f>Points[[#This Row],[15+]]-Points[[#This Row],[16+]]</f>
        <v>2.9490000000000002E-2</v>
      </c>
      <c r="AT10" s="5">
        <f>Points[[#This Row],[16+]]-Points[[#This Row],[17+]]</f>
        <v>2.2319999999999993E-2</v>
      </c>
      <c r="AU10" s="5">
        <f>Points[[#This Row],[17+]]-Points[[#This Row],[18+]]</f>
        <v>1.6300000000000002E-2</v>
      </c>
      <c r="AV10" s="5">
        <f>Points[[#This Row],[18+]]-Points[[#This Row],[19+]]</f>
        <v>1.1480000000000001E-2</v>
      </c>
      <c r="AW10" s="5">
        <f>Points[[#This Row],[19+]]-Points[[#This Row],[20+]]</f>
        <v>7.4700000000000009E-3</v>
      </c>
      <c r="AX10" s="5">
        <f>Points[[#This Row],[20+]]-Points[[#This Row],[21+]]</f>
        <v>5.2300000000000003E-3</v>
      </c>
      <c r="AY10" s="5">
        <f>Points[[#This Row],[21+]]-Points[[#This Row],[22+]]</f>
        <v>3.3199999999999992E-3</v>
      </c>
      <c r="AZ10" s="5">
        <f>Points[[#This Row],[22+]]-Points[[#This Row],[23+]]</f>
        <v>2.0200000000000001E-3</v>
      </c>
      <c r="BA10" s="5">
        <f>Points[[#This Row],[23+]]-Points[[#This Row],[24+]]</f>
        <v>1.1999999999999999E-3</v>
      </c>
      <c r="BB10" s="5">
        <f>Points[[#This Row],[24+]]-Points[[#This Row],[25+]]</f>
        <v>6.8000000000000005E-4</v>
      </c>
      <c r="BC10" s="5">
        <f>Points[[#This Row],[25+]]-Points[[#This Row],[26+]]</f>
        <v>3.6000000000000002E-4</v>
      </c>
      <c r="BD10" s="5">
        <f>Points[[#This Row],[26+]]-Points[[#This Row],[27+]]</f>
        <v>2.0000000000000001E-4</v>
      </c>
      <c r="BE10" s="5">
        <f>Points[[#This Row],[27+]]-Points[[#This Row],[28+]]</f>
        <v>1E-4</v>
      </c>
      <c r="BF10" s="5">
        <f>Points[[#This Row],[28+]]-Points[[#This Row],[29+]]</f>
        <v>6.0000000000000002E-5</v>
      </c>
      <c r="BG10" s="5">
        <f>Points[[#This Row],[29+]]-Points[[#This Row],[30+]]</f>
        <v>4.0000000000000003E-5</v>
      </c>
      <c r="BH10" s="5">
        <f>Points[[#This Row],[30+]]-Points[[#This Row],[31+]]</f>
        <v>0</v>
      </c>
      <c r="BI10" s="5">
        <f>Points[[#This Row],[31+]]-Points[[#This Row],[32+]]</f>
        <v>0</v>
      </c>
      <c r="BJ10" s="5">
        <f>Points[[#This Row],[32+]]-Points[[#This Row],[33+]]</f>
        <v>0</v>
      </c>
      <c r="BK10" s="5">
        <f>Points[[#This Row],[33+]]-Points[[#This Row],[34+]]</f>
        <v>0</v>
      </c>
      <c r="BL10" s="5">
        <f>Points[[#This Row],[34+]]-Points[[#This Row],[35+]]</f>
        <v>0</v>
      </c>
      <c r="BM10" s="5">
        <f>Points[[#This Row],[35+]]-Points[[#This Row],[40+]]</f>
        <v>0</v>
      </c>
      <c r="BN10" s="5">
        <f>Points[[#This Row],[40+]]-Points[[#This Row],[45+]]</f>
        <v>0</v>
      </c>
    </row>
    <row r="11" spans="1:72" x14ac:dyDescent="0.25">
      <c r="A11" s="10">
        <v>22400788</v>
      </c>
      <c r="B11" s="4" t="s">
        <v>219</v>
      </c>
      <c r="C11" s="4" t="s">
        <v>218</v>
      </c>
      <c r="D11" s="11">
        <v>0.79166666666666663</v>
      </c>
      <c r="E11" s="6" t="str">
        <f>HYPERLINK("https://www.nba.com/stats/player/1627783/boxscores-traditional", "Pascal Siakam")</f>
        <v>Pascal Siakam</v>
      </c>
      <c r="F11">
        <v>22.2</v>
      </c>
      <c r="G11" s="4">
        <v>6.4930000000000003</v>
      </c>
      <c r="H11" s="3">
        <v>0.98573999999999995</v>
      </c>
      <c r="I11" s="3">
        <v>0.97882000000000002</v>
      </c>
      <c r="J11" s="3">
        <v>0.96994999999999998</v>
      </c>
      <c r="K11" s="3">
        <v>0.95728000000000002</v>
      </c>
      <c r="L11" s="3">
        <v>0.94179000000000002</v>
      </c>
      <c r="M11" s="3">
        <v>0.92220000000000002</v>
      </c>
      <c r="N11" s="3">
        <v>0.89617000000000002</v>
      </c>
      <c r="O11" s="3">
        <v>0.86650000000000005</v>
      </c>
      <c r="P11" s="3">
        <v>0.82894000000000001</v>
      </c>
      <c r="Q11" s="3">
        <v>0.78813999999999995</v>
      </c>
      <c r="R11" s="3">
        <v>0.74214999999999998</v>
      </c>
      <c r="S11" s="3">
        <v>0.68793000000000004</v>
      </c>
      <c r="T11" s="3">
        <v>0.63307000000000002</v>
      </c>
      <c r="U11" s="3">
        <v>0.57142000000000004</v>
      </c>
      <c r="V11" s="3">
        <v>0.51197000000000004</v>
      </c>
      <c r="W11" s="3">
        <v>0.45223999999999998</v>
      </c>
      <c r="X11" s="3">
        <v>0.38973999999999998</v>
      </c>
      <c r="Y11" s="3">
        <v>0.33360000000000001</v>
      </c>
      <c r="Z11" s="3">
        <v>0.27760000000000001</v>
      </c>
      <c r="AA11" s="3">
        <v>0.22964999999999999</v>
      </c>
      <c r="AB11" s="3">
        <v>0.18673000000000001</v>
      </c>
      <c r="AC11" s="3">
        <v>0.14685999999999999</v>
      </c>
      <c r="AD11" s="3">
        <v>0.11507000000000001</v>
      </c>
      <c r="AE11" s="3">
        <v>8.6910000000000001E-2</v>
      </c>
      <c r="AF11" s="3">
        <v>6.5519999999999995E-2</v>
      </c>
      <c r="AG11" s="3">
        <v>4.8460000000000003E-2</v>
      </c>
      <c r="AH11" s="3">
        <v>3.4380000000000001E-2</v>
      </c>
      <c r="AI11" s="3">
        <v>2.4420000000000001E-2</v>
      </c>
      <c r="AJ11" s="3">
        <v>3.0699999999999998E-3</v>
      </c>
      <c r="AK11" s="3">
        <v>2.2000000000000001E-4</v>
      </c>
      <c r="AL11" s="5">
        <f>Points[[#This Row],[8+]]-Points[[#This Row],[9+]]</f>
        <v>6.9199999999999262E-3</v>
      </c>
      <c r="AM11" s="5">
        <f>Points[[#This Row],[9+]]-Points[[#This Row],[10+]]</f>
        <v>8.8700000000000445E-3</v>
      </c>
      <c r="AN11" s="5">
        <f>Points[[#This Row],[10+]]-Points[[#This Row],[11+]]</f>
        <v>1.2669999999999959E-2</v>
      </c>
      <c r="AO11" s="5">
        <f>Points[[#This Row],[11+]]-Points[[#This Row],[12+]]</f>
        <v>1.5490000000000004E-2</v>
      </c>
      <c r="AP11" s="5">
        <f>Points[[#This Row],[12+]]-Points[[#This Row],[13+]]</f>
        <v>1.9589999999999996E-2</v>
      </c>
      <c r="AQ11" s="5">
        <f>Points[[#This Row],[13+]]-Points[[#This Row],[14+]]</f>
        <v>2.6029999999999998E-2</v>
      </c>
      <c r="AR11" s="5">
        <f>Points[[#This Row],[14+]]-Points[[#This Row],[15+]]</f>
        <v>2.9669999999999974E-2</v>
      </c>
      <c r="AS11" s="5">
        <f>Points[[#This Row],[15+]]-Points[[#This Row],[16+]]</f>
        <v>3.7560000000000038E-2</v>
      </c>
      <c r="AT11" s="5">
        <f>Points[[#This Row],[16+]]-Points[[#This Row],[17+]]</f>
        <v>4.0800000000000058E-2</v>
      </c>
      <c r="AU11" s="5">
        <f>Points[[#This Row],[17+]]-Points[[#This Row],[18+]]</f>
        <v>4.5989999999999975E-2</v>
      </c>
      <c r="AV11" s="5">
        <f>Points[[#This Row],[18+]]-Points[[#This Row],[19+]]</f>
        <v>5.4219999999999935E-2</v>
      </c>
      <c r="AW11" s="5">
        <f>Points[[#This Row],[19+]]-Points[[#This Row],[20+]]</f>
        <v>5.486000000000002E-2</v>
      </c>
      <c r="AX11" s="5">
        <f>Points[[#This Row],[20+]]-Points[[#This Row],[21+]]</f>
        <v>6.1649999999999983E-2</v>
      </c>
      <c r="AY11" s="5">
        <f>Points[[#This Row],[21+]]-Points[[#This Row],[22+]]</f>
        <v>5.9450000000000003E-2</v>
      </c>
      <c r="AZ11" s="5">
        <f>Points[[#This Row],[22+]]-Points[[#This Row],[23+]]</f>
        <v>5.9730000000000061E-2</v>
      </c>
      <c r="BA11" s="5">
        <f>Points[[#This Row],[23+]]-Points[[#This Row],[24+]]</f>
        <v>6.25E-2</v>
      </c>
      <c r="BB11" s="5">
        <f>Points[[#This Row],[24+]]-Points[[#This Row],[25+]]</f>
        <v>5.6139999999999968E-2</v>
      </c>
      <c r="BC11" s="5">
        <f>Points[[#This Row],[25+]]-Points[[#This Row],[26+]]</f>
        <v>5.5999999999999994E-2</v>
      </c>
      <c r="BD11" s="5">
        <f>Points[[#This Row],[26+]]-Points[[#This Row],[27+]]</f>
        <v>4.795000000000002E-2</v>
      </c>
      <c r="BE11" s="5">
        <f>Points[[#This Row],[27+]]-Points[[#This Row],[28+]]</f>
        <v>4.2919999999999986E-2</v>
      </c>
      <c r="BF11" s="5">
        <f>Points[[#This Row],[28+]]-Points[[#This Row],[29+]]</f>
        <v>3.9870000000000017E-2</v>
      </c>
      <c r="BG11" s="5">
        <f>Points[[#This Row],[29+]]-Points[[#This Row],[30+]]</f>
        <v>3.1789999999999985E-2</v>
      </c>
      <c r="BH11" s="5">
        <f>Points[[#This Row],[30+]]-Points[[#This Row],[31+]]</f>
        <v>2.8160000000000004E-2</v>
      </c>
      <c r="BI11" s="5">
        <f>Points[[#This Row],[31+]]-Points[[#This Row],[32+]]</f>
        <v>2.1390000000000006E-2</v>
      </c>
      <c r="BJ11" s="5">
        <f>Points[[#This Row],[32+]]-Points[[#This Row],[33+]]</f>
        <v>1.7059999999999992E-2</v>
      </c>
      <c r="BK11" s="5">
        <f>Points[[#This Row],[33+]]-Points[[#This Row],[34+]]</f>
        <v>1.4080000000000002E-2</v>
      </c>
      <c r="BL11" s="5">
        <f>Points[[#This Row],[34+]]-Points[[#This Row],[35+]]</f>
        <v>9.9600000000000001E-3</v>
      </c>
      <c r="BM11" s="5">
        <f>Points[[#This Row],[35+]]-Points[[#This Row],[40+]]</f>
        <v>2.1350000000000001E-2</v>
      </c>
      <c r="BN11" s="5">
        <f>Points[[#This Row],[40+]]-Points[[#This Row],[45+]]</f>
        <v>2.8499999999999997E-3</v>
      </c>
    </row>
    <row r="12" spans="1:72" x14ac:dyDescent="0.25">
      <c r="A12" s="10">
        <v>22400788</v>
      </c>
      <c r="B12" s="4" t="s">
        <v>219</v>
      </c>
      <c r="C12" s="4" t="s">
        <v>218</v>
      </c>
      <c r="D12" s="11">
        <v>0.79166666666666663</v>
      </c>
      <c r="E12" s="6" t="str">
        <f>HYPERLINK("https://www.nba.com/stats/player/1631097/boxscores-traditional", "Bennedict Mathurin")</f>
        <v>Bennedict Mathurin</v>
      </c>
      <c r="F12">
        <v>19.8</v>
      </c>
      <c r="G12" s="4">
        <v>5.8789999999999996</v>
      </c>
      <c r="H12" s="3">
        <v>0.97777999999999998</v>
      </c>
      <c r="I12" s="3">
        <v>0.96711999999999998</v>
      </c>
      <c r="J12" s="3">
        <v>0.95254000000000005</v>
      </c>
      <c r="K12" s="3">
        <v>0.93318999999999996</v>
      </c>
      <c r="L12" s="3">
        <v>0.90824000000000005</v>
      </c>
      <c r="M12" s="3">
        <v>0.87697999999999998</v>
      </c>
      <c r="N12" s="3">
        <v>0.83891000000000004</v>
      </c>
      <c r="O12" s="3">
        <v>0.79388999999999998</v>
      </c>
      <c r="P12" s="3">
        <v>0.74214999999999998</v>
      </c>
      <c r="Q12" s="3">
        <v>0.68439000000000005</v>
      </c>
      <c r="R12" s="3">
        <v>0.62172000000000005</v>
      </c>
      <c r="S12" s="3">
        <v>0.55567</v>
      </c>
      <c r="T12" s="3">
        <v>0.48803000000000002</v>
      </c>
      <c r="U12" s="3">
        <v>0.42074</v>
      </c>
      <c r="V12" s="3">
        <v>0.35569000000000001</v>
      </c>
      <c r="W12" s="3">
        <v>0.29459999999999997</v>
      </c>
      <c r="X12" s="3">
        <v>0.23885000000000001</v>
      </c>
      <c r="Y12" s="3">
        <v>0.18942999999999999</v>
      </c>
      <c r="Z12" s="3">
        <v>0.14685999999999999</v>
      </c>
      <c r="AA12" s="3">
        <v>0.11123</v>
      </c>
      <c r="AB12" s="3">
        <v>8.226E-2</v>
      </c>
      <c r="AC12" s="3">
        <v>5.9380000000000002E-2</v>
      </c>
      <c r="AD12" s="3">
        <v>4.1820000000000003E-2</v>
      </c>
      <c r="AE12" s="3">
        <v>2.8070000000000001E-2</v>
      </c>
      <c r="AF12" s="3">
        <v>1.8759999999999999E-2</v>
      </c>
      <c r="AG12" s="3">
        <v>1.222E-2</v>
      </c>
      <c r="AH12" s="3">
        <v>7.7600000000000004E-3</v>
      </c>
      <c r="AI12" s="3">
        <v>4.7999999999999996E-3</v>
      </c>
      <c r="AJ12" s="3">
        <v>2.9E-4</v>
      </c>
      <c r="AK12" s="3">
        <v>0</v>
      </c>
      <c r="AL12" s="5">
        <f>Points[[#This Row],[8+]]-Points[[#This Row],[9+]]</f>
        <v>1.0660000000000003E-2</v>
      </c>
      <c r="AM12" s="5">
        <f>Points[[#This Row],[9+]]-Points[[#This Row],[10+]]</f>
        <v>1.4579999999999926E-2</v>
      </c>
      <c r="AN12" s="5">
        <f>Points[[#This Row],[10+]]-Points[[#This Row],[11+]]</f>
        <v>1.9350000000000089E-2</v>
      </c>
      <c r="AO12" s="5">
        <f>Points[[#This Row],[11+]]-Points[[#This Row],[12+]]</f>
        <v>2.4949999999999917E-2</v>
      </c>
      <c r="AP12" s="5">
        <f>Points[[#This Row],[12+]]-Points[[#This Row],[13+]]</f>
        <v>3.1260000000000066E-2</v>
      </c>
      <c r="AQ12" s="5">
        <f>Points[[#This Row],[13+]]-Points[[#This Row],[14+]]</f>
        <v>3.8069999999999937E-2</v>
      </c>
      <c r="AR12" s="5">
        <f>Points[[#This Row],[14+]]-Points[[#This Row],[15+]]</f>
        <v>4.502000000000006E-2</v>
      </c>
      <c r="AS12" s="5">
        <f>Points[[#This Row],[15+]]-Points[[#This Row],[16+]]</f>
        <v>5.1740000000000008E-2</v>
      </c>
      <c r="AT12" s="5">
        <f>Points[[#This Row],[16+]]-Points[[#This Row],[17+]]</f>
        <v>5.7759999999999923E-2</v>
      </c>
      <c r="AU12" s="5">
        <f>Points[[#This Row],[17+]]-Points[[#This Row],[18+]]</f>
        <v>6.2670000000000003E-2</v>
      </c>
      <c r="AV12" s="5">
        <f>Points[[#This Row],[18+]]-Points[[#This Row],[19+]]</f>
        <v>6.6050000000000053E-2</v>
      </c>
      <c r="AW12" s="5">
        <f>Points[[#This Row],[19+]]-Points[[#This Row],[20+]]</f>
        <v>6.7639999999999978E-2</v>
      </c>
      <c r="AX12" s="5">
        <f>Points[[#This Row],[20+]]-Points[[#This Row],[21+]]</f>
        <v>6.7290000000000016E-2</v>
      </c>
      <c r="AY12" s="5">
        <f>Points[[#This Row],[21+]]-Points[[#This Row],[22+]]</f>
        <v>6.5049999999999997E-2</v>
      </c>
      <c r="AZ12" s="5">
        <f>Points[[#This Row],[22+]]-Points[[#This Row],[23+]]</f>
        <v>6.1090000000000033E-2</v>
      </c>
      <c r="BA12" s="5">
        <f>Points[[#This Row],[23+]]-Points[[#This Row],[24+]]</f>
        <v>5.5749999999999966E-2</v>
      </c>
      <c r="BB12" s="5">
        <f>Points[[#This Row],[24+]]-Points[[#This Row],[25+]]</f>
        <v>4.9420000000000019E-2</v>
      </c>
      <c r="BC12" s="5">
        <f>Points[[#This Row],[25+]]-Points[[#This Row],[26+]]</f>
        <v>4.2569999999999997E-2</v>
      </c>
      <c r="BD12" s="5">
        <f>Points[[#This Row],[26+]]-Points[[#This Row],[27+]]</f>
        <v>3.5629999999999995E-2</v>
      </c>
      <c r="BE12" s="5">
        <f>Points[[#This Row],[27+]]-Points[[#This Row],[28+]]</f>
        <v>2.8969999999999996E-2</v>
      </c>
      <c r="BF12" s="5">
        <f>Points[[#This Row],[28+]]-Points[[#This Row],[29+]]</f>
        <v>2.2879999999999998E-2</v>
      </c>
      <c r="BG12" s="5">
        <f>Points[[#This Row],[29+]]-Points[[#This Row],[30+]]</f>
        <v>1.7559999999999999E-2</v>
      </c>
      <c r="BH12" s="5">
        <f>Points[[#This Row],[30+]]-Points[[#This Row],[31+]]</f>
        <v>1.3750000000000002E-2</v>
      </c>
      <c r="BI12" s="5">
        <f>Points[[#This Row],[31+]]-Points[[#This Row],[32+]]</f>
        <v>9.3100000000000023E-3</v>
      </c>
      <c r="BJ12" s="5">
        <f>Points[[#This Row],[32+]]-Points[[#This Row],[33+]]</f>
        <v>6.5399999999999989E-3</v>
      </c>
      <c r="BK12" s="5">
        <f>Points[[#This Row],[33+]]-Points[[#This Row],[34+]]</f>
        <v>4.4599999999999996E-3</v>
      </c>
      <c r="BL12" s="5">
        <f>Points[[#This Row],[34+]]-Points[[#This Row],[35+]]</f>
        <v>2.9600000000000008E-3</v>
      </c>
      <c r="BM12" s="5">
        <f>Points[[#This Row],[35+]]-Points[[#This Row],[40+]]</f>
        <v>4.5099999999999993E-3</v>
      </c>
      <c r="BN12" s="5">
        <f>Points[[#This Row],[40+]]-Points[[#This Row],[45+]]</f>
        <v>2.9E-4</v>
      </c>
    </row>
    <row r="13" spans="1:72" x14ac:dyDescent="0.25">
      <c r="A13" s="10">
        <v>22400788</v>
      </c>
      <c r="B13" s="4" t="s">
        <v>219</v>
      </c>
      <c r="C13" s="4" t="s">
        <v>218</v>
      </c>
      <c r="D13" s="11">
        <v>0.79166666666666663</v>
      </c>
      <c r="E13" s="6" t="str">
        <f>HYPERLINK("https://www.nba.com/stats/player/1626167/boxscores-traditional", "Myles Turner")</f>
        <v>Myles Turner</v>
      </c>
      <c r="F13">
        <v>15.2</v>
      </c>
      <c r="G13" s="4">
        <v>4.8739999999999997</v>
      </c>
      <c r="H13" s="3">
        <v>0.93056000000000005</v>
      </c>
      <c r="I13" s="3">
        <v>0.89795999999999998</v>
      </c>
      <c r="J13" s="3">
        <v>0.85768999999999995</v>
      </c>
      <c r="K13" s="3">
        <v>0.80510999999999999</v>
      </c>
      <c r="L13" s="3">
        <v>0.74536999999999998</v>
      </c>
      <c r="M13" s="3">
        <v>0.67364000000000002</v>
      </c>
      <c r="N13" s="3">
        <v>0.59870999999999996</v>
      </c>
      <c r="O13" s="3">
        <v>0.51595000000000002</v>
      </c>
      <c r="P13" s="3">
        <v>0.43643999999999999</v>
      </c>
      <c r="Q13" s="3">
        <v>0.35569000000000001</v>
      </c>
      <c r="R13" s="3">
        <v>0.28433999999999998</v>
      </c>
      <c r="S13" s="3">
        <v>0.2177</v>
      </c>
      <c r="T13" s="3">
        <v>0.16353999999999999</v>
      </c>
      <c r="U13" s="3">
        <v>0.11702</v>
      </c>
      <c r="V13" s="3">
        <v>8.0759999999999998E-2</v>
      </c>
      <c r="W13" s="3">
        <v>5.4800000000000001E-2</v>
      </c>
      <c r="X13" s="3">
        <v>3.5150000000000001E-2</v>
      </c>
      <c r="Y13" s="3">
        <v>2.222E-2</v>
      </c>
      <c r="Z13" s="3">
        <v>1.321E-2</v>
      </c>
      <c r="AA13" s="3">
        <v>7.7600000000000004E-3</v>
      </c>
      <c r="AB13" s="3">
        <v>4.2700000000000004E-3</v>
      </c>
      <c r="AC13" s="3">
        <v>2.33E-3</v>
      </c>
      <c r="AD13" s="3">
        <v>1.1800000000000001E-3</v>
      </c>
      <c r="AE13" s="3">
        <v>5.9999999999999995E-4</v>
      </c>
      <c r="AF13" s="3">
        <v>2.7999999999999998E-4</v>
      </c>
      <c r="AG13" s="3">
        <v>1.2999999999999999E-4</v>
      </c>
      <c r="AH13" s="3">
        <v>6.0000000000000002E-5</v>
      </c>
      <c r="AI13" s="3">
        <v>0</v>
      </c>
      <c r="AJ13" s="3">
        <v>0</v>
      </c>
      <c r="AK13" s="3">
        <v>0</v>
      </c>
      <c r="AL13" s="5">
        <f>Points[[#This Row],[8+]]-Points[[#This Row],[9+]]</f>
        <v>3.2600000000000073E-2</v>
      </c>
      <c r="AM13" s="5">
        <f>Points[[#This Row],[9+]]-Points[[#This Row],[10+]]</f>
        <v>4.0270000000000028E-2</v>
      </c>
      <c r="AN13" s="5">
        <f>Points[[#This Row],[10+]]-Points[[#This Row],[11+]]</f>
        <v>5.257999999999996E-2</v>
      </c>
      <c r="AO13" s="5">
        <f>Points[[#This Row],[11+]]-Points[[#This Row],[12+]]</f>
        <v>5.9740000000000015E-2</v>
      </c>
      <c r="AP13" s="5">
        <f>Points[[#This Row],[12+]]-Points[[#This Row],[13+]]</f>
        <v>7.172999999999996E-2</v>
      </c>
      <c r="AQ13" s="5">
        <f>Points[[#This Row],[13+]]-Points[[#This Row],[14+]]</f>
        <v>7.4930000000000052E-2</v>
      </c>
      <c r="AR13" s="5">
        <f>Points[[#This Row],[14+]]-Points[[#This Row],[15+]]</f>
        <v>8.2759999999999945E-2</v>
      </c>
      <c r="AS13" s="5">
        <f>Points[[#This Row],[15+]]-Points[[#This Row],[16+]]</f>
        <v>7.9510000000000025E-2</v>
      </c>
      <c r="AT13" s="5">
        <f>Points[[#This Row],[16+]]-Points[[#This Row],[17+]]</f>
        <v>8.0749999999999988E-2</v>
      </c>
      <c r="AU13" s="5">
        <f>Points[[#This Row],[17+]]-Points[[#This Row],[18+]]</f>
        <v>7.1350000000000025E-2</v>
      </c>
      <c r="AV13" s="5">
        <f>Points[[#This Row],[18+]]-Points[[#This Row],[19+]]</f>
        <v>6.6639999999999977E-2</v>
      </c>
      <c r="AW13" s="5">
        <f>Points[[#This Row],[19+]]-Points[[#This Row],[20+]]</f>
        <v>5.4160000000000014E-2</v>
      </c>
      <c r="AX13" s="5">
        <f>Points[[#This Row],[20+]]-Points[[#This Row],[21+]]</f>
        <v>4.6519999999999992E-2</v>
      </c>
      <c r="AY13" s="5">
        <f>Points[[#This Row],[21+]]-Points[[#This Row],[22+]]</f>
        <v>3.6260000000000001E-2</v>
      </c>
      <c r="AZ13" s="5">
        <f>Points[[#This Row],[22+]]-Points[[#This Row],[23+]]</f>
        <v>2.5959999999999997E-2</v>
      </c>
      <c r="BA13" s="5">
        <f>Points[[#This Row],[23+]]-Points[[#This Row],[24+]]</f>
        <v>1.9650000000000001E-2</v>
      </c>
      <c r="BB13" s="5">
        <f>Points[[#This Row],[24+]]-Points[[#This Row],[25+]]</f>
        <v>1.2930000000000001E-2</v>
      </c>
      <c r="BC13" s="5">
        <f>Points[[#This Row],[25+]]-Points[[#This Row],[26+]]</f>
        <v>9.0100000000000006E-3</v>
      </c>
      <c r="BD13" s="5">
        <f>Points[[#This Row],[26+]]-Points[[#This Row],[27+]]</f>
        <v>5.4499999999999991E-3</v>
      </c>
      <c r="BE13" s="5">
        <f>Points[[#This Row],[27+]]-Points[[#This Row],[28+]]</f>
        <v>3.49E-3</v>
      </c>
      <c r="BF13" s="5">
        <f>Points[[#This Row],[28+]]-Points[[#This Row],[29+]]</f>
        <v>1.9400000000000003E-3</v>
      </c>
      <c r="BG13" s="5">
        <f>Points[[#This Row],[29+]]-Points[[#This Row],[30+]]</f>
        <v>1.15E-3</v>
      </c>
      <c r="BH13" s="5">
        <f>Points[[#This Row],[30+]]-Points[[#This Row],[31+]]</f>
        <v>5.8000000000000011E-4</v>
      </c>
      <c r="BI13" s="5">
        <f>Points[[#This Row],[31+]]-Points[[#This Row],[32+]]</f>
        <v>3.1999999999999997E-4</v>
      </c>
      <c r="BJ13" s="5">
        <f>Points[[#This Row],[32+]]-Points[[#This Row],[33+]]</f>
        <v>1.4999999999999999E-4</v>
      </c>
      <c r="BK13" s="5">
        <f>Points[[#This Row],[33+]]-Points[[#This Row],[34+]]</f>
        <v>6.9999999999999994E-5</v>
      </c>
      <c r="BL13" s="5">
        <f>Points[[#This Row],[34+]]-Points[[#This Row],[35+]]</f>
        <v>6.0000000000000002E-5</v>
      </c>
      <c r="BM13" s="5">
        <f>Points[[#This Row],[35+]]-Points[[#This Row],[40+]]</f>
        <v>0</v>
      </c>
      <c r="BN13" s="5">
        <f>Points[[#This Row],[40+]]-Points[[#This Row],[45+]]</f>
        <v>0</v>
      </c>
    </row>
    <row r="14" spans="1:72" x14ac:dyDescent="0.25">
      <c r="A14" s="10">
        <v>22400788</v>
      </c>
      <c r="B14" s="4" t="s">
        <v>219</v>
      </c>
      <c r="C14" s="4" t="s">
        <v>218</v>
      </c>
      <c r="D14" s="11">
        <v>0.79166666666666663</v>
      </c>
      <c r="E14" s="6" t="str">
        <f>HYPERLINK("https://www.nba.com/stats/player/1630167/boxscores-traditional", "Obi Toppin")</f>
        <v>Obi Toppin</v>
      </c>
      <c r="F14">
        <v>15.4</v>
      </c>
      <c r="G14" s="4">
        <v>8.0150000000000006</v>
      </c>
      <c r="H14" s="3">
        <v>0.82121</v>
      </c>
      <c r="I14" s="3">
        <v>0.78813999999999995</v>
      </c>
      <c r="J14" s="3">
        <v>0.74856999999999996</v>
      </c>
      <c r="K14" s="3">
        <v>0.70884000000000003</v>
      </c>
      <c r="L14" s="3">
        <v>0.66276000000000002</v>
      </c>
      <c r="M14" s="3">
        <v>0.61790999999999996</v>
      </c>
      <c r="N14" s="3">
        <v>0.56749000000000005</v>
      </c>
      <c r="O14" s="3">
        <v>0.51993999999999996</v>
      </c>
      <c r="P14" s="3">
        <v>0.47210000000000002</v>
      </c>
      <c r="Q14" s="3">
        <v>0.42074</v>
      </c>
      <c r="R14" s="3">
        <v>0.37447999999999998</v>
      </c>
      <c r="S14" s="3">
        <v>0.32635999999999998</v>
      </c>
      <c r="T14" s="3">
        <v>0.28433999999999998</v>
      </c>
      <c r="U14" s="3">
        <v>0.24196000000000001</v>
      </c>
      <c r="V14" s="3">
        <v>0.20610999999999999</v>
      </c>
      <c r="W14" s="3">
        <v>0.17105999999999999</v>
      </c>
      <c r="X14" s="3">
        <v>0.14230999999999999</v>
      </c>
      <c r="Y14" s="3">
        <v>0.11507000000000001</v>
      </c>
      <c r="Z14" s="3">
        <v>9.3420000000000003E-2</v>
      </c>
      <c r="AA14" s="3">
        <v>7.3529999999999998E-2</v>
      </c>
      <c r="AB14" s="3">
        <v>5.8209999999999998E-2</v>
      </c>
      <c r="AC14" s="3">
        <v>4.4569999999999999E-2</v>
      </c>
      <c r="AD14" s="3">
        <v>3.4380000000000001E-2</v>
      </c>
      <c r="AE14" s="3">
        <v>2.5590000000000002E-2</v>
      </c>
      <c r="AF14" s="3">
        <v>1.9230000000000001E-2</v>
      </c>
      <c r="AG14" s="3">
        <v>1.3899999999999999E-2</v>
      </c>
      <c r="AH14" s="3">
        <v>1.017E-2</v>
      </c>
      <c r="AI14" s="3">
        <v>7.1399999999999996E-3</v>
      </c>
      <c r="AJ14" s="3">
        <v>1.07E-3</v>
      </c>
      <c r="AK14" s="3">
        <v>1.1E-4</v>
      </c>
      <c r="AL14" s="5">
        <f>Points[[#This Row],[8+]]-Points[[#This Row],[9+]]</f>
        <v>3.3070000000000044E-2</v>
      </c>
      <c r="AM14" s="5">
        <f>Points[[#This Row],[9+]]-Points[[#This Row],[10+]]</f>
        <v>3.9569999999999994E-2</v>
      </c>
      <c r="AN14" s="5">
        <f>Points[[#This Row],[10+]]-Points[[#This Row],[11+]]</f>
        <v>3.9729999999999932E-2</v>
      </c>
      <c r="AO14" s="5">
        <f>Points[[#This Row],[11+]]-Points[[#This Row],[12+]]</f>
        <v>4.608000000000001E-2</v>
      </c>
      <c r="AP14" s="5">
        <f>Points[[#This Row],[12+]]-Points[[#This Row],[13+]]</f>
        <v>4.4850000000000056E-2</v>
      </c>
      <c r="AQ14" s="5">
        <f>Points[[#This Row],[13+]]-Points[[#This Row],[14+]]</f>
        <v>5.0419999999999909E-2</v>
      </c>
      <c r="AR14" s="5">
        <f>Points[[#This Row],[14+]]-Points[[#This Row],[15+]]</f>
        <v>4.7550000000000092E-2</v>
      </c>
      <c r="AS14" s="5">
        <f>Points[[#This Row],[15+]]-Points[[#This Row],[16+]]</f>
        <v>4.7839999999999938E-2</v>
      </c>
      <c r="AT14" s="5">
        <f>Points[[#This Row],[16+]]-Points[[#This Row],[17+]]</f>
        <v>5.1360000000000017E-2</v>
      </c>
      <c r="AU14" s="5">
        <f>Points[[#This Row],[17+]]-Points[[#This Row],[18+]]</f>
        <v>4.6260000000000023E-2</v>
      </c>
      <c r="AV14" s="5">
        <f>Points[[#This Row],[18+]]-Points[[#This Row],[19+]]</f>
        <v>4.8119999999999996E-2</v>
      </c>
      <c r="AW14" s="5">
        <f>Points[[#This Row],[19+]]-Points[[#This Row],[20+]]</f>
        <v>4.2020000000000002E-2</v>
      </c>
      <c r="AX14" s="5">
        <f>Points[[#This Row],[20+]]-Points[[#This Row],[21+]]</f>
        <v>4.2379999999999973E-2</v>
      </c>
      <c r="AY14" s="5">
        <f>Points[[#This Row],[21+]]-Points[[#This Row],[22+]]</f>
        <v>3.5850000000000021E-2</v>
      </c>
      <c r="AZ14" s="5">
        <f>Points[[#This Row],[22+]]-Points[[#This Row],[23+]]</f>
        <v>3.5049999999999998E-2</v>
      </c>
      <c r="BA14" s="5">
        <f>Points[[#This Row],[23+]]-Points[[#This Row],[24+]]</f>
        <v>2.8749999999999998E-2</v>
      </c>
      <c r="BB14" s="5">
        <f>Points[[#This Row],[24+]]-Points[[#This Row],[25+]]</f>
        <v>2.7239999999999986E-2</v>
      </c>
      <c r="BC14" s="5">
        <f>Points[[#This Row],[25+]]-Points[[#This Row],[26+]]</f>
        <v>2.1650000000000003E-2</v>
      </c>
      <c r="BD14" s="5">
        <f>Points[[#This Row],[26+]]-Points[[#This Row],[27+]]</f>
        <v>1.9890000000000005E-2</v>
      </c>
      <c r="BE14" s="5">
        <f>Points[[#This Row],[27+]]-Points[[#This Row],[28+]]</f>
        <v>1.532E-2</v>
      </c>
      <c r="BF14" s="5">
        <f>Points[[#This Row],[28+]]-Points[[#This Row],[29+]]</f>
        <v>1.3639999999999999E-2</v>
      </c>
      <c r="BG14" s="5">
        <f>Points[[#This Row],[29+]]-Points[[#This Row],[30+]]</f>
        <v>1.0189999999999998E-2</v>
      </c>
      <c r="BH14" s="5">
        <f>Points[[#This Row],[30+]]-Points[[#This Row],[31+]]</f>
        <v>8.7899999999999992E-3</v>
      </c>
      <c r="BI14" s="5">
        <f>Points[[#This Row],[31+]]-Points[[#This Row],[32+]]</f>
        <v>6.3600000000000011E-3</v>
      </c>
      <c r="BJ14" s="5">
        <f>Points[[#This Row],[32+]]-Points[[#This Row],[33+]]</f>
        <v>5.3300000000000014E-3</v>
      </c>
      <c r="BK14" s="5">
        <f>Points[[#This Row],[33+]]-Points[[#This Row],[34+]]</f>
        <v>3.7299999999999989E-3</v>
      </c>
      <c r="BL14" s="5">
        <f>Points[[#This Row],[34+]]-Points[[#This Row],[35+]]</f>
        <v>3.0300000000000006E-3</v>
      </c>
      <c r="BM14" s="5">
        <f>Points[[#This Row],[35+]]-Points[[#This Row],[40+]]</f>
        <v>6.0699999999999999E-3</v>
      </c>
      <c r="BN14" s="5">
        <f>Points[[#This Row],[40+]]-Points[[#This Row],[45+]]</f>
        <v>9.6000000000000002E-4</v>
      </c>
    </row>
    <row r="15" spans="1:72" x14ac:dyDescent="0.25">
      <c r="A15" s="10">
        <v>22400788</v>
      </c>
      <c r="B15" s="4" t="s">
        <v>219</v>
      </c>
      <c r="C15" s="4" t="s">
        <v>218</v>
      </c>
      <c r="D15" s="11">
        <v>0.79166666666666663</v>
      </c>
      <c r="E15" s="6" t="str">
        <f>HYPERLINK("https://www.nba.com/stats/player/1630169/boxscores-traditional", "Tyrese Haliburton")</f>
        <v>Tyrese Haliburton</v>
      </c>
      <c r="F15">
        <v>13.8</v>
      </c>
      <c r="G15" s="4">
        <v>7.2220000000000004</v>
      </c>
      <c r="H15" s="3">
        <v>0.78813999999999995</v>
      </c>
      <c r="I15" s="3">
        <v>0.74536999999999998</v>
      </c>
      <c r="J15" s="3">
        <v>0.70194000000000001</v>
      </c>
      <c r="K15" s="3">
        <v>0.65173000000000003</v>
      </c>
      <c r="L15" s="3">
        <v>0.59870999999999996</v>
      </c>
      <c r="M15" s="3">
        <v>0.54379999999999995</v>
      </c>
      <c r="N15" s="3">
        <v>0.48803000000000002</v>
      </c>
      <c r="O15" s="3">
        <v>0.43251000000000001</v>
      </c>
      <c r="P15" s="3">
        <v>0.38208999999999999</v>
      </c>
      <c r="Q15" s="3">
        <v>0.32996999999999999</v>
      </c>
      <c r="R15" s="3">
        <v>0.28095999999999999</v>
      </c>
      <c r="S15" s="3">
        <v>0.23576</v>
      </c>
      <c r="T15" s="3">
        <v>0.19489000000000001</v>
      </c>
      <c r="U15" s="3">
        <v>0.15866</v>
      </c>
      <c r="V15" s="3">
        <v>0.12714</v>
      </c>
      <c r="W15" s="3">
        <v>0.10204000000000001</v>
      </c>
      <c r="X15" s="3">
        <v>7.9269999999999993E-2</v>
      </c>
      <c r="Y15" s="3">
        <v>6.0569999999999999E-2</v>
      </c>
      <c r="Z15" s="3">
        <v>4.5510000000000002E-2</v>
      </c>
      <c r="AA15" s="3">
        <v>3.3619999999999997E-2</v>
      </c>
      <c r="AB15" s="3">
        <v>2.4420000000000001E-2</v>
      </c>
      <c r="AC15" s="3">
        <v>1.7860000000000001E-2</v>
      </c>
      <c r="AD15" s="3">
        <v>1.255E-2</v>
      </c>
      <c r="AE15" s="3">
        <v>8.6599999999999993E-3</v>
      </c>
      <c r="AF15" s="3">
        <v>5.8700000000000002E-3</v>
      </c>
      <c r="AG15" s="3">
        <v>3.9100000000000003E-3</v>
      </c>
      <c r="AH15" s="3">
        <v>2.5600000000000002E-3</v>
      </c>
      <c r="AI15" s="3">
        <v>1.64E-3</v>
      </c>
      <c r="AJ15" s="3">
        <v>1.3999999999999999E-4</v>
      </c>
      <c r="AK15" s="3">
        <v>0</v>
      </c>
      <c r="AL15" s="5">
        <f>Points[[#This Row],[8+]]-Points[[#This Row],[9+]]</f>
        <v>4.2769999999999975E-2</v>
      </c>
      <c r="AM15" s="5">
        <f>Points[[#This Row],[9+]]-Points[[#This Row],[10+]]</f>
        <v>4.3429999999999969E-2</v>
      </c>
      <c r="AN15" s="5">
        <f>Points[[#This Row],[10+]]-Points[[#This Row],[11+]]</f>
        <v>5.0209999999999977E-2</v>
      </c>
      <c r="AO15" s="5">
        <f>Points[[#This Row],[11+]]-Points[[#This Row],[12+]]</f>
        <v>5.3020000000000067E-2</v>
      </c>
      <c r="AP15" s="5">
        <f>Points[[#This Row],[12+]]-Points[[#This Row],[13+]]</f>
        <v>5.4910000000000014E-2</v>
      </c>
      <c r="AQ15" s="5">
        <f>Points[[#This Row],[13+]]-Points[[#This Row],[14+]]</f>
        <v>5.5769999999999931E-2</v>
      </c>
      <c r="AR15" s="5">
        <f>Points[[#This Row],[14+]]-Points[[#This Row],[15+]]</f>
        <v>5.5520000000000014E-2</v>
      </c>
      <c r="AS15" s="5">
        <f>Points[[#This Row],[15+]]-Points[[#This Row],[16+]]</f>
        <v>5.042000000000002E-2</v>
      </c>
      <c r="AT15" s="5">
        <f>Points[[#This Row],[16+]]-Points[[#This Row],[17+]]</f>
        <v>5.212E-2</v>
      </c>
      <c r="AU15" s="5">
        <f>Points[[#This Row],[17+]]-Points[[#This Row],[18+]]</f>
        <v>4.9009999999999998E-2</v>
      </c>
      <c r="AV15" s="5">
        <f>Points[[#This Row],[18+]]-Points[[#This Row],[19+]]</f>
        <v>4.519999999999999E-2</v>
      </c>
      <c r="AW15" s="5">
        <f>Points[[#This Row],[19+]]-Points[[#This Row],[20+]]</f>
        <v>4.086999999999999E-2</v>
      </c>
      <c r="AX15" s="5">
        <f>Points[[#This Row],[20+]]-Points[[#This Row],[21+]]</f>
        <v>3.6230000000000012E-2</v>
      </c>
      <c r="AY15" s="5">
        <f>Points[[#This Row],[21+]]-Points[[#This Row],[22+]]</f>
        <v>3.1519999999999992E-2</v>
      </c>
      <c r="AZ15" s="5">
        <f>Points[[#This Row],[22+]]-Points[[#This Row],[23+]]</f>
        <v>2.5099999999999997E-2</v>
      </c>
      <c r="BA15" s="5">
        <f>Points[[#This Row],[23+]]-Points[[#This Row],[24+]]</f>
        <v>2.2770000000000012E-2</v>
      </c>
      <c r="BB15" s="5">
        <f>Points[[#This Row],[24+]]-Points[[#This Row],[25+]]</f>
        <v>1.8699999999999994E-2</v>
      </c>
      <c r="BC15" s="5">
        <f>Points[[#This Row],[25+]]-Points[[#This Row],[26+]]</f>
        <v>1.5059999999999997E-2</v>
      </c>
      <c r="BD15" s="5">
        <f>Points[[#This Row],[26+]]-Points[[#This Row],[27+]]</f>
        <v>1.1890000000000005E-2</v>
      </c>
      <c r="BE15" s="5">
        <f>Points[[#This Row],[27+]]-Points[[#This Row],[28+]]</f>
        <v>9.1999999999999964E-3</v>
      </c>
      <c r="BF15" s="5">
        <f>Points[[#This Row],[28+]]-Points[[#This Row],[29+]]</f>
        <v>6.5599999999999999E-3</v>
      </c>
      <c r="BG15" s="5">
        <f>Points[[#This Row],[29+]]-Points[[#This Row],[30+]]</f>
        <v>5.3100000000000005E-3</v>
      </c>
      <c r="BH15" s="5">
        <f>Points[[#This Row],[30+]]-Points[[#This Row],[31+]]</f>
        <v>3.8900000000000011E-3</v>
      </c>
      <c r="BI15" s="5">
        <f>Points[[#This Row],[31+]]-Points[[#This Row],[32+]]</f>
        <v>2.7899999999999991E-3</v>
      </c>
      <c r="BJ15" s="5">
        <f>Points[[#This Row],[32+]]-Points[[#This Row],[33+]]</f>
        <v>1.9599999999999999E-3</v>
      </c>
      <c r="BK15" s="5">
        <f>Points[[#This Row],[33+]]-Points[[#This Row],[34+]]</f>
        <v>1.3500000000000001E-3</v>
      </c>
      <c r="BL15" s="5">
        <f>Points[[#This Row],[34+]]-Points[[#This Row],[35+]]</f>
        <v>9.2000000000000024E-4</v>
      </c>
      <c r="BM15" s="5">
        <f>Points[[#This Row],[35+]]-Points[[#This Row],[40+]]</f>
        <v>1.5E-3</v>
      </c>
      <c r="BN15" s="5">
        <f>Points[[#This Row],[40+]]-Points[[#This Row],[45+]]</f>
        <v>1.3999999999999999E-4</v>
      </c>
    </row>
    <row r="16" spans="1:72" x14ac:dyDescent="0.25">
      <c r="A16" s="10">
        <v>22400788</v>
      </c>
      <c r="B16" s="4" t="s">
        <v>219</v>
      </c>
      <c r="C16" s="4" t="s">
        <v>218</v>
      </c>
      <c r="D16" s="11">
        <v>0.79166666666666663</v>
      </c>
      <c r="E16" s="6" t="str">
        <f>HYPERLINK("https://www.nba.com/stats/player/1628418/boxscores-traditional", "Thomas Bryant")</f>
        <v>Thomas Bryant</v>
      </c>
      <c r="F16">
        <v>11.4</v>
      </c>
      <c r="G16" s="4">
        <v>4.3170000000000002</v>
      </c>
      <c r="H16" s="3">
        <v>0.78524000000000005</v>
      </c>
      <c r="I16" s="3">
        <v>0.71226</v>
      </c>
      <c r="J16" s="3">
        <v>0.62551999999999996</v>
      </c>
      <c r="K16" s="3">
        <v>0.53586</v>
      </c>
      <c r="L16" s="3">
        <v>0.44433</v>
      </c>
      <c r="M16" s="3">
        <v>0.35569000000000001</v>
      </c>
      <c r="N16" s="3">
        <v>0.27424999999999999</v>
      </c>
      <c r="O16" s="3">
        <v>0.20327000000000001</v>
      </c>
      <c r="P16" s="3">
        <v>0.14230999999999999</v>
      </c>
      <c r="Q16" s="3">
        <v>9.6799999999999997E-2</v>
      </c>
      <c r="R16" s="3">
        <v>6.3009999999999997E-2</v>
      </c>
      <c r="S16" s="3">
        <v>3.9199999999999999E-2</v>
      </c>
      <c r="T16" s="3">
        <v>2.3300000000000001E-2</v>
      </c>
      <c r="U16" s="3">
        <v>1.321E-2</v>
      </c>
      <c r="V16" s="3">
        <v>6.9499999999999996E-3</v>
      </c>
      <c r="W16" s="3">
        <v>3.5699999999999998E-3</v>
      </c>
      <c r="X16" s="3">
        <v>1.75E-3</v>
      </c>
      <c r="Y16" s="3">
        <v>8.1999999999999998E-4</v>
      </c>
      <c r="Z16" s="3">
        <v>3.6000000000000002E-4</v>
      </c>
      <c r="AA16" s="3">
        <v>1.4999999999999999E-4</v>
      </c>
      <c r="AB16" s="3">
        <v>6.0000000000000002E-5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7.2980000000000045E-2</v>
      </c>
      <c r="AM16" s="5">
        <f>Points[[#This Row],[9+]]-Points[[#This Row],[10+]]</f>
        <v>8.6740000000000039E-2</v>
      </c>
      <c r="AN16" s="5">
        <f>Points[[#This Row],[10+]]-Points[[#This Row],[11+]]</f>
        <v>8.9659999999999962E-2</v>
      </c>
      <c r="AO16" s="5">
        <f>Points[[#This Row],[11+]]-Points[[#This Row],[12+]]</f>
        <v>9.153E-2</v>
      </c>
      <c r="AP16" s="5">
        <f>Points[[#This Row],[12+]]-Points[[#This Row],[13+]]</f>
        <v>8.8639999999999997E-2</v>
      </c>
      <c r="AQ16" s="5">
        <f>Points[[#This Row],[13+]]-Points[[#This Row],[14+]]</f>
        <v>8.1440000000000012E-2</v>
      </c>
      <c r="AR16" s="5">
        <f>Points[[#This Row],[14+]]-Points[[#This Row],[15+]]</f>
        <v>7.0979999999999988E-2</v>
      </c>
      <c r="AS16" s="5">
        <f>Points[[#This Row],[15+]]-Points[[#This Row],[16+]]</f>
        <v>6.0960000000000014E-2</v>
      </c>
      <c r="AT16" s="5">
        <f>Points[[#This Row],[16+]]-Points[[#This Row],[17+]]</f>
        <v>4.5509999999999995E-2</v>
      </c>
      <c r="AU16" s="5">
        <f>Points[[#This Row],[17+]]-Points[[#This Row],[18+]]</f>
        <v>3.3790000000000001E-2</v>
      </c>
      <c r="AV16" s="5">
        <f>Points[[#This Row],[18+]]-Points[[#This Row],[19+]]</f>
        <v>2.3809999999999998E-2</v>
      </c>
      <c r="AW16" s="5">
        <f>Points[[#This Row],[19+]]-Points[[#This Row],[20+]]</f>
        <v>1.5899999999999997E-2</v>
      </c>
      <c r="AX16" s="5">
        <f>Points[[#This Row],[20+]]-Points[[#This Row],[21+]]</f>
        <v>1.0090000000000002E-2</v>
      </c>
      <c r="AY16" s="5">
        <f>Points[[#This Row],[21+]]-Points[[#This Row],[22+]]</f>
        <v>6.2599999999999999E-3</v>
      </c>
      <c r="AZ16" s="5">
        <f>Points[[#This Row],[22+]]-Points[[#This Row],[23+]]</f>
        <v>3.3799999999999998E-3</v>
      </c>
      <c r="BA16" s="5">
        <f>Points[[#This Row],[23+]]-Points[[#This Row],[24+]]</f>
        <v>1.8199999999999998E-3</v>
      </c>
      <c r="BB16" s="5">
        <f>Points[[#This Row],[24+]]-Points[[#This Row],[25+]]</f>
        <v>9.3000000000000005E-4</v>
      </c>
      <c r="BC16" s="5">
        <f>Points[[#This Row],[25+]]-Points[[#This Row],[26+]]</f>
        <v>4.5999999999999996E-4</v>
      </c>
      <c r="BD16" s="5">
        <f>Points[[#This Row],[26+]]-Points[[#This Row],[27+]]</f>
        <v>2.1000000000000004E-4</v>
      </c>
      <c r="BE16" s="5">
        <f>Points[[#This Row],[27+]]-Points[[#This Row],[28+]]</f>
        <v>8.9999999999999992E-5</v>
      </c>
      <c r="BF16" s="5">
        <f>Points[[#This Row],[28+]]-Points[[#This Row],[29+]]</f>
        <v>6.0000000000000002E-5</v>
      </c>
      <c r="BG16" s="5">
        <f>Points[[#This Row],[29+]]-Points[[#This Row],[30+]]</f>
        <v>0</v>
      </c>
      <c r="BH16" s="5">
        <f>Points[[#This Row],[30+]]-Points[[#This Row],[31+]]</f>
        <v>0</v>
      </c>
      <c r="BI16" s="5">
        <f>Points[[#This Row],[31+]]-Points[[#This Row],[32+]]</f>
        <v>0</v>
      </c>
      <c r="BJ16" s="5">
        <f>Points[[#This Row],[32+]]-Points[[#This Row],[33+]]</f>
        <v>0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22400788</v>
      </c>
      <c r="B17" s="4" t="s">
        <v>219</v>
      </c>
      <c r="C17" s="4" t="s">
        <v>218</v>
      </c>
      <c r="D17" s="11">
        <v>0.79166666666666663</v>
      </c>
      <c r="E17" s="6" t="str">
        <f>HYPERLINK("https://www.nba.com/stats/player/204456/boxscores-traditional", "T.J. McConnell")</f>
        <v>T.J. McConnell</v>
      </c>
      <c r="F17">
        <v>9.6</v>
      </c>
      <c r="G17" s="4">
        <v>3.262</v>
      </c>
      <c r="H17" s="3">
        <v>0.68793000000000004</v>
      </c>
      <c r="I17" s="3">
        <v>0.57142000000000004</v>
      </c>
      <c r="J17" s="3">
        <v>0.45223999999999998</v>
      </c>
      <c r="K17" s="3">
        <v>0.33360000000000001</v>
      </c>
      <c r="L17" s="3">
        <v>0.22964999999999999</v>
      </c>
      <c r="M17" s="3">
        <v>0.14917</v>
      </c>
      <c r="N17" s="3">
        <v>8.8510000000000005E-2</v>
      </c>
      <c r="O17" s="3">
        <v>4.8460000000000003E-2</v>
      </c>
      <c r="P17" s="3">
        <v>2.5000000000000001E-2</v>
      </c>
      <c r="Q17" s="3">
        <v>1.1599999999999999E-2</v>
      </c>
      <c r="R17" s="3">
        <v>4.9399999999999999E-3</v>
      </c>
      <c r="S17" s="3">
        <v>1.99E-3</v>
      </c>
      <c r="T17" s="3">
        <v>7.1000000000000002E-4</v>
      </c>
      <c r="U17" s="3">
        <v>2.4000000000000001E-4</v>
      </c>
      <c r="V17" s="3">
        <v>6.9999999999999994E-5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5">
        <f>Points[[#This Row],[8+]]-Points[[#This Row],[9+]]</f>
        <v>0.11651</v>
      </c>
      <c r="AM17" s="5">
        <f>Points[[#This Row],[9+]]-Points[[#This Row],[10+]]</f>
        <v>0.11918000000000006</v>
      </c>
      <c r="AN17" s="5">
        <f>Points[[#This Row],[10+]]-Points[[#This Row],[11+]]</f>
        <v>0.11863999999999997</v>
      </c>
      <c r="AO17" s="5">
        <f>Points[[#This Row],[11+]]-Points[[#This Row],[12+]]</f>
        <v>0.10395000000000001</v>
      </c>
      <c r="AP17" s="5">
        <f>Points[[#This Row],[12+]]-Points[[#This Row],[13+]]</f>
        <v>8.0479999999999996E-2</v>
      </c>
      <c r="AQ17" s="5">
        <f>Points[[#This Row],[13+]]-Points[[#This Row],[14+]]</f>
        <v>6.0659999999999992E-2</v>
      </c>
      <c r="AR17" s="5">
        <f>Points[[#This Row],[14+]]-Points[[#This Row],[15+]]</f>
        <v>4.0050000000000002E-2</v>
      </c>
      <c r="AS17" s="5">
        <f>Points[[#This Row],[15+]]-Points[[#This Row],[16+]]</f>
        <v>2.3460000000000002E-2</v>
      </c>
      <c r="AT17" s="5">
        <f>Points[[#This Row],[16+]]-Points[[#This Row],[17+]]</f>
        <v>1.3400000000000002E-2</v>
      </c>
      <c r="AU17" s="5">
        <f>Points[[#This Row],[17+]]-Points[[#This Row],[18+]]</f>
        <v>6.6599999999999993E-3</v>
      </c>
      <c r="AV17" s="5">
        <f>Points[[#This Row],[18+]]-Points[[#This Row],[19+]]</f>
        <v>2.9499999999999999E-3</v>
      </c>
      <c r="AW17" s="5">
        <f>Points[[#This Row],[19+]]-Points[[#This Row],[20+]]</f>
        <v>1.2799999999999999E-3</v>
      </c>
      <c r="AX17" s="5">
        <f>Points[[#This Row],[20+]]-Points[[#This Row],[21+]]</f>
        <v>4.7000000000000004E-4</v>
      </c>
      <c r="AY17" s="5">
        <f>Points[[#This Row],[21+]]-Points[[#This Row],[22+]]</f>
        <v>1.7000000000000001E-4</v>
      </c>
      <c r="AZ17" s="5">
        <f>Points[[#This Row],[22+]]-Points[[#This Row],[23+]]</f>
        <v>6.9999999999999994E-5</v>
      </c>
      <c r="BA17" s="5">
        <f>Points[[#This Row],[23+]]-Points[[#This Row],[24+]]</f>
        <v>0</v>
      </c>
      <c r="BB17" s="5">
        <f>Points[[#This Row],[24+]]-Points[[#This Row],[25+]]</f>
        <v>0</v>
      </c>
      <c r="BC17" s="5">
        <f>Points[[#This Row],[25+]]-Points[[#This Row],[26+]]</f>
        <v>0</v>
      </c>
      <c r="BD17" s="5">
        <f>Points[[#This Row],[26+]]-Points[[#This Row],[27+]]</f>
        <v>0</v>
      </c>
      <c r="BE17" s="5">
        <f>Points[[#This Row],[27+]]-Points[[#This Row],[28+]]</f>
        <v>0</v>
      </c>
      <c r="BF17" s="5">
        <f>Points[[#This Row],[28+]]-Points[[#This Row],[29+]]</f>
        <v>0</v>
      </c>
      <c r="BG17" s="5">
        <f>Points[[#This Row],[29+]]-Points[[#This Row],[30+]]</f>
        <v>0</v>
      </c>
      <c r="BH17" s="5">
        <f>Points[[#This Row],[30+]]-Points[[#This Row],[31+]]</f>
        <v>0</v>
      </c>
      <c r="BI17" s="5">
        <f>Points[[#This Row],[31+]]-Points[[#This Row],[32+]]</f>
        <v>0</v>
      </c>
      <c r="BJ17" s="5">
        <f>Points[[#This Row],[32+]]-Points[[#This Row],[33+]]</f>
        <v>0</v>
      </c>
      <c r="BK17" s="5">
        <f>Points[[#This Row],[33+]]-Points[[#This Row],[34+]]</f>
        <v>0</v>
      </c>
      <c r="BL17" s="5">
        <f>Points[[#This Row],[34+]]-Points[[#This Row],[35+]]</f>
        <v>0</v>
      </c>
      <c r="BM17" s="5">
        <f>Points[[#This Row],[35+]]-Points[[#This Row],[40+]]</f>
        <v>0</v>
      </c>
      <c r="BN17" s="5">
        <f>Points[[#This Row],[40+]]-Points[[#This Row],[45+]]</f>
        <v>0</v>
      </c>
    </row>
    <row r="18" spans="1:66" x14ac:dyDescent="0.25">
      <c r="A18" s="10">
        <v>22400788</v>
      </c>
      <c r="B18" s="4" t="s">
        <v>219</v>
      </c>
      <c r="C18" s="4" t="s">
        <v>218</v>
      </c>
      <c r="D18" s="11">
        <v>0.79166666666666663</v>
      </c>
      <c r="E18" s="6" t="str">
        <f>HYPERLINK("https://www.nba.com/stats/player/1641767/boxscores-traditional", "Ben Sheppard")</f>
        <v>Ben Sheppard</v>
      </c>
      <c r="F18">
        <v>9.4</v>
      </c>
      <c r="G18" s="4">
        <v>2.9390000000000001</v>
      </c>
      <c r="H18" s="3">
        <v>0.68439000000000005</v>
      </c>
      <c r="I18" s="3">
        <v>0.55567</v>
      </c>
      <c r="J18" s="3">
        <v>0.42074</v>
      </c>
      <c r="K18" s="3">
        <v>0.29459999999999997</v>
      </c>
      <c r="L18" s="3">
        <v>0.18942999999999999</v>
      </c>
      <c r="M18" s="3">
        <v>0.11123</v>
      </c>
      <c r="N18" s="3">
        <v>5.8209999999999998E-2</v>
      </c>
      <c r="O18" s="3">
        <v>2.8070000000000001E-2</v>
      </c>
      <c r="P18" s="3">
        <v>1.222E-2</v>
      </c>
      <c r="Q18" s="3">
        <v>4.7999999999999996E-3</v>
      </c>
      <c r="R18" s="3">
        <v>1.6900000000000001E-3</v>
      </c>
      <c r="S18" s="3">
        <v>5.4000000000000001E-4</v>
      </c>
      <c r="T18" s="3">
        <v>1.4999999999999999E-4</v>
      </c>
      <c r="U18" s="3">
        <v>4.0000000000000003E-5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5">
        <f>Points[[#This Row],[8+]]-Points[[#This Row],[9+]]</f>
        <v>0.12872000000000006</v>
      </c>
      <c r="AM18" s="5">
        <f>Points[[#This Row],[9+]]-Points[[#This Row],[10+]]</f>
        <v>0.13492999999999999</v>
      </c>
      <c r="AN18" s="5">
        <f>Points[[#This Row],[10+]]-Points[[#This Row],[11+]]</f>
        <v>0.12614000000000003</v>
      </c>
      <c r="AO18" s="5">
        <f>Points[[#This Row],[11+]]-Points[[#This Row],[12+]]</f>
        <v>0.10516999999999999</v>
      </c>
      <c r="AP18" s="5">
        <f>Points[[#This Row],[12+]]-Points[[#This Row],[13+]]</f>
        <v>7.8199999999999992E-2</v>
      </c>
      <c r="AQ18" s="5">
        <f>Points[[#This Row],[13+]]-Points[[#This Row],[14+]]</f>
        <v>5.3019999999999998E-2</v>
      </c>
      <c r="AR18" s="5">
        <f>Points[[#This Row],[14+]]-Points[[#This Row],[15+]]</f>
        <v>3.0139999999999997E-2</v>
      </c>
      <c r="AS18" s="5">
        <f>Points[[#This Row],[15+]]-Points[[#This Row],[16+]]</f>
        <v>1.5850000000000003E-2</v>
      </c>
      <c r="AT18" s="5">
        <f>Points[[#This Row],[16+]]-Points[[#This Row],[17+]]</f>
        <v>7.4200000000000004E-3</v>
      </c>
      <c r="AU18" s="5">
        <f>Points[[#This Row],[17+]]-Points[[#This Row],[18+]]</f>
        <v>3.1099999999999995E-3</v>
      </c>
      <c r="AV18" s="5">
        <f>Points[[#This Row],[18+]]-Points[[#This Row],[19+]]</f>
        <v>1.15E-3</v>
      </c>
      <c r="AW18" s="5">
        <f>Points[[#This Row],[19+]]-Points[[#This Row],[20+]]</f>
        <v>3.9000000000000005E-4</v>
      </c>
      <c r="AX18" s="5">
        <f>Points[[#This Row],[20+]]-Points[[#This Row],[21+]]</f>
        <v>1.0999999999999999E-4</v>
      </c>
      <c r="AY18" s="5">
        <f>Points[[#This Row],[21+]]-Points[[#This Row],[22+]]</f>
        <v>4.0000000000000003E-5</v>
      </c>
      <c r="AZ18" s="5">
        <f>Points[[#This Row],[22+]]-Points[[#This Row],[23+]]</f>
        <v>0</v>
      </c>
      <c r="BA18" s="5">
        <f>Points[[#This Row],[23+]]-Points[[#This Row],[24+]]</f>
        <v>0</v>
      </c>
      <c r="BB18" s="5">
        <f>Points[[#This Row],[24+]]-Points[[#This Row],[25+]]</f>
        <v>0</v>
      </c>
      <c r="BC18" s="5">
        <f>Points[[#This Row],[25+]]-Points[[#This Row],[26+]]</f>
        <v>0</v>
      </c>
      <c r="BD18" s="5">
        <f>Points[[#This Row],[26+]]-Points[[#This Row],[27+]]</f>
        <v>0</v>
      </c>
      <c r="BE18" s="5">
        <f>Points[[#This Row],[27+]]-Points[[#This Row],[28+]]</f>
        <v>0</v>
      </c>
      <c r="BF18" s="5">
        <f>Points[[#This Row],[28+]]-Points[[#This Row],[29+]]</f>
        <v>0</v>
      </c>
      <c r="BG18" s="5">
        <f>Points[[#This Row],[29+]]-Points[[#This Row],[30+]]</f>
        <v>0</v>
      </c>
      <c r="BH18" s="5">
        <f>Points[[#This Row],[30+]]-Points[[#This Row],[31+]]</f>
        <v>0</v>
      </c>
      <c r="BI18" s="5">
        <f>Points[[#This Row],[31+]]-Points[[#This Row],[32+]]</f>
        <v>0</v>
      </c>
      <c r="BJ18" s="5">
        <f>Points[[#This Row],[32+]]-Points[[#This Row],[33+]]</f>
        <v>0</v>
      </c>
      <c r="BK18" s="5">
        <f>Points[[#This Row],[33+]]-Points[[#This Row],[34+]]</f>
        <v>0</v>
      </c>
      <c r="BL18" s="5">
        <f>Points[[#This Row],[34+]]-Points[[#This Row],[35+]]</f>
        <v>0</v>
      </c>
      <c r="BM18" s="5">
        <f>Points[[#This Row],[35+]]-Points[[#This Row],[40+]]</f>
        <v>0</v>
      </c>
      <c r="BN18" s="5">
        <f>Points[[#This Row],[40+]]-Points[[#This Row],[45+]]</f>
        <v>0</v>
      </c>
    </row>
    <row r="19" spans="1:66" x14ac:dyDescent="0.25">
      <c r="A19" s="10">
        <v>22400788</v>
      </c>
      <c r="B19" s="4" t="s">
        <v>219</v>
      </c>
      <c r="C19" s="4" t="s">
        <v>218</v>
      </c>
      <c r="D19" s="11">
        <v>0.79166666666666663</v>
      </c>
      <c r="E19" s="6" t="str">
        <f>HYPERLINK("https://www.nba.com/stats/player/1630543/boxscores-traditional", "Isaiah Jackson")</f>
        <v>Isaiah Jackson</v>
      </c>
      <c r="F19">
        <v>8.25</v>
      </c>
      <c r="G19" s="4">
        <v>1.7850000000000001</v>
      </c>
      <c r="H19" s="3">
        <v>0.55567</v>
      </c>
      <c r="I19" s="3">
        <v>0.33723999999999998</v>
      </c>
      <c r="J19" s="3">
        <v>0.16353999999999999</v>
      </c>
      <c r="K19" s="3">
        <v>6.1780000000000002E-2</v>
      </c>
      <c r="L19" s="3">
        <v>1.7860000000000001E-2</v>
      </c>
      <c r="M19" s="3">
        <v>3.9100000000000003E-3</v>
      </c>
      <c r="N19" s="3">
        <v>6.4000000000000005E-4</v>
      </c>
      <c r="O19" s="3">
        <v>8.0000000000000007E-5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5">
        <f>Points[[#This Row],[8+]]-Points[[#This Row],[9+]]</f>
        <v>0.21843000000000001</v>
      </c>
      <c r="AM19" s="5">
        <f>Points[[#This Row],[9+]]-Points[[#This Row],[10+]]</f>
        <v>0.17369999999999999</v>
      </c>
      <c r="AN19" s="5">
        <f>Points[[#This Row],[10+]]-Points[[#This Row],[11+]]</f>
        <v>0.10175999999999999</v>
      </c>
      <c r="AO19" s="5">
        <f>Points[[#This Row],[11+]]-Points[[#This Row],[12+]]</f>
        <v>4.3920000000000001E-2</v>
      </c>
      <c r="AP19" s="5">
        <f>Points[[#This Row],[12+]]-Points[[#This Row],[13+]]</f>
        <v>1.3950000000000001E-2</v>
      </c>
      <c r="AQ19" s="5">
        <f>Points[[#This Row],[13+]]-Points[[#This Row],[14+]]</f>
        <v>3.2700000000000003E-3</v>
      </c>
      <c r="AR19" s="5">
        <f>Points[[#This Row],[14+]]-Points[[#This Row],[15+]]</f>
        <v>5.6000000000000006E-4</v>
      </c>
      <c r="AS19" s="5">
        <f>Points[[#This Row],[15+]]-Points[[#This Row],[16+]]</f>
        <v>8.0000000000000007E-5</v>
      </c>
      <c r="AT19" s="5">
        <f>Points[[#This Row],[16+]]-Points[[#This Row],[17+]]</f>
        <v>0</v>
      </c>
      <c r="AU19" s="5">
        <f>Points[[#This Row],[17+]]-Points[[#This Row],[18+]]</f>
        <v>0</v>
      </c>
      <c r="AV19" s="5">
        <f>Points[[#This Row],[18+]]-Points[[#This Row],[19+]]</f>
        <v>0</v>
      </c>
      <c r="AW19" s="5">
        <f>Points[[#This Row],[19+]]-Points[[#This Row],[20+]]</f>
        <v>0</v>
      </c>
      <c r="AX19" s="5">
        <f>Points[[#This Row],[20+]]-Points[[#This Row],[21+]]</f>
        <v>0</v>
      </c>
      <c r="AY19" s="5">
        <f>Points[[#This Row],[21+]]-Points[[#This Row],[22+]]</f>
        <v>0</v>
      </c>
      <c r="AZ19" s="5">
        <f>Points[[#This Row],[22+]]-Points[[#This Row],[23+]]</f>
        <v>0</v>
      </c>
      <c r="BA19" s="5">
        <f>Points[[#This Row],[23+]]-Points[[#This Row],[24+]]</f>
        <v>0</v>
      </c>
      <c r="BB19" s="5">
        <f>Points[[#This Row],[24+]]-Points[[#This Row],[25+]]</f>
        <v>0</v>
      </c>
      <c r="BC19" s="5">
        <f>Points[[#This Row],[25+]]-Points[[#This Row],[26+]]</f>
        <v>0</v>
      </c>
      <c r="BD19" s="5">
        <f>Points[[#This Row],[26+]]-Points[[#This Row],[27+]]</f>
        <v>0</v>
      </c>
      <c r="BE19" s="5">
        <f>Points[[#This Row],[27+]]-Points[[#This Row],[28+]]</f>
        <v>0</v>
      </c>
      <c r="BF19" s="5">
        <f>Points[[#This Row],[28+]]-Points[[#This Row],[29+]]</f>
        <v>0</v>
      </c>
      <c r="BG19" s="5">
        <f>Points[[#This Row],[29+]]-Points[[#This Row],[30+]]</f>
        <v>0</v>
      </c>
      <c r="BH19" s="5">
        <f>Points[[#This Row],[30+]]-Points[[#This Row],[31+]]</f>
        <v>0</v>
      </c>
      <c r="BI19" s="5">
        <f>Points[[#This Row],[31+]]-Points[[#This Row],[32+]]</f>
        <v>0</v>
      </c>
      <c r="BJ19" s="5">
        <f>Points[[#This Row],[32+]]-Points[[#This Row],[33+]]</f>
        <v>0</v>
      </c>
      <c r="BK19" s="5">
        <f>Points[[#This Row],[33+]]-Points[[#This Row],[34+]]</f>
        <v>0</v>
      </c>
      <c r="BL19" s="5">
        <f>Points[[#This Row],[34+]]-Points[[#This Row],[35+]]</f>
        <v>0</v>
      </c>
      <c r="BM19" s="5">
        <f>Points[[#This Row],[35+]]-Points[[#This Row],[40+]]</f>
        <v>0</v>
      </c>
      <c r="BN19" s="5">
        <f>Points[[#This Row],[40+]]-Points[[#This Row],[45+]]</f>
        <v>0</v>
      </c>
    </row>
    <row r="20" spans="1:66" x14ac:dyDescent="0.25">
      <c r="A20" s="10">
        <v>22400788</v>
      </c>
      <c r="B20" s="4" t="s">
        <v>219</v>
      </c>
      <c r="C20" s="4" t="s">
        <v>218</v>
      </c>
      <c r="D20" s="11">
        <v>0.79166666666666663</v>
      </c>
      <c r="E20" s="6" t="str">
        <f>HYPERLINK("https://www.nba.com/stats/player/1629614/boxscores-traditional", "Andrew Nembhard")</f>
        <v>Andrew Nembhard</v>
      </c>
      <c r="F20">
        <v>8</v>
      </c>
      <c r="G20" s="4">
        <v>5.1769999999999996</v>
      </c>
      <c r="H20" s="3">
        <v>0.5</v>
      </c>
      <c r="I20" s="3">
        <v>0.42465000000000003</v>
      </c>
      <c r="J20" s="3">
        <v>0.34827000000000002</v>
      </c>
      <c r="K20" s="3">
        <v>0.28095999999999999</v>
      </c>
      <c r="L20" s="3">
        <v>0.22065000000000001</v>
      </c>
      <c r="M20" s="3">
        <v>0.16602</v>
      </c>
      <c r="N20" s="3">
        <v>0.12302</v>
      </c>
      <c r="O20" s="3">
        <v>8.8510000000000005E-2</v>
      </c>
      <c r="P20" s="3">
        <v>6.0569999999999999E-2</v>
      </c>
      <c r="Q20" s="3">
        <v>4.0930000000000001E-2</v>
      </c>
      <c r="R20" s="3">
        <v>2.6800000000000001E-2</v>
      </c>
      <c r="S20" s="3">
        <v>1.7000000000000001E-2</v>
      </c>
      <c r="T20" s="3">
        <v>1.017E-2</v>
      </c>
      <c r="U20" s="3">
        <v>6.0400000000000002E-3</v>
      </c>
      <c r="V20" s="3">
        <v>3.47E-3</v>
      </c>
      <c r="W20" s="3">
        <v>1.8699999999999999E-3</v>
      </c>
      <c r="X20" s="3">
        <v>1E-3</v>
      </c>
      <c r="Y20" s="3">
        <v>5.1999999999999995E-4</v>
      </c>
      <c r="Z20" s="3">
        <v>2.5000000000000001E-4</v>
      </c>
      <c r="AA20" s="3">
        <v>1.2E-4</v>
      </c>
      <c r="AB20" s="3">
        <v>6.0000000000000002E-5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5">
        <f>Points[[#This Row],[8+]]-Points[[#This Row],[9+]]</f>
        <v>7.5349999999999973E-2</v>
      </c>
      <c r="AM20" s="5">
        <f>Points[[#This Row],[9+]]-Points[[#This Row],[10+]]</f>
        <v>7.6380000000000003E-2</v>
      </c>
      <c r="AN20" s="5">
        <f>Points[[#This Row],[10+]]-Points[[#This Row],[11+]]</f>
        <v>6.7310000000000036E-2</v>
      </c>
      <c r="AO20" s="5">
        <f>Points[[#This Row],[11+]]-Points[[#This Row],[12+]]</f>
        <v>6.0309999999999975E-2</v>
      </c>
      <c r="AP20" s="5">
        <f>Points[[#This Row],[12+]]-Points[[#This Row],[13+]]</f>
        <v>5.4630000000000012E-2</v>
      </c>
      <c r="AQ20" s="5">
        <f>Points[[#This Row],[13+]]-Points[[#This Row],[14+]]</f>
        <v>4.2999999999999997E-2</v>
      </c>
      <c r="AR20" s="5">
        <f>Points[[#This Row],[14+]]-Points[[#This Row],[15+]]</f>
        <v>3.4509999999999999E-2</v>
      </c>
      <c r="AS20" s="5">
        <f>Points[[#This Row],[15+]]-Points[[#This Row],[16+]]</f>
        <v>2.7940000000000006E-2</v>
      </c>
      <c r="AT20" s="5">
        <f>Points[[#This Row],[16+]]-Points[[#This Row],[17+]]</f>
        <v>1.9639999999999998E-2</v>
      </c>
      <c r="AU20" s="5">
        <f>Points[[#This Row],[17+]]-Points[[#This Row],[18+]]</f>
        <v>1.413E-2</v>
      </c>
      <c r="AV20" s="5">
        <f>Points[[#This Row],[18+]]-Points[[#This Row],[19+]]</f>
        <v>9.7999999999999997E-3</v>
      </c>
      <c r="AW20" s="5">
        <f>Points[[#This Row],[19+]]-Points[[#This Row],[20+]]</f>
        <v>6.830000000000001E-3</v>
      </c>
      <c r="AX20" s="5">
        <f>Points[[#This Row],[20+]]-Points[[#This Row],[21+]]</f>
        <v>4.13E-3</v>
      </c>
      <c r="AY20" s="5">
        <f>Points[[#This Row],[21+]]-Points[[#This Row],[22+]]</f>
        <v>2.5700000000000002E-3</v>
      </c>
      <c r="AZ20" s="5">
        <f>Points[[#This Row],[22+]]-Points[[#This Row],[23+]]</f>
        <v>1.6000000000000001E-3</v>
      </c>
      <c r="BA20" s="5">
        <f>Points[[#This Row],[23+]]-Points[[#This Row],[24+]]</f>
        <v>8.699999999999999E-4</v>
      </c>
      <c r="BB20" s="5">
        <f>Points[[#This Row],[24+]]-Points[[#This Row],[25+]]</f>
        <v>4.8000000000000007E-4</v>
      </c>
      <c r="BC20" s="5">
        <f>Points[[#This Row],[25+]]-Points[[#This Row],[26+]]</f>
        <v>2.6999999999999995E-4</v>
      </c>
      <c r="BD20" s="5">
        <f>Points[[#This Row],[26+]]-Points[[#This Row],[27+]]</f>
        <v>1.3000000000000002E-4</v>
      </c>
      <c r="BE20" s="5">
        <f>Points[[#This Row],[27+]]-Points[[#This Row],[28+]]</f>
        <v>6.0000000000000002E-5</v>
      </c>
      <c r="BF20" s="5">
        <f>Points[[#This Row],[28+]]-Points[[#This Row],[29+]]</f>
        <v>6.0000000000000002E-5</v>
      </c>
      <c r="BG20" s="5">
        <f>Points[[#This Row],[29+]]-Points[[#This Row],[30+]]</f>
        <v>0</v>
      </c>
      <c r="BH20" s="5">
        <f>Points[[#This Row],[30+]]-Points[[#This Row],[31+]]</f>
        <v>0</v>
      </c>
      <c r="BI20" s="5">
        <f>Points[[#This Row],[31+]]-Points[[#This Row],[32+]]</f>
        <v>0</v>
      </c>
      <c r="BJ20" s="5">
        <f>Points[[#This Row],[32+]]-Points[[#This Row],[33+]]</f>
        <v>0</v>
      </c>
      <c r="BK20" s="5">
        <f>Points[[#This Row],[33+]]-Points[[#This Row],[34+]]</f>
        <v>0</v>
      </c>
      <c r="BL20" s="5">
        <f>Points[[#This Row],[34+]]-Points[[#This Row],[35+]]</f>
        <v>0</v>
      </c>
      <c r="BM20" s="5">
        <f>Points[[#This Row],[35+]]-Points[[#This Row],[40+]]</f>
        <v>0</v>
      </c>
      <c r="BN20" s="5">
        <f>Points[[#This Row],[40+]]-Points[[#This Row],[45+]]</f>
        <v>0</v>
      </c>
    </row>
    <row r="21" spans="1:66" x14ac:dyDescent="0.25">
      <c r="A21" s="10">
        <v>22400789</v>
      </c>
      <c r="B21" s="4" t="s">
        <v>235</v>
      </c>
      <c r="C21" s="4" t="s">
        <v>76</v>
      </c>
      <c r="D21" s="11">
        <v>0.79166666666666663</v>
      </c>
      <c r="E21" s="6" t="str">
        <f>HYPERLINK("https://www.nba.com/stats/player/203954/boxscores-traditional", "Joel Embiid")</f>
        <v>Joel Embiid</v>
      </c>
      <c r="F21">
        <v>26.8</v>
      </c>
      <c r="G21" s="4">
        <v>2.04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0.99992999999999999</v>
      </c>
      <c r="T21" s="3">
        <v>0.99956999999999996</v>
      </c>
      <c r="U21" s="3">
        <v>0.99773999999999996</v>
      </c>
      <c r="V21" s="3">
        <v>0.99060999999999999</v>
      </c>
      <c r="W21" s="3">
        <v>0.96855999999999998</v>
      </c>
      <c r="X21" s="3">
        <v>0.91466000000000003</v>
      </c>
      <c r="Y21" s="3">
        <v>0.81057000000000001</v>
      </c>
      <c r="Z21" s="3">
        <v>0.65173000000000003</v>
      </c>
      <c r="AA21" s="3">
        <v>0.46017000000000002</v>
      </c>
      <c r="AB21" s="3">
        <v>0.27760000000000001</v>
      </c>
      <c r="AC21" s="3">
        <v>0.14007</v>
      </c>
      <c r="AD21" s="3">
        <v>5.8209999999999998E-2</v>
      </c>
      <c r="AE21" s="3">
        <v>1.9699999999999999E-2</v>
      </c>
      <c r="AF21" s="3">
        <v>5.3899999999999998E-3</v>
      </c>
      <c r="AG21" s="3">
        <v>1.1800000000000001E-3</v>
      </c>
      <c r="AH21" s="3">
        <v>2.1000000000000001E-4</v>
      </c>
      <c r="AI21" s="3">
        <v>0</v>
      </c>
      <c r="AJ21" s="3">
        <v>0</v>
      </c>
      <c r="AK21" s="3">
        <v>0</v>
      </c>
      <c r="AL21" s="5">
        <f>Points[[#This Row],[8+]]-Points[[#This Row],[9+]]</f>
        <v>0</v>
      </c>
      <c r="AM21" s="5">
        <f>Points[[#This Row],[9+]]-Points[[#This Row],[10+]]</f>
        <v>0</v>
      </c>
      <c r="AN21" s="5">
        <f>Points[[#This Row],[10+]]-Points[[#This Row],[11+]]</f>
        <v>0</v>
      </c>
      <c r="AO21" s="5">
        <f>Points[[#This Row],[11+]]-Points[[#This Row],[12+]]</f>
        <v>0</v>
      </c>
      <c r="AP21" s="5">
        <f>Points[[#This Row],[12+]]-Points[[#This Row],[13+]]</f>
        <v>0</v>
      </c>
      <c r="AQ21" s="5">
        <f>Points[[#This Row],[13+]]-Points[[#This Row],[14+]]</f>
        <v>0</v>
      </c>
      <c r="AR21" s="5">
        <f>Points[[#This Row],[14+]]-Points[[#This Row],[15+]]</f>
        <v>0</v>
      </c>
      <c r="AS21" s="5">
        <f>Points[[#This Row],[15+]]-Points[[#This Row],[16+]]</f>
        <v>0</v>
      </c>
      <c r="AT21" s="5">
        <f>Points[[#This Row],[16+]]-Points[[#This Row],[17+]]</f>
        <v>0</v>
      </c>
      <c r="AU21" s="5">
        <f>Points[[#This Row],[17+]]-Points[[#This Row],[18+]]</f>
        <v>0</v>
      </c>
      <c r="AV21" s="5">
        <f>Points[[#This Row],[18+]]-Points[[#This Row],[19+]]</f>
        <v>7.0000000000014495E-5</v>
      </c>
      <c r="AW21" s="5">
        <f>Points[[#This Row],[19+]]-Points[[#This Row],[20+]]</f>
        <v>3.6000000000002697E-4</v>
      </c>
      <c r="AX21" s="5">
        <f>Points[[#This Row],[20+]]-Points[[#This Row],[21+]]</f>
        <v>1.8299999999999983E-3</v>
      </c>
      <c r="AY21" s="5">
        <f>Points[[#This Row],[21+]]-Points[[#This Row],[22+]]</f>
        <v>7.1299999999999697E-3</v>
      </c>
      <c r="AZ21" s="5">
        <f>Points[[#This Row],[22+]]-Points[[#This Row],[23+]]</f>
        <v>2.2050000000000014E-2</v>
      </c>
      <c r="BA21" s="5">
        <f>Points[[#This Row],[23+]]-Points[[#This Row],[24+]]</f>
        <v>5.3899999999999948E-2</v>
      </c>
      <c r="BB21" s="5">
        <f>Points[[#This Row],[24+]]-Points[[#This Row],[25+]]</f>
        <v>0.10409000000000002</v>
      </c>
      <c r="BC21" s="5">
        <f>Points[[#This Row],[25+]]-Points[[#This Row],[26+]]</f>
        <v>0.15883999999999998</v>
      </c>
      <c r="BD21" s="5">
        <f>Points[[#This Row],[26+]]-Points[[#This Row],[27+]]</f>
        <v>0.19156000000000001</v>
      </c>
      <c r="BE21" s="5">
        <f>Points[[#This Row],[27+]]-Points[[#This Row],[28+]]</f>
        <v>0.18257000000000001</v>
      </c>
      <c r="BF21" s="5">
        <f>Points[[#This Row],[28+]]-Points[[#This Row],[29+]]</f>
        <v>0.13753000000000001</v>
      </c>
      <c r="BG21" s="5">
        <f>Points[[#This Row],[29+]]-Points[[#This Row],[30+]]</f>
        <v>8.1860000000000002E-2</v>
      </c>
      <c r="BH21" s="5">
        <f>Points[[#This Row],[30+]]-Points[[#This Row],[31+]]</f>
        <v>3.8510000000000003E-2</v>
      </c>
      <c r="BI21" s="5">
        <f>Points[[#This Row],[31+]]-Points[[#This Row],[32+]]</f>
        <v>1.431E-2</v>
      </c>
      <c r="BJ21" s="5">
        <f>Points[[#This Row],[32+]]-Points[[#This Row],[33+]]</f>
        <v>4.2100000000000002E-3</v>
      </c>
      <c r="BK21" s="5">
        <f>Points[[#This Row],[33+]]-Points[[#This Row],[34+]]</f>
        <v>9.7000000000000005E-4</v>
      </c>
      <c r="BL21" s="5">
        <f>Points[[#This Row],[34+]]-Points[[#This Row],[35+]]</f>
        <v>2.1000000000000001E-4</v>
      </c>
      <c r="BM21" s="5">
        <f>Points[[#This Row],[35+]]-Points[[#This Row],[40+]]</f>
        <v>0</v>
      </c>
      <c r="BN21" s="5">
        <f>Points[[#This Row],[40+]]-Points[[#This Row],[45+]]</f>
        <v>0</v>
      </c>
    </row>
    <row r="22" spans="1:66" x14ac:dyDescent="0.25">
      <c r="A22" s="10">
        <v>22400789</v>
      </c>
      <c r="B22" s="4" t="s">
        <v>235</v>
      </c>
      <c r="C22" s="4" t="s">
        <v>76</v>
      </c>
      <c r="D22" s="11">
        <v>0.79166666666666663</v>
      </c>
      <c r="E22" s="6" t="str">
        <f>HYPERLINK("https://www.nba.com/stats/player/1630178/boxscores-traditional", "Tyrese Maxey")</f>
        <v>Tyrese Maxey</v>
      </c>
      <c r="F22">
        <v>27</v>
      </c>
      <c r="G22" s="4">
        <v>11.662000000000001</v>
      </c>
      <c r="H22" s="3">
        <v>0.94845000000000002</v>
      </c>
      <c r="I22" s="3">
        <v>0.93822000000000005</v>
      </c>
      <c r="J22" s="3">
        <v>0.92784999999999995</v>
      </c>
      <c r="K22" s="3">
        <v>0.91466000000000003</v>
      </c>
      <c r="L22" s="3">
        <v>0.90146999999999999</v>
      </c>
      <c r="M22" s="3">
        <v>0.88492999999999999</v>
      </c>
      <c r="N22" s="3">
        <v>0.86650000000000005</v>
      </c>
      <c r="O22" s="3">
        <v>0.84848999999999997</v>
      </c>
      <c r="P22" s="3">
        <v>0.82638999999999996</v>
      </c>
      <c r="Q22" s="3">
        <v>0.80510999999999999</v>
      </c>
      <c r="R22" s="3">
        <v>0.77934999999999999</v>
      </c>
      <c r="S22" s="3">
        <v>0.75490000000000002</v>
      </c>
      <c r="T22" s="3">
        <v>0.72575000000000001</v>
      </c>
      <c r="U22" s="3">
        <v>0.69496999999999998</v>
      </c>
      <c r="V22" s="3">
        <v>0.66639999999999999</v>
      </c>
      <c r="W22" s="3">
        <v>0.63307000000000002</v>
      </c>
      <c r="X22" s="3">
        <v>0.60257000000000005</v>
      </c>
      <c r="Y22" s="3">
        <v>0.56749000000000005</v>
      </c>
      <c r="Z22" s="3">
        <v>0.53586</v>
      </c>
      <c r="AA22" s="3">
        <v>0.5</v>
      </c>
      <c r="AB22" s="3">
        <v>0.46414</v>
      </c>
      <c r="AC22" s="3">
        <v>0.43251000000000001</v>
      </c>
      <c r="AD22" s="3">
        <v>0.39743000000000001</v>
      </c>
      <c r="AE22" s="3">
        <v>0.36692999999999998</v>
      </c>
      <c r="AF22" s="3">
        <v>0.33360000000000001</v>
      </c>
      <c r="AG22" s="3">
        <v>0.30503000000000002</v>
      </c>
      <c r="AH22" s="3">
        <v>0.27424999999999999</v>
      </c>
      <c r="AI22" s="3">
        <v>0.24510000000000001</v>
      </c>
      <c r="AJ22" s="3">
        <v>0.13350000000000001</v>
      </c>
      <c r="AK22" s="3">
        <v>6.1780000000000002E-2</v>
      </c>
      <c r="AL22" s="5">
        <f>Points[[#This Row],[8+]]-Points[[#This Row],[9+]]</f>
        <v>1.0229999999999961E-2</v>
      </c>
      <c r="AM22" s="5">
        <f>Points[[#This Row],[9+]]-Points[[#This Row],[10+]]</f>
        <v>1.0370000000000101E-2</v>
      </c>
      <c r="AN22" s="5">
        <f>Points[[#This Row],[10+]]-Points[[#This Row],[11+]]</f>
        <v>1.3189999999999924E-2</v>
      </c>
      <c r="AO22" s="5">
        <f>Points[[#This Row],[11+]]-Points[[#This Row],[12+]]</f>
        <v>1.3190000000000035E-2</v>
      </c>
      <c r="AP22" s="5">
        <f>Points[[#This Row],[12+]]-Points[[#This Row],[13+]]</f>
        <v>1.6539999999999999E-2</v>
      </c>
      <c r="AQ22" s="5">
        <f>Points[[#This Row],[13+]]-Points[[#This Row],[14+]]</f>
        <v>1.8429999999999946E-2</v>
      </c>
      <c r="AR22" s="5">
        <f>Points[[#This Row],[14+]]-Points[[#This Row],[15+]]</f>
        <v>1.8010000000000081E-2</v>
      </c>
      <c r="AS22" s="5">
        <f>Points[[#This Row],[15+]]-Points[[#This Row],[16+]]</f>
        <v>2.2100000000000009E-2</v>
      </c>
      <c r="AT22" s="5">
        <f>Points[[#This Row],[16+]]-Points[[#This Row],[17+]]</f>
        <v>2.1279999999999966E-2</v>
      </c>
      <c r="AU22" s="5">
        <f>Points[[#This Row],[17+]]-Points[[#This Row],[18+]]</f>
        <v>2.5760000000000005E-2</v>
      </c>
      <c r="AV22" s="5">
        <f>Points[[#This Row],[18+]]-Points[[#This Row],[19+]]</f>
        <v>2.4449999999999972E-2</v>
      </c>
      <c r="AW22" s="5">
        <f>Points[[#This Row],[19+]]-Points[[#This Row],[20+]]</f>
        <v>2.9150000000000009E-2</v>
      </c>
      <c r="AX22" s="5">
        <f>Points[[#This Row],[20+]]-Points[[#This Row],[21+]]</f>
        <v>3.078000000000003E-2</v>
      </c>
      <c r="AY22" s="5">
        <f>Points[[#This Row],[21+]]-Points[[#This Row],[22+]]</f>
        <v>2.8569999999999984E-2</v>
      </c>
      <c r="AZ22" s="5">
        <f>Points[[#This Row],[22+]]-Points[[#This Row],[23+]]</f>
        <v>3.3329999999999971E-2</v>
      </c>
      <c r="BA22" s="5">
        <f>Points[[#This Row],[23+]]-Points[[#This Row],[24+]]</f>
        <v>3.0499999999999972E-2</v>
      </c>
      <c r="BB22" s="5">
        <f>Points[[#This Row],[24+]]-Points[[#This Row],[25+]]</f>
        <v>3.508E-2</v>
      </c>
      <c r="BC22" s="5">
        <f>Points[[#This Row],[25+]]-Points[[#This Row],[26+]]</f>
        <v>3.1630000000000047E-2</v>
      </c>
      <c r="BD22" s="5">
        <f>Points[[#This Row],[26+]]-Points[[#This Row],[27+]]</f>
        <v>3.5860000000000003E-2</v>
      </c>
      <c r="BE22" s="5">
        <f>Points[[#This Row],[27+]]-Points[[#This Row],[28+]]</f>
        <v>3.5860000000000003E-2</v>
      </c>
      <c r="BF22" s="5">
        <f>Points[[#This Row],[28+]]-Points[[#This Row],[29+]]</f>
        <v>3.1629999999999991E-2</v>
      </c>
      <c r="BG22" s="5">
        <f>Points[[#This Row],[29+]]-Points[[#This Row],[30+]]</f>
        <v>3.508E-2</v>
      </c>
      <c r="BH22" s="5">
        <f>Points[[#This Row],[30+]]-Points[[#This Row],[31+]]</f>
        <v>3.0500000000000027E-2</v>
      </c>
      <c r="BI22" s="5">
        <f>Points[[#This Row],[31+]]-Points[[#This Row],[32+]]</f>
        <v>3.3329999999999971E-2</v>
      </c>
      <c r="BJ22" s="5">
        <f>Points[[#This Row],[32+]]-Points[[#This Row],[33+]]</f>
        <v>2.8569999999999984E-2</v>
      </c>
      <c r="BK22" s="5">
        <f>Points[[#This Row],[33+]]-Points[[#This Row],[34+]]</f>
        <v>3.078000000000003E-2</v>
      </c>
      <c r="BL22" s="5">
        <f>Points[[#This Row],[34+]]-Points[[#This Row],[35+]]</f>
        <v>2.9149999999999981E-2</v>
      </c>
      <c r="BM22" s="5">
        <f>Points[[#This Row],[35+]]-Points[[#This Row],[40+]]</f>
        <v>0.1116</v>
      </c>
      <c r="BN22" s="5">
        <f>Points[[#This Row],[40+]]-Points[[#This Row],[45+]]</f>
        <v>7.1720000000000006E-2</v>
      </c>
    </row>
    <row r="23" spans="1:66" x14ac:dyDescent="0.25">
      <c r="A23" s="10">
        <v>22400789</v>
      </c>
      <c r="B23" s="4" t="s">
        <v>235</v>
      </c>
      <c r="C23" s="4" t="s">
        <v>76</v>
      </c>
      <c r="D23" s="11">
        <v>0.79166666666666663</v>
      </c>
      <c r="E23" s="6" t="str">
        <f>HYPERLINK("https://www.nba.com/stats/player/1641741/boxscores-traditional", "Ricky Council IV")</f>
        <v>Ricky Council IV</v>
      </c>
      <c r="F23">
        <v>11.6</v>
      </c>
      <c r="G23" s="4">
        <v>2.7279999999999998</v>
      </c>
      <c r="H23" s="3">
        <v>0.90658000000000005</v>
      </c>
      <c r="I23" s="3">
        <v>0.82894000000000001</v>
      </c>
      <c r="J23" s="3">
        <v>0.72240000000000004</v>
      </c>
      <c r="K23" s="3">
        <v>0.58706000000000003</v>
      </c>
      <c r="L23" s="3">
        <v>0.44037999999999999</v>
      </c>
      <c r="M23" s="3">
        <v>0.30503000000000002</v>
      </c>
      <c r="N23" s="3">
        <v>0.18942999999999999</v>
      </c>
      <c r="O23" s="3">
        <v>0.10564999999999999</v>
      </c>
      <c r="P23" s="3">
        <v>5.3699999999999998E-2</v>
      </c>
      <c r="Q23" s="3">
        <v>2.385E-2</v>
      </c>
      <c r="R23" s="3">
        <v>9.3900000000000008E-3</v>
      </c>
      <c r="S23" s="3">
        <v>3.3600000000000001E-3</v>
      </c>
      <c r="T23" s="3">
        <v>1.0399999999999999E-3</v>
      </c>
      <c r="U23" s="3">
        <v>2.7999999999999998E-4</v>
      </c>
      <c r="V23" s="3">
        <v>6.9999999999999994E-5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5">
        <f>Points[[#This Row],[8+]]-Points[[#This Row],[9+]]</f>
        <v>7.7640000000000042E-2</v>
      </c>
      <c r="AM23" s="5">
        <f>Points[[#This Row],[9+]]-Points[[#This Row],[10+]]</f>
        <v>0.10653999999999997</v>
      </c>
      <c r="AN23" s="5">
        <f>Points[[#This Row],[10+]]-Points[[#This Row],[11+]]</f>
        <v>0.13534000000000002</v>
      </c>
      <c r="AO23" s="5">
        <f>Points[[#This Row],[11+]]-Points[[#This Row],[12+]]</f>
        <v>0.14668000000000003</v>
      </c>
      <c r="AP23" s="5">
        <f>Points[[#This Row],[12+]]-Points[[#This Row],[13+]]</f>
        <v>0.13534999999999997</v>
      </c>
      <c r="AQ23" s="5">
        <f>Points[[#This Row],[13+]]-Points[[#This Row],[14+]]</f>
        <v>0.11560000000000004</v>
      </c>
      <c r="AR23" s="5">
        <f>Points[[#This Row],[14+]]-Points[[#This Row],[15+]]</f>
        <v>8.3779999999999993E-2</v>
      </c>
      <c r="AS23" s="5">
        <f>Points[[#This Row],[15+]]-Points[[#This Row],[16+]]</f>
        <v>5.1949999999999996E-2</v>
      </c>
      <c r="AT23" s="5">
        <f>Points[[#This Row],[16+]]-Points[[#This Row],[17+]]</f>
        <v>2.9849999999999998E-2</v>
      </c>
      <c r="AU23" s="5">
        <f>Points[[#This Row],[17+]]-Points[[#This Row],[18+]]</f>
        <v>1.4459999999999999E-2</v>
      </c>
      <c r="AV23" s="5">
        <f>Points[[#This Row],[18+]]-Points[[#This Row],[19+]]</f>
        <v>6.0300000000000006E-3</v>
      </c>
      <c r="AW23" s="5">
        <f>Points[[#This Row],[19+]]-Points[[#This Row],[20+]]</f>
        <v>2.32E-3</v>
      </c>
      <c r="AX23" s="5">
        <f>Points[[#This Row],[20+]]-Points[[#This Row],[21+]]</f>
        <v>7.5999999999999993E-4</v>
      </c>
      <c r="AY23" s="5">
        <f>Points[[#This Row],[21+]]-Points[[#This Row],[22+]]</f>
        <v>2.0999999999999998E-4</v>
      </c>
      <c r="AZ23" s="5">
        <f>Points[[#This Row],[22+]]-Points[[#This Row],[23+]]</f>
        <v>6.9999999999999994E-5</v>
      </c>
      <c r="BA23" s="5">
        <f>Points[[#This Row],[23+]]-Points[[#This Row],[24+]]</f>
        <v>0</v>
      </c>
      <c r="BB23" s="5">
        <f>Points[[#This Row],[24+]]-Points[[#This Row],[25+]]</f>
        <v>0</v>
      </c>
      <c r="BC23" s="5">
        <f>Points[[#This Row],[25+]]-Points[[#This Row],[26+]]</f>
        <v>0</v>
      </c>
      <c r="BD23" s="5">
        <f>Points[[#This Row],[26+]]-Points[[#This Row],[27+]]</f>
        <v>0</v>
      </c>
      <c r="BE23" s="5">
        <f>Points[[#This Row],[27+]]-Points[[#This Row],[28+]]</f>
        <v>0</v>
      </c>
      <c r="BF23" s="5">
        <f>Points[[#This Row],[28+]]-Points[[#This Row],[29+]]</f>
        <v>0</v>
      </c>
      <c r="BG23" s="5">
        <f>Points[[#This Row],[29+]]-Points[[#This Row],[30+]]</f>
        <v>0</v>
      </c>
      <c r="BH23" s="5">
        <f>Points[[#This Row],[30+]]-Points[[#This Row],[31+]]</f>
        <v>0</v>
      </c>
      <c r="BI23" s="5">
        <f>Points[[#This Row],[31+]]-Points[[#This Row],[32+]]</f>
        <v>0</v>
      </c>
      <c r="BJ23" s="5">
        <f>Points[[#This Row],[32+]]-Points[[#This Row],[33+]]</f>
        <v>0</v>
      </c>
      <c r="BK23" s="5">
        <f>Points[[#This Row],[33+]]-Points[[#This Row],[34+]]</f>
        <v>0</v>
      </c>
      <c r="BL23" s="5">
        <f>Points[[#This Row],[34+]]-Points[[#This Row],[35+]]</f>
        <v>0</v>
      </c>
      <c r="BM23" s="5">
        <f>Points[[#This Row],[35+]]-Points[[#This Row],[40+]]</f>
        <v>0</v>
      </c>
      <c r="BN23" s="5">
        <f>Points[[#This Row],[40+]]-Points[[#This Row],[45+]]</f>
        <v>0</v>
      </c>
    </row>
    <row r="24" spans="1:66" x14ac:dyDescent="0.25">
      <c r="A24" s="10">
        <v>22400789</v>
      </c>
      <c r="B24" s="4" t="s">
        <v>235</v>
      </c>
      <c r="C24" s="4" t="s">
        <v>76</v>
      </c>
      <c r="D24" s="11">
        <v>0.79166666666666663</v>
      </c>
      <c r="E24" s="6" t="str">
        <f>HYPERLINK("https://www.nba.com/stats/player/1626162/boxscores-traditional", "Kelly Oubre Jr.")</f>
        <v>Kelly Oubre Jr.</v>
      </c>
      <c r="F24">
        <v>16.2</v>
      </c>
      <c r="G24" s="4">
        <v>7.1109999999999998</v>
      </c>
      <c r="H24" s="3">
        <v>0.87492999999999999</v>
      </c>
      <c r="I24" s="3">
        <v>0.84375</v>
      </c>
      <c r="J24" s="3">
        <v>0.80784999999999996</v>
      </c>
      <c r="K24" s="3">
        <v>0.76729999999999998</v>
      </c>
      <c r="L24" s="3">
        <v>0.72240000000000004</v>
      </c>
      <c r="M24" s="3">
        <v>0.67364000000000002</v>
      </c>
      <c r="N24" s="3">
        <v>0.62172000000000005</v>
      </c>
      <c r="O24" s="3">
        <v>0.56749000000000005</v>
      </c>
      <c r="P24" s="3">
        <v>0.51197000000000004</v>
      </c>
      <c r="Q24" s="3">
        <v>0.45619999999999999</v>
      </c>
      <c r="R24" s="3">
        <v>0.40128999999999998</v>
      </c>
      <c r="S24" s="3">
        <v>0.34827000000000002</v>
      </c>
      <c r="T24" s="3">
        <v>0.29805999999999999</v>
      </c>
      <c r="U24" s="3">
        <v>0.24825</v>
      </c>
      <c r="V24" s="3">
        <v>0.20610999999999999</v>
      </c>
      <c r="W24" s="3">
        <v>0.16853000000000001</v>
      </c>
      <c r="X24" s="3">
        <v>0.13567000000000001</v>
      </c>
      <c r="Y24" s="3">
        <v>0.10749</v>
      </c>
      <c r="Z24" s="3">
        <v>8.3790000000000003E-2</v>
      </c>
      <c r="AA24" s="3">
        <v>6.4259999999999998E-2</v>
      </c>
      <c r="AB24" s="3">
        <v>4.8460000000000003E-2</v>
      </c>
      <c r="AC24" s="3">
        <v>3.5929999999999997E-2</v>
      </c>
      <c r="AD24" s="3">
        <v>2.6190000000000001E-2</v>
      </c>
      <c r="AE24" s="3">
        <v>1.8759999999999999E-2</v>
      </c>
      <c r="AF24" s="3">
        <v>1.321E-2</v>
      </c>
      <c r="AG24" s="3">
        <v>9.1400000000000006E-3</v>
      </c>
      <c r="AH24" s="3">
        <v>6.2100000000000002E-3</v>
      </c>
      <c r="AI24" s="3">
        <v>4.15E-3</v>
      </c>
      <c r="AJ24" s="3">
        <v>4.0000000000000002E-4</v>
      </c>
      <c r="AK24" s="3">
        <v>0</v>
      </c>
      <c r="AL24" s="5">
        <f>Points[[#This Row],[8+]]-Points[[#This Row],[9+]]</f>
        <v>3.1179999999999986E-2</v>
      </c>
      <c r="AM24" s="5">
        <f>Points[[#This Row],[9+]]-Points[[#This Row],[10+]]</f>
        <v>3.5900000000000043E-2</v>
      </c>
      <c r="AN24" s="5">
        <f>Points[[#This Row],[10+]]-Points[[#This Row],[11+]]</f>
        <v>4.0549999999999975E-2</v>
      </c>
      <c r="AO24" s="5">
        <f>Points[[#This Row],[11+]]-Points[[#This Row],[12+]]</f>
        <v>4.489999999999994E-2</v>
      </c>
      <c r="AP24" s="5">
        <f>Points[[#This Row],[12+]]-Points[[#This Row],[13+]]</f>
        <v>4.8760000000000026E-2</v>
      </c>
      <c r="AQ24" s="5">
        <f>Points[[#This Row],[13+]]-Points[[#This Row],[14+]]</f>
        <v>5.1919999999999966E-2</v>
      </c>
      <c r="AR24" s="5">
        <f>Points[[#This Row],[14+]]-Points[[#This Row],[15+]]</f>
        <v>5.423E-2</v>
      </c>
      <c r="AS24" s="5">
        <f>Points[[#This Row],[15+]]-Points[[#This Row],[16+]]</f>
        <v>5.5520000000000014E-2</v>
      </c>
      <c r="AT24" s="5">
        <f>Points[[#This Row],[16+]]-Points[[#This Row],[17+]]</f>
        <v>5.5770000000000042E-2</v>
      </c>
      <c r="AU24" s="5">
        <f>Points[[#This Row],[17+]]-Points[[#This Row],[18+]]</f>
        <v>5.4910000000000014E-2</v>
      </c>
      <c r="AV24" s="5">
        <f>Points[[#This Row],[18+]]-Points[[#This Row],[19+]]</f>
        <v>5.3019999999999956E-2</v>
      </c>
      <c r="AW24" s="5">
        <f>Points[[#This Row],[19+]]-Points[[#This Row],[20+]]</f>
        <v>5.0210000000000032E-2</v>
      </c>
      <c r="AX24" s="5">
        <f>Points[[#This Row],[20+]]-Points[[#This Row],[21+]]</f>
        <v>4.9809999999999993E-2</v>
      </c>
      <c r="AY24" s="5">
        <f>Points[[#This Row],[21+]]-Points[[#This Row],[22+]]</f>
        <v>4.2140000000000011E-2</v>
      </c>
      <c r="AZ24" s="5">
        <f>Points[[#This Row],[22+]]-Points[[#This Row],[23+]]</f>
        <v>3.7579999999999975E-2</v>
      </c>
      <c r="BA24" s="5">
        <f>Points[[#This Row],[23+]]-Points[[#This Row],[24+]]</f>
        <v>3.286E-2</v>
      </c>
      <c r="BB24" s="5">
        <f>Points[[#This Row],[24+]]-Points[[#This Row],[25+]]</f>
        <v>2.8180000000000011E-2</v>
      </c>
      <c r="BC24" s="5">
        <f>Points[[#This Row],[25+]]-Points[[#This Row],[26+]]</f>
        <v>2.3699999999999999E-2</v>
      </c>
      <c r="BD24" s="5">
        <f>Points[[#This Row],[26+]]-Points[[#This Row],[27+]]</f>
        <v>1.9530000000000006E-2</v>
      </c>
      <c r="BE24" s="5">
        <f>Points[[#This Row],[27+]]-Points[[#This Row],[28+]]</f>
        <v>1.5799999999999995E-2</v>
      </c>
      <c r="BF24" s="5">
        <f>Points[[#This Row],[28+]]-Points[[#This Row],[29+]]</f>
        <v>1.2530000000000006E-2</v>
      </c>
      <c r="BG24" s="5">
        <f>Points[[#This Row],[29+]]-Points[[#This Row],[30+]]</f>
        <v>9.7399999999999952E-3</v>
      </c>
      <c r="BH24" s="5">
        <f>Points[[#This Row],[30+]]-Points[[#This Row],[31+]]</f>
        <v>7.4300000000000026E-3</v>
      </c>
      <c r="BI24" s="5">
        <f>Points[[#This Row],[31+]]-Points[[#This Row],[32+]]</f>
        <v>5.5499999999999994E-3</v>
      </c>
      <c r="BJ24" s="5">
        <f>Points[[#This Row],[32+]]-Points[[#This Row],[33+]]</f>
        <v>4.069999999999999E-3</v>
      </c>
      <c r="BK24" s="5">
        <f>Points[[#This Row],[33+]]-Points[[#This Row],[34+]]</f>
        <v>2.9300000000000003E-3</v>
      </c>
      <c r="BL24" s="5">
        <f>Points[[#This Row],[34+]]-Points[[#This Row],[35+]]</f>
        <v>2.0600000000000002E-3</v>
      </c>
      <c r="BM24" s="5">
        <f>Points[[#This Row],[35+]]-Points[[#This Row],[40+]]</f>
        <v>3.7499999999999999E-3</v>
      </c>
      <c r="BN24" s="5">
        <f>Points[[#This Row],[40+]]-Points[[#This Row],[45+]]</f>
        <v>4.0000000000000002E-4</v>
      </c>
    </row>
    <row r="25" spans="1:66" x14ac:dyDescent="0.25">
      <c r="A25" s="10">
        <v>22400789</v>
      </c>
      <c r="B25" s="4" t="s">
        <v>235</v>
      </c>
      <c r="C25" s="4" t="s">
        <v>76</v>
      </c>
      <c r="D25" s="11">
        <v>0.79166666666666663</v>
      </c>
      <c r="E25" s="6" t="str">
        <f>HYPERLINK("https://www.nba.com/stats/player/1629656/boxscores-traditional", "Quentin Grimes")</f>
        <v>Quentin Grimes</v>
      </c>
      <c r="F25">
        <v>16.75</v>
      </c>
      <c r="G25" s="4">
        <v>7.79</v>
      </c>
      <c r="H25" s="3">
        <v>0.86863999999999997</v>
      </c>
      <c r="I25" s="3">
        <v>0.83891000000000004</v>
      </c>
      <c r="J25" s="3">
        <v>0.80784999999999996</v>
      </c>
      <c r="K25" s="3">
        <v>0.77034999999999998</v>
      </c>
      <c r="L25" s="3">
        <v>0.72907</v>
      </c>
      <c r="M25" s="3">
        <v>0.68439000000000005</v>
      </c>
      <c r="N25" s="3">
        <v>0.63683000000000001</v>
      </c>
      <c r="O25" s="3">
        <v>0.58706000000000003</v>
      </c>
      <c r="P25" s="3">
        <v>0.53983000000000003</v>
      </c>
      <c r="Q25" s="3">
        <v>0.48803000000000002</v>
      </c>
      <c r="R25" s="3">
        <v>0.43643999999999999</v>
      </c>
      <c r="S25" s="3">
        <v>0.38590999999999998</v>
      </c>
      <c r="T25" s="3">
        <v>0.33723999999999998</v>
      </c>
      <c r="U25" s="3">
        <v>0.29115999999999997</v>
      </c>
      <c r="V25" s="3">
        <v>0.25142999999999999</v>
      </c>
      <c r="W25" s="3">
        <v>0.21185999999999999</v>
      </c>
      <c r="X25" s="3">
        <v>0.17619000000000001</v>
      </c>
      <c r="Y25" s="3">
        <v>0.14457</v>
      </c>
      <c r="Z25" s="3">
        <v>0.11702</v>
      </c>
      <c r="AA25" s="3">
        <v>9.3420000000000003E-2</v>
      </c>
      <c r="AB25" s="3">
        <v>7.4929999999999997E-2</v>
      </c>
      <c r="AC25" s="3">
        <v>5.8209999999999998E-2</v>
      </c>
      <c r="AD25" s="3">
        <v>4.4569999999999999E-2</v>
      </c>
      <c r="AE25" s="3">
        <v>3.3619999999999997E-2</v>
      </c>
      <c r="AF25" s="3">
        <v>2.5000000000000001E-2</v>
      </c>
      <c r="AG25" s="3">
        <v>1.831E-2</v>
      </c>
      <c r="AH25" s="3">
        <v>1.355E-2</v>
      </c>
      <c r="AI25" s="3">
        <v>9.6399999999999993E-3</v>
      </c>
      <c r="AJ25" s="3">
        <v>1.4400000000000001E-3</v>
      </c>
      <c r="AK25" s="3">
        <v>1.3999999999999999E-4</v>
      </c>
      <c r="AL25" s="5">
        <f>Points[[#This Row],[8+]]-Points[[#This Row],[9+]]</f>
        <v>2.9729999999999923E-2</v>
      </c>
      <c r="AM25" s="5">
        <f>Points[[#This Row],[9+]]-Points[[#This Row],[10+]]</f>
        <v>3.1060000000000088E-2</v>
      </c>
      <c r="AN25" s="5">
        <f>Points[[#This Row],[10+]]-Points[[#This Row],[11+]]</f>
        <v>3.7499999999999978E-2</v>
      </c>
      <c r="AO25" s="5">
        <f>Points[[#This Row],[11+]]-Points[[#This Row],[12+]]</f>
        <v>4.1279999999999983E-2</v>
      </c>
      <c r="AP25" s="5">
        <f>Points[[#This Row],[12+]]-Points[[#This Row],[13+]]</f>
        <v>4.4679999999999942E-2</v>
      </c>
      <c r="AQ25" s="5">
        <f>Points[[#This Row],[13+]]-Points[[#This Row],[14+]]</f>
        <v>4.7560000000000047E-2</v>
      </c>
      <c r="AR25" s="5">
        <f>Points[[#This Row],[14+]]-Points[[#This Row],[15+]]</f>
        <v>4.9769999999999981E-2</v>
      </c>
      <c r="AS25" s="5">
        <f>Points[[#This Row],[15+]]-Points[[#This Row],[16+]]</f>
        <v>4.7229999999999994E-2</v>
      </c>
      <c r="AT25" s="5">
        <f>Points[[#This Row],[16+]]-Points[[#This Row],[17+]]</f>
        <v>5.1800000000000013E-2</v>
      </c>
      <c r="AU25" s="5">
        <f>Points[[#This Row],[17+]]-Points[[#This Row],[18+]]</f>
        <v>5.1590000000000025E-2</v>
      </c>
      <c r="AV25" s="5">
        <f>Points[[#This Row],[18+]]-Points[[#This Row],[19+]]</f>
        <v>5.0530000000000019E-2</v>
      </c>
      <c r="AW25" s="5">
        <f>Points[[#This Row],[19+]]-Points[[#This Row],[20+]]</f>
        <v>4.8669999999999991E-2</v>
      </c>
      <c r="AX25" s="5">
        <f>Points[[#This Row],[20+]]-Points[[#This Row],[21+]]</f>
        <v>4.608000000000001E-2</v>
      </c>
      <c r="AY25" s="5">
        <f>Points[[#This Row],[21+]]-Points[[#This Row],[22+]]</f>
        <v>3.9729999999999988E-2</v>
      </c>
      <c r="AZ25" s="5">
        <f>Points[[#This Row],[22+]]-Points[[#This Row],[23+]]</f>
        <v>3.9569999999999994E-2</v>
      </c>
      <c r="BA25" s="5">
        <f>Points[[#This Row],[23+]]-Points[[#This Row],[24+]]</f>
        <v>3.566999999999998E-2</v>
      </c>
      <c r="BB25" s="5">
        <f>Points[[#This Row],[24+]]-Points[[#This Row],[25+]]</f>
        <v>3.1620000000000009E-2</v>
      </c>
      <c r="BC25" s="5">
        <f>Points[[#This Row],[25+]]-Points[[#This Row],[26+]]</f>
        <v>2.7550000000000005E-2</v>
      </c>
      <c r="BD25" s="5">
        <f>Points[[#This Row],[26+]]-Points[[#This Row],[27+]]</f>
        <v>2.3599999999999996E-2</v>
      </c>
      <c r="BE25" s="5">
        <f>Points[[#This Row],[27+]]-Points[[#This Row],[28+]]</f>
        <v>1.8490000000000006E-2</v>
      </c>
      <c r="BF25" s="5">
        <f>Points[[#This Row],[28+]]-Points[[#This Row],[29+]]</f>
        <v>1.6719999999999999E-2</v>
      </c>
      <c r="BG25" s="5">
        <f>Points[[#This Row],[29+]]-Points[[#This Row],[30+]]</f>
        <v>1.3639999999999999E-2</v>
      </c>
      <c r="BH25" s="5">
        <f>Points[[#This Row],[30+]]-Points[[#This Row],[31+]]</f>
        <v>1.0950000000000001E-2</v>
      </c>
      <c r="BI25" s="5">
        <f>Points[[#This Row],[31+]]-Points[[#This Row],[32+]]</f>
        <v>8.6199999999999957E-3</v>
      </c>
      <c r="BJ25" s="5">
        <f>Points[[#This Row],[32+]]-Points[[#This Row],[33+]]</f>
        <v>6.6900000000000015E-3</v>
      </c>
      <c r="BK25" s="5">
        <f>Points[[#This Row],[33+]]-Points[[#This Row],[34+]]</f>
        <v>4.7600000000000003E-3</v>
      </c>
      <c r="BL25" s="5">
        <f>Points[[#This Row],[34+]]-Points[[#This Row],[35+]]</f>
        <v>3.9100000000000003E-3</v>
      </c>
      <c r="BM25" s="5">
        <f>Points[[#This Row],[35+]]-Points[[#This Row],[40+]]</f>
        <v>8.199999999999999E-3</v>
      </c>
      <c r="BN25" s="5">
        <f>Points[[#This Row],[40+]]-Points[[#This Row],[45+]]</f>
        <v>1.3000000000000002E-3</v>
      </c>
    </row>
    <row r="26" spans="1:66" x14ac:dyDescent="0.25">
      <c r="A26" s="10">
        <v>22400789</v>
      </c>
      <c r="B26" s="4" t="s">
        <v>235</v>
      </c>
      <c r="C26" s="4" t="s">
        <v>76</v>
      </c>
      <c r="D26" s="11">
        <v>0.79166666666666663</v>
      </c>
      <c r="E26" s="6" t="str">
        <f>HYPERLINK("https://www.nba.com/stats/player/1642272/boxscores-traditional", "Jared McCain")</f>
        <v>Jared McCain</v>
      </c>
      <c r="F26">
        <v>12.8</v>
      </c>
      <c r="G26" s="4">
        <v>6.9399999999999995</v>
      </c>
      <c r="H26" s="3">
        <v>0.75490000000000002</v>
      </c>
      <c r="I26" s="3">
        <v>0.70884000000000003</v>
      </c>
      <c r="J26" s="3">
        <v>0.65542</v>
      </c>
      <c r="K26" s="3">
        <v>0.60257000000000005</v>
      </c>
      <c r="L26" s="3">
        <v>0.54776000000000002</v>
      </c>
      <c r="M26" s="3">
        <v>0.48803000000000002</v>
      </c>
      <c r="N26" s="3">
        <v>0.43251000000000001</v>
      </c>
      <c r="O26" s="3">
        <v>0.37447999999999998</v>
      </c>
      <c r="P26" s="3">
        <v>0.32275999999999999</v>
      </c>
      <c r="Q26" s="3">
        <v>0.27093</v>
      </c>
      <c r="R26" s="3">
        <v>0.22663</v>
      </c>
      <c r="S26" s="3">
        <v>0.18673000000000001</v>
      </c>
      <c r="T26" s="3">
        <v>0.14917</v>
      </c>
      <c r="U26" s="3">
        <v>0.11899999999999999</v>
      </c>
      <c r="V26" s="3">
        <v>9.1759999999999994E-2</v>
      </c>
      <c r="W26" s="3">
        <v>7.0779999999999996E-2</v>
      </c>
      <c r="X26" s="3">
        <v>5.3699999999999998E-2</v>
      </c>
      <c r="Y26" s="3">
        <v>3.9199999999999999E-2</v>
      </c>
      <c r="Z26" s="3">
        <v>2.8719999999999999E-2</v>
      </c>
      <c r="AA26" s="3">
        <v>2.018E-2</v>
      </c>
      <c r="AB26" s="3">
        <v>1.426E-2</v>
      </c>
      <c r="AC26" s="3">
        <v>9.9000000000000008E-3</v>
      </c>
      <c r="AD26" s="3">
        <v>6.5700000000000003E-3</v>
      </c>
      <c r="AE26" s="3">
        <v>4.4000000000000003E-3</v>
      </c>
      <c r="AF26" s="3">
        <v>2.8E-3</v>
      </c>
      <c r="AG26" s="3">
        <v>1.81E-3</v>
      </c>
      <c r="AH26" s="3">
        <v>1.14E-3</v>
      </c>
      <c r="AI26" s="3">
        <v>6.8999999999999997E-4</v>
      </c>
      <c r="AJ26" s="3">
        <v>4.0000000000000003E-5</v>
      </c>
      <c r="AK26" s="3">
        <v>0</v>
      </c>
      <c r="AL26" s="5">
        <f>Points[[#This Row],[8+]]-Points[[#This Row],[9+]]</f>
        <v>4.605999999999999E-2</v>
      </c>
      <c r="AM26" s="5">
        <f>Points[[#This Row],[9+]]-Points[[#This Row],[10+]]</f>
        <v>5.3420000000000023E-2</v>
      </c>
      <c r="AN26" s="5">
        <f>Points[[#This Row],[10+]]-Points[[#This Row],[11+]]</f>
        <v>5.2849999999999953E-2</v>
      </c>
      <c r="AO26" s="5">
        <f>Points[[#This Row],[11+]]-Points[[#This Row],[12+]]</f>
        <v>5.4810000000000025E-2</v>
      </c>
      <c r="AP26" s="5">
        <f>Points[[#This Row],[12+]]-Points[[#This Row],[13+]]</f>
        <v>5.9730000000000005E-2</v>
      </c>
      <c r="AQ26" s="5">
        <f>Points[[#This Row],[13+]]-Points[[#This Row],[14+]]</f>
        <v>5.5520000000000014E-2</v>
      </c>
      <c r="AR26" s="5">
        <f>Points[[#This Row],[14+]]-Points[[#This Row],[15+]]</f>
        <v>5.8030000000000026E-2</v>
      </c>
      <c r="AS26" s="5">
        <f>Points[[#This Row],[15+]]-Points[[#This Row],[16+]]</f>
        <v>5.1719999999999988E-2</v>
      </c>
      <c r="AT26" s="5">
        <f>Points[[#This Row],[16+]]-Points[[#This Row],[17+]]</f>
        <v>5.1829999999999987E-2</v>
      </c>
      <c r="AU26" s="5">
        <f>Points[[#This Row],[17+]]-Points[[#This Row],[18+]]</f>
        <v>4.4300000000000006E-2</v>
      </c>
      <c r="AV26" s="5">
        <f>Points[[#This Row],[18+]]-Points[[#This Row],[19+]]</f>
        <v>3.9899999999999991E-2</v>
      </c>
      <c r="AW26" s="5">
        <f>Points[[#This Row],[19+]]-Points[[#This Row],[20+]]</f>
        <v>3.756000000000001E-2</v>
      </c>
      <c r="AX26" s="5">
        <f>Points[[#This Row],[20+]]-Points[[#This Row],[21+]]</f>
        <v>3.0170000000000002E-2</v>
      </c>
      <c r="AY26" s="5">
        <f>Points[[#This Row],[21+]]-Points[[#This Row],[22+]]</f>
        <v>2.724E-2</v>
      </c>
      <c r="AZ26" s="5">
        <f>Points[[#This Row],[22+]]-Points[[#This Row],[23+]]</f>
        <v>2.0979999999999999E-2</v>
      </c>
      <c r="BA26" s="5">
        <f>Points[[#This Row],[23+]]-Points[[#This Row],[24+]]</f>
        <v>1.7079999999999998E-2</v>
      </c>
      <c r="BB26" s="5">
        <f>Points[[#This Row],[24+]]-Points[[#This Row],[25+]]</f>
        <v>1.4499999999999999E-2</v>
      </c>
      <c r="BC26" s="5">
        <f>Points[[#This Row],[25+]]-Points[[#This Row],[26+]]</f>
        <v>1.048E-2</v>
      </c>
      <c r="BD26" s="5">
        <f>Points[[#This Row],[26+]]-Points[[#This Row],[27+]]</f>
        <v>8.539999999999999E-3</v>
      </c>
      <c r="BE26" s="5">
        <f>Points[[#This Row],[27+]]-Points[[#This Row],[28+]]</f>
        <v>5.9199999999999999E-3</v>
      </c>
      <c r="BF26" s="5">
        <f>Points[[#This Row],[28+]]-Points[[#This Row],[29+]]</f>
        <v>4.3599999999999993E-3</v>
      </c>
      <c r="BG26" s="5">
        <f>Points[[#This Row],[29+]]-Points[[#This Row],[30+]]</f>
        <v>3.3300000000000005E-3</v>
      </c>
      <c r="BH26" s="5">
        <f>Points[[#This Row],[30+]]-Points[[#This Row],[31+]]</f>
        <v>2.1700000000000001E-3</v>
      </c>
      <c r="BI26" s="5">
        <f>Points[[#This Row],[31+]]-Points[[#This Row],[32+]]</f>
        <v>1.6000000000000003E-3</v>
      </c>
      <c r="BJ26" s="5">
        <f>Points[[#This Row],[32+]]-Points[[#This Row],[33+]]</f>
        <v>9.8999999999999999E-4</v>
      </c>
      <c r="BK26" s="5">
        <f>Points[[#This Row],[33+]]-Points[[#This Row],[34+]]</f>
        <v>6.7000000000000002E-4</v>
      </c>
      <c r="BL26" s="5">
        <f>Points[[#This Row],[34+]]-Points[[#This Row],[35+]]</f>
        <v>4.4999999999999999E-4</v>
      </c>
      <c r="BM26" s="5">
        <f>Points[[#This Row],[35+]]-Points[[#This Row],[40+]]</f>
        <v>6.4999999999999997E-4</v>
      </c>
      <c r="BN26" s="5">
        <f>Points[[#This Row],[40+]]-Points[[#This Row],[45+]]</f>
        <v>4.0000000000000003E-5</v>
      </c>
    </row>
    <row r="27" spans="1:66" x14ac:dyDescent="0.25">
      <c r="A27" s="10">
        <v>22400789</v>
      </c>
      <c r="B27" s="4" t="s">
        <v>235</v>
      </c>
      <c r="C27" s="4" t="s">
        <v>76</v>
      </c>
      <c r="D27" s="11">
        <v>0.79166666666666663</v>
      </c>
      <c r="E27" s="6" t="str">
        <f>HYPERLINK("https://www.nba.com/stats/player/1627824/boxscores-traditional", "Guerschon Yabusele")</f>
        <v>Guerschon Yabusele</v>
      </c>
      <c r="F27">
        <v>11.8</v>
      </c>
      <c r="G27" s="4">
        <v>5.6360000000000001</v>
      </c>
      <c r="H27" s="3">
        <v>0.74856999999999996</v>
      </c>
      <c r="I27" s="3">
        <v>0.69145999999999996</v>
      </c>
      <c r="J27" s="3">
        <v>0.62551999999999996</v>
      </c>
      <c r="K27" s="3">
        <v>0.55567</v>
      </c>
      <c r="L27" s="3">
        <v>0.48404999999999998</v>
      </c>
      <c r="M27" s="3">
        <v>0.41682999999999998</v>
      </c>
      <c r="N27" s="3">
        <v>0.34827000000000002</v>
      </c>
      <c r="O27" s="3">
        <v>0.28433999999999998</v>
      </c>
      <c r="P27" s="3">
        <v>0.22663</v>
      </c>
      <c r="Q27" s="3">
        <v>0.17879</v>
      </c>
      <c r="R27" s="3">
        <v>0.13567000000000001</v>
      </c>
      <c r="S27" s="3">
        <v>0.10027</v>
      </c>
      <c r="T27" s="3">
        <v>7.3529999999999998E-2</v>
      </c>
      <c r="U27" s="3">
        <v>5.1549999999999999E-2</v>
      </c>
      <c r="V27" s="3">
        <v>3.5150000000000001E-2</v>
      </c>
      <c r="W27" s="3">
        <v>2.3300000000000001E-2</v>
      </c>
      <c r="X27" s="3">
        <v>1.5389999999999999E-2</v>
      </c>
      <c r="Y27" s="3">
        <v>9.6399999999999993E-3</v>
      </c>
      <c r="Z27" s="3">
        <v>5.8700000000000002E-3</v>
      </c>
      <c r="AA27" s="3">
        <v>3.47E-3</v>
      </c>
      <c r="AB27" s="3">
        <v>2.0500000000000002E-3</v>
      </c>
      <c r="AC27" s="3">
        <v>1.14E-3</v>
      </c>
      <c r="AD27" s="3">
        <v>6.2E-4</v>
      </c>
      <c r="AE27" s="3">
        <v>3.2000000000000003E-4</v>
      </c>
      <c r="AF27" s="3">
        <v>1.7000000000000001E-4</v>
      </c>
      <c r="AG27" s="3">
        <v>8.0000000000000007E-5</v>
      </c>
      <c r="AH27" s="3">
        <v>4.0000000000000003E-5</v>
      </c>
      <c r="AI27" s="3">
        <v>0</v>
      </c>
      <c r="AJ27" s="3">
        <v>0</v>
      </c>
      <c r="AK27" s="3">
        <v>0</v>
      </c>
      <c r="AL27" s="5">
        <f>Points[[#This Row],[8+]]-Points[[#This Row],[9+]]</f>
        <v>5.7109999999999994E-2</v>
      </c>
      <c r="AM27" s="5">
        <f>Points[[#This Row],[9+]]-Points[[#This Row],[10+]]</f>
        <v>6.5939999999999999E-2</v>
      </c>
      <c r="AN27" s="5">
        <f>Points[[#This Row],[10+]]-Points[[#This Row],[11+]]</f>
        <v>6.9849999999999968E-2</v>
      </c>
      <c r="AO27" s="5">
        <f>Points[[#This Row],[11+]]-Points[[#This Row],[12+]]</f>
        <v>7.1620000000000017E-2</v>
      </c>
      <c r="AP27" s="5">
        <f>Points[[#This Row],[12+]]-Points[[#This Row],[13+]]</f>
        <v>6.7220000000000002E-2</v>
      </c>
      <c r="AQ27" s="5">
        <f>Points[[#This Row],[13+]]-Points[[#This Row],[14+]]</f>
        <v>6.8559999999999954E-2</v>
      </c>
      <c r="AR27" s="5">
        <f>Points[[#This Row],[14+]]-Points[[#This Row],[15+]]</f>
        <v>6.3930000000000042E-2</v>
      </c>
      <c r="AS27" s="5">
        <f>Points[[#This Row],[15+]]-Points[[#This Row],[16+]]</f>
        <v>5.7709999999999984E-2</v>
      </c>
      <c r="AT27" s="5">
        <f>Points[[#This Row],[16+]]-Points[[#This Row],[17+]]</f>
        <v>4.7839999999999994E-2</v>
      </c>
      <c r="AU27" s="5">
        <f>Points[[#This Row],[17+]]-Points[[#This Row],[18+]]</f>
        <v>4.3119999999999992E-2</v>
      </c>
      <c r="AV27" s="5">
        <f>Points[[#This Row],[18+]]-Points[[#This Row],[19+]]</f>
        <v>3.5400000000000015E-2</v>
      </c>
      <c r="AW27" s="5">
        <f>Points[[#This Row],[19+]]-Points[[#This Row],[20+]]</f>
        <v>2.674E-2</v>
      </c>
      <c r="AX27" s="5">
        <f>Points[[#This Row],[20+]]-Points[[#This Row],[21+]]</f>
        <v>2.198E-2</v>
      </c>
      <c r="AY27" s="5">
        <f>Points[[#This Row],[21+]]-Points[[#This Row],[22+]]</f>
        <v>1.6399999999999998E-2</v>
      </c>
      <c r="AZ27" s="5">
        <f>Points[[#This Row],[22+]]-Points[[#This Row],[23+]]</f>
        <v>1.1849999999999999E-2</v>
      </c>
      <c r="BA27" s="5">
        <f>Points[[#This Row],[23+]]-Points[[#This Row],[24+]]</f>
        <v>7.9100000000000021E-3</v>
      </c>
      <c r="BB27" s="5">
        <f>Points[[#This Row],[24+]]-Points[[#This Row],[25+]]</f>
        <v>5.7499999999999999E-3</v>
      </c>
      <c r="BC27" s="5">
        <f>Points[[#This Row],[25+]]-Points[[#This Row],[26+]]</f>
        <v>3.769999999999999E-3</v>
      </c>
      <c r="BD27" s="5">
        <f>Points[[#This Row],[26+]]-Points[[#This Row],[27+]]</f>
        <v>2.4000000000000002E-3</v>
      </c>
      <c r="BE27" s="5">
        <f>Points[[#This Row],[27+]]-Points[[#This Row],[28+]]</f>
        <v>1.4199999999999998E-3</v>
      </c>
      <c r="BF27" s="5">
        <f>Points[[#This Row],[28+]]-Points[[#This Row],[29+]]</f>
        <v>9.1000000000000022E-4</v>
      </c>
      <c r="BG27" s="5">
        <f>Points[[#This Row],[29+]]-Points[[#This Row],[30+]]</f>
        <v>5.1999999999999995E-4</v>
      </c>
      <c r="BH27" s="5">
        <f>Points[[#This Row],[30+]]-Points[[#This Row],[31+]]</f>
        <v>2.9999999999999997E-4</v>
      </c>
      <c r="BI27" s="5">
        <f>Points[[#This Row],[31+]]-Points[[#This Row],[32+]]</f>
        <v>1.5000000000000001E-4</v>
      </c>
      <c r="BJ27" s="5">
        <f>Points[[#This Row],[32+]]-Points[[#This Row],[33+]]</f>
        <v>9.0000000000000006E-5</v>
      </c>
      <c r="BK27" s="5">
        <f>Points[[#This Row],[33+]]-Points[[#This Row],[34+]]</f>
        <v>4.0000000000000003E-5</v>
      </c>
      <c r="BL27" s="5">
        <f>Points[[#This Row],[34+]]-Points[[#This Row],[35+]]</f>
        <v>4.0000000000000003E-5</v>
      </c>
      <c r="BM27" s="5">
        <f>Points[[#This Row],[35+]]-Points[[#This Row],[40+]]</f>
        <v>0</v>
      </c>
      <c r="BN27" s="5">
        <f>Points[[#This Row],[40+]]-Points[[#This Row],[45+]]</f>
        <v>0</v>
      </c>
    </row>
    <row r="28" spans="1:66" x14ac:dyDescent="0.25">
      <c r="A28" s="10">
        <v>22400789</v>
      </c>
      <c r="B28" s="4" t="s">
        <v>235</v>
      </c>
      <c r="C28" s="4" t="s">
        <v>76</v>
      </c>
      <c r="D28" s="11">
        <v>0.79166666666666663</v>
      </c>
      <c r="E28" s="6" t="str">
        <f>HYPERLINK("https://www.nba.com/stats/player/1630215/boxscores-traditional", "Jared Butler")</f>
        <v>Jared Butler</v>
      </c>
      <c r="F28">
        <v>10</v>
      </c>
      <c r="G28" s="4">
        <v>3.5590000000000002</v>
      </c>
      <c r="H28" s="3">
        <v>0.71226</v>
      </c>
      <c r="I28" s="3">
        <v>0.61026000000000002</v>
      </c>
      <c r="J28" s="3">
        <v>0.5</v>
      </c>
      <c r="K28" s="3">
        <v>0.38973999999999998</v>
      </c>
      <c r="L28" s="3">
        <v>0.28774</v>
      </c>
      <c r="M28" s="3">
        <v>0.20044999999999999</v>
      </c>
      <c r="N28" s="3">
        <v>0.13136</v>
      </c>
      <c r="O28" s="3">
        <v>8.0759999999999998E-2</v>
      </c>
      <c r="P28" s="3">
        <v>4.5510000000000002E-2</v>
      </c>
      <c r="Q28" s="3">
        <v>2.4420000000000001E-2</v>
      </c>
      <c r="R28" s="3">
        <v>1.222E-2</v>
      </c>
      <c r="S28" s="3">
        <v>5.7000000000000002E-3</v>
      </c>
      <c r="T28" s="3">
        <v>2.48E-3</v>
      </c>
      <c r="U28" s="3">
        <v>1E-3</v>
      </c>
      <c r="V28" s="3">
        <v>3.8000000000000002E-4</v>
      </c>
      <c r="W28" s="3">
        <v>1.2999999999999999E-4</v>
      </c>
      <c r="X28" s="3">
        <v>4.0000000000000003E-5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5">
        <f>Points[[#This Row],[8+]]-Points[[#This Row],[9+]]</f>
        <v>0.10199999999999998</v>
      </c>
      <c r="AM28" s="5">
        <f>Points[[#This Row],[9+]]-Points[[#This Row],[10+]]</f>
        <v>0.11026000000000002</v>
      </c>
      <c r="AN28" s="5">
        <f>Points[[#This Row],[10+]]-Points[[#This Row],[11+]]</f>
        <v>0.11026000000000002</v>
      </c>
      <c r="AO28" s="5">
        <f>Points[[#This Row],[11+]]-Points[[#This Row],[12+]]</f>
        <v>0.10199999999999998</v>
      </c>
      <c r="AP28" s="5">
        <f>Points[[#This Row],[12+]]-Points[[#This Row],[13+]]</f>
        <v>8.7290000000000006E-2</v>
      </c>
      <c r="AQ28" s="5">
        <f>Points[[#This Row],[13+]]-Points[[#This Row],[14+]]</f>
        <v>6.9089999999999985E-2</v>
      </c>
      <c r="AR28" s="5">
        <f>Points[[#This Row],[14+]]-Points[[#This Row],[15+]]</f>
        <v>5.0600000000000006E-2</v>
      </c>
      <c r="AS28" s="5">
        <f>Points[[#This Row],[15+]]-Points[[#This Row],[16+]]</f>
        <v>3.5249999999999997E-2</v>
      </c>
      <c r="AT28" s="5">
        <f>Points[[#This Row],[16+]]-Points[[#This Row],[17+]]</f>
        <v>2.1090000000000001E-2</v>
      </c>
      <c r="AU28" s="5">
        <f>Points[[#This Row],[17+]]-Points[[#This Row],[18+]]</f>
        <v>1.2200000000000001E-2</v>
      </c>
      <c r="AV28" s="5">
        <f>Points[[#This Row],[18+]]-Points[[#This Row],[19+]]</f>
        <v>6.5199999999999998E-3</v>
      </c>
      <c r="AW28" s="5">
        <f>Points[[#This Row],[19+]]-Points[[#This Row],[20+]]</f>
        <v>3.2200000000000002E-3</v>
      </c>
      <c r="AX28" s="5">
        <f>Points[[#This Row],[20+]]-Points[[#This Row],[21+]]</f>
        <v>1.48E-3</v>
      </c>
      <c r="AY28" s="5">
        <f>Points[[#This Row],[21+]]-Points[[#This Row],[22+]]</f>
        <v>6.2E-4</v>
      </c>
      <c r="AZ28" s="5">
        <f>Points[[#This Row],[22+]]-Points[[#This Row],[23+]]</f>
        <v>2.5000000000000001E-4</v>
      </c>
      <c r="BA28" s="5">
        <f>Points[[#This Row],[23+]]-Points[[#This Row],[24+]]</f>
        <v>8.9999999999999992E-5</v>
      </c>
      <c r="BB28" s="5">
        <f>Points[[#This Row],[24+]]-Points[[#This Row],[25+]]</f>
        <v>4.0000000000000003E-5</v>
      </c>
      <c r="BC28" s="5">
        <f>Points[[#This Row],[25+]]-Points[[#This Row],[26+]]</f>
        <v>0</v>
      </c>
      <c r="BD28" s="5">
        <f>Points[[#This Row],[26+]]-Points[[#This Row],[27+]]</f>
        <v>0</v>
      </c>
      <c r="BE28" s="5">
        <f>Points[[#This Row],[27+]]-Points[[#This Row],[28+]]</f>
        <v>0</v>
      </c>
      <c r="BF28" s="5">
        <f>Points[[#This Row],[28+]]-Points[[#This Row],[29+]]</f>
        <v>0</v>
      </c>
      <c r="BG28" s="5">
        <f>Points[[#This Row],[29+]]-Points[[#This Row],[30+]]</f>
        <v>0</v>
      </c>
      <c r="BH28" s="5">
        <f>Points[[#This Row],[30+]]-Points[[#This Row],[31+]]</f>
        <v>0</v>
      </c>
      <c r="BI28" s="5">
        <f>Points[[#This Row],[31+]]-Points[[#This Row],[32+]]</f>
        <v>0</v>
      </c>
      <c r="BJ28" s="5">
        <f>Points[[#This Row],[32+]]-Points[[#This Row],[33+]]</f>
        <v>0</v>
      </c>
      <c r="BK28" s="5">
        <f>Points[[#This Row],[33+]]-Points[[#This Row],[34+]]</f>
        <v>0</v>
      </c>
      <c r="BL28" s="5">
        <f>Points[[#This Row],[34+]]-Points[[#This Row],[35+]]</f>
        <v>0</v>
      </c>
      <c r="BM28" s="5">
        <f>Points[[#This Row],[35+]]-Points[[#This Row],[40+]]</f>
        <v>0</v>
      </c>
      <c r="BN28" s="5">
        <f>Points[[#This Row],[40+]]-Points[[#This Row],[45+]]</f>
        <v>0</v>
      </c>
    </row>
    <row r="29" spans="1:66" x14ac:dyDescent="0.25">
      <c r="A29" s="10">
        <v>22400789</v>
      </c>
      <c r="B29" s="4" t="s">
        <v>235</v>
      </c>
      <c r="C29" s="4" t="s">
        <v>76</v>
      </c>
      <c r="D29" s="11">
        <v>0.79166666666666663</v>
      </c>
      <c r="E29" s="6" t="str">
        <f>HYPERLINK("https://www.nba.com/stats/player/202331/boxscores-traditional", "Paul George")</f>
        <v>Paul George</v>
      </c>
      <c r="F29">
        <v>10.199999999999999</v>
      </c>
      <c r="G29" s="4">
        <v>4.49</v>
      </c>
      <c r="H29" s="3">
        <v>0.68793000000000004</v>
      </c>
      <c r="I29" s="3">
        <v>0.60641999999999996</v>
      </c>
      <c r="J29" s="3">
        <v>0.51595000000000002</v>
      </c>
      <c r="K29" s="3">
        <v>0.42858000000000002</v>
      </c>
      <c r="L29" s="3">
        <v>0.34458</v>
      </c>
      <c r="M29" s="3">
        <v>0.26762999999999998</v>
      </c>
      <c r="N29" s="3">
        <v>0.19766</v>
      </c>
      <c r="O29" s="3">
        <v>0.14230999999999999</v>
      </c>
      <c r="P29" s="3">
        <v>9.8530000000000006E-2</v>
      </c>
      <c r="Q29" s="3">
        <v>6.5519999999999995E-2</v>
      </c>
      <c r="R29" s="3">
        <v>4.0930000000000001E-2</v>
      </c>
      <c r="S29" s="3">
        <v>2.5000000000000001E-2</v>
      </c>
      <c r="T29" s="3">
        <v>1.4630000000000001E-2</v>
      </c>
      <c r="U29" s="3">
        <v>7.9799999999999992E-3</v>
      </c>
      <c r="V29" s="3">
        <v>4.2700000000000004E-3</v>
      </c>
      <c r="W29" s="3">
        <v>2.1900000000000001E-3</v>
      </c>
      <c r="X29" s="3">
        <v>1.07E-3</v>
      </c>
      <c r="Y29" s="3">
        <v>4.8000000000000001E-4</v>
      </c>
      <c r="Z29" s="3">
        <v>2.2000000000000001E-4</v>
      </c>
      <c r="AA29" s="3">
        <v>9.0000000000000006E-5</v>
      </c>
      <c r="AB29" s="3">
        <v>4.0000000000000003E-5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5">
        <f>Points[[#This Row],[8+]]-Points[[#This Row],[9+]]</f>
        <v>8.1510000000000082E-2</v>
      </c>
      <c r="AM29" s="5">
        <f>Points[[#This Row],[9+]]-Points[[#This Row],[10+]]</f>
        <v>9.0469999999999939E-2</v>
      </c>
      <c r="AN29" s="5">
        <f>Points[[#This Row],[10+]]-Points[[#This Row],[11+]]</f>
        <v>8.7370000000000003E-2</v>
      </c>
      <c r="AO29" s="5">
        <f>Points[[#This Row],[11+]]-Points[[#This Row],[12+]]</f>
        <v>8.4000000000000019E-2</v>
      </c>
      <c r="AP29" s="5">
        <f>Points[[#This Row],[12+]]-Points[[#This Row],[13+]]</f>
        <v>7.6950000000000018E-2</v>
      </c>
      <c r="AQ29" s="5">
        <f>Points[[#This Row],[13+]]-Points[[#This Row],[14+]]</f>
        <v>6.9969999999999977E-2</v>
      </c>
      <c r="AR29" s="5">
        <f>Points[[#This Row],[14+]]-Points[[#This Row],[15+]]</f>
        <v>5.535000000000001E-2</v>
      </c>
      <c r="AS29" s="5">
        <f>Points[[#This Row],[15+]]-Points[[#This Row],[16+]]</f>
        <v>4.3779999999999986E-2</v>
      </c>
      <c r="AT29" s="5">
        <f>Points[[#This Row],[16+]]-Points[[#This Row],[17+]]</f>
        <v>3.3010000000000012E-2</v>
      </c>
      <c r="AU29" s="5">
        <f>Points[[#This Row],[17+]]-Points[[#This Row],[18+]]</f>
        <v>2.4589999999999994E-2</v>
      </c>
      <c r="AV29" s="5">
        <f>Points[[#This Row],[18+]]-Points[[#This Row],[19+]]</f>
        <v>1.593E-2</v>
      </c>
      <c r="AW29" s="5">
        <f>Points[[#This Row],[19+]]-Points[[#This Row],[20+]]</f>
        <v>1.0370000000000001E-2</v>
      </c>
      <c r="AX29" s="5">
        <f>Points[[#This Row],[20+]]-Points[[#This Row],[21+]]</f>
        <v>6.6500000000000014E-3</v>
      </c>
      <c r="AY29" s="5">
        <f>Points[[#This Row],[21+]]-Points[[#This Row],[22+]]</f>
        <v>3.7099999999999989E-3</v>
      </c>
      <c r="AZ29" s="5">
        <f>Points[[#This Row],[22+]]-Points[[#This Row],[23+]]</f>
        <v>2.0800000000000003E-3</v>
      </c>
      <c r="BA29" s="5">
        <f>Points[[#This Row],[23+]]-Points[[#This Row],[24+]]</f>
        <v>1.1200000000000001E-3</v>
      </c>
      <c r="BB29" s="5">
        <f>Points[[#This Row],[24+]]-Points[[#This Row],[25+]]</f>
        <v>5.9000000000000003E-4</v>
      </c>
      <c r="BC29" s="5">
        <f>Points[[#This Row],[25+]]-Points[[#This Row],[26+]]</f>
        <v>2.6000000000000003E-4</v>
      </c>
      <c r="BD29" s="5">
        <f>Points[[#This Row],[26+]]-Points[[#This Row],[27+]]</f>
        <v>1.3000000000000002E-4</v>
      </c>
      <c r="BE29" s="5">
        <f>Points[[#This Row],[27+]]-Points[[#This Row],[28+]]</f>
        <v>5.0000000000000002E-5</v>
      </c>
      <c r="BF29" s="5">
        <f>Points[[#This Row],[28+]]-Points[[#This Row],[29+]]</f>
        <v>4.0000000000000003E-5</v>
      </c>
      <c r="BG29" s="5">
        <f>Points[[#This Row],[29+]]-Points[[#This Row],[30+]]</f>
        <v>0</v>
      </c>
      <c r="BH29" s="5">
        <f>Points[[#This Row],[30+]]-Points[[#This Row],[31+]]</f>
        <v>0</v>
      </c>
      <c r="BI29" s="5">
        <f>Points[[#This Row],[31+]]-Points[[#This Row],[32+]]</f>
        <v>0</v>
      </c>
      <c r="BJ29" s="5">
        <f>Points[[#This Row],[32+]]-Points[[#This Row],[33+]]</f>
        <v>0</v>
      </c>
      <c r="BK29" s="5">
        <f>Points[[#This Row],[33+]]-Points[[#This Row],[34+]]</f>
        <v>0</v>
      </c>
      <c r="BL29" s="5">
        <f>Points[[#This Row],[34+]]-Points[[#This Row],[35+]]</f>
        <v>0</v>
      </c>
      <c r="BM29" s="5">
        <f>Points[[#This Row],[35+]]-Points[[#This Row],[40+]]</f>
        <v>0</v>
      </c>
      <c r="BN29" s="5">
        <f>Points[[#This Row],[40+]]-Points[[#This Row],[45+]]</f>
        <v>0</v>
      </c>
    </row>
    <row r="30" spans="1:66" x14ac:dyDescent="0.25">
      <c r="A30" s="10">
        <v>22400789</v>
      </c>
      <c r="B30" s="4" t="s">
        <v>235</v>
      </c>
      <c r="C30" s="4" t="s">
        <v>76</v>
      </c>
      <c r="D30" s="11">
        <v>0.79166666666666663</v>
      </c>
      <c r="E30" s="6" t="str">
        <f>HYPERLINK("https://www.nba.com/stats/player/1642348/boxscores-traditional", "Justin Edwards")</f>
        <v>Justin Edwards</v>
      </c>
      <c r="F30">
        <v>9</v>
      </c>
      <c r="G30" s="4">
        <v>3.0329999999999999</v>
      </c>
      <c r="H30" s="3">
        <v>0.62929999999999997</v>
      </c>
      <c r="I30" s="3">
        <v>0.5</v>
      </c>
      <c r="J30" s="3">
        <v>0.37069999999999997</v>
      </c>
      <c r="K30" s="3">
        <v>0.25463000000000002</v>
      </c>
      <c r="L30" s="3">
        <v>0.16109000000000001</v>
      </c>
      <c r="M30" s="3">
        <v>9.3420000000000003E-2</v>
      </c>
      <c r="N30" s="3">
        <v>4.947E-2</v>
      </c>
      <c r="O30" s="3">
        <v>2.385E-2</v>
      </c>
      <c r="P30" s="3">
        <v>1.044E-2</v>
      </c>
      <c r="Q30" s="3">
        <v>4.15E-3</v>
      </c>
      <c r="R30" s="3">
        <v>1.49E-3</v>
      </c>
      <c r="S30" s="3">
        <v>4.8000000000000001E-4</v>
      </c>
      <c r="T30" s="3">
        <v>1.3999999999999999E-4</v>
      </c>
      <c r="U30" s="3">
        <v>4.0000000000000003E-5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5">
        <f>Points[[#This Row],[8+]]-Points[[#This Row],[9+]]</f>
        <v>0.12929999999999997</v>
      </c>
      <c r="AM30" s="5">
        <f>Points[[#This Row],[9+]]-Points[[#This Row],[10+]]</f>
        <v>0.12930000000000003</v>
      </c>
      <c r="AN30" s="5">
        <f>Points[[#This Row],[10+]]-Points[[#This Row],[11+]]</f>
        <v>0.11606999999999995</v>
      </c>
      <c r="AO30" s="5">
        <f>Points[[#This Row],[11+]]-Points[[#This Row],[12+]]</f>
        <v>9.3540000000000012E-2</v>
      </c>
      <c r="AP30" s="5">
        <f>Points[[#This Row],[12+]]-Points[[#This Row],[13+]]</f>
        <v>6.7670000000000008E-2</v>
      </c>
      <c r="AQ30" s="5">
        <f>Points[[#This Row],[13+]]-Points[[#This Row],[14+]]</f>
        <v>4.3950000000000003E-2</v>
      </c>
      <c r="AR30" s="5">
        <f>Points[[#This Row],[14+]]-Points[[#This Row],[15+]]</f>
        <v>2.562E-2</v>
      </c>
      <c r="AS30" s="5">
        <f>Points[[#This Row],[15+]]-Points[[#This Row],[16+]]</f>
        <v>1.341E-2</v>
      </c>
      <c r="AT30" s="5">
        <f>Points[[#This Row],[16+]]-Points[[#This Row],[17+]]</f>
        <v>6.2899999999999996E-3</v>
      </c>
      <c r="AU30" s="5">
        <f>Points[[#This Row],[17+]]-Points[[#This Row],[18+]]</f>
        <v>2.66E-3</v>
      </c>
      <c r="AV30" s="5">
        <f>Points[[#This Row],[18+]]-Points[[#This Row],[19+]]</f>
        <v>1.01E-3</v>
      </c>
      <c r="AW30" s="5">
        <f>Points[[#This Row],[19+]]-Points[[#This Row],[20+]]</f>
        <v>3.4000000000000002E-4</v>
      </c>
      <c r="AX30" s="5">
        <f>Points[[#This Row],[20+]]-Points[[#This Row],[21+]]</f>
        <v>9.9999999999999991E-5</v>
      </c>
      <c r="AY30" s="5">
        <f>Points[[#This Row],[21+]]-Points[[#This Row],[22+]]</f>
        <v>4.0000000000000003E-5</v>
      </c>
      <c r="AZ30" s="5">
        <f>Points[[#This Row],[22+]]-Points[[#This Row],[23+]]</f>
        <v>0</v>
      </c>
      <c r="BA30" s="5">
        <f>Points[[#This Row],[23+]]-Points[[#This Row],[24+]]</f>
        <v>0</v>
      </c>
      <c r="BB30" s="5">
        <f>Points[[#This Row],[24+]]-Points[[#This Row],[25+]]</f>
        <v>0</v>
      </c>
      <c r="BC30" s="5">
        <f>Points[[#This Row],[25+]]-Points[[#This Row],[26+]]</f>
        <v>0</v>
      </c>
      <c r="BD30" s="5">
        <f>Points[[#This Row],[26+]]-Points[[#This Row],[27+]]</f>
        <v>0</v>
      </c>
      <c r="BE30" s="5">
        <f>Points[[#This Row],[27+]]-Points[[#This Row],[28+]]</f>
        <v>0</v>
      </c>
      <c r="BF30" s="5">
        <f>Points[[#This Row],[28+]]-Points[[#This Row],[29+]]</f>
        <v>0</v>
      </c>
      <c r="BG30" s="5">
        <f>Points[[#This Row],[29+]]-Points[[#This Row],[30+]]</f>
        <v>0</v>
      </c>
      <c r="BH30" s="5">
        <f>Points[[#This Row],[30+]]-Points[[#This Row],[31+]]</f>
        <v>0</v>
      </c>
      <c r="BI30" s="5">
        <f>Points[[#This Row],[31+]]-Points[[#This Row],[32+]]</f>
        <v>0</v>
      </c>
      <c r="BJ30" s="5">
        <f>Points[[#This Row],[32+]]-Points[[#This Row],[33+]]</f>
        <v>0</v>
      </c>
      <c r="BK30" s="5">
        <f>Points[[#This Row],[33+]]-Points[[#This Row],[34+]]</f>
        <v>0</v>
      </c>
      <c r="BL30" s="5">
        <f>Points[[#This Row],[34+]]-Points[[#This Row],[35+]]</f>
        <v>0</v>
      </c>
      <c r="BM30" s="5">
        <f>Points[[#This Row],[35+]]-Points[[#This Row],[40+]]</f>
        <v>0</v>
      </c>
      <c r="BN30" s="5">
        <f>Points[[#This Row],[40+]]-Points[[#This Row],[45+]]</f>
        <v>0</v>
      </c>
    </row>
    <row r="31" spans="1:66" x14ac:dyDescent="0.25">
      <c r="A31" s="10">
        <v>22400789</v>
      </c>
      <c r="B31" s="4" t="s">
        <v>235</v>
      </c>
      <c r="C31" s="4" t="s">
        <v>76</v>
      </c>
      <c r="D31" s="11">
        <v>0.79166666666666663</v>
      </c>
      <c r="E31" s="6" t="str">
        <f>HYPERLINK("https://www.nba.com/stats/player/201569/boxscores-traditional", "Eric Gordon")</f>
        <v>Eric Gordon</v>
      </c>
      <c r="F31">
        <v>8.8000000000000007</v>
      </c>
      <c r="G31" s="4">
        <v>5.492</v>
      </c>
      <c r="H31" s="3">
        <v>0.55962000000000001</v>
      </c>
      <c r="I31" s="3">
        <v>0.48404999999999998</v>
      </c>
      <c r="J31" s="3">
        <v>0.41293999999999997</v>
      </c>
      <c r="K31" s="3">
        <v>0.34458</v>
      </c>
      <c r="L31" s="3">
        <v>0.28095999999999999</v>
      </c>
      <c r="M31" s="3">
        <v>0.22363</v>
      </c>
      <c r="N31" s="3">
        <v>0.17105999999999999</v>
      </c>
      <c r="O31" s="3">
        <v>0.12923999999999999</v>
      </c>
      <c r="P31" s="3">
        <v>9.5100000000000004E-2</v>
      </c>
      <c r="Q31" s="3">
        <v>6.8110000000000004E-2</v>
      </c>
      <c r="R31" s="3">
        <v>4.648E-2</v>
      </c>
      <c r="S31" s="3">
        <v>3.1440000000000003E-2</v>
      </c>
      <c r="T31" s="3">
        <v>2.068E-2</v>
      </c>
      <c r="U31" s="3">
        <v>1.321E-2</v>
      </c>
      <c r="V31" s="3">
        <v>8.2000000000000007E-3</v>
      </c>
      <c r="W31" s="3">
        <v>4.7999999999999996E-3</v>
      </c>
      <c r="X31" s="3">
        <v>2.8E-3</v>
      </c>
      <c r="Y31" s="3">
        <v>1.5900000000000001E-3</v>
      </c>
      <c r="Z31" s="3">
        <v>8.7000000000000001E-4</v>
      </c>
      <c r="AA31" s="3">
        <v>4.6999999999999999E-4</v>
      </c>
      <c r="AB31" s="3">
        <v>2.3000000000000001E-4</v>
      </c>
      <c r="AC31" s="3">
        <v>1.2E-4</v>
      </c>
      <c r="AD31" s="3">
        <v>6.0000000000000002E-5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5">
        <f>Points[[#This Row],[8+]]-Points[[#This Row],[9+]]</f>
        <v>7.5570000000000026E-2</v>
      </c>
      <c r="AM31" s="5">
        <f>Points[[#This Row],[9+]]-Points[[#This Row],[10+]]</f>
        <v>7.1110000000000007E-2</v>
      </c>
      <c r="AN31" s="5">
        <f>Points[[#This Row],[10+]]-Points[[#This Row],[11+]]</f>
        <v>6.8359999999999976E-2</v>
      </c>
      <c r="AO31" s="5">
        <f>Points[[#This Row],[11+]]-Points[[#This Row],[12+]]</f>
        <v>6.362000000000001E-2</v>
      </c>
      <c r="AP31" s="5">
        <f>Points[[#This Row],[12+]]-Points[[#This Row],[13+]]</f>
        <v>5.7329999999999992E-2</v>
      </c>
      <c r="AQ31" s="5">
        <f>Points[[#This Row],[13+]]-Points[[#This Row],[14+]]</f>
        <v>5.2570000000000006E-2</v>
      </c>
      <c r="AR31" s="5">
        <f>Points[[#This Row],[14+]]-Points[[#This Row],[15+]]</f>
        <v>4.1819999999999996E-2</v>
      </c>
      <c r="AS31" s="5">
        <f>Points[[#This Row],[15+]]-Points[[#This Row],[16+]]</f>
        <v>3.413999999999999E-2</v>
      </c>
      <c r="AT31" s="5">
        <f>Points[[#This Row],[16+]]-Points[[#This Row],[17+]]</f>
        <v>2.699E-2</v>
      </c>
      <c r="AU31" s="5">
        <f>Points[[#This Row],[17+]]-Points[[#This Row],[18+]]</f>
        <v>2.1630000000000003E-2</v>
      </c>
      <c r="AV31" s="5">
        <f>Points[[#This Row],[18+]]-Points[[#This Row],[19+]]</f>
        <v>1.5039999999999998E-2</v>
      </c>
      <c r="AW31" s="5">
        <f>Points[[#This Row],[19+]]-Points[[#This Row],[20+]]</f>
        <v>1.0760000000000002E-2</v>
      </c>
      <c r="AX31" s="5">
        <f>Points[[#This Row],[20+]]-Points[[#This Row],[21+]]</f>
        <v>7.4700000000000009E-3</v>
      </c>
      <c r="AY31" s="5">
        <f>Points[[#This Row],[21+]]-Points[[#This Row],[22+]]</f>
        <v>5.0099999999999988E-3</v>
      </c>
      <c r="AZ31" s="5">
        <f>Points[[#This Row],[22+]]-Points[[#This Row],[23+]]</f>
        <v>3.4000000000000011E-3</v>
      </c>
      <c r="BA31" s="5">
        <f>Points[[#This Row],[23+]]-Points[[#This Row],[24+]]</f>
        <v>1.9999999999999996E-3</v>
      </c>
      <c r="BB31" s="5">
        <f>Points[[#This Row],[24+]]-Points[[#This Row],[25+]]</f>
        <v>1.2099999999999999E-3</v>
      </c>
      <c r="BC31" s="5">
        <f>Points[[#This Row],[25+]]-Points[[#This Row],[26+]]</f>
        <v>7.2000000000000005E-4</v>
      </c>
      <c r="BD31" s="5">
        <f>Points[[#This Row],[26+]]-Points[[#This Row],[27+]]</f>
        <v>4.0000000000000002E-4</v>
      </c>
      <c r="BE31" s="5">
        <f>Points[[#This Row],[27+]]-Points[[#This Row],[28+]]</f>
        <v>2.3999999999999998E-4</v>
      </c>
      <c r="BF31" s="5">
        <f>Points[[#This Row],[28+]]-Points[[#This Row],[29+]]</f>
        <v>1.1E-4</v>
      </c>
      <c r="BG31" s="5">
        <f>Points[[#This Row],[29+]]-Points[[#This Row],[30+]]</f>
        <v>6.0000000000000002E-5</v>
      </c>
      <c r="BH31" s="5">
        <f>Points[[#This Row],[30+]]-Points[[#This Row],[31+]]</f>
        <v>6.0000000000000002E-5</v>
      </c>
      <c r="BI31" s="5">
        <f>Points[[#This Row],[31+]]-Points[[#This Row],[32+]]</f>
        <v>0</v>
      </c>
      <c r="BJ31" s="5">
        <f>Points[[#This Row],[32+]]-Points[[#This Row],[33+]]</f>
        <v>0</v>
      </c>
      <c r="BK31" s="5">
        <f>Points[[#This Row],[33+]]-Points[[#This Row],[34+]]</f>
        <v>0</v>
      </c>
      <c r="BL31" s="5">
        <f>Points[[#This Row],[34+]]-Points[[#This Row],[35+]]</f>
        <v>0</v>
      </c>
      <c r="BM31" s="5">
        <f>Points[[#This Row],[35+]]-Points[[#This Row],[40+]]</f>
        <v>0</v>
      </c>
      <c r="BN31" s="5">
        <f>Points[[#This Row],[40+]]-Points[[#This Row],[45+]]</f>
        <v>0</v>
      </c>
    </row>
    <row r="32" spans="1:66" x14ac:dyDescent="0.25">
      <c r="A32" s="10">
        <v>22400789</v>
      </c>
      <c r="B32" s="4" t="s">
        <v>235</v>
      </c>
      <c r="C32" s="4" t="s">
        <v>76</v>
      </c>
      <c r="D32" s="11">
        <v>0.79166666666666663</v>
      </c>
      <c r="E32" s="6" t="str">
        <f>HYPERLINK("https://www.nba.com/stats/player/1628997/boxscores-traditional", "Caleb Martin")</f>
        <v>Caleb Martin</v>
      </c>
      <c r="F32">
        <v>8</v>
      </c>
      <c r="G32" s="4">
        <v>5.0199999999999996</v>
      </c>
      <c r="H32" s="3">
        <v>0.5</v>
      </c>
      <c r="I32" s="3">
        <v>0.42074</v>
      </c>
      <c r="J32" s="3">
        <v>0.34458</v>
      </c>
      <c r="K32" s="3">
        <v>0.27424999999999999</v>
      </c>
      <c r="L32" s="3">
        <v>0.21185999999999999</v>
      </c>
      <c r="M32" s="3">
        <v>0.15866</v>
      </c>
      <c r="N32" s="3">
        <v>0.11507000000000001</v>
      </c>
      <c r="O32" s="3">
        <v>8.226E-2</v>
      </c>
      <c r="P32" s="3">
        <v>5.5919999999999997E-2</v>
      </c>
      <c r="Q32" s="3">
        <v>3.6729999999999999E-2</v>
      </c>
      <c r="R32" s="3">
        <v>2.3300000000000001E-2</v>
      </c>
      <c r="S32" s="3">
        <v>1.426E-2</v>
      </c>
      <c r="T32" s="3">
        <v>8.4200000000000004E-3</v>
      </c>
      <c r="U32" s="3">
        <v>4.7999999999999996E-3</v>
      </c>
      <c r="V32" s="3">
        <v>2.64E-3</v>
      </c>
      <c r="W32" s="3">
        <v>1.39E-3</v>
      </c>
      <c r="X32" s="3">
        <v>7.1000000000000002E-4</v>
      </c>
      <c r="Y32" s="3">
        <v>3.5E-4</v>
      </c>
      <c r="Z32" s="3">
        <v>1.7000000000000001E-4</v>
      </c>
      <c r="AA32" s="3">
        <v>8.0000000000000007E-5</v>
      </c>
      <c r="AB32" s="3">
        <v>3.0000000000000001E-5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5">
        <f>Points[[#This Row],[8+]]-Points[[#This Row],[9+]]</f>
        <v>7.9259999999999997E-2</v>
      </c>
      <c r="AM32" s="5">
        <f>Points[[#This Row],[9+]]-Points[[#This Row],[10+]]</f>
        <v>7.6160000000000005E-2</v>
      </c>
      <c r="AN32" s="5">
        <f>Points[[#This Row],[10+]]-Points[[#This Row],[11+]]</f>
        <v>7.0330000000000004E-2</v>
      </c>
      <c r="AO32" s="5">
        <f>Points[[#This Row],[11+]]-Points[[#This Row],[12+]]</f>
        <v>6.2390000000000001E-2</v>
      </c>
      <c r="AP32" s="5">
        <f>Points[[#This Row],[12+]]-Points[[#This Row],[13+]]</f>
        <v>5.3199999999999997E-2</v>
      </c>
      <c r="AQ32" s="5">
        <f>Points[[#This Row],[13+]]-Points[[#This Row],[14+]]</f>
        <v>4.358999999999999E-2</v>
      </c>
      <c r="AR32" s="5">
        <f>Points[[#This Row],[14+]]-Points[[#This Row],[15+]]</f>
        <v>3.2810000000000006E-2</v>
      </c>
      <c r="AS32" s="5">
        <f>Points[[#This Row],[15+]]-Points[[#This Row],[16+]]</f>
        <v>2.6340000000000002E-2</v>
      </c>
      <c r="AT32" s="5">
        <f>Points[[#This Row],[16+]]-Points[[#This Row],[17+]]</f>
        <v>1.9189999999999999E-2</v>
      </c>
      <c r="AU32" s="5">
        <f>Points[[#This Row],[17+]]-Points[[#This Row],[18+]]</f>
        <v>1.3429999999999997E-2</v>
      </c>
      <c r="AV32" s="5">
        <f>Points[[#This Row],[18+]]-Points[[#This Row],[19+]]</f>
        <v>9.0400000000000012E-3</v>
      </c>
      <c r="AW32" s="5">
        <f>Points[[#This Row],[19+]]-Points[[#This Row],[20+]]</f>
        <v>5.8399999999999997E-3</v>
      </c>
      <c r="AX32" s="5">
        <f>Points[[#This Row],[20+]]-Points[[#This Row],[21+]]</f>
        <v>3.6200000000000008E-3</v>
      </c>
      <c r="AY32" s="5">
        <f>Points[[#This Row],[21+]]-Points[[#This Row],[22+]]</f>
        <v>2.1599999999999996E-3</v>
      </c>
      <c r="AZ32" s="5">
        <f>Points[[#This Row],[22+]]-Points[[#This Row],[23+]]</f>
        <v>1.25E-3</v>
      </c>
      <c r="BA32" s="5">
        <f>Points[[#This Row],[23+]]-Points[[#This Row],[24+]]</f>
        <v>6.7999999999999994E-4</v>
      </c>
      <c r="BB32" s="5">
        <f>Points[[#This Row],[24+]]-Points[[#This Row],[25+]]</f>
        <v>3.6000000000000002E-4</v>
      </c>
      <c r="BC32" s="5">
        <f>Points[[#This Row],[25+]]-Points[[#This Row],[26+]]</f>
        <v>1.7999999999999998E-4</v>
      </c>
      <c r="BD32" s="5">
        <f>Points[[#This Row],[26+]]-Points[[#This Row],[27+]]</f>
        <v>9.0000000000000006E-5</v>
      </c>
      <c r="BE32" s="5">
        <f>Points[[#This Row],[27+]]-Points[[#This Row],[28+]]</f>
        <v>5.0000000000000009E-5</v>
      </c>
      <c r="BF32" s="5">
        <f>Points[[#This Row],[28+]]-Points[[#This Row],[29+]]</f>
        <v>3.0000000000000001E-5</v>
      </c>
      <c r="BG32" s="5">
        <f>Points[[#This Row],[29+]]-Points[[#This Row],[30+]]</f>
        <v>0</v>
      </c>
      <c r="BH32" s="5">
        <f>Points[[#This Row],[30+]]-Points[[#This Row],[31+]]</f>
        <v>0</v>
      </c>
      <c r="BI32" s="5">
        <f>Points[[#This Row],[31+]]-Points[[#This Row],[32+]]</f>
        <v>0</v>
      </c>
      <c r="BJ32" s="5">
        <f>Points[[#This Row],[32+]]-Points[[#This Row],[33+]]</f>
        <v>0</v>
      </c>
      <c r="BK32" s="5">
        <f>Points[[#This Row],[33+]]-Points[[#This Row],[34+]]</f>
        <v>0</v>
      </c>
      <c r="BL32" s="5">
        <f>Points[[#This Row],[34+]]-Points[[#This Row],[35+]]</f>
        <v>0</v>
      </c>
      <c r="BM32" s="5">
        <f>Points[[#This Row],[35+]]-Points[[#This Row],[40+]]</f>
        <v>0</v>
      </c>
      <c r="BN32" s="5">
        <f>Points[[#This Row],[40+]]-Points[[#This Row],[45+]]</f>
        <v>0</v>
      </c>
    </row>
    <row r="33" spans="1:66" x14ac:dyDescent="0.25">
      <c r="A33" s="10">
        <v>22400789</v>
      </c>
      <c r="B33" s="4" t="s">
        <v>76</v>
      </c>
      <c r="C33" s="4" t="s">
        <v>235</v>
      </c>
      <c r="D33" s="11">
        <v>0.79166666666666663</v>
      </c>
      <c r="E33" s="6" t="str">
        <f>HYPERLINK("https://www.nba.com/stats/player/1628401/boxscores-traditional", "Derrick White")</f>
        <v>Derrick White</v>
      </c>
      <c r="F33">
        <v>16.399999999999999</v>
      </c>
      <c r="G33" s="4">
        <v>2.9390000000000001</v>
      </c>
      <c r="H33" s="3">
        <v>0.99787999999999999</v>
      </c>
      <c r="I33" s="3">
        <v>0.99412999999999996</v>
      </c>
      <c r="J33" s="3">
        <v>0.98536999999999997</v>
      </c>
      <c r="K33" s="3">
        <v>0.96711999999999998</v>
      </c>
      <c r="L33" s="3">
        <v>0.93318999999999996</v>
      </c>
      <c r="M33" s="3">
        <v>0.87697999999999998</v>
      </c>
      <c r="N33" s="3">
        <v>0.79388999999999998</v>
      </c>
      <c r="O33" s="3">
        <v>0.68439000000000005</v>
      </c>
      <c r="P33" s="3">
        <v>0.55567</v>
      </c>
      <c r="Q33" s="3">
        <v>0.42074</v>
      </c>
      <c r="R33" s="3">
        <v>0.29459999999999997</v>
      </c>
      <c r="S33" s="3">
        <v>0.18942999999999999</v>
      </c>
      <c r="T33" s="3">
        <v>0.11123</v>
      </c>
      <c r="U33" s="3">
        <v>5.8209999999999998E-2</v>
      </c>
      <c r="V33" s="3">
        <v>2.8070000000000001E-2</v>
      </c>
      <c r="W33" s="3">
        <v>1.222E-2</v>
      </c>
      <c r="X33" s="3">
        <v>4.7999999999999996E-3</v>
      </c>
      <c r="Y33" s="3">
        <v>1.6900000000000001E-3</v>
      </c>
      <c r="Z33" s="3">
        <v>5.4000000000000001E-4</v>
      </c>
      <c r="AA33" s="3">
        <v>1.4999999999999999E-4</v>
      </c>
      <c r="AB33" s="3">
        <v>4.0000000000000003E-5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5">
        <f>Points[[#This Row],[8+]]-Points[[#This Row],[9+]]</f>
        <v>3.7500000000000311E-3</v>
      </c>
      <c r="AM33" s="5">
        <f>Points[[#This Row],[9+]]-Points[[#This Row],[10+]]</f>
        <v>8.75999999999999E-3</v>
      </c>
      <c r="AN33" s="5">
        <f>Points[[#This Row],[10+]]-Points[[#This Row],[11+]]</f>
        <v>1.8249999999999988E-2</v>
      </c>
      <c r="AO33" s="5">
        <f>Points[[#This Row],[11+]]-Points[[#This Row],[12+]]</f>
        <v>3.3930000000000016E-2</v>
      </c>
      <c r="AP33" s="5">
        <f>Points[[#This Row],[12+]]-Points[[#This Row],[13+]]</f>
        <v>5.6209999999999982E-2</v>
      </c>
      <c r="AQ33" s="5">
        <f>Points[[#This Row],[13+]]-Points[[#This Row],[14+]]</f>
        <v>8.3089999999999997E-2</v>
      </c>
      <c r="AR33" s="5">
        <f>Points[[#This Row],[14+]]-Points[[#This Row],[15+]]</f>
        <v>0.10949999999999993</v>
      </c>
      <c r="AS33" s="5">
        <f>Points[[#This Row],[15+]]-Points[[#This Row],[16+]]</f>
        <v>0.12872000000000006</v>
      </c>
      <c r="AT33" s="5">
        <f>Points[[#This Row],[16+]]-Points[[#This Row],[17+]]</f>
        <v>0.13492999999999999</v>
      </c>
      <c r="AU33" s="5">
        <f>Points[[#This Row],[17+]]-Points[[#This Row],[18+]]</f>
        <v>0.12614000000000003</v>
      </c>
      <c r="AV33" s="5">
        <f>Points[[#This Row],[18+]]-Points[[#This Row],[19+]]</f>
        <v>0.10516999999999999</v>
      </c>
      <c r="AW33" s="5">
        <f>Points[[#This Row],[19+]]-Points[[#This Row],[20+]]</f>
        <v>7.8199999999999992E-2</v>
      </c>
      <c r="AX33" s="5">
        <f>Points[[#This Row],[20+]]-Points[[#This Row],[21+]]</f>
        <v>5.3019999999999998E-2</v>
      </c>
      <c r="AY33" s="5">
        <f>Points[[#This Row],[21+]]-Points[[#This Row],[22+]]</f>
        <v>3.0139999999999997E-2</v>
      </c>
      <c r="AZ33" s="5">
        <f>Points[[#This Row],[22+]]-Points[[#This Row],[23+]]</f>
        <v>1.5850000000000003E-2</v>
      </c>
      <c r="BA33" s="5">
        <f>Points[[#This Row],[23+]]-Points[[#This Row],[24+]]</f>
        <v>7.4200000000000004E-3</v>
      </c>
      <c r="BB33" s="5">
        <f>Points[[#This Row],[24+]]-Points[[#This Row],[25+]]</f>
        <v>3.1099999999999995E-3</v>
      </c>
      <c r="BC33" s="5">
        <f>Points[[#This Row],[25+]]-Points[[#This Row],[26+]]</f>
        <v>1.15E-3</v>
      </c>
      <c r="BD33" s="5">
        <f>Points[[#This Row],[26+]]-Points[[#This Row],[27+]]</f>
        <v>3.9000000000000005E-4</v>
      </c>
      <c r="BE33" s="5">
        <f>Points[[#This Row],[27+]]-Points[[#This Row],[28+]]</f>
        <v>1.0999999999999999E-4</v>
      </c>
      <c r="BF33" s="5">
        <f>Points[[#This Row],[28+]]-Points[[#This Row],[29+]]</f>
        <v>4.0000000000000003E-5</v>
      </c>
      <c r="BG33" s="5">
        <f>Points[[#This Row],[29+]]-Points[[#This Row],[30+]]</f>
        <v>0</v>
      </c>
      <c r="BH33" s="5">
        <f>Points[[#This Row],[30+]]-Points[[#This Row],[31+]]</f>
        <v>0</v>
      </c>
      <c r="BI33" s="5">
        <f>Points[[#This Row],[31+]]-Points[[#This Row],[32+]]</f>
        <v>0</v>
      </c>
      <c r="BJ33" s="5">
        <f>Points[[#This Row],[32+]]-Points[[#This Row],[33+]]</f>
        <v>0</v>
      </c>
      <c r="BK33" s="5">
        <f>Points[[#This Row],[33+]]-Points[[#This Row],[34+]]</f>
        <v>0</v>
      </c>
      <c r="BL33" s="5">
        <f>Points[[#This Row],[34+]]-Points[[#This Row],[35+]]</f>
        <v>0</v>
      </c>
      <c r="BM33" s="5">
        <f>Points[[#This Row],[35+]]-Points[[#This Row],[40+]]</f>
        <v>0</v>
      </c>
      <c r="BN33" s="5">
        <f>Points[[#This Row],[40+]]-Points[[#This Row],[45+]]</f>
        <v>0</v>
      </c>
    </row>
    <row r="34" spans="1:66" x14ac:dyDescent="0.25">
      <c r="A34" s="10">
        <v>22400789</v>
      </c>
      <c r="B34" s="4" t="s">
        <v>76</v>
      </c>
      <c r="C34" s="4" t="s">
        <v>235</v>
      </c>
      <c r="D34" s="11">
        <v>0.79166666666666663</v>
      </c>
      <c r="E34" s="6" t="str">
        <f>HYPERLINK("https://www.nba.com/stats/player/204001/boxscores-traditional", "Kristaps Porzingis")</f>
        <v>Kristaps Porzingis</v>
      </c>
      <c r="F34">
        <v>20</v>
      </c>
      <c r="G34" s="4">
        <v>4.5609999999999999</v>
      </c>
      <c r="H34" s="3">
        <v>0.99573</v>
      </c>
      <c r="I34" s="3">
        <v>0.99202000000000001</v>
      </c>
      <c r="J34" s="3">
        <v>0.98573999999999995</v>
      </c>
      <c r="K34" s="3">
        <v>0.97558</v>
      </c>
      <c r="L34" s="3">
        <v>0.95994000000000002</v>
      </c>
      <c r="M34" s="3">
        <v>0.93698999999999999</v>
      </c>
      <c r="N34" s="3">
        <v>0.90658000000000005</v>
      </c>
      <c r="O34" s="3">
        <v>0.86433000000000004</v>
      </c>
      <c r="P34" s="3">
        <v>0.81057000000000001</v>
      </c>
      <c r="Q34" s="3">
        <v>0.74536999999999998</v>
      </c>
      <c r="R34" s="3">
        <v>0.67003000000000001</v>
      </c>
      <c r="S34" s="3">
        <v>0.58706000000000003</v>
      </c>
      <c r="T34" s="3">
        <v>0.5</v>
      </c>
      <c r="U34" s="3">
        <v>0.41293999999999997</v>
      </c>
      <c r="V34" s="3">
        <v>0.32996999999999999</v>
      </c>
      <c r="W34" s="3">
        <v>0.25463000000000002</v>
      </c>
      <c r="X34" s="3">
        <v>0.18942999999999999</v>
      </c>
      <c r="Y34" s="3">
        <v>0.13567000000000001</v>
      </c>
      <c r="Z34" s="3">
        <v>9.3420000000000003E-2</v>
      </c>
      <c r="AA34" s="3">
        <v>6.3009999999999997E-2</v>
      </c>
      <c r="AB34" s="3">
        <v>4.0059999999999998E-2</v>
      </c>
      <c r="AC34" s="3">
        <v>2.4420000000000001E-2</v>
      </c>
      <c r="AD34" s="3">
        <v>1.426E-2</v>
      </c>
      <c r="AE34" s="3">
        <v>7.9799999999999992E-3</v>
      </c>
      <c r="AF34" s="3">
        <v>4.2700000000000004E-3</v>
      </c>
      <c r="AG34" s="3">
        <v>2.1900000000000001E-3</v>
      </c>
      <c r="AH34" s="3">
        <v>1.07E-3</v>
      </c>
      <c r="AI34" s="3">
        <v>5.0000000000000001E-4</v>
      </c>
      <c r="AJ34" s="3">
        <v>0</v>
      </c>
      <c r="AK34" s="3">
        <v>0</v>
      </c>
      <c r="AL34" s="5">
        <f>Points[[#This Row],[8+]]-Points[[#This Row],[9+]]</f>
        <v>3.7099999999999911E-3</v>
      </c>
      <c r="AM34" s="5">
        <f>Points[[#This Row],[9+]]-Points[[#This Row],[10+]]</f>
        <v>6.2800000000000633E-3</v>
      </c>
      <c r="AN34" s="5">
        <f>Points[[#This Row],[10+]]-Points[[#This Row],[11+]]</f>
        <v>1.0159999999999947E-2</v>
      </c>
      <c r="AO34" s="5">
        <f>Points[[#This Row],[11+]]-Points[[#This Row],[12+]]</f>
        <v>1.5639999999999987E-2</v>
      </c>
      <c r="AP34" s="5">
        <f>Points[[#This Row],[12+]]-Points[[#This Row],[13+]]</f>
        <v>2.2950000000000026E-2</v>
      </c>
      <c r="AQ34" s="5">
        <f>Points[[#This Row],[13+]]-Points[[#This Row],[14+]]</f>
        <v>3.0409999999999937E-2</v>
      </c>
      <c r="AR34" s="5">
        <f>Points[[#This Row],[14+]]-Points[[#This Row],[15+]]</f>
        <v>4.225000000000001E-2</v>
      </c>
      <c r="AS34" s="5">
        <f>Points[[#This Row],[15+]]-Points[[#This Row],[16+]]</f>
        <v>5.376000000000003E-2</v>
      </c>
      <c r="AT34" s="5">
        <f>Points[[#This Row],[16+]]-Points[[#This Row],[17+]]</f>
        <v>6.5200000000000036E-2</v>
      </c>
      <c r="AU34" s="5">
        <f>Points[[#This Row],[17+]]-Points[[#This Row],[18+]]</f>
        <v>7.5339999999999963E-2</v>
      </c>
      <c r="AV34" s="5">
        <f>Points[[#This Row],[18+]]-Points[[#This Row],[19+]]</f>
        <v>8.2969999999999988E-2</v>
      </c>
      <c r="AW34" s="5">
        <f>Points[[#This Row],[19+]]-Points[[#This Row],[20+]]</f>
        <v>8.7060000000000026E-2</v>
      </c>
      <c r="AX34" s="5">
        <f>Points[[#This Row],[20+]]-Points[[#This Row],[21+]]</f>
        <v>8.7060000000000026E-2</v>
      </c>
      <c r="AY34" s="5">
        <f>Points[[#This Row],[21+]]-Points[[#This Row],[22+]]</f>
        <v>8.2969999999999988E-2</v>
      </c>
      <c r="AZ34" s="5">
        <f>Points[[#This Row],[22+]]-Points[[#This Row],[23+]]</f>
        <v>7.5339999999999963E-2</v>
      </c>
      <c r="BA34" s="5">
        <f>Points[[#This Row],[23+]]-Points[[#This Row],[24+]]</f>
        <v>6.5200000000000036E-2</v>
      </c>
      <c r="BB34" s="5">
        <f>Points[[#This Row],[24+]]-Points[[#This Row],[25+]]</f>
        <v>5.3759999999999974E-2</v>
      </c>
      <c r="BC34" s="5">
        <f>Points[[#This Row],[25+]]-Points[[#This Row],[26+]]</f>
        <v>4.225000000000001E-2</v>
      </c>
      <c r="BD34" s="5">
        <f>Points[[#This Row],[26+]]-Points[[#This Row],[27+]]</f>
        <v>3.0410000000000006E-2</v>
      </c>
      <c r="BE34" s="5">
        <f>Points[[#This Row],[27+]]-Points[[#This Row],[28+]]</f>
        <v>2.2949999999999998E-2</v>
      </c>
      <c r="BF34" s="5">
        <f>Points[[#This Row],[28+]]-Points[[#This Row],[29+]]</f>
        <v>1.5639999999999998E-2</v>
      </c>
      <c r="BG34" s="5">
        <f>Points[[#This Row],[29+]]-Points[[#This Row],[30+]]</f>
        <v>1.0160000000000001E-2</v>
      </c>
      <c r="BH34" s="5">
        <f>Points[[#This Row],[30+]]-Points[[#This Row],[31+]]</f>
        <v>6.2800000000000009E-3</v>
      </c>
      <c r="BI34" s="5">
        <f>Points[[#This Row],[31+]]-Points[[#This Row],[32+]]</f>
        <v>3.7099999999999989E-3</v>
      </c>
      <c r="BJ34" s="5">
        <f>Points[[#This Row],[32+]]-Points[[#This Row],[33+]]</f>
        <v>2.0800000000000003E-3</v>
      </c>
      <c r="BK34" s="5">
        <f>Points[[#This Row],[33+]]-Points[[#This Row],[34+]]</f>
        <v>1.1200000000000001E-3</v>
      </c>
      <c r="BL34" s="5">
        <f>Points[[#This Row],[34+]]-Points[[#This Row],[35+]]</f>
        <v>5.6999999999999998E-4</v>
      </c>
      <c r="BM34" s="5">
        <f>Points[[#This Row],[35+]]-Points[[#This Row],[40+]]</f>
        <v>5.0000000000000001E-4</v>
      </c>
      <c r="BN34" s="5">
        <f>Points[[#This Row],[40+]]-Points[[#This Row],[45+]]</f>
        <v>0</v>
      </c>
    </row>
    <row r="35" spans="1:66" x14ac:dyDescent="0.25">
      <c r="A35" s="10">
        <v>22400789</v>
      </c>
      <c r="B35" s="4" t="s">
        <v>76</v>
      </c>
      <c r="C35" s="4" t="s">
        <v>235</v>
      </c>
      <c r="D35" s="11">
        <v>0.79166666666666663</v>
      </c>
      <c r="E35" s="6" t="str">
        <f>HYPERLINK("https://www.nba.com/stats/player/1628369/boxscores-traditional", "Jayson Tatum")</f>
        <v>Jayson Tatum</v>
      </c>
      <c r="F35">
        <v>28.8</v>
      </c>
      <c r="G35" s="4">
        <v>8.2319999999999993</v>
      </c>
      <c r="H35" s="3">
        <v>0.99429999999999996</v>
      </c>
      <c r="I35" s="3">
        <v>0.99202000000000001</v>
      </c>
      <c r="J35" s="3">
        <v>0.98870000000000002</v>
      </c>
      <c r="K35" s="3">
        <v>0.98460999999999999</v>
      </c>
      <c r="L35" s="3">
        <v>0.97931999999999997</v>
      </c>
      <c r="M35" s="3">
        <v>0.97257000000000005</v>
      </c>
      <c r="N35" s="3">
        <v>0.96406999999999998</v>
      </c>
      <c r="O35" s="3">
        <v>0.95352000000000003</v>
      </c>
      <c r="P35" s="3">
        <v>0.93942999999999999</v>
      </c>
      <c r="Q35" s="3">
        <v>0.92364000000000002</v>
      </c>
      <c r="R35" s="3">
        <v>0.90490000000000004</v>
      </c>
      <c r="S35" s="3">
        <v>0.88297999999999999</v>
      </c>
      <c r="T35" s="3">
        <v>0.85768999999999995</v>
      </c>
      <c r="U35" s="3">
        <v>0.82894000000000001</v>
      </c>
      <c r="V35" s="3">
        <v>0.79673000000000005</v>
      </c>
      <c r="W35" s="3">
        <v>0.75804000000000005</v>
      </c>
      <c r="X35" s="3">
        <v>0.71904000000000001</v>
      </c>
      <c r="Y35" s="3">
        <v>0.67723999999999995</v>
      </c>
      <c r="Z35" s="3">
        <v>0.63307000000000002</v>
      </c>
      <c r="AA35" s="3">
        <v>0.58706000000000003</v>
      </c>
      <c r="AB35" s="3">
        <v>0.53983000000000003</v>
      </c>
      <c r="AC35" s="3">
        <v>0.49202000000000001</v>
      </c>
      <c r="AD35" s="3">
        <v>0.44037999999999999</v>
      </c>
      <c r="AE35" s="3">
        <v>0.39357999999999999</v>
      </c>
      <c r="AF35" s="3">
        <v>0.34827000000000002</v>
      </c>
      <c r="AG35" s="3">
        <v>0.30503000000000002</v>
      </c>
      <c r="AH35" s="3">
        <v>0.26434999999999997</v>
      </c>
      <c r="AI35" s="3">
        <v>0.22663</v>
      </c>
      <c r="AJ35" s="3">
        <v>8.6910000000000001E-2</v>
      </c>
      <c r="AK35" s="3">
        <v>2.4420000000000001E-2</v>
      </c>
      <c r="AL35" s="5">
        <f>Points[[#This Row],[8+]]-Points[[#This Row],[9+]]</f>
        <v>2.2799999999999487E-3</v>
      </c>
      <c r="AM35" s="5">
        <f>Points[[#This Row],[9+]]-Points[[#This Row],[10+]]</f>
        <v>3.3199999999999896E-3</v>
      </c>
      <c r="AN35" s="5">
        <f>Points[[#This Row],[10+]]-Points[[#This Row],[11+]]</f>
        <v>4.090000000000038E-3</v>
      </c>
      <c r="AO35" s="5">
        <f>Points[[#This Row],[11+]]-Points[[#This Row],[12+]]</f>
        <v>5.2900000000000169E-3</v>
      </c>
      <c r="AP35" s="5">
        <f>Points[[#This Row],[12+]]-Points[[#This Row],[13+]]</f>
        <v>6.7499999999999227E-3</v>
      </c>
      <c r="AQ35" s="5">
        <f>Points[[#This Row],[13+]]-Points[[#This Row],[14+]]</f>
        <v>8.5000000000000631E-3</v>
      </c>
      <c r="AR35" s="5">
        <f>Points[[#This Row],[14+]]-Points[[#This Row],[15+]]</f>
        <v>1.0549999999999948E-2</v>
      </c>
      <c r="AS35" s="5">
        <f>Points[[#This Row],[15+]]-Points[[#This Row],[16+]]</f>
        <v>1.4090000000000047E-2</v>
      </c>
      <c r="AT35" s="5">
        <f>Points[[#This Row],[16+]]-Points[[#This Row],[17+]]</f>
        <v>1.5789999999999971E-2</v>
      </c>
      <c r="AU35" s="5">
        <f>Points[[#This Row],[17+]]-Points[[#This Row],[18+]]</f>
        <v>1.8739999999999979E-2</v>
      </c>
      <c r="AV35" s="5">
        <f>Points[[#This Row],[18+]]-Points[[#This Row],[19+]]</f>
        <v>2.1920000000000051E-2</v>
      </c>
      <c r="AW35" s="5">
        <f>Points[[#This Row],[19+]]-Points[[#This Row],[20+]]</f>
        <v>2.5290000000000035E-2</v>
      </c>
      <c r="AX35" s="5">
        <f>Points[[#This Row],[20+]]-Points[[#This Row],[21+]]</f>
        <v>2.8749999999999942E-2</v>
      </c>
      <c r="AY35" s="5">
        <f>Points[[#This Row],[21+]]-Points[[#This Row],[22+]]</f>
        <v>3.2209999999999961E-2</v>
      </c>
      <c r="AZ35" s="5">
        <f>Points[[#This Row],[22+]]-Points[[#This Row],[23+]]</f>
        <v>3.8690000000000002E-2</v>
      </c>
      <c r="BA35" s="5">
        <f>Points[[#This Row],[23+]]-Points[[#This Row],[24+]]</f>
        <v>3.9000000000000035E-2</v>
      </c>
      <c r="BB35" s="5">
        <f>Points[[#This Row],[24+]]-Points[[#This Row],[25+]]</f>
        <v>4.1800000000000059E-2</v>
      </c>
      <c r="BC35" s="5">
        <f>Points[[#This Row],[25+]]-Points[[#This Row],[26+]]</f>
        <v>4.4169999999999932E-2</v>
      </c>
      <c r="BD35" s="5">
        <f>Points[[#This Row],[26+]]-Points[[#This Row],[27+]]</f>
        <v>4.6009999999999995E-2</v>
      </c>
      <c r="BE35" s="5">
        <f>Points[[#This Row],[27+]]-Points[[#This Row],[28+]]</f>
        <v>4.7229999999999994E-2</v>
      </c>
      <c r="BF35" s="5">
        <f>Points[[#This Row],[28+]]-Points[[#This Row],[29+]]</f>
        <v>4.7810000000000019E-2</v>
      </c>
      <c r="BG35" s="5">
        <f>Points[[#This Row],[29+]]-Points[[#This Row],[30+]]</f>
        <v>5.1640000000000019E-2</v>
      </c>
      <c r="BH35" s="5">
        <f>Points[[#This Row],[30+]]-Points[[#This Row],[31+]]</f>
        <v>4.6800000000000008E-2</v>
      </c>
      <c r="BI35" s="5">
        <f>Points[[#This Row],[31+]]-Points[[#This Row],[32+]]</f>
        <v>4.5309999999999961E-2</v>
      </c>
      <c r="BJ35" s="5">
        <f>Points[[#This Row],[32+]]-Points[[#This Row],[33+]]</f>
        <v>4.3240000000000001E-2</v>
      </c>
      <c r="BK35" s="5">
        <f>Points[[#This Row],[33+]]-Points[[#This Row],[34+]]</f>
        <v>4.0680000000000049E-2</v>
      </c>
      <c r="BL35" s="5">
        <f>Points[[#This Row],[34+]]-Points[[#This Row],[35+]]</f>
        <v>3.7719999999999976E-2</v>
      </c>
      <c r="BM35" s="5">
        <f>Points[[#This Row],[35+]]-Points[[#This Row],[40+]]</f>
        <v>0.13972000000000001</v>
      </c>
      <c r="BN35" s="5">
        <f>Points[[#This Row],[40+]]-Points[[#This Row],[45+]]</f>
        <v>6.2490000000000004E-2</v>
      </c>
    </row>
    <row r="36" spans="1:66" x14ac:dyDescent="0.25">
      <c r="A36" s="10">
        <v>22400789</v>
      </c>
      <c r="B36" s="4" t="s">
        <v>76</v>
      </c>
      <c r="C36" s="4" t="s">
        <v>235</v>
      </c>
      <c r="D36" s="11">
        <v>0.79166666666666663</v>
      </c>
      <c r="E36" s="6" t="str">
        <f>HYPERLINK("https://www.nba.com/stats/player/1627759/boxscores-traditional", "Jaylen Brown")</f>
        <v>Jaylen Brown</v>
      </c>
      <c r="F36">
        <v>20.399999999999999</v>
      </c>
      <c r="G36" s="4">
        <v>5.8170000000000002</v>
      </c>
      <c r="H36" s="3">
        <v>0.98341000000000001</v>
      </c>
      <c r="I36" s="3">
        <v>0.97499999999999998</v>
      </c>
      <c r="J36" s="3">
        <v>0.96326999999999996</v>
      </c>
      <c r="K36" s="3">
        <v>0.94738</v>
      </c>
      <c r="L36" s="3">
        <v>0.92506999999999995</v>
      </c>
      <c r="M36" s="3">
        <v>0.89795999999999998</v>
      </c>
      <c r="N36" s="3">
        <v>0.86433000000000004</v>
      </c>
      <c r="O36" s="3">
        <v>0.82381000000000004</v>
      </c>
      <c r="P36" s="3">
        <v>0.77637</v>
      </c>
      <c r="Q36" s="3">
        <v>0.71904000000000001</v>
      </c>
      <c r="R36" s="3">
        <v>0.65910000000000002</v>
      </c>
      <c r="S36" s="3">
        <v>0.59482999999999997</v>
      </c>
      <c r="T36" s="3">
        <v>0.52790000000000004</v>
      </c>
      <c r="U36" s="3">
        <v>0.46017000000000002</v>
      </c>
      <c r="V36" s="3">
        <v>0.38973999999999998</v>
      </c>
      <c r="W36" s="3">
        <v>0.32635999999999998</v>
      </c>
      <c r="X36" s="3">
        <v>0.26762999999999998</v>
      </c>
      <c r="Y36" s="3">
        <v>0.21476000000000001</v>
      </c>
      <c r="Z36" s="3">
        <v>0.16853000000000001</v>
      </c>
      <c r="AA36" s="3">
        <v>0.12923999999999999</v>
      </c>
      <c r="AB36" s="3">
        <v>9.5100000000000004E-2</v>
      </c>
      <c r="AC36" s="3">
        <v>6.9440000000000002E-2</v>
      </c>
      <c r="AD36" s="3">
        <v>4.947E-2</v>
      </c>
      <c r="AE36" s="3">
        <v>3.4380000000000001E-2</v>
      </c>
      <c r="AF36" s="3">
        <v>2.3300000000000001E-2</v>
      </c>
      <c r="AG36" s="3">
        <v>1.4999999999999999E-2</v>
      </c>
      <c r="AH36" s="3">
        <v>9.6399999999999993E-3</v>
      </c>
      <c r="AI36" s="3">
        <v>6.0400000000000002E-3</v>
      </c>
      <c r="AJ36" s="3">
        <v>3.8000000000000002E-4</v>
      </c>
      <c r="AK36" s="3">
        <v>0</v>
      </c>
      <c r="AL36" s="5">
        <f>Points[[#This Row],[8+]]-Points[[#This Row],[9+]]</f>
        <v>8.4100000000000286E-3</v>
      </c>
      <c r="AM36" s="5">
        <f>Points[[#This Row],[9+]]-Points[[#This Row],[10+]]</f>
        <v>1.1730000000000018E-2</v>
      </c>
      <c r="AN36" s="5">
        <f>Points[[#This Row],[10+]]-Points[[#This Row],[11+]]</f>
        <v>1.588999999999996E-2</v>
      </c>
      <c r="AO36" s="5">
        <f>Points[[#This Row],[11+]]-Points[[#This Row],[12+]]</f>
        <v>2.2310000000000052E-2</v>
      </c>
      <c r="AP36" s="5">
        <f>Points[[#This Row],[12+]]-Points[[#This Row],[13+]]</f>
        <v>2.7109999999999967E-2</v>
      </c>
      <c r="AQ36" s="5">
        <f>Points[[#This Row],[13+]]-Points[[#This Row],[14+]]</f>
        <v>3.3629999999999938E-2</v>
      </c>
      <c r="AR36" s="5">
        <f>Points[[#This Row],[14+]]-Points[[#This Row],[15+]]</f>
        <v>4.052E-2</v>
      </c>
      <c r="AS36" s="5">
        <f>Points[[#This Row],[15+]]-Points[[#This Row],[16+]]</f>
        <v>4.7440000000000038E-2</v>
      </c>
      <c r="AT36" s="5">
        <f>Points[[#This Row],[16+]]-Points[[#This Row],[17+]]</f>
        <v>5.7329999999999992E-2</v>
      </c>
      <c r="AU36" s="5">
        <f>Points[[#This Row],[17+]]-Points[[#This Row],[18+]]</f>
        <v>5.9939999999999993E-2</v>
      </c>
      <c r="AV36" s="5">
        <f>Points[[#This Row],[18+]]-Points[[#This Row],[19+]]</f>
        <v>6.4270000000000049E-2</v>
      </c>
      <c r="AW36" s="5">
        <f>Points[[#This Row],[19+]]-Points[[#This Row],[20+]]</f>
        <v>6.6929999999999934E-2</v>
      </c>
      <c r="AX36" s="5">
        <f>Points[[#This Row],[20+]]-Points[[#This Row],[21+]]</f>
        <v>6.7730000000000012E-2</v>
      </c>
      <c r="AY36" s="5">
        <f>Points[[#This Row],[21+]]-Points[[#This Row],[22+]]</f>
        <v>7.0430000000000048E-2</v>
      </c>
      <c r="AZ36" s="5">
        <f>Points[[#This Row],[22+]]-Points[[#This Row],[23+]]</f>
        <v>6.3379999999999992E-2</v>
      </c>
      <c r="BA36" s="5">
        <f>Points[[#This Row],[23+]]-Points[[#This Row],[24+]]</f>
        <v>5.8730000000000004E-2</v>
      </c>
      <c r="BB36" s="5">
        <f>Points[[#This Row],[24+]]-Points[[#This Row],[25+]]</f>
        <v>5.2869999999999973E-2</v>
      </c>
      <c r="BC36" s="5">
        <f>Points[[#This Row],[25+]]-Points[[#This Row],[26+]]</f>
        <v>4.6229999999999993E-2</v>
      </c>
      <c r="BD36" s="5">
        <f>Points[[#This Row],[26+]]-Points[[#This Row],[27+]]</f>
        <v>3.9290000000000019E-2</v>
      </c>
      <c r="BE36" s="5">
        <f>Points[[#This Row],[27+]]-Points[[#This Row],[28+]]</f>
        <v>3.413999999999999E-2</v>
      </c>
      <c r="BF36" s="5">
        <f>Points[[#This Row],[28+]]-Points[[#This Row],[29+]]</f>
        <v>2.5660000000000002E-2</v>
      </c>
      <c r="BG36" s="5">
        <f>Points[[#This Row],[29+]]-Points[[#This Row],[30+]]</f>
        <v>1.9970000000000002E-2</v>
      </c>
      <c r="BH36" s="5">
        <f>Points[[#This Row],[30+]]-Points[[#This Row],[31+]]</f>
        <v>1.5089999999999999E-2</v>
      </c>
      <c r="BI36" s="5">
        <f>Points[[#This Row],[31+]]-Points[[#This Row],[32+]]</f>
        <v>1.108E-2</v>
      </c>
      <c r="BJ36" s="5">
        <f>Points[[#This Row],[32+]]-Points[[#This Row],[33+]]</f>
        <v>8.3000000000000018E-3</v>
      </c>
      <c r="BK36" s="5">
        <f>Points[[#This Row],[33+]]-Points[[#This Row],[34+]]</f>
        <v>5.3600000000000002E-3</v>
      </c>
      <c r="BL36" s="5">
        <f>Points[[#This Row],[34+]]-Points[[#This Row],[35+]]</f>
        <v>3.599999999999999E-3</v>
      </c>
      <c r="BM36" s="5">
        <f>Points[[#This Row],[35+]]-Points[[#This Row],[40+]]</f>
        <v>5.6600000000000001E-3</v>
      </c>
      <c r="BN36" s="5">
        <f>Points[[#This Row],[40+]]-Points[[#This Row],[45+]]</f>
        <v>3.8000000000000002E-4</v>
      </c>
    </row>
    <row r="37" spans="1:66" x14ac:dyDescent="0.25">
      <c r="A37" s="10">
        <v>22400789</v>
      </c>
      <c r="B37" s="4" t="s">
        <v>76</v>
      </c>
      <c r="C37" s="4" t="s">
        <v>235</v>
      </c>
      <c r="D37" s="11">
        <v>0.79166666666666663</v>
      </c>
      <c r="E37" s="6" t="str">
        <f>HYPERLINK("https://www.nba.com/stats/player/1630202/boxscores-traditional", "Payton Pritchard")</f>
        <v>Payton Pritchard</v>
      </c>
      <c r="F37">
        <v>14</v>
      </c>
      <c r="G37" s="4">
        <v>7.6420000000000003</v>
      </c>
      <c r="H37" s="3">
        <v>0.78524000000000005</v>
      </c>
      <c r="I37" s="3">
        <v>0.74214999999999998</v>
      </c>
      <c r="J37" s="3">
        <v>0.69847000000000004</v>
      </c>
      <c r="K37" s="3">
        <v>0.65173000000000003</v>
      </c>
      <c r="L37" s="3">
        <v>0.60257000000000005</v>
      </c>
      <c r="M37" s="3">
        <v>0.55171999999999999</v>
      </c>
      <c r="N37" s="3">
        <v>0.5</v>
      </c>
      <c r="O37" s="3">
        <v>0.44828000000000001</v>
      </c>
      <c r="P37" s="3">
        <v>0.39743000000000001</v>
      </c>
      <c r="Q37" s="3">
        <v>0.34827000000000002</v>
      </c>
      <c r="R37" s="3">
        <v>0.30153000000000002</v>
      </c>
      <c r="S37" s="3">
        <v>0.25785000000000002</v>
      </c>
      <c r="T37" s="3">
        <v>0.21476000000000001</v>
      </c>
      <c r="U37" s="3">
        <v>0.17879</v>
      </c>
      <c r="V37" s="3">
        <v>0.14685999999999999</v>
      </c>
      <c r="W37" s="3">
        <v>0.11899999999999999</v>
      </c>
      <c r="X37" s="3">
        <v>9.5100000000000004E-2</v>
      </c>
      <c r="Y37" s="3">
        <v>7.4929999999999997E-2</v>
      </c>
      <c r="Z37" s="3">
        <v>5.8209999999999998E-2</v>
      </c>
      <c r="AA37" s="3">
        <v>4.4569999999999999E-2</v>
      </c>
      <c r="AB37" s="3">
        <v>3.3619999999999997E-2</v>
      </c>
      <c r="AC37" s="3">
        <v>2.5000000000000001E-2</v>
      </c>
      <c r="AD37" s="3">
        <v>1.831E-2</v>
      </c>
      <c r="AE37" s="3">
        <v>1.321E-2</v>
      </c>
      <c r="AF37" s="3">
        <v>9.1400000000000006E-3</v>
      </c>
      <c r="AG37" s="3">
        <v>6.3899999999999998E-3</v>
      </c>
      <c r="AH37" s="3">
        <v>4.4000000000000003E-3</v>
      </c>
      <c r="AI37" s="3">
        <v>2.98E-3</v>
      </c>
      <c r="AJ37" s="3">
        <v>3.4000000000000002E-4</v>
      </c>
      <c r="AK37" s="3">
        <v>0</v>
      </c>
      <c r="AL37" s="5">
        <f>Points[[#This Row],[8+]]-Points[[#This Row],[9+]]</f>
        <v>4.3090000000000073E-2</v>
      </c>
      <c r="AM37" s="5">
        <f>Points[[#This Row],[9+]]-Points[[#This Row],[10+]]</f>
        <v>4.3679999999999941E-2</v>
      </c>
      <c r="AN37" s="5">
        <f>Points[[#This Row],[10+]]-Points[[#This Row],[11+]]</f>
        <v>4.6740000000000004E-2</v>
      </c>
      <c r="AO37" s="5">
        <f>Points[[#This Row],[11+]]-Points[[#This Row],[12+]]</f>
        <v>4.9159999999999981E-2</v>
      </c>
      <c r="AP37" s="5">
        <f>Points[[#This Row],[12+]]-Points[[#This Row],[13+]]</f>
        <v>5.0850000000000062E-2</v>
      </c>
      <c r="AQ37" s="5">
        <f>Points[[#This Row],[13+]]-Points[[#This Row],[14+]]</f>
        <v>5.1719999999999988E-2</v>
      </c>
      <c r="AR37" s="5">
        <f>Points[[#This Row],[14+]]-Points[[#This Row],[15+]]</f>
        <v>5.1719999999999988E-2</v>
      </c>
      <c r="AS37" s="5">
        <f>Points[[#This Row],[15+]]-Points[[#This Row],[16+]]</f>
        <v>5.0850000000000006E-2</v>
      </c>
      <c r="AT37" s="5">
        <f>Points[[#This Row],[16+]]-Points[[#This Row],[17+]]</f>
        <v>4.9159999999999981E-2</v>
      </c>
      <c r="AU37" s="5">
        <f>Points[[#This Row],[17+]]-Points[[#This Row],[18+]]</f>
        <v>4.6740000000000004E-2</v>
      </c>
      <c r="AV37" s="5">
        <f>Points[[#This Row],[18+]]-Points[[#This Row],[19+]]</f>
        <v>4.3679999999999997E-2</v>
      </c>
      <c r="AW37" s="5">
        <f>Points[[#This Row],[19+]]-Points[[#This Row],[20+]]</f>
        <v>4.3090000000000017E-2</v>
      </c>
      <c r="AX37" s="5">
        <f>Points[[#This Row],[20+]]-Points[[#This Row],[21+]]</f>
        <v>3.5970000000000002E-2</v>
      </c>
      <c r="AY37" s="5">
        <f>Points[[#This Row],[21+]]-Points[[#This Row],[22+]]</f>
        <v>3.1930000000000014E-2</v>
      </c>
      <c r="AZ37" s="5">
        <f>Points[[#This Row],[22+]]-Points[[#This Row],[23+]]</f>
        <v>2.7859999999999996E-2</v>
      </c>
      <c r="BA37" s="5">
        <f>Points[[#This Row],[23+]]-Points[[#This Row],[24+]]</f>
        <v>2.3899999999999991E-2</v>
      </c>
      <c r="BB37" s="5">
        <f>Points[[#This Row],[24+]]-Points[[#This Row],[25+]]</f>
        <v>2.0170000000000007E-2</v>
      </c>
      <c r="BC37" s="5">
        <f>Points[[#This Row],[25+]]-Points[[#This Row],[26+]]</f>
        <v>1.6719999999999999E-2</v>
      </c>
      <c r="BD37" s="5">
        <f>Points[[#This Row],[26+]]-Points[[#This Row],[27+]]</f>
        <v>1.3639999999999999E-2</v>
      </c>
      <c r="BE37" s="5">
        <f>Points[[#This Row],[27+]]-Points[[#This Row],[28+]]</f>
        <v>1.0950000000000001E-2</v>
      </c>
      <c r="BF37" s="5">
        <f>Points[[#This Row],[28+]]-Points[[#This Row],[29+]]</f>
        <v>8.6199999999999957E-3</v>
      </c>
      <c r="BG37" s="5">
        <f>Points[[#This Row],[29+]]-Points[[#This Row],[30+]]</f>
        <v>6.6900000000000015E-3</v>
      </c>
      <c r="BH37" s="5">
        <f>Points[[#This Row],[30+]]-Points[[#This Row],[31+]]</f>
        <v>5.1000000000000004E-3</v>
      </c>
      <c r="BI37" s="5">
        <f>Points[[#This Row],[31+]]-Points[[#This Row],[32+]]</f>
        <v>4.069999999999999E-3</v>
      </c>
      <c r="BJ37" s="5">
        <f>Points[[#This Row],[32+]]-Points[[#This Row],[33+]]</f>
        <v>2.7500000000000007E-3</v>
      </c>
      <c r="BK37" s="5">
        <f>Points[[#This Row],[33+]]-Points[[#This Row],[34+]]</f>
        <v>1.9899999999999996E-3</v>
      </c>
      <c r="BL37" s="5">
        <f>Points[[#This Row],[34+]]-Points[[#This Row],[35+]]</f>
        <v>1.4200000000000003E-3</v>
      </c>
      <c r="BM37" s="5">
        <f>Points[[#This Row],[35+]]-Points[[#This Row],[40+]]</f>
        <v>2.64E-3</v>
      </c>
      <c r="BN37" s="5">
        <f>Points[[#This Row],[40+]]-Points[[#This Row],[45+]]</f>
        <v>3.4000000000000002E-4</v>
      </c>
    </row>
    <row r="38" spans="1:66" x14ac:dyDescent="0.25">
      <c r="A38" s="10">
        <v>22400789</v>
      </c>
      <c r="B38" s="4" t="s">
        <v>76</v>
      </c>
      <c r="C38" s="4" t="s">
        <v>235</v>
      </c>
      <c r="D38" s="11">
        <v>0.79166666666666663</v>
      </c>
      <c r="E38" s="6" t="str">
        <f>HYPERLINK("https://www.nba.com/stats/player/201143/boxscores-traditional", "Al Horford")</f>
        <v>Al Horford</v>
      </c>
      <c r="F38">
        <v>8.6</v>
      </c>
      <c r="G38" s="4">
        <v>5.0039999999999996</v>
      </c>
      <c r="H38" s="3">
        <v>0.54776000000000002</v>
      </c>
      <c r="I38" s="3">
        <v>0.46811999999999998</v>
      </c>
      <c r="J38" s="3">
        <v>0.38973999999999998</v>
      </c>
      <c r="K38" s="3">
        <v>0.31561</v>
      </c>
      <c r="L38" s="3">
        <v>0.24825</v>
      </c>
      <c r="M38" s="3">
        <v>0.18942999999999999</v>
      </c>
      <c r="N38" s="3">
        <v>0.14007</v>
      </c>
      <c r="O38" s="3">
        <v>0.10027</v>
      </c>
      <c r="P38" s="3">
        <v>6.9440000000000002E-2</v>
      </c>
      <c r="Q38" s="3">
        <v>4.648E-2</v>
      </c>
      <c r="R38" s="3">
        <v>3.005E-2</v>
      </c>
      <c r="S38" s="3">
        <v>1.8759999999999999E-2</v>
      </c>
      <c r="T38" s="3">
        <v>1.1299999999999999E-2</v>
      </c>
      <c r="U38" s="3">
        <v>6.5700000000000003E-3</v>
      </c>
      <c r="V38" s="3">
        <v>3.6800000000000001E-3</v>
      </c>
      <c r="W38" s="3">
        <v>1.99E-3</v>
      </c>
      <c r="X38" s="3">
        <v>1.0399999999999999E-3</v>
      </c>
      <c r="Y38" s="3">
        <v>5.1999999999999995E-4</v>
      </c>
      <c r="Z38" s="3">
        <v>2.5000000000000001E-4</v>
      </c>
      <c r="AA38" s="3">
        <v>1.2E-4</v>
      </c>
      <c r="AB38" s="3">
        <v>5.0000000000000002E-5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5">
        <f>Points[[#This Row],[8+]]-Points[[#This Row],[9+]]</f>
        <v>7.9640000000000044E-2</v>
      </c>
      <c r="AM38" s="5">
        <f>Points[[#This Row],[9+]]-Points[[#This Row],[10+]]</f>
        <v>7.8380000000000005E-2</v>
      </c>
      <c r="AN38" s="5">
        <f>Points[[#This Row],[10+]]-Points[[#This Row],[11+]]</f>
        <v>7.4129999999999974E-2</v>
      </c>
      <c r="AO38" s="5">
        <f>Points[[#This Row],[11+]]-Points[[#This Row],[12+]]</f>
        <v>6.7360000000000003E-2</v>
      </c>
      <c r="AP38" s="5">
        <f>Points[[#This Row],[12+]]-Points[[#This Row],[13+]]</f>
        <v>5.8820000000000011E-2</v>
      </c>
      <c r="AQ38" s="5">
        <f>Points[[#This Row],[13+]]-Points[[#This Row],[14+]]</f>
        <v>4.9359999999999987E-2</v>
      </c>
      <c r="AR38" s="5">
        <f>Points[[#This Row],[14+]]-Points[[#This Row],[15+]]</f>
        <v>3.9800000000000002E-2</v>
      </c>
      <c r="AS38" s="5">
        <f>Points[[#This Row],[15+]]-Points[[#This Row],[16+]]</f>
        <v>3.0829999999999996E-2</v>
      </c>
      <c r="AT38" s="5">
        <f>Points[[#This Row],[16+]]-Points[[#This Row],[17+]]</f>
        <v>2.2960000000000001E-2</v>
      </c>
      <c r="AU38" s="5">
        <f>Points[[#This Row],[17+]]-Points[[#This Row],[18+]]</f>
        <v>1.643E-2</v>
      </c>
      <c r="AV38" s="5">
        <f>Points[[#This Row],[18+]]-Points[[#This Row],[19+]]</f>
        <v>1.1290000000000001E-2</v>
      </c>
      <c r="AW38" s="5">
        <f>Points[[#This Row],[19+]]-Points[[#This Row],[20+]]</f>
        <v>7.4599999999999996E-3</v>
      </c>
      <c r="AX38" s="5">
        <f>Points[[#This Row],[20+]]-Points[[#This Row],[21+]]</f>
        <v>4.729999999999999E-3</v>
      </c>
      <c r="AY38" s="5">
        <f>Points[[#This Row],[21+]]-Points[[#This Row],[22+]]</f>
        <v>2.8900000000000002E-3</v>
      </c>
      <c r="AZ38" s="5">
        <f>Points[[#This Row],[22+]]-Points[[#This Row],[23+]]</f>
        <v>1.6900000000000001E-3</v>
      </c>
      <c r="BA38" s="5">
        <f>Points[[#This Row],[23+]]-Points[[#This Row],[24+]]</f>
        <v>9.5000000000000011E-4</v>
      </c>
      <c r="BB38" s="5">
        <f>Points[[#This Row],[24+]]-Points[[#This Row],[25+]]</f>
        <v>5.1999999999999995E-4</v>
      </c>
      <c r="BC38" s="5">
        <f>Points[[#This Row],[25+]]-Points[[#This Row],[26+]]</f>
        <v>2.6999999999999995E-4</v>
      </c>
      <c r="BD38" s="5">
        <f>Points[[#This Row],[26+]]-Points[[#This Row],[27+]]</f>
        <v>1.3000000000000002E-4</v>
      </c>
      <c r="BE38" s="5">
        <f>Points[[#This Row],[27+]]-Points[[#This Row],[28+]]</f>
        <v>6.9999999999999994E-5</v>
      </c>
      <c r="BF38" s="5">
        <f>Points[[#This Row],[28+]]-Points[[#This Row],[29+]]</f>
        <v>5.0000000000000002E-5</v>
      </c>
      <c r="BG38" s="5">
        <f>Points[[#This Row],[29+]]-Points[[#This Row],[30+]]</f>
        <v>0</v>
      </c>
      <c r="BH38" s="5">
        <f>Points[[#This Row],[30+]]-Points[[#This Row],[31+]]</f>
        <v>0</v>
      </c>
      <c r="BI38" s="5">
        <f>Points[[#This Row],[31+]]-Points[[#This Row],[32+]]</f>
        <v>0</v>
      </c>
      <c r="BJ38" s="5">
        <f>Points[[#This Row],[32+]]-Points[[#This Row],[33+]]</f>
        <v>0</v>
      </c>
      <c r="BK38" s="5">
        <f>Points[[#This Row],[33+]]-Points[[#This Row],[34+]]</f>
        <v>0</v>
      </c>
      <c r="BL38" s="5">
        <f>Points[[#This Row],[34+]]-Points[[#This Row],[35+]]</f>
        <v>0</v>
      </c>
      <c r="BM38" s="5">
        <f>Points[[#This Row],[35+]]-Points[[#This Row],[40+]]</f>
        <v>0</v>
      </c>
      <c r="BN38" s="5">
        <f>Points[[#This Row],[40+]]-Points[[#This Row],[45+]]</f>
        <v>0</v>
      </c>
    </row>
    <row r="39" spans="1:66" x14ac:dyDescent="0.25">
      <c r="A39" s="10">
        <v>22400789</v>
      </c>
      <c r="B39" s="4" t="s">
        <v>76</v>
      </c>
      <c r="C39" s="4" t="s">
        <v>235</v>
      </c>
      <c r="D39" s="11">
        <v>0.79166666666666663</v>
      </c>
      <c r="E39" s="6" t="str">
        <f>HYPERLINK("https://www.nba.com/stats/player/1630573/boxscores-traditional", "Sam Hauser")</f>
        <v>Sam Hauser</v>
      </c>
      <c r="F39">
        <v>8.1999999999999993</v>
      </c>
      <c r="G39" s="4">
        <v>4.5339999999999998</v>
      </c>
      <c r="H39" s="3">
        <v>0.51595000000000002</v>
      </c>
      <c r="I39" s="3">
        <v>0.42858000000000002</v>
      </c>
      <c r="J39" s="3">
        <v>0.34458</v>
      </c>
      <c r="K39" s="3">
        <v>0.26762999999999998</v>
      </c>
      <c r="L39" s="3">
        <v>0.20044999999999999</v>
      </c>
      <c r="M39" s="3">
        <v>0.14457</v>
      </c>
      <c r="N39" s="3">
        <v>0.10027</v>
      </c>
      <c r="O39" s="3">
        <v>6.6809999999999994E-2</v>
      </c>
      <c r="P39" s="3">
        <v>4.2720000000000001E-2</v>
      </c>
      <c r="Q39" s="3">
        <v>2.6190000000000001E-2</v>
      </c>
      <c r="R39" s="3">
        <v>1.5389999999999999E-2</v>
      </c>
      <c r="S39" s="3">
        <v>8.6599999999999993E-3</v>
      </c>
      <c r="T39" s="3">
        <v>4.6600000000000001E-3</v>
      </c>
      <c r="U39" s="3">
        <v>2.3999999999999998E-3</v>
      </c>
      <c r="V39" s="3">
        <v>1.1800000000000001E-3</v>
      </c>
      <c r="W39" s="3">
        <v>5.5999999999999995E-4</v>
      </c>
      <c r="X39" s="3">
        <v>2.5000000000000001E-4</v>
      </c>
      <c r="Y39" s="3">
        <v>1E-4</v>
      </c>
      <c r="Z39" s="3">
        <v>4.0000000000000003E-5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5">
        <f>Points[[#This Row],[8+]]-Points[[#This Row],[9+]]</f>
        <v>8.7370000000000003E-2</v>
      </c>
      <c r="AM39" s="5">
        <f>Points[[#This Row],[9+]]-Points[[#This Row],[10+]]</f>
        <v>8.4000000000000019E-2</v>
      </c>
      <c r="AN39" s="5">
        <f>Points[[#This Row],[10+]]-Points[[#This Row],[11+]]</f>
        <v>7.6950000000000018E-2</v>
      </c>
      <c r="AO39" s="5">
        <f>Points[[#This Row],[11+]]-Points[[#This Row],[12+]]</f>
        <v>6.717999999999999E-2</v>
      </c>
      <c r="AP39" s="5">
        <f>Points[[#This Row],[12+]]-Points[[#This Row],[13+]]</f>
        <v>5.5879999999999985E-2</v>
      </c>
      <c r="AQ39" s="5">
        <f>Points[[#This Row],[13+]]-Points[[#This Row],[14+]]</f>
        <v>4.4300000000000006E-2</v>
      </c>
      <c r="AR39" s="5">
        <f>Points[[#This Row],[14+]]-Points[[#This Row],[15+]]</f>
        <v>3.3460000000000004E-2</v>
      </c>
      <c r="AS39" s="5">
        <f>Points[[#This Row],[15+]]-Points[[#This Row],[16+]]</f>
        <v>2.4089999999999993E-2</v>
      </c>
      <c r="AT39" s="5">
        <f>Points[[#This Row],[16+]]-Points[[#This Row],[17+]]</f>
        <v>1.653E-2</v>
      </c>
      <c r="AU39" s="5">
        <f>Points[[#This Row],[17+]]-Points[[#This Row],[18+]]</f>
        <v>1.0800000000000002E-2</v>
      </c>
      <c r="AV39" s="5">
        <f>Points[[#This Row],[18+]]-Points[[#This Row],[19+]]</f>
        <v>6.7299999999999999E-3</v>
      </c>
      <c r="AW39" s="5">
        <f>Points[[#This Row],[19+]]-Points[[#This Row],[20+]]</f>
        <v>3.9999999999999992E-3</v>
      </c>
      <c r="AX39" s="5">
        <f>Points[[#This Row],[20+]]-Points[[#This Row],[21+]]</f>
        <v>2.2600000000000003E-3</v>
      </c>
      <c r="AY39" s="5">
        <f>Points[[#This Row],[21+]]-Points[[#This Row],[22+]]</f>
        <v>1.2199999999999997E-3</v>
      </c>
      <c r="AZ39" s="5">
        <f>Points[[#This Row],[22+]]-Points[[#This Row],[23+]]</f>
        <v>6.2000000000000011E-4</v>
      </c>
      <c r="BA39" s="5">
        <f>Points[[#This Row],[23+]]-Points[[#This Row],[24+]]</f>
        <v>3.0999999999999995E-4</v>
      </c>
      <c r="BB39" s="5">
        <f>Points[[#This Row],[24+]]-Points[[#This Row],[25+]]</f>
        <v>1.5000000000000001E-4</v>
      </c>
      <c r="BC39" s="5">
        <f>Points[[#This Row],[25+]]-Points[[#This Row],[26+]]</f>
        <v>6.0000000000000002E-5</v>
      </c>
      <c r="BD39" s="5">
        <f>Points[[#This Row],[26+]]-Points[[#This Row],[27+]]</f>
        <v>4.0000000000000003E-5</v>
      </c>
      <c r="BE39" s="5">
        <f>Points[[#This Row],[27+]]-Points[[#This Row],[28+]]</f>
        <v>0</v>
      </c>
      <c r="BF39" s="5">
        <f>Points[[#This Row],[28+]]-Points[[#This Row],[29+]]</f>
        <v>0</v>
      </c>
      <c r="BG39" s="5">
        <f>Points[[#This Row],[29+]]-Points[[#This Row],[30+]]</f>
        <v>0</v>
      </c>
      <c r="BH39" s="5">
        <f>Points[[#This Row],[30+]]-Points[[#This Row],[31+]]</f>
        <v>0</v>
      </c>
      <c r="BI39" s="5">
        <f>Points[[#This Row],[31+]]-Points[[#This Row],[32+]]</f>
        <v>0</v>
      </c>
      <c r="BJ39" s="5">
        <f>Points[[#This Row],[32+]]-Points[[#This Row],[33+]]</f>
        <v>0</v>
      </c>
      <c r="BK39" s="5">
        <f>Points[[#This Row],[33+]]-Points[[#This Row],[34+]]</f>
        <v>0</v>
      </c>
      <c r="BL39" s="5">
        <f>Points[[#This Row],[34+]]-Points[[#This Row],[35+]]</f>
        <v>0</v>
      </c>
      <c r="BM39" s="5">
        <f>Points[[#This Row],[35+]]-Points[[#This Row],[40+]]</f>
        <v>0</v>
      </c>
      <c r="BN39" s="5">
        <f>Points[[#This Row],[40+]]-Points[[#This Row],[45+]]</f>
        <v>0</v>
      </c>
    </row>
    <row r="40" spans="1:66" x14ac:dyDescent="0.25">
      <c r="A40" s="10">
        <v>22400790</v>
      </c>
      <c r="B40" s="4" t="s">
        <v>143</v>
      </c>
      <c r="C40" s="4" t="s">
        <v>80</v>
      </c>
      <c r="D40" s="11">
        <v>0.8125</v>
      </c>
      <c r="E40" s="6" t="str">
        <f>HYPERLINK("https://www.nba.com/stats/player/1627777/boxscores-traditional", "Georges Niang")</f>
        <v>Georges Niang</v>
      </c>
      <c r="F40">
        <v>15</v>
      </c>
      <c r="G40" s="4">
        <v>0.5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0.97724999999999995</v>
      </c>
      <c r="O40" s="3">
        <v>0.5</v>
      </c>
      <c r="P40" s="3">
        <v>2.2749999999999999E-2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5">
        <f>Points[[#This Row],[8+]]-Points[[#This Row],[9+]]</f>
        <v>0</v>
      </c>
      <c r="AM40" s="5">
        <f>Points[[#This Row],[9+]]-Points[[#This Row],[10+]]</f>
        <v>0</v>
      </c>
      <c r="AN40" s="5">
        <f>Points[[#This Row],[10+]]-Points[[#This Row],[11+]]</f>
        <v>0</v>
      </c>
      <c r="AO40" s="5">
        <f>Points[[#This Row],[11+]]-Points[[#This Row],[12+]]</f>
        <v>0</v>
      </c>
      <c r="AP40" s="5">
        <f>Points[[#This Row],[12+]]-Points[[#This Row],[13+]]</f>
        <v>0</v>
      </c>
      <c r="AQ40" s="5">
        <f>Points[[#This Row],[13+]]-Points[[#This Row],[14+]]</f>
        <v>2.2750000000000048E-2</v>
      </c>
      <c r="AR40" s="5">
        <f>Points[[#This Row],[14+]]-Points[[#This Row],[15+]]</f>
        <v>0.47724999999999995</v>
      </c>
      <c r="AS40" s="5">
        <f>Points[[#This Row],[15+]]-Points[[#This Row],[16+]]</f>
        <v>0.47725000000000001</v>
      </c>
      <c r="AT40" s="5">
        <f>Points[[#This Row],[16+]]-Points[[#This Row],[17+]]</f>
        <v>2.2749999999999999E-2</v>
      </c>
      <c r="AU40" s="5">
        <f>Points[[#This Row],[17+]]-Points[[#This Row],[18+]]</f>
        <v>0</v>
      </c>
      <c r="AV40" s="5">
        <f>Points[[#This Row],[18+]]-Points[[#This Row],[19+]]</f>
        <v>0</v>
      </c>
      <c r="AW40" s="5">
        <f>Points[[#This Row],[19+]]-Points[[#This Row],[20+]]</f>
        <v>0</v>
      </c>
      <c r="AX40" s="5">
        <f>Points[[#This Row],[20+]]-Points[[#This Row],[21+]]</f>
        <v>0</v>
      </c>
      <c r="AY40" s="5">
        <f>Points[[#This Row],[21+]]-Points[[#This Row],[22+]]</f>
        <v>0</v>
      </c>
      <c r="AZ40" s="5">
        <f>Points[[#This Row],[22+]]-Points[[#This Row],[23+]]</f>
        <v>0</v>
      </c>
      <c r="BA40" s="5">
        <f>Points[[#This Row],[23+]]-Points[[#This Row],[24+]]</f>
        <v>0</v>
      </c>
      <c r="BB40" s="5">
        <f>Points[[#This Row],[24+]]-Points[[#This Row],[25+]]</f>
        <v>0</v>
      </c>
      <c r="BC40" s="5">
        <f>Points[[#This Row],[25+]]-Points[[#This Row],[26+]]</f>
        <v>0</v>
      </c>
      <c r="BD40" s="5">
        <f>Points[[#This Row],[26+]]-Points[[#This Row],[27+]]</f>
        <v>0</v>
      </c>
      <c r="BE40" s="5">
        <f>Points[[#This Row],[27+]]-Points[[#This Row],[28+]]</f>
        <v>0</v>
      </c>
      <c r="BF40" s="5">
        <f>Points[[#This Row],[28+]]-Points[[#This Row],[29+]]</f>
        <v>0</v>
      </c>
      <c r="BG40" s="5">
        <f>Points[[#This Row],[29+]]-Points[[#This Row],[30+]]</f>
        <v>0</v>
      </c>
      <c r="BH40" s="5">
        <f>Points[[#This Row],[30+]]-Points[[#This Row],[31+]]</f>
        <v>0</v>
      </c>
      <c r="BI40" s="5">
        <f>Points[[#This Row],[31+]]-Points[[#This Row],[32+]]</f>
        <v>0</v>
      </c>
      <c r="BJ40" s="5">
        <f>Points[[#This Row],[32+]]-Points[[#This Row],[33+]]</f>
        <v>0</v>
      </c>
      <c r="BK40" s="5">
        <f>Points[[#This Row],[33+]]-Points[[#This Row],[34+]]</f>
        <v>0</v>
      </c>
      <c r="BL40" s="5">
        <f>Points[[#This Row],[34+]]-Points[[#This Row],[35+]]</f>
        <v>0</v>
      </c>
      <c r="BM40" s="5">
        <f>Points[[#This Row],[35+]]-Points[[#This Row],[40+]]</f>
        <v>0</v>
      </c>
      <c r="BN40" s="5">
        <f>Points[[#This Row],[40+]]-Points[[#This Row],[45+]]</f>
        <v>0</v>
      </c>
    </row>
    <row r="41" spans="1:66" x14ac:dyDescent="0.25">
      <c r="A41" s="10">
        <v>22400790</v>
      </c>
      <c r="B41" s="4" t="s">
        <v>143</v>
      </c>
      <c r="C41" s="4" t="s">
        <v>80</v>
      </c>
      <c r="D41" s="11">
        <v>0.8125</v>
      </c>
      <c r="E41" s="6" t="str">
        <f>HYPERLINK("https://www.nba.com/stats/player/1629027/boxscores-traditional", "Trae Young")</f>
        <v>Trae Young</v>
      </c>
      <c r="F41">
        <v>29.6</v>
      </c>
      <c r="G41" s="4">
        <v>7.06</v>
      </c>
      <c r="H41" s="3">
        <v>0.99888999999999994</v>
      </c>
      <c r="I41" s="3">
        <v>0.99824999999999997</v>
      </c>
      <c r="J41" s="3">
        <v>0.99728000000000006</v>
      </c>
      <c r="K41" s="3">
        <v>0.99573</v>
      </c>
      <c r="L41" s="3">
        <v>0.99360999999999999</v>
      </c>
      <c r="M41" s="3">
        <v>0.99060999999999999</v>
      </c>
      <c r="N41" s="3">
        <v>0.98645000000000005</v>
      </c>
      <c r="O41" s="3">
        <v>0.98077000000000003</v>
      </c>
      <c r="P41" s="3">
        <v>0.97319999999999995</v>
      </c>
      <c r="Q41" s="3">
        <v>0.96245999999999998</v>
      </c>
      <c r="R41" s="3">
        <v>0.94950000000000001</v>
      </c>
      <c r="S41" s="3">
        <v>0.93318999999999996</v>
      </c>
      <c r="T41" s="3">
        <v>0.91308999999999996</v>
      </c>
      <c r="U41" s="3">
        <v>0.88876999999999995</v>
      </c>
      <c r="V41" s="3">
        <v>0.85992999999999997</v>
      </c>
      <c r="W41" s="3">
        <v>0.82381000000000004</v>
      </c>
      <c r="X41" s="3">
        <v>0.78524000000000005</v>
      </c>
      <c r="Y41" s="3">
        <v>0.74214999999999998</v>
      </c>
      <c r="Z41" s="3">
        <v>0.69496999999999998</v>
      </c>
      <c r="AA41" s="3">
        <v>0.64431000000000005</v>
      </c>
      <c r="AB41" s="3">
        <v>0.59094999999999998</v>
      </c>
      <c r="AC41" s="3">
        <v>0.53188000000000002</v>
      </c>
      <c r="AD41" s="3">
        <v>0.47608</v>
      </c>
      <c r="AE41" s="3">
        <v>0.42074</v>
      </c>
      <c r="AF41" s="3">
        <v>0.36692999999999998</v>
      </c>
      <c r="AG41" s="3">
        <v>0.31561</v>
      </c>
      <c r="AH41" s="3">
        <v>0.26762999999999998</v>
      </c>
      <c r="AI41" s="3">
        <v>0.22363</v>
      </c>
      <c r="AJ41" s="3">
        <v>7.0779999999999996E-2</v>
      </c>
      <c r="AK41" s="3">
        <v>1.4630000000000001E-2</v>
      </c>
      <c r="AL41" s="5">
        <f>Points[[#This Row],[8+]]-Points[[#This Row],[9+]]</f>
        <v>6.3999999999997392E-4</v>
      </c>
      <c r="AM41" s="5">
        <f>Points[[#This Row],[9+]]-Points[[#This Row],[10+]]</f>
        <v>9.6999999999991537E-4</v>
      </c>
      <c r="AN41" s="5">
        <f>Points[[#This Row],[10+]]-Points[[#This Row],[11+]]</f>
        <v>1.5500000000000513E-3</v>
      </c>
      <c r="AO41" s="5">
        <f>Points[[#This Row],[11+]]-Points[[#This Row],[12+]]</f>
        <v>2.1200000000000108E-3</v>
      </c>
      <c r="AP41" s="5">
        <f>Points[[#This Row],[12+]]-Points[[#This Row],[13+]]</f>
        <v>3.0000000000000027E-3</v>
      </c>
      <c r="AQ41" s="5">
        <f>Points[[#This Row],[13+]]-Points[[#This Row],[14+]]</f>
        <v>4.1599999999999415E-3</v>
      </c>
      <c r="AR41" s="5">
        <f>Points[[#This Row],[14+]]-Points[[#This Row],[15+]]</f>
        <v>5.6800000000000184E-3</v>
      </c>
      <c r="AS41" s="5">
        <f>Points[[#This Row],[15+]]-Points[[#This Row],[16+]]</f>
        <v>7.5700000000000767E-3</v>
      </c>
      <c r="AT41" s="5">
        <f>Points[[#This Row],[16+]]-Points[[#This Row],[17+]]</f>
        <v>1.0739999999999972E-2</v>
      </c>
      <c r="AU41" s="5">
        <f>Points[[#This Row],[17+]]-Points[[#This Row],[18+]]</f>
        <v>1.2959999999999972E-2</v>
      </c>
      <c r="AV41" s="5">
        <f>Points[[#This Row],[18+]]-Points[[#This Row],[19+]]</f>
        <v>1.6310000000000047E-2</v>
      </c>
      <c r="AW41" s="5">
        <f>Points[[#This Row],[19+]]-Points[[#This Row],[20+]]</f>
        <v>2.0100000000000007E-2</v>
      </c>
      <c r="AX41" s="5">
        <f>Points[[#This Row],[20+]]-Points[[#This Row],[21+]]</f>
        <v>2.4320000000000008E-2</v>
      </c>
      <c r="AY41" s="5">
        <f>Points[[#This Row],[21+]]-Points[[#This Row],[22+]]</f>
        <v>2.8839999999999977E-2</v>
      </c>
      <c r="AZ41" s="5">
        <f>Points[[#This Row],[22+]]-Points[[#This Row],[23+]]</f>
        <v>3.611999999999993E-2</v>
      </c>
      <c r="BA41" s="5">
        <f>Points[[#This Row],[23+]]-Points[[#This Row],[24+]]</f>
        <v>3.8569999999999993E-2</v>
      </c>
      <c r="BB41" s="5">
        <f>Points[[#This Row],[24+]]-Points[[#This Row],[25+]]</f>
        <v>4.3090000000000073E-2</v>
      </c>
      <c r="BC41" s="5">
        <f>Points[[#This Row],[25+]]-Points[[#This Row],[26+]]</f>
        <v>4.718E-2</v>
      </c>
      <c r="BD41" s="5">
        <f>Points[[#This Row],[26+]]-Points[[#This Row],[27+]]</f>
        <v>5.0659999999999927E-2</v>
      </c>
      <c r="BE41" s="5">
        <f>Points[[#This Row],[27+]]-Points[[#This Row],[28+]]</f>
        <v>5.3360000000000074E-2</v>
      </c>
      <c r="BF41" s="5">
        <f>Points[[#This Row],[28+]]-Points[[#This Row],[29+]]</f>
        <v>5.9069999999999956E-2</v>
      </c>
      <c r="BG41" s="5">
        <f>Points[[#This Row],[29+]]-Points[[#This Row],[30+]]</f>
        <v>5.5800000000000016E-2</v>
      </c>
      <c r="BH41" s="5">
        <f>Points[[#This Row],[30+]]-Points[[#This Row],[31+]]</f>
        <v>5.534E-2</v>
      </c>
      <c r="BI41" s="5">
        <f>Points[[#This Row],[31+]]-Points[[#This Row],[32+]]</f>
        <v>5.3810000000000024E-2</v>
      </c>
      <c r="BJ41" s="5">
        <f>Points[[#This Row],[32+]]-Points[[#This Row],[33+]]</f>
        <v>5.1319999999999977E-2</v>
      </c>
      <c r="BK41" s="5">
        <f>Points[[#This Row],[33+]]-Points[[#This Row],[34+]]</f>
        <v>4.7980000000000023E-2</v>
      </c>
      <c r="BL41" s="5">
        <f>Points[[#This Row],[34+]]-Points[[#This Row],[35+]]</f>
        <v>4.3999999999999984E-2</v>
      </c>
      <c r="BM41" s="5">
        <f>Points[[#This Row],[35+]]-Points[[#This Row],[40+]]</f>
        <v>0.15284999999999999</v>
      </c>
      <c r="BN41" s="5">
        <f>Points[[#This Row],[40+]]-Points[[#This Row],[45+]]</f>
        <v>5.6149999999999992E-2</v>
      </c>
    </row>
    <row r="42" spans="1:66" x14ac:dyDescent="0.25">
      <c r="A42" s="10">
        <v>22400790</v>
      </c>
      <c r="B42" s="4" t="s">
        <v>143</v>
      </c>
      <c r="C42" s="4" t="s">
        <v>80</v>
      </c>
      <c r="D42" s="11">
        <v>0.8125</v>
      </c>
      <c r="E42" s="6" t="str">
        <f>HYPERLINK("https://www.nba.com/stats/player/1630552/boxscores-traditional", "Jalen Johnson")</f>
        <v>Jalen Johnson</v>
      </c>
      <c r="F42">
        <v>15.2</v>
      </c>
      <c r="G42" s="4">
        <v>2.7130000000000001</v>
      </c>
      <c r="H42" s="3">
        <v>0.99597999999999998</v>
      </c>
      <c r="I42" s="3">
        <v>0.98899000000000004</v>
      </c>
      <c r="J42" s="3">
        <v>0.97257000000000005</v>
      </c>
      <c r="K42" s="3">
        <v>0.93942999999999999</v>
      </c>
      <c r="L42" s="3">
        <v>0.88100000000000001</v>
      </c>
      <c r="M42" s="3">
        <v>0.79103000000000001</v>
      </c>
      <c r="N42" s="3">
        <v>0.67003000000000001</v>
      </c>
      <c r="O42" s="3">
        <v>0.52790000000000004</v>
      </c>
      <c r="P42" s="3">
        <v>0.38590999999999998</v>
      </c>
      <c r="Q42" s="3">
        <v>0.25463000000000002</v>
      </c>
      <c r="R42" s="3">
        <v>0.15151000000000001</v>
      </c>
      <c r="S42" s="3">
        <v>8.0759999999999998E-2</v>
      </c>
      <c r="T42" s="3">
        <v>3.8359999999999998E-2</v>
      </c>
      <c r="U42" s="3">
        <v>1.618E-2</v>
      </c>
      <c r="V42" s="3">
        <v>6.0400000000000002E-3</v>
      </c>
      <c r="W42" s="3">
        <v>1.99E-3</v>
      </c>
      <c r="X42" s="3">
        <v>5.9999999999999995E-4</v>
      </c>
      <c r="Y42" s="3">
        <v>1.4999999999999999E-4</v>
      </c>
      <c r="Z42" s="3">
        <v>3.0000000000000001E-5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5">
        <f>Points[[#This Row],[8+]]-Points[[#This Row],[9+]]</f>
        <v>6.9899999999999407E-3</v>
      </c>
      <c r="AM42" s="5">
        <f>Points[[#This Row],[9+]]-Points[[#This Row],[10+]]</f>
        <v>1.641999999999999E-2</v>
      </c>
      <c r="AN42" s="5">
        <f>Points[[#This Row],[10+]]-Points[[#This Row],[11+]]</f>
        <v>3.3140000000000058E-2</v>
      </c>
      <c r="AO42" s="5">
        <f>Points[[#This Row],[11+]]-Points[[#This Row],[12+]]</f>
        <v>5.8429999999999982E-2</v>
      </c>
      <c r="AP42" s="5">
        <f>Points[[#This Row],[12+]]-Points[[#This Row],[13+]]</f>
        <v>8.9969999999999994E-2</v>
      </c>
      <c r="AQ42" s="5">
        <f>Points[[#This Row],[13+]]-Points[[#This Row],[14+]]</f>
        <v>0.121</v>
      </c>
      <c r="AR42" s="5">
        <f>Points[[#This Row],[14+]]-Points[[#This Row],[15+]]</f>
        <v>0.14212999999999998</v>
      </c>
      <c r="AS42" s="5">
        <f>Points[[#This Row],[15+]]-Points[[#This Row],[16+]]</f>
        <v>0.14199000000000006</v>
      </c>
      <c r="AT42" s="5">
        <f>Points[[#This Row],[16+]]-Points[[#This Row],[17+]]</f>
        <v>0.13127999999999995</v>
      </c>
      <c r="AU42" s="5">
        <f>Points[[#This Row],[17+]]-Points[[#This Row],[18+]]</f>
        <v>0.10312000000000002</v>
      </c>
      <c r="AV42" s="5">
        <f>Points[[#This Row],[18+]]-Points[[#This Row],[19+]]</f>
        <v>7.0750000000000007E-2</v>
      </c>
      <c r="AW42" s="5">
        <f>Points[[#This Row],[19+]]-Points[[#This Row],[20+]]</f>
        <v>4.24E-2</v>
      </c>
      <c r="AX42" s="5">
        <f>Points[[#This Row],[20+]]-Points[[#This Row],[21+]]</f>
        <v>2.2179999999999998E-2</v>
      </c>
      <c r="AY42" s="5">
        <f>Points[[#This Row],[21+]]-Points[[#This Row],[22+]]</f>
        <v>1.014E-2</v>
      </c>
      <c r="AZ42" s="5">
        <f>Points[[#This Row],[22+]]-Points[[#This Row],[23+]]</f>
        <v>4.0499999999999998E-3</v>
      </c>
      <c r="BA42" s="5">
        <f>Points[[#This Row],[23+]]-Points[[#This Row],[24+]]</f>
        <v>1.3900000000000002E-3</v>
      </c>
      <c r="BB42" s="5">
        <f>Points[[#This Row],[24+]]-Points[[#This Row],[25+]]</f>
        <v>4.4999999999999999E-4</v>
      </c>
      <c r="BC42" s="5">
        <f>Points[[#This Row],[25+]]-Points[[#This Row],[26+]]</f>
        <v>1.1999999999999999E-4</v>
      </c>
      <c r="BD42" s="5">
        <f>Points[[#This Row],[26+]]-Points[[#This Row],[27+]]</f>
        <v>3.0000000000000001E-5</v>
      </c>
      <c r="BE42" s="5">
        <f>Points[[#This Row],[27+]]-Points[[#This Row],[28+]]</f>
        <v>0</v>
      </c>
      <c r="BF42" s="5">
        <f>Points[[#This Row],[28+]]-Points[[#This Row],[29+]]</f>
        <v>0</v>
      </c>
      <c r="BG42" s="5">
        <f>Points[[#This Row],[29+]]-Points[[#This Row],[30+]]</f>
        <v>0</v>
      </c>
      <c r="BH42" s="5">
        <f>Points[[#This Row],[30+]]-Points[[#This Row],[31+]]</f>
        <v>0</v>
      </c>
      <c r="BI42" s="5">
        <f>Points[[#This Row],[31+]]-Points[[#This Row],[32+]]</f>
        <v>0</v>
      </c>
      <c r="BJ42" s="5">
        <f>Points[[#This Row],[32+]]-Points[[#This Row],[33+]]</f>
        <v>0</v>
      </c>
      <c r="BK42" s="5">
        <f>Points[[#This Row],[33+]]-Points[[#This Row],[34+]]</f>
        <v>0</v>
      </c>
      <c r="BL42" s="5">
        <f>Points[[#This Row],[34+]]-Points[[#This Row],[35+]]</f>
        <v>0</v>
      </c>
      <c r="BM42" s="5">
        <f>Points[[#This Row],[35+]]-Points[[#This Row],[40+]]</f>
        <v>0</v>
      </c>
      <c r="BN42" s="5">
        <f>Points[[#This Row],[40+]]-Points[[#This Row],[45+]]</f>
        <v>0</v>
      </c>
    </row>
    <row r="43" spans="1:66" x14ac:dyDescent="0.25">
      <c r="A43" s="10">
        <v>22400790</v>
      </c>
      <c r="B43" s="4" t="s">
        <v>143</v>
      </c>
      <c r="C43" s="4" t="s">
        <v>80</v>
      </c>
      <c r="D43" s="11">
        <v>0.8125</v>
      </c>
      <c r="E43" s="6" t="str">
        <f>HYPERLINK("https://www.nba.com/stats/player/1629631/boxscores-traditional", "De'Andre Hunter")</f>
        <v>De'Andre Hunter</v>
      </c>
      <c r="F43">
        <v>15.33</v>
      </c>
      <c r="G43" s="4">
        <v>3</v>
      </c>
      <c r="H43" s="3">
        <v>0.99265999999999999</v>
      </c>
      <c r="I43" s="3">
        <v>0.98257000000000005</v>
      </c>
      <c r="J43" s="3">
        <v>0.96245999999999998</v>
      </c>
      <c r="K43" s="3">
        <v>0.92506999999999995</v>
      </c>
      <c r="L43" s="3">
        <v>0.86650000000000005</v>
      </c>
      <c r="M43" s="3">
        <v>0.7823</v>
      </c>
      <c r="N43" s="3">
        <v>0.67003000000000001</v>
      </c>
      <c r="O43" s="3">
        <v>0.54379999999999995</v>
      </c>
      <c r="P43" s="3">
        <v>0.41293999999999997</v>
      </c>
      <c r="Q43" s="3">
        <v>0.28774</v>
      </c>
      <c r="R43" s="3">
        <v>0.18673000000000001</v>
      </c>
      <c r="S43" s="3">
        <v>0.11123</v>
      </c>
      <c r="T43" s="3">
        <v>5.9380000000000002E-2</v>
      </c>
      <c r="U43" s="3">
        <v>2.938E-2</v>
      </c>
      <c r="V43" s="3">
        <v>1.321E-2</v>
      </c>
      <c r="W43" s="3">
        <v>5.2300000000000003E-3</v>
      </c>
      <c r="X43" s="3">
        <v>1.9300000000000001E-3</v>
      </c>
      <c r="Y43" s="3">
        <v>6.4000000000000005E-4</v>
      </c>
      <c r="Z43" s="3">
        <v>1.9000000000000001E-4</v>
      </c>
      <c r="AA43" s="3">
        <v>5.0000000000000002E-5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5">
        <f>Points[[#This Row],[8+]]-Points[[#This Row],[9+]]</f>
        <v>1.0089999999999932E-2</v>
      </c>
      <c r="AM43" s="5">
        <f>Points[[#This Row],[9+]]-Points[[#This Row],[10+]]</f>
        <v>2.0110000000000072E-2</v>
      </c>
      <c r="AN43" s="5">
        <f>Points[[#This Row],[10+]]-Points[[#This Row],[11+]]</f>
        <v>3.7390000000000034E-2</v>
      </c>
      <c r="AO43" s="5">
        <f>Points[[#This Row],[11+]]-Points[[#This Row],[12+]]</f>
        <v>5.85699999999999E-2</v>
      </c>
      <c r="AP43" s="5">
        <f>Points[[#This Row],[12+]]-Points[[#This Row],[13+]]</f>
        <v>8.4200000000000053E-2</v>
      </c>
      <c r="AQ43" s="5">
        <f>Points[[#This Row],[13+]]-Points[[#This Row],[14+]]</f>
        <v>0.11226999999999998</v>
      </c>
      <c r="AR43" s="5">
        <f>Points[[#This Row],[14+]]-Points[[#This Row],[15+]]</f>
        <v>0.12623000000000006</v>
      </c>
      <c r="AS43" s="5">
        <f>Points[[#This Row],[15+]]-Points[[#This Row],[16+]]</f>
        <v>0.13085999999999998</v>
      </c>
      <c r="AT43" s="5">
        <f>Points[[#This Row],[16+]]-Points[[#This Row],[17+]]</f>
        <v>0.12519999999999998</v>
      </c>
      <c r="AU43" s="5">
        <f>Points[[#This Row],[17+]]-Points[[#This Row],[18+]]</f>
        <v>0.10100999999999999</v>
      </c>
      <c r="AV43" s="5">
        <f>Points[[#This Row],[18+]]-Points[[#This Row],[19+]]</f>
        <v>7.5500000000000012E-2</v>
      </c>
      <c r="AW43" s="5">
        <f>Points[[#This Row],[19+]]-Points[[#This Row],[20+]]</f>
        <v>5.1849999999999993E-2</v>
      </c>
      <c r="AX43" s="5">
        <f>Points[[#This Row],[20+]]-Points[[#This Row],[21+]]</f>
        <v>3.0000000000000002E-2</v>
      </c>
      <c r="AY43" s="5">
        <f>Points[[#This Row],[21+]]-Points[[#This Row],[22+]]</f>
        <v>1.617E-2</v>
      </c>
      <c r="AZ43" s="5">
        <f>Points[[#This Row],[22+]]-Points[[#This Row],[23+]]</f>
        <v>7.9799999999999992E-3</v>
      </c>
      <c r="BA43" s="5">
        <f>Points[[#This Row],[23+]]-Points[[#This Row],[24+]]</f>
        <v>3.3E-3</v>
      </c>
      <c r="BB43" s="5">
        <f>Points[[#This Row],[24+]]-Points[[#This Row],[25+]]</f>
        <v>1.2899999999999999E-3</v>
      </c>
      <c r="BC43" s="5">
        <f>Points[[#This Row],[25+]]-Points[[#This Row],[26+]]</f>
        <v>4.5000000000000004E-4</v>
      </c>
      <c r="BD43" s="5">
        <f>Points[[#This Row],[26+]]-Points[[#This Row],[27+]]</f>
        <v>1.4000000000000001E-4</v>
      </c>
      <c r="BE43" s="5">
        <f>Points[[#This Row],[27+]]-Points[[#This Row],[28+]]</f>
        <v>5.0000000000000002E-5</v>
      </c>
      <c r="BF43" s="5">
        <f>Points[[#This Row],[28+]]-Points[[#This Row],[29+]]</f>
        <v>0</v>
      </c>
      <c r="BG43" s="5">
        <f>Points[[#This Row],[29+]]-Points[[#This Row],[30+]]</f>
        <v>0</v>
      </c>
      <c r="BH43" s="5">
        <f>Points[[#This Row],[30+]]-Points[[#This Row],[31+]]</f>
        <v>0</v>
      </c>
      <c r="BI43" s="5">
        <f>Points[[#This Row],[31+]]-Points[[#This Row],[32+]]</f>
        <v>0</v>
      </c>
      <c r="BJ43" s="5">
        <f>Points[[#This Row],[32+]]-Points[[#This Row],[33+]]</f>
        <v>0</v>
      </c>
      <c r="BK43" s="5">
        <f>Points[[#This Row],[33+]]-Points[[#This Row],[34+]]</f>
        <v>0</v>
      </c>
      <c r="BL43" s="5">
        <f>Points[[#This Row],[34+]]-Points[[#This Row],[35+]]</f>
        <v>0</v>
      </c>
      <c r="BM43" s="5">
        <f>Points[[#This Row],[35+]]-Points[[#This Row],[40+]]</f>
        <v>0</v>
      </c>
      <c r="BN43" s="5">
        <f>Points[[#This Row],[40+]]-Points[[#This Row],[45+]]</f>
        <v>0</v>
      </c>
    </row>
    <row r="44" spans="1:66" x14ac:dyDescent="0.25">
      <c r="A44" s="10">
        <v>22400790</v>
      </c>
      <c r="B44" s="4" t="s">
        <v>143</v>
      </c>
      <c r="C44" s="4" t="s">
        <v>80</v>
      </c>
      <c r="D44" s="11">
        <v>0.8125</v>
      </c>
      <c r="E44" s="6" t="str">
        <f>HYPERLINK("https://www.nba.com/stats/player/1627747/boxscores-traditional", "Caris LeVert")</f>
        <v>Caris LeVert</v>
      </c>
      <c r="F44">
        <v>15.67</v>
      </c>
      <c r="G44" s="4">
        <v>4.7839999999999998</v>
      </c>
      <c r="H44" s="3">
        <v>0.94520000000000004</v>
      </c>
      <c r="I44" s="3">
        <v>0.91774</v>
      </c>
      <c r="J44" s="3">
        <v>0.88297999999999999</v>
      </c>
      <c r="K44" s="3">
        <v>0.83645999999999998</v>
      </c>
      <c r="L44" s="3">
        <v>0.77934999999999999</v>
      </c>
      <c r="M44" s="3">
        <v>0.71226</v>
      </c>
      <c r="N44" s="3">
        <v>0.63683000000000001</v>
      </c>
      <c r="O44" s="3">
        <v>0.55567</v>
      </c>
      <c r="P44" s="3">
        <v>0.47210000000000002</v>
      </c>
      <c r="Q44" s="3">
        <v>0.38973999999999998</v>
      </c>
      <c r="R44" s="3">
        <v>0.31207000000000001</v>
      </c>
      <c r="S44" s="3">
        <v>0.24196000000000001</v>
      </c>
      <c r="T44" s="3">
        <v>0.18140999999999999</v>
      </c>
      <c r="U44" s="3">
        <v>0.13350000000000001</v>
      </c>
      <c r="V44" s="3">
        <v>9.3420000000000003E-2</v>
      </c>
      <c r="W44" s="3">
        <v>6.3009999999999997E-2</v>
      </c>
      <c r="X44" s="3">
        <v>4.0930000000000001E-2</v>
      </c>
      <c r="Y44" s="3">
        <v>2.5590000000000002E-2</v>
      </c>
      <c r="Z44" s="3">
        <v>1.5389999999999999E-2</v>
      </c>
      <c r="AA44" s="3">
        <v>8.8900000000000003E-3</v>
      </c>
      <c r="AB44" s="3">
        <v>4.9399999999999999E-3</v>
      </c>
      <c r="AC44" s="3">
        <v>2.64E-3</v>
      </c>
      <c r="AD44" s="3">
        <v>1.3500000000000001E-3</v>
      </c>
      <c r="AE44" s="3">
        <v>6.8999999999999997E-4</v>
      </c>
      <c r="AF44" s="3">
        <v>3.2000000000000003E-4</v>
      </c>
      <c r="AG44" s="3">
        <v>1.4999999999999999E-4</v>
      </c>
      <c r="AH44" s="3">
        <v>6.0000000000000002E-5</v>
      </c>
      <c r="AI44" s="3">
        <v>0</v>
      </c>
      <c r="AJ44" s="3">
        <v>0</v>
      </c>
      <c r="AK44" s="3">
        <v>0</v>
      </c>
      <c r="AL44" s="5">
        <f>Points[[#This Row],[8+]]-Points[[#This Row],[9+]]</f>
        <v>2.746000000000004E-2</v>
      </c>
      <c r="AM44" s="5">
        <f>Points[[#This Row],[9+]]-Points[[#This Row],[10+]]</f>
        <v>3.4760000000000013E-2</v>
      </c>
      <c r="AN44" s="5">
        <f>Points[[#This Row],[10+]]-Points[[#This Row],[11+]]</f>
        <v>4.6520000000000006E-2</v>
      </c>
      <c r="AO44" s="5">
        <f>Points[[#This Row],[11+]]-Points[[#This Row],[12+]]</f>
        <v>5.7109999999999994E-2</v>
      </c>
      <c r="AP44" s="5">
        <f>Points[[#This Row],[12+]]-Points[[#This Row],[13+]]</f>
        <v>6.7089999999999983E-2</v>
      </c>
      <c r="AQ44" s="5">
        <f>Points[[#This Row],[13+]]-Points[[#This Row],[14+]]</f>
        <v>7.5429999999999997E-2</v>
      </c>
      <c r="AR44" s="5">
        <f>Points[[#This Row],[14+]]-Points[[#This Row],[15+]]</f>
        <v>8.116000000000001E-2</v>
      </c>
      <c r="AS44" s="5">
        <f>Points[[#This Row],[15+]]-Points[[#This Row],[16+]]</f>
        <v>8.3569999999999978E-2</v>
      </c>
      <c r="AT44" s="5">
        <f>Points[[#This Row],[16+]]-Points[[#This Row],[17+]]</f>
        <v>8.2360000000000044E-2</v>
      </c>
      <c r="AU44" s="5">
        <f>Points[[#This Row],[17+]]-Points[[#This Row],[18+]]</f>
        <v>7.7669999999999961E-2</v>
      </c>
      <c r="AV44" s="5">
        <f>Points[[#This Row],[18+]]-Points[[#This Row],[19+]]</f>
        <v>7.0110000000000006E-2</v>
      </c>
      <c r="AW44" s="5">
        <f>Points[[#This Row],[19+]]-Points[[#This Row],[20+]]</f>
        <v>6.055000000000002E-2</v>
      </c>
      <c r="AX44" s="5">
        <f>Points[[#This Row],[20+]]-Points[[#This Row],[21+]]</f>
        <v>4.790999999999998E-2</v>
      </c>
      <c r="AY44" s="5">
        <f>Points[[#This Row],[21+]]-Points[[#This Row],[22+]]</f>
        <v>4.0080000000000005E-2</v>
      </c>
      <c r="AZ44" s="5">
        <f>Points[[#This Row],[22+]]-Points[[#This Row],[23+]]</f>
        <v>3.0410000000000006E-2</v>
      </c>
      <c r="BA44" s="5">
        <f>Points[[#This Row],[23+]]-Points[[#This Row],[24+]]</f>
        <v>2.2079999999999995E-2</v>
      </c>
      <c r="BB44" s="5">
        <f>Points[[#This Row],[24+]]-Points[[#This Row],[25+]]</f>
        <v>1.5339999999999999E-2</v>
      </c>
      <c r="BC44" s="5">
        <f>Points[[#This Row],[25+]]-Points[[#This Row],[26+]]</f>
        <v>1.0200000000000002E-2</v>
      </c>
      <c r="BD44" s="5">
        <f>Points[[#This Row],[26+]]-Points[[#This Row],[27+]]</f>
        <v>6.4999999999999988E-3</v>
      </c>
      <c r="BE44" s="5">
        <f>Points[[#This Row],[27+]]-Points[[#This Row],[28+]]</f>
        <v>3.9500000000000004E-3</v>
      </c>
      <c r="BF44" s="5">
        <f>Points[[#This Row],[28+]]-Points[[#This Row],[29+]]</f>
        <v>2.3E-3</v>
      </c>
      <c r="BG44" s="5">
        <f>Points[[#This Row],[29+]]-Points[[#This Row],[30+]]</f>
        <v>1.2899999999999999E-3</v>
      </c>
      <c r="BH44" s="5">
        <f>Points[[#This Row],[30+]]-Points[[#This Row],[31+]]</f>
        <v>6.600000000000001E-4</v>
      </c>
      <c r="BI44" s="5">
        <f>Points[[#This Row],[31+]]-Points[[#This Row],[32+]]</f>
        <v>3.6999999999999994E-4</v>
      </c>
      <c r="BJ44" s="5">
        <f>Points[[#This Row],[32+]]-Points[[#This Row],[33+]]</f>
        <v>1.7000000000000004E-4</v>
      </c>
      <c r="BK44" s="5">
        <f>Points[[#This Row],[33+]]-Points[[#This Row],[34+]]</f>
        <v>8.9999999999999992E-5</v>
      </c>
      <c r="BL44" s="5">
        <f>Points[[#This Row],[34+]]-Points[[#This Row],[35+]]</f>
        <v>6.0000000000000002E-5</v>
      </c>
      <c r="BM44" s="5">
        <f>Points[[#This Row],[35+]]-Points[[#This Row],[40+]]</f>
        <v>0</v>
      </c>
      <c r="BN44" s="5">
        <f>Points[[#This Row],[40+]]-Points[[#This Row],[45+]]</f>
        <v>0</v>
      </c>
    </row>
    <row r="45" spans="1:66" x14ac:dyDescent="0.25">
      <c r="A45" s="10">
        <v>22400790</v>
      </c>
      <c r="B45" s="4" t="s">
        <v>143</v>
      </c>
      <c r="C45" s="4" t="s">
        <v>80</v>
      </c>
      <c r="D45" s="11">
        <v>0.8125</v>
      </c>
      <c r="E45" s="6" t="str">
        <f>HYPERLINK("https://www.nba.com/stats/player/1630700/boxscores-traditional", "Dyson Daniels")</f>
        <v>Dyson Daniels</v>
      </c>
      <c r="F45">
        <v>15.6</v>
      </c>
      <c r="G45" s="4">
        <v>4.883</v>
      </c>
      <c r="H45" s="3">
        <v>0.94062000000000001</v>
      </c>
      <c r="I45" s="3">
        <v>0.91149000000000002</v>
      </c>
      <c r="J45" s="3">
        <v>0.87492999999999999</v>
      </c>
      <c r="K45" s="3">
        <v>0.82638999999999996</v>
      </c>
      <c r="L45" s="3">
        <v>0.77034999999999998</v>
      </c>
      <c r="M45" s="3">
        <v>0.70194000000000001</v>
      </c>
      <c r="N45" s="3">
        <v>0.62929999999999997</v>
      </c>
      <c r="O45" s="3">
        <v>0.54776000000000002</v>
      </c>
      <c r="P45" s="3">
        <v>0.46811999999999998</v>
      </c>
      <c r="Q45" s="3">
        <v>0.38590999999999998</v>
      </c>
      <c r="R45" s="3">
        <v>0.31207000000000001</v>
      </c>
      <c r="S45" s="3">
        <v>0.24196000000000001</v>
      </c>
      <c r="T45" s="3">
        <v>0.18406</v>
      </c>
      <c r="U45" s="3">
        <v>0.13350000000000001</v>
      </c>
      <c r="V45" s="3">
        <v>9.5100000000000004E-2</v>
      </c>
      <c r="W45" s="3">
        <v>6.4259999999999998E-2</v>
      </c>
      <c r="X45" s="3">
        <v>4.2720000000000001E-2</v>
      </c>
      <c r="Y45" s="3">
        <v>2.6800000000000001E-2</v>
      </c>
      <c r="Z45" s="3">
        <v>1.6590000000000001E-2</v>
      </c>
      <c r="AA45" s="3">
        <v>9.9000000000000008E-3</v>
      </c>
      <c r="AB45" s="3">
        <v>5.5399999999999998E-3</v>
      </c>
      <c r="AC45" s="3">
        <v>3.0699999999999998E-3</v>
      </c>
      <c r="AD45" s="3">
        <v>1.5900000000000001E-3</v>
      </c>
      <c r="AE45" s="3">
        <v>8.1999999999999998E-4</v>
      </c>
      <c r="AF45" s="3">
        <v>3.8999999999999999E-4</v>
      </c>
      <c r="AG45" s="3">
        <v>1.9000000000000001E-4</v>
      </c>
      <c r="AH45" s="3">
        <v>8.0000000000000007E-5</v>
      </c>
      <c r="AI45" s="3">
        <v>4.0000000000000003E-5</v>
      </c>
      <c r="AJ45" s="3">
        <v>0</v>
      </c>
      <c r="AK45" s="3">
        <v>0</v>
      </c>
      <c r="AL45" s="5">
        <f>Points[[#This Row],[8+]]-Points[[#This Row],[9+]]</f>
        <v>2.9129999999999989E-2</v>
      </c>
      <c r="AM45" s="5">
        <f>Points[[#This Row],[9+]]-Points[[#This Row],[10+]]</f>
        <v>3.6560000000000037E-2</v>
      </c>
      <c r="AN45" s="5">
        <f>Points[[#This Row],[10+]]-Points[[#This Row],[11+]]</f>
        <v>4.8540000000000028E-2</v>
      </c>
      <c r="AO45" s="5">
        <f>Points[[#This Row],[11+]]-Points[[#This Row],[12+]]</f>
        <v>5.6039999999999979E-2</v>
      </c>
      <c r="AP45" s="5">
        <f>Points[[#This Row],[12+]]-Points[[#This Row],[13+]]</f>
        <v>6.8409999999999971E-2</v>
      </c>
      <c r="AQ45" s="5">
        <f>Points[[#This Row],[13+]]-Points[[#This Row],[14+]]</f>
        <v>7.2640000000000038E-2</v>
      </c>
      <c r="AR45" s="5">
        <f>Points[[#This Row],[14+]]-Points[[#This Row],[15+]]</f>
        <v>8.1539999999999946E-2</v>
      </c>
      <c r="AS45" s="5">
        <f>Points[[#This Row],[15+]]-Points[[#This Row],[16+]]</f>
        <v>7.9640000000000044E-2</v>
      </c>
      <c r="AT45" s="5">
        <f>Points[[#This Row],[16+]]-Points[[#This Row],[17+]]</f>
        <v>8.2210000000000005E-2</v>
      </c>
      <c r="AU45" s="5">
        <f>Points[[#This Row],[17+]]-Points[[#This Row],[18+]]</f>
        <v>7.3839999999999961E-2</v>
      </c>
      <c r="AV45" s="5">
        <f>Points[[#This Row],[18+]]-Points[[#This Row],[19+]]</f>
        <v>7.0110000000000006E-2</v>
      </c>
      <c r="AW45" s="5">
        <f>Points[[#This Row],[19+]]-Points[[#This Row],[20+]]</f>
        <v>5.7900000000000007E-2</v>
      </c>
      <c r="AX45" s="5">
        <f>Points[[#This Row],[20+]]-Points[[#This Row],[21+]]</f>
        <v>5.0559999999999994E-2</v>
      </c>
      <c r="AY45" s="5">
        <f>Points[[#This Row],[21+]]-Points[[#This Row],[22+]]</f>
        <v>3.8400000000000004E-2</v>
      </c>
      <c r="AZ45" s="5">
        <f>Points[[#This Row],[22+]]-Points[[#This Row],[23+]]</f>
        <v>3.0840000000000006E-2</v>
      </c>
      <c r="BA45" s="5">
        <f>Points[[#This Row],[23+]]-Points[[#This Row],[24+]]</f>
        <v>2.1539999999999997E-2</v>
      </c>
      <c r="BB45" s="5">
        <f>Points[[#This Row],[24+]]-Points[[#This Row],[25+]]</f>
        <v>1.592E-2</v>
      </c>
      <c r="BC45" s="5">
        <f>Points[[#This Row],[25+]]-Points[[#This Row],[26+]]</f>
        <v>1.021E-2</v>
      </c>
      <c r="BD45" s="5">
        <f>Points[[#This Row],[26+]]-Points[[#This Row],[27+]]</f>
        <v>6.6899999999999998E-3</v>
      </c>
      <c r="BE45" s="5">
        <f>Points[[#This Row],[27+]]-Points[[#This Row],[28+]]</f>
        <v>4.360000000000001E-3</v>
      </c>
      <c r="BF45" s="5">
        <f>Points[[#This Row],[28+]]-Points[[#This Row],[29+]]</f>
        <v>2.47E-3</v>
      </c>
      <c r="BG45" s="5">
        <f>Points[[#This Row],[29+]]-Points[[#This Row],[30+]]</f>
        <v>1.4799999999999998E-3</v>
      </c>
      <c r="BH45" s="5">
        <f>Points[[#This Row],[30+]]-Points[[#This Row],[31+]]</f>
        <v>7.7000000000000007E-4</v>
      </c>
      <c r="BI45" s="5">
        <f>Points[[#This Row],[31+]]-Points[[#This Row],[32+]]</f>
        <v>4.2999999999999999E-4</v>
      </c>
      <c r="BJ45" s="5">
        <f>Points[[#This Row],[32+]]-Points[[#This Row],[33+]]</f>
        <v>1.9999999999999998E-4</v>
      </c>
      <c r="BK45" s="5">
        <f>Points[[#This Row],[33+]]-Points[[#This Row],[34+]]</f>
        <v>1.1E-4</v>
      </c>
      <c r="BL45" s="5">
        <f>Points[[#This Row],[34+]]-Points[[#This Row],[35+]]</f>
        <v>4.0000000000000003E-5</v>
      </c>
      <c r="BM45" s="5">
        <f>Points[[#This Row],[35+]]-Points[[#This Row],[40+]]</f>
        <v>4.0000000000000003E-5</v>
      </c>
      <c r="BN45" s="5">
        <f>Points[[#This Row],[40+]]-Points[[#This Row],[45+]]</f>
        <v>0</v>
      </c>
    </row>
    <row r="46" spans="1:66" x14ac:dyDescent="0.25">
      <c r="A46" s="10">
        <v>22400790</v>
      </c>
      <c r="B46" s="4" t="s">
        <v>143</v>
      </c>
      <c r="C46" s="4" t="s">
        <v>80</v>
      </c>
      <c r="D46" s="11">
        <v>0.8125</v>
      </c>
      <c r="E46" s="6" t="str">
        <f>HYPERLINK("https://www.nba.com/stats/player/1627777/boxscores-traditional", "Georges Niang")</f>
        <v>Georges Niang</v>
      </c>
      <c r="F46">
        <v>15</v>
      </c>
      <c r="G46" s="4">
        <v>5.3540000000000001</v>
      </c>
      <c r="H46" s="3">
        <v>0.90490000000000004</v>
      </c>
      <c r="I46" s="3">
        <v>0.86863999999999997</v>
      </c>
      <c r="J46" s="3">
        <v>0.82381000000000004</v>
      </c>
      <c r="K46" s="3">
        <v>0.77337</v>
      </c>
      <c r="L46" s="3">
        <v>0.71226</v>
      </c>
      <c r="M46" s="3">
        <v>0.64431000000000005</v>
      </c>
      <c r="N46" s="3">
        <v>0.57535000000000003</v>
      </c>
      <c r="O46" s="3">
        <v>0.5</v>
      </c>
      <c r="P46" s="3">
        <v>0.42465000000000003</v>
      </c>
      <c r="Q46" s="3">
        <v>0.35569000000000001</v>
      </c>
      <c r="R46" s="3">
        <v>0.28774</v>
      </c>
      <c r="S46" s="3">
        <v>0.22663</v>
      </c>
      <c r="T46" s="3">
        <v>0.17619000000000001</v>
      </c>
      <c r="U46" s="3">
        <v>0.13136</v>
      </c>
      <c r="V46" s="3">
        <v>9.5100000000000004E-2</v>
      </c>
      <c r="W46" s="3">
        <v>6.8110000000000004E-2</v>
      </c>
      <c r="X46" s="3">
        <v>4.648E-2</v>
      </c>
      <c r="Y46" s="3">
        <v>3.074E-2</v>
      </c>
      <c r="Z46" s="3">
        <v>2.018E-2</v>
      </c>
      <c r="AA46" s="3">
        <v>1.255E-2</v>
      </c>
      <c r="AB46" s="3">
        <v>7.5500000000000003E-3</v>
      </c>
      <c r="AC46" s="3">
        <v>4.5300000000000002E-3</v>
      </c>
      <c r="AD46" s="3">
        <v>2.5600000000000002E-3</v>
      </c>
      <c r="AE46" s="3">
        <v>1.39E-3</v>
      </c>
      <c r="AF46" s="3">
        <v>7.3999999999999999E-4</v>
      </c>
      <c r="AG46" s="3">
        <v>3.8999999999999999E-4</v>
      </c>
      <c r="AH46" s="3">
        <v>1.9000000000000001E-4</v>
      </c>
      <c r="AI46" s="3">
        <v>9.0000000000000006E-5</v>
      </c>
      <c r="AJ46" s="3">
        <v>0</v>
      </c>
      <c r="AK46" s="3">
        <v>0</v>
      </c>
      <c r="AL46" s="5">
        <f>Points[[#This Row],[8+]]-Points[[#This Row],[9+]]</f>
        <v>3.626000000000007E-2</v>
      </c>
      <c r="AM46" s="5">
        <f>Points[[#This Row],[9+]]-Points[[#This Row],[10+]]</f>
        <v>4.4829999999999925E-2</v>
      </c>
      <c r="AN46" s="5">
        <f>Points[[#This Row],[10+]]-Points[[#This Row],[11+]]</f>
        <v>5.044000000000004E-2</v>
      </c>
      <c r="AO46" s="5">
        <f>Points[[#This Row],[11+]]-Points[[#This Row],[12+]]</f>
        <v>6.1109999999999998E-2</v>
      </c>
      <c r="AP46" s="5">
        <f>Points[[#This Row],[12+]]-Points[[#This Row],[13+]]</f>
        <v>6.7949999999999955E-2</v>
      </c>
      <c r="AQ46" s="5">
        <f>Points[[#This Row],[13+]]-Points[[#This Row],[14+]]</f>
        <v>6.8960000000000021E-2</v>
      </c>
      <c r="AR46" s="5">
        <f>Points[[#This Row],[14+]]-Points[[#This Row],[15+]]</f>
        <v>7.5350000000000028E-2</v>
      </c>
      <c r="AS46" s="5">
        <f>Points[[#This Row],[15+]]-Points[[#This Row],[16+]]</f>
        <v>7.5349999999999973E-2</v>
      </c>
      <c r="AT46" s="5">
        <f>Points[[#This Row],[16+]]-Points[[#This Row],[17+]]</f>
        <v>6.8960000000000021E-2</v>
      </c>
      <c r="AU46" s="5">
        <f>Points[[#This Row],[17+]]-Points[[#This Row],[18+]]</f>
        <v>6.795000000000001E-2</v>
      </c>
      <c r="AV46" s="5">
        <f>Points[[#This Row],[18+]]-Points[[#This Row],[19+]]</f>
        <v>6.1109999999999998E-2</v>
      </c>
      <c r="AW46" s="5">
        <f>Points[[#This Row],[19+]]-Points[[#This Row],[20+]]</f>
        <v>5.0439999999999985E-2</v>
      </c>
      <c r="AX46" s="5">
        <f>Points[[#This Row],[20+]]-Points[[#This Row],[21+]]</f>
        <v>4.4830000000000009E-2</v>
      </c>
      <c r="AY46" s="5">
        <f>Points[[#This Row],[21+]]-Points[[#This Row],[22+]]</f>
        <v>3.6260000000000001E-2</v>
      </c>
      <c r="AZ46" s="5">
        <f>Points[[#This Row],[22+]]-Points[[#This Row],[23+]]</f>
        <v>2.699E-2</v>
      </c>
      <c r="BA46" s="5">
        <f>Points[[#This Row],[23+]]-Points[[#This Row],[24+]]</f>
        <v>2.1630000000000003E-2</v>
      </c>
      <c r="BB46" s="5">
        <f>Points[[#This Row],[24+]]-Points[[#This Row],[25+]]</f>
        <v>1.5740000000000001E-2</v>
      </c>
      <c r="BC46" s="5">
        <f>Points[[#This Row],[25+]]-Points[[#This Row],[26+]]</f>
        <v>1.056E-2</v>
      </c>
      <c r="BD46" s="5">
        <f>Points[[#This Row],[26+]]-Points[[#This Row],[27+]]</f>
        <v>7.6299999999999996E-3</v>
      </c>
      <c r="BE46" s="5">
        <f>Points[[#This Row],[27+]]-Points[[#This Row],[28+]]</f>
        <v>5.0000000000000001E-3</v>
      </c>
      <c r="BF46" s="5">
        <f>Points[[#This Row],[28+]]-Points[[#This Row],[29+]]</f>
        <v>3.0200000000000001E-3</v>
      </c>
      <c r="BG46" s="5">
        <f>Points[[#This Row],[29+]]-Points[[#This Row],[30+]]</f>
        <v>1.97E-3</v>
      </c>
      <c r="BH46" s="5">
        <f>Points[[#This Row],[30+]]-Points[[#This Row],[31+]]</f>
        <v>1.1700000000000002E-3</v>
      </c>
      <c r="BI46" s="5">
        <f>Points[[#This Row],[31+]]-Points[[#This Row],[32+]]</f>
        <v>6.4999999999999997E-4</v>
      </c>
      <c r="BJ46" s="5">
        <f>Points[[#This Row],[32+]]-Points[[#This Row],[33+]]</f>
        <v>3.5E-4</v>
      </c>
      <c r="BK46" s="5">
        <f>Points[[#This Row],[33+]]-Points[[#This Row],[34+]]</f>
        <v>1.9999999999999998E-4</v>
      </c>
      <c r="BL46" s="5">
        <f>Points[[#This Row],[34+]]-Points[[#This Row],[35+]]</f>
        <v>1E-4</v>
      </c>
      <c r="BM46" s="5">
        <f>Points[[#This Row],[35+]]-Points[[#This Row],[40+]]</f>
        <v>9.0000000000000006E-5</v>
      </c>
      <c r="BN46" s="5">
        <f>Points[[#This Row],[40+]]-Points[[#This Row],[45+]]</f>
        <v>0</v>
      </c>
    </row>
    <row r="47" spans="1:66" x14ac:dyDescent="0.25">
      <c r="A47" s="10">
        <v>22400790</v>
      </c>
      <c r="B47" s="4" t="s">
        <v>143</v>
      </c>
      <c r="C47" s="4" t="s">
        <v>80</v>
      </c>
      <c r="D47" s="11">
        <v>0.8125</v>
      </c>
      <c r="E47" s="6" t="str">
        <f>HYPERLINK("https://www.nba.com/stats/player/1642258/boxscores-traditional", "Zaccharie Risacher")</f>
        <v>Zaccharie Risacher</v>
      </c>
      <c r="F47">
        <v>12.8</v>
      </c>
      <c r="G47" s="4">
        <v>4.1669999999999998</v>
      </c>
      <c r="H47" s="3">
        <v>0.87492999999999999</v>
      </c>
      <c r="I47" s="3">
        <v>0.81859000000000004</v>
      </c>
      <c r="J47" s="3">
        <v>0.74856999999999996</v>
      </c>
      <c r="K47" s="3">
        <v>0.66639999999999999</v>
      </c>
      <c r="L47" s="3">
        <v>0.57535000000000003</v>
      </c>
      <c r="M47" s="3">
        <v>0.48005999999999999</v>
      </c>
      <c r="N47" s="3">
        <v>0.38590999999999998</v>
      </c>
      <c r="O47" s="3">
        <v>0.29805999999999999</v>
      </c>
      <c r="P47" s="3">
        <v>0.22065000000000001</v>
      </c>
      <c r="Q47" s="3">
        <v>0.15625</v>
      </c>
      <c r="R47" s="3">
        <v>0.10564999999999999</v>
      </c>
      <c r="S47" s="3">
        <v>6.8110000000000004E-2</v>
      </c>
      <c r="T47" s="3">
        <v>4.1820000000000003E-2</v>
      </c>
      <c r="U47" s="3">
        <v>2.4420000000000001E-2</v>
      </c>
      <c r="V47" s="3">
        <v>1.355E-2</v>
      </c>
      <c r="W47" s="3">
        <v>7.1399999999999996E-3</v>
      </c>
      <c r="X47" s="3">
        <v>3.5699999999999998E-3</v>
      </c>
      <c r="Y47" s="3">
        <v>1.6900000000000001E-3</v>
      </c>
      <c r="Z47" s="3">
        <v>7.6000000000000004E-4</v>
      </c>
      <c r="AA47" s="3">
        <v>3.2000000000000003E-4</v>
      </c>
      <c r="AB47" s="3">
        <v>1.2999999999999999E-4</v>
      </c>
      <c r="AC47" s="3">
        <v>5.0000000000000002E-5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5">
        <f>Points[[#This Row],[8+]]-Points[[#This Row],[9+]]</f>
        <v>5.6339999999999946E-2</v>
      </c>
      <c r="AM47" s="5">
        <f>Points[[#This Row],[9+]]-Points[[#This Row],[10+]]</f>
        <v>7.0020000000000082E-2</v>
      </c>
      <c r="AN47" s="5">
        <f>Points[[#This Row],[10+]]-Points[[#This Row],[11+]]</f>
        <v>8.2169999999999965E-2</v>
      </c>
      <c r="AO47" s="5">
        <f>Points[[#This Row],[11+]]-Points[[#This Row],[12+]]</f>
        <v>9.1049999999999964E-2</v>
      </c>
      <c r="AP47" s="5">
        <f>Points[[#This Row],[12+]]-Points[[#This Row],[13+]]</f>
        <v>9.5290000000000041E-2</v>
      </c>
      <c r="AQ47" s="5">
        <f>Points[[#This Row],[13+]]-Points[[#This Row],[14+]]</f>
        <v>9.4150000000000011E-2</v>
      </c>
      <c r="AR47" s="5">
        <f>Points[[#This Row],[14+]]-Points[[#This Row],[15+]]</f>
        <v>8.7849999999999984E-2</v>
      </c>
      <c r="AS47" s="5">
        <f>Points[[#This Row],[15+]]-Points[[#This Row],[16+]]</f>
        <v>7.7409999999999979E-2</v>
      </c>
      <c r="AT47" s="5">
        <f>Points[[#This Row],[16+]]-Points[[#This Row],[17+]]</f>
        <v>6.4400000000000013E-2</v>
      </c>
      <c r="AU47" s="5">
        <f>Points[[#This Row],[17+]]-Points[[#This Row],[18+]]</f>
        <v>5.0600000000000006E-2</v>
      </c>
      <c r="AV47" s="5">
        <f>Points[[#This Row],[18+]]-Points[[#This Row],[19+]]</f>
        <v>3.753999999999999E-2</v>
      </c>
      <c r="AW47" s="5">
        <f>Points[[#This Row],[19+]]-Points[[#This Row],[20+]]</f>
        <v>2.6290000000000001E-2</v>
      </c>
      <c r="AX47" s="5">
        <f>Points[[#This Row],[20+]]-Points[[#This Row],[21+]]</f>
        <v>1.7400000000000002E-2</v>
      </c>
      <c r="AY47" s="5">
        <f>Points[[#This Row],[21+]]-Points[[#This Row],[22+]]</f>
        <v>1.0870000000000001E-2</v>
      </c>
      <c r="AZ47" s="5">
        <f>Points[[#This Row],[22+]]-Points[[#This Row],[23+]]</f>
        <v>6.4099999999999999E-3</v>
      </c>
      <c r="BA47" s="5">
        <f>Points[[#This Row],[23+]]-Points[[#This Row],[24+]]</f>
        <v>3.5699999999999998E-3</v>
      </c>
      <c r="BB47" s="5">
        <f>Points[[#This Row],[24+]]-Points[[#This Row],[25+]]</f>
        <v>1.8799999999999997E-3</v>
      </c>
      <c r="BC47" s="5">
        <f>Points[[#This Row],[25+]]-Points[[#This Row],[26+]]</f>
        <v>9.3000000000000005E-4</v>
      </c>
      <c r="BD47" s="5">
        <f>Points[[#This Row],[26+]]-Points[[#This Row],[27+]]</f>
        <v>4.4000000000000002E-4</v>
      </c>
      <c r="BE47" s="5">
        <f>Points[[#This Row],[27+]]-Points[[#This Row],[28+]]</f>
        <v>1.9000000000000004E-4</v>
      </c>
      <c r="BF47" s="5">
        <f>Points[[#This Row],[28+]]-Points[[#This Row],[29+]]</f>
        <v>7.9999999999999993E-5</v>
      </c>
      <c r="BG47" s="5">
        <f>Points[[#This Row],[29+]]-Points[[#This Row],[30+]]</f>
        <v>5.0000000000000002E-5</v>
      </c>
      <c r="BH47" s="5">
        <f>Points[[#This Row],[30+]]-Points[[#This Row],[31+]]</f>
        <v>0</v>
      </c>
      <c r="BI47" s="5">
        <f>Points[[#This Row],[31+]]-Points[[#This Row],[32+]]</f>
        <v>0</v>
      </c>
      <c r="BJ47" s="5">
        <f>Points[[#This Row],[32+]]-Points[[#This Row],[33+]]</f>
        <v>0</v>
      </c>
      <c r="BK47" s="5">
        <f>Points[[#This Row],[33+]]-Points[[#This Row],[34+]]</f>
        <v>0</v>
      </c>
      <c r="BL47" s="5">
        <f>Points[[#This Row],[34+]]-Points[[#This Row],[35+]]</f>
        <v>0</v>
      </c>
      <c r="BM47" s="5">
        <f>Points[[#This Row],[35+]]-Points[[#This Row],[40+]]</f>
        <v>0</v>
      </c>
      <c r="BN47" s="5">
        <f>Points[[#This Row],[40+]]-Points[[#This Row],[45+]]</f>
        <v>0</v>
      </c>
    </row>
    <row r="48" spans="1:66" x14ac:dyDescent="0.25">
      <c r="A48" s="10">
        <v>22400790</v>
      </c>
      <c r="B48" s="4" t="s">
        <v>143</v>
      </c>
      <c r="C48" s="4" t="s">
        <v>80</v>
      </c>
      <c r="D48" s="11">
        <v>0.8125</v>
      </c>
      <c r="E48" s="6" t="str">
        <f>HYPERLINK("https://www.nba.com/stats/player/1630168/boxscores-traditional", "Onyeka Okongwu")</f>
        <v>Onyeka Okongwu</v>
      </c>
      <c r="F48">
        <v>16</v>
      </c>
      <c r="G48" s="4">
        <v>8.6490000000000009</v>
      </c>
      <c r="H48" s="3">
        <v>0.82121</v>
      </c>
      <c r="I48" s="3">
        <v>0.79103000000000001</v>
      </c>
      <c r="J48" s="3">
        <v>0.75490000000000002</v>
      </c>
      <c r="K48" s="3">
        <v>0.71904000000000001</v>
      </c>
      <c r="L48" s="3">
        <v>0.67723999999999995</v>
      </c>
      <c r="M48" s="3">
        <v>0.63683000000000001</v>
      </c>
      <c r="N48" s="3">
        <v>0.59094999999999998</v>
      </c>
      <c r="O48" s="3">
        <v>0.54776000000000002</v>
      </c>
      <c r="P48" s="3">
        <v>0.5</v>
      </c>
      <c r="Q48" s="3">
        <v>0.45223999999999998</v>
      </c>
      <c r="R48" s="3">
        <v>0.40905000000000002</v>
      </c>
      <c r="S48" s="3">
        <v>0.36316999999999999</v>
      </c>
      <c r="T48" s="3">
        <v>0.32275999999999999</v>
      </c>
      <c r="U48" s="3">
        <v>0.28095999999999999</v>
      </c>
      <c r="V48" s="3">
        <v>0.24510000000000001</v>
      </c>
      <c r="W48" s="3">
        <v>0.20896999999999999</v>
      </c>
      <c r="X48" s="3">
        <v>0.17879</v>
      </c>
      <c r="Y48" s="3">
        <v>0.14917</v>
      </c>
      <c r="Z48" s="3">
        <v>0.12302</v>
      </c>
      <c r="AA48" s="3">
        <v>0.10204000000000001</v>
      </c>
      <c r="AB48" s="3">
        <v>8.226E-2</v>
      </c>
      <c r="AC48" s="3">
        <v>6.6809999999999994E-2</v>
      </c>
      <c r="AD48" s="3">
        <v>5.262E-2</v>
      </c>
      <c r="AE48" s="3">
        <v>4.1820000000000003E-2</v>
      </c>
      <c r="AF48" s="3">
        <v>3.2160000000000001E-2</v>
      </c>
      <c r="AG48" s="3">
        <v>2.4420000000000001E-2</v>
      </c>
      <c r="AH48" s="3">
        <v>1.8759999999999999E-2</v>
      </c>
      <c r="AI48" s="3">
        <v>1.3899999999999999E-2</v>
      </c>
      <c r="AJ48" s="3">
        <v>2.8E-3</v>
      </c>
      <c r="AK48" s="3">
        <v>4.0000000000000002E-4</v>
      </c>
      <c r="AL48" s="5">
        <f>Points[[#This Row],[8+]]-Points[[#This Row],[9+]]</f>
        <v>3.0179999999999985E-2</v>
      </c>
      <c r="AM48" s="5">
        <f>Points[[#This Row],[9+]]-Points[[#This Row],[10+]]</f>
        <v>3.6129999999999995E-2</v>
      </c>
      <c r="AN48" s="5">
        <f>Points[[#This Row],[10+]]-Points[[#This Row],[11+]]</f>
        <v>3.5860000000000003E-2</v>
      </c>
      <c r="AO48" s="5">
        <f>Points[[#This Row],[11+]]-Points[[#This Row],[12+]]</f>
        <v>4.1800000000000059E-2</v>
      </c>
      <c r="AP48" s="5">
        <f>Points[[#This Row],[12+]]-Points[[#This Row],[13+]]</f>
        <v>4.0409999999999946E-2</v>
      </c>
      <c r="AQ48" s="5">
        <f>Points[[#This Row],[13+]]-Points[[#This Row],[14+]]</f>
        <v>4.5880000000000032E-2</v>
      </c>
      <c r="AR48" s="5">
        <f>Points[[#This Row],[14+]]-Points[[#This Row],[15+]]</f>
        <v>4.3189999999999951E-2</v>
      </c>
      <c r="AS48" s="5">
        <f>Points[[#This Row],[15+]]-Points[[#This Row],[16+]]</f>
        <v>4.7760000000000025E-2</v>
      </c>
      <c r="AT48" s="5">
        <f>Points[[#This Row],[16+]]-Points[[#This Row],[17+]]</f>
        <v>4.7760000000000025E-2</v>
      </c>
      <c r="AU48" s="5">
        <f>Points[[#This Row],[17+]]-Points[[#This Row],[18+]]</f>
        <v>4.3189999999999951E-2</v>
      </c>
      <c r="AV48" s="5">
        <f>Points[[#This Row],[18+]]-Points[[#This Row],[19+]]</f>
        <v>4.5880000000000032E-2</v>
      </c>
      <c r="AW48" s="5">
        <f>Points[[#This Row],[19+]]-Points[[#This Row],[20+]]</f>
        <v>4.0410000000000001E-2</v>
      </c>
      <c r="AX48" s="5">
        <f>Points[[#This Row],[20+]]-Points[[#This Row],[21+]]</f>
        <v>4.1800000000000004E-2</v>
      </c>
      <c r="AY48" s="5">
        <f>Points[[#This Row],[21+]]-Points[[#This Row],[22+]]</f>
        <v>3.5859999999999975E-2</v>
      </c>
      <c r="AZ48" s="5">
        <f>Points[[#This Row],[22+]]-Points[[#This Row],[23+]]</f>
        <v>3.6130000000000023E-2</v>
      </c>
      <c r="BA48" s="5">
        <f>Points[[#This Row],[23+]]-Points[[#This Row],[24+]]</f>
        <v>3.0179999999999985E-2</v>
      </c>
      <c r="BB48" s="5">
        <f>Points[[#This Row],[24+]]-Points[[#This Row],[25+]]</f>
        <v>2.9620000000000007E-2</v>
      </c>
      <c r="BC48" s="5">
        <f>Points[[#This Row],[25+]]-Points[[#This Row],[26+]]</f>
        <v>2.6149999999999993E-2</v>
      </c>
      <c r="BD48" s="5">
        <f>Points[[#This Row],[26+]]-Points[[#This Row],[27+]]</f>
        <v>2.0979999999999999E-2</v>
      </c>
      <c r="BE48" s="5">
        <f>Points[[#This Row],[27+]]-Points[[#This Row],[28+]]</f>
        <v>1.9780000000000006E-2</v>
      </c>
      <c r="BF48" s="5">
        <f>Points[[#This Row],[28+]]-Points[[#This Row],[29+]]</f>
        <v>1.5450000000000005E-2</v>
      </c>
      <c r="BG48" s="5">
        <f>Points[[#This Row],[29+]]-Points[[#This Row],[30+]]</f>
        <v>1.4189999999999994E-2</v>
      </c>
      <c r="BH48" s="5">
        <f>Points[[#This Row],[30+]]-Points[[#This Row],[31+]]</f>
        <v>1.0799999999999997E-2</v>
      </c>
      <c r="BI48" s="5">
        <f>Points[[#This Row],[31+]]-Points[[#This Row],[32+]]</f>
        <v>9.6600000000000019E-3</v>
      </c>
      <c r="BJ48" s="5">
        <f>Points[[#This Row],[32+]]-Points[[#This Row],[33+]]</f>
        <v>7.7400000000000004E-3</v>
      </c>
      <c r="BK48" s="5">
        <f>Points[[#This Row],[33+]]-Points[[#This Row],[34+]]</f>
        <v>5.6600000000000018E-3</v>
      </c>
      <c r="BL48" s="5">
        <f>Points[[#This Row],[34+]]-Points[[#This Row],[35+]]</f>
        <v>4.8599999999999997E-3</v>
      </c>
      <c r="BM48" s="5">
        <f>Points[[#This Row],[35+]]-Points[[#This Row],[40+]]</f>
        <v>1.1099999999999999E-2</v>
      </c>
      <c r="BN48" s="5">
        <f>Points[[#This Row],[40+]]-Points[[#This Row],[45+]]</f>
        <v>2.3999999999999998E-3</v>
      </c>
    </row>
    <row r="49" spans="1:66" x14ac:dyDescent="0.25">
      <c r="A49" s="10">
        <v>22400790</v>
      </c>
      <c r="B49" s="4" t="s">
        <v>143</v>
      </c>
      <c r="C49" s="4" t="s">
        <v>80</v>
      </c>
      <c r="D49" s="11">
        <v>0.8125</v>
      </c>
      <c r="E49" s="6" t="str">
        <f>HYPERLINK("https://www.nba.com/stats/player/1629631/boxscores-traditional", "De'Andre Hunter")</f>
        <v>De'Andre Hunter</v>
      </c>
      <c r="F49">
        <v>15.33</v>
      </c>
      <c r="G49" s="4">
        <v>8.0549999999999997</v>
      </c>
      <c r="H49" s="3">
        <v>0.81859000000000004</v>
      </c>
      <c r="I49" s="3">
        <v>0.78524000000000005</v>
      </c>
      <c r="J49" s="3">
        <v>0.74536999999999998</v>
      </c>
      <c r="K49" s="3">
        <v>0.70540000000000003</v>
      </c>
      <c r="L49" s="3">
        <v>0.65910000000000002</v>
      </c>
      <c r="M49" s="3">
        <v>0.61409000000000002</v>
      </c>
      <c r="N49" s="3">
        <v>0.56749000000000005</v>
      </c>
      <c r="O49" s="3">
        <v>0.51595000000000002</v>
      </c>
      <c r="P49" s="3">
        <v>0.46811999999999998</v>
      </c>
      <c r="Q49" s="3">
        <v>0.41682999999999998</v>
      </c>
      <c r="R49" s="3">
        <v>0.37069999999999997</v>
      </c>
      <c r="S49" s="3">
        <v>0.32275999999999999</v>
      </c>
      <c r="T49" s="3">
        <v>0.28095999999999999</v>
      </c>
      <c r="U49" s="3">
        <v>0.24196000000000001</v>
      </c>
      <c r="V49" s="3">
        <v>0.20327000000000001</v>
      </c>
      <c r="W49" s="3">
        <v>0.17105999999999999</v>
      </c>
      <c r="X49" s="3">
        <v>0.14007</v>
      </c>
      <c r="Y49" s="3">
        <v>0.11507000000000001</v>
      </c>
      <c r="Z49" s="3">
        <v>9.3420000000000003E-2</v>
      </c>
      <c r="AA49" s="3">
        <v>7.3529999999999998E-2</v>
      </c>
      <c r="AB49" s="3">
        <v>5.8209999999999998E-2</v>
      </c>
      <c r="AC49" s="3">
        <v>4.4569999999999999E-2</v>
      </c>
      <c r="AD49" s="3">
        <v>3.4380000000000001E-2</v>
      </c>
      <c r="AE49" s="3">
        <v>2.5590000000000002E-2</v>
      </c>
      <c r="AF49" s="3">
        <v>1.9230000000000001E-2</v>
      </c>
      <c r="AG49" s="3">
        <v>1.426E-2</v>
      </c>
      <c r="AH49" s="3">
        <v>1.017E-2</v>
      </c>
      <c r="AI49" s="3">
        <v>7.3400000000000002E-3</v>
      </c>
      <c r="AJ49" s="3">
        <v>1.1100000000000001E-3</v>
      </c>
      <c r="AK49" s="3">
        <v>1.2E-4</v>
      </c>
      <c r="AL49" s="5">
        <f>Points[[#This Row],[8+]]-Points[[#This Row],[9+]]</f>
        <v>3.3349999999999991E-2</v>
      </c>
      <c r="AM49" s="5">
        <f>Points[[#This Row],[9+]]-Points[[#This Row],[10+]]</f>
        <v>3.9870000000000072E-2</v>
      </c>
      <c r="AN49" s="5">
        <f>Points[[#This Row],[10+]]-Points[[#This Row],[11+]]</f>
        <v>3.996999999999995E-2</v>
      </c>
      <c r="AO49" s="5">
        <f>Points[[#This Row],[11+]]-Points[[#This Row],[12+]]</f>
        <v>4.6300000000000008E-2</v>
      </c>
      <c r="AP49" s="5">
        <f>Points[[#This Row],[12+]]-Points[[#This Row],[13+]]</f>
        <v>4.5009999999999994E-2</v>
      </c>
      <c r="AQ49" s="5">
        <f>Points[[#This Row],[13+]]-Points[[#This Row],[14+]]</f>
        <v>4.6599999999999975E-2</v>
      </c>
      <c r="AR49" s="5">
        <f>Points[[#This Row],[14+]]-Points[[#This Row],[15+]]</f>
        <v>5.154000000000003E-2</v>
      </c>
      <c r="AS49" s="5">
        <f>Points[[#This Row],[15+]]-Points[[#This Row],[16+]]</f>
        <v>4.7830000000000039E-2</v>
      </c>
      <c r="AT49" s="5">
        <f>Points[[#This Row],[16+]]-Points[[#This Row],[17+]]</f>
        <v>5.1290000000000002E-2</v>
      </c>
      <c r="AU49" s="5">
        <f>Points[[#This Row],[17+]]-Points[[#This Row],[18+]]</f>
        <v>4.6130000000000004E-2</v>
      </c>
      <c r="AV49" s="5">
        <f>Points[[#This Row],[18+]]-Points[[#This Row],[19+]]</f>
        <v>4.7939999999999983E-2</v>
      </c>
      <c r="AW49" s="5">
        <f>Points[[#This Row],[19+]]-Points[[#This Row],[20+]]</f>
        <v>4.1800000000000004E-2</v>
      </c>
      <c r="AX49" s="5">
        <f>Points[[#This Row],[20+]]-Points[[#This Row],[21+]]</f>
        <v>3.8999999999999979E-2</v>
      </c>
      <c r="AY49" s="5">
        <f>Points[[#This Row],[21+]]-Points[[#This Row],[22+]]</f>
        <v>3.8690000000000002E-2</v>
      </c>
      <c r="AZ49" s="5">
        <f>Points[[#This Row],[22+]]-Points[[#This Row],[23+]]</f>
        <v>3.2210000000000016E-2</v>
      </c>
      <c r="BA49" s="5">
        <f>Points[[#This Row],[23+]]-Points[[#This Row],[24+]]</f>
        <v>3.098999999999999E-2</v>
      </c>
      <c r="BB49" s="5">
        <f>Points[[#This Row],[24+]]-Points[[#This Row],[25+]]</f>
        <v>2.4999999999999994E-2</v>
      </c>
      <c r="BC49" s="5">
        <f>Points[[#This Row],[25+]]-Points[[#This Row],[26+]]</f>
        <v>2.1650000000000003E-2</v>
      </c>
      <c r="BD49" s="5">
        <f>Points[[#This Row],[26+]]-Points[[#This Row],[27+]]</f>
        <v>1.9890000000000005E-2</v>
      </c>
      <c r="BE49" s="5">
        <f>Points[[#This Row],[27+]]-Points[[#This Row],[28+]]</f>
        <v>1.532E-2</v>
      </c>
      <c r="BF49" s="5">
        <f>Points[[#This Row],[28+]]-Points[[#This Row],[29+]]</f>
        <v>1.3639999999999999E-2</v>
      </c>
      <c r="BG49" s="5">
        <f>Points[[#This Row],[29+]]-Points[[#This Row],[30+]]</f>
        <v>1.0189999999999998E-2</v>
      </c>
      <c r="BH49" s="5">
        <f>Points[[#This Row],[30+]]-Points[[#This Row],[31+]]</f>
        <v>8.7899999999999992E-3</v>
      </c>
      <c r="BI49" s="5">
        <f>Points[[#This Row],[31+]]-Points[[#This Row],[32+]]</f>
        <v>6.3600000000000011E-3</v>
      </c>
      <c r="BJ49" s="5">
        <f>Points[[#This Row],[32+]]-Points[[#This Row],[33+]]</f>
        <v>4.9700000000000005E-3</v>
      </c>
      <c r="BK49" s="5">
        <f>Points[[#This Row],[33+]]-Points[[#This Row],[34+]]</f>
        <v>4.0899999999999999E-3</v>
      </c>
      <c r="BL49" s="5">
        <f>Points[[#This Row],[34+]]-Points[[#This Row],[35+]]</f>
        <v>2.8300000000000001E-3</v>
      </c>
      <c r="BM49" s="5">
        <f>Points[[#This Row],[35+]]-Points[[#This Row],[40+]]</f>
        <v>6.2300000000000003E-3</v>
      </c>
      <c r="BN49" s="5">
        <f>Points[[#This Row],[40+]]-Points[[#This Row],[45+]]</f>
        <v>9.8999999999999999E-4</v>
      </c>
    </row>
    <row r="50" spans="1:66" x14ac:dyDescent="0.25">
      <c r="A50" s="10">
        <v>22400790</v>
      </c>
      <c r="B50" s="4" t="s">
        <v>143</v>
      </c>
      <c r="C50" s="4" t="s">
        <v>80</v>
      </c>
      <c r="D50" s="11">
        <v>0.8125</v>
      </c>
      <c r="E50" s="6" t="str">
        <f>HYPERLINK("https://www.nba.com/stats/player/1630249/boxscores-traditional", "Vít Krejcí")</f>
        <v>Vít Krejcí</v>
      </c>
      <c r="F50">
        <v>9.8000000000000007</v>
      </c>
      <c r="G50" s="4">
        <v>2.9260000000000002</v>
      </c>
      <c r="H50" s="3">
        <v>0.73236999999999997</v>
      </c>
      <c r="I50" s="3">
        <v>0.60641999999999996</v>
      </c>
      <c r="J50" s="3">
        <v>0.47210000000000002</v>
      </c>
      <c r="K50" s="3">
        <v>0.34089999999999998</v>
      </c>
      <c r="L50" s="3">
        <v>0.22663</v>
      </c>
      <c r="M50" s="3">
        <v>0.13786000000000001</v>
      </c>
      <c r="N50" s="3">
        <v>7.4929999999999997E-2</v>
      </c>
      <c r="O50" s="3">
        <v>3.7539999999999997E-2</v>
      </c>
      <c r="P50" s="3">
        <v>1.7000000000000001E-2</v>
      </c>
      <c r="Q50" s="3">
        <v>6.9499999999999996E-3</v>
      </c>
      <c r="R50" s="3">
        <v>2.5600000000000002E-3</v>
      </c>
      <c r="S50" s="3">
        <v>8.4000000000000003E-4</v>
      </c>
      <c r="T50" s="3">
        <v>2.4000000000000001E-4</v>
      </c>
      <c r="U50" s="3">
        <v>6.0000000000000002E-5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5">
        <f>Points[[#This Row],[8+]]-Points[[#This Row],[9+]]</f>
        <v>0.12595000000000001</v>
      </c>
      <c r="AM50" s="5">
        <f>Points[[#This Row],[9+]]-Points[[#This Row],[10+]]</f>
        <v>0.13431999999999994</v>
      </c>
      <c r="AN50" s="5">
        <f>Points[[#This Row],[10+]]-Points[[#This Row],[11+]]</f>
        <v>0.13120000000000004</v>
      </c>
      <c r="AO50" s="5">
        <f>Points[[#This Row],[11+]]-Points[[#This Row],[12+]]</f>
        <v>0.11426999999999998</v>
      </c>
      <c r="AP50" s="5">
        <f>Points[[#This Row],[12+]]-Points[[#This Row],[13+]]</f>
        <v>8.8769999999999988E-2</v>
      </c>
      <c r="AQ50" s="5">
        <f>Points[[#This Row],[13+]]-Points[[#This Row],[14+]]</f>
        <v>6.2930000000000014E-2</v>
      </c>
      <c r="AR50" s="5">
        <f>Points[[#This Row],[14+]]-Points[[#This Row],[15+]]</f>
        <v>3.739E-2</v>
      </c>
      <c r="AS50" s="5">
        <f>Points[[#This Row],[15+]]-Points[[#This Row],[16+]]</f>
        <v>2.0539999999999996E-2</v>
      </c>
      <c r="AT50" s="5">
        <f>Points[[#This Row],[16+]]-Points[[#This Row],[17+]]</f>
        <v>1.0050000000000002E-2</v>
      </c>
      <c r="AU50" s="5">
        <f>Points[[#This Row],[17+]]-Points[[#This Row],[18+]]</f>
        <v>4.3899999999999998E-3</v>
      </c>
      <c r="AV50" s="5">
        <f>Points[[#This Row],[18+]]-Points[[#This Row],[19+]]</f>
        <v>1.7200000000000002E-3</v>
      </c>
      <c r="AW50" s="5">
        <f>Points[[#This Row],[19+]]-Points[[#This Row],[20+]]</f>
        <v>6.0000000000000006E-4</v>
      </c>
      <c r="AX50" s="5">
        <f>Points[[#This Row],[20+]]-Points[[#This Row],[21+]]</f>
        <v>1.8000000000000001E-4</v>
      </c>
      <c r="AY50" s="5">
        <f>Points[[#This Row],[21+]]-Points[[#This Row],[22+]]</f>
        <v>6.0000000000000002E-5</v>
      </c>
      <c r="AZ50" s="5">
        <f>Points[[#This Row],[22+]]-Points[[#This Row],[23+]]</f>
        <v>0</v>
      </c>
      <c r="BA50" s="5">
        <f>Points[[#This Row],[23+]]-Points[[#This Row],[24+]]</f>
        <v>0</v>
      </c>
      <c r="BB50" s="5">
        <f>Points[[#This Row],[24+]]-Points[[#This Row],[25+]]</f>
        <v>0</v>
      </c>
      <c r="BC50" s="5">
        <f>Points[[#This Row],[25+]]-Points[[#This Row],[26+]]</f>
        <v>0</v>
      </c>
      <c r="BD50" s="5">
        <f>Points[[#This Row],[26+]]-Points[[#This Row],[27+]]</f>
        <v>0</v>
      </c>
      <c r="BE50" s="5">
        <f>Points[[#This Row],[27+]]-Points[[#This Row],[28+]]</f>
        <v>0</v>
      </c>
      <c r="BF50" s="5">
        <f>Points[[#This Row],[28+]]-Points[[#This Row],[29+]]</f>
        <v>0</v>
      </c>
      <c r="BG50" s="5">
        <f>Points[[#This Row],[29+]]-Points[[#This Row],[30+]]</f>
        <v>0</v>
      </c>
      <c r="BH50" s="5">
        <f>Points[[#This Row],[30+]]-Points[[#This Row],[31+]]</f>
        <v>0</v>
      </c>
      <c r="BI50" s="5">
        <f>Points[[#This Row],[31+]]-Points[[#This Row],[32+]]</f>
        <v>0</v>
      </c>
      <c r="BJ50" s="5">
        <f>Points[[#This Row],[32+]]-Points[[#This Row],[33+]]</f>
        <v>0</v>
      </c>
      <c r="BK50" s="5">
        <f>Points[[#This Row],[33+]]-Points[[#This Row],[34+]]</f>
        <v>0</v>
      </c>
      <c r="BL50" s="5">
        <f>Points[[#This Row],[34+]]-Points[[#This Row],[35+]]</f>
        <v>0</v>
      </c>
      <c r="BM50" s="5">
        <f>Points[[#This Row],[35+]]-Points[[#This Row],[40+]]</f>
        <v>0</v>
      </c>
      <c r="BN50" s="5">
        <f>Points[[#This Row],[40+]]-Points[[#This Row],[45+]]</f>
        <v>0</v>
      </c>
    </row>
    <row r="51" spans="1:66" x14ac:dyDescent="0.25">
      <c r="A51" s="10">
        <v>22400790</v>
      </c>
      <c r="B51" s="4" t="s">
        <v>143</v>
      </c>
      <c r="C51" s="4" t="s">
        <v>80</v>
      </c>
      <c r="D51" s="11">
        <v>0.8125</v>
      </c>
      <c r="E51" s="6" t="str">
        <f>HYPERLINK("https://www.nba.com/stats/player/1626204/boxscores-traditional", "Larry Nance Jr.")</f>
        <v>Larry Nance Jr.</v>
      </c>
      <c r="F51">
        <v>9.1999999999999993</v>
      </c>
      <c r="G51" s="4">
        <v>4.5339999999999998</v>
      </c>
      <c r="H51" s="3">
        <v>0.60257000000000005</v>
      </c>
      <c r="I51" s="3">
        <v>0.51595000000000002</v>
      </c>
      <c r="J51" s="3">
        <v>0.42858000000000002</v>
      </c>
      <c r="K51" s="3">
        <v>0.34458</v>
      </c>
      <c r="L51" s="3">
        <v>0.26762999999999998</v>
      </c>
      <c r="M51" s="3">
        <v>0.20044999999999999</v>
      </c>
      <c r="N51" s="3">
        <v>0.14457</v>
      </c>
      <c r="O51" s="3">
        <v>0.10027</v>
      </c>
      <c r="P51" s="3">
        <v>6.6809999999999994E-2</v>
      </c>
      <c r="Q51" s="3">
        <v>4.2720000000000001E-2</v>
      </c>
      <c r="R51" s="3">
        <v>2.6190000000000001E-2</v>
      </c>
      <c r="S51" s="3">
        <v>1.5389999999999999E-2</v>
      </c>
      <c r="T51" s="3">
        <v>8.6599999999999993E-3</v>
      </c>
      <c r="U51" s="3">
        <v>4.6600000000000001E-3</v>
      </c>
      <c r="V51" s="3">
        <v>2.3999999999999998E-3</v>
      </c>
      <c r="W51" s="3">
        <v>1.1800000000000001E-3</v>
      </c>
      <c r="X51" s="3">
        <v>5.5999999999999995E-4</v>
      </c>
      <c r="Y51" s="3">
        <v>2.5000000000000001E-4</v>
      </c>
      <c r="Z51" s="3">
        <v>1E-4</v>
      </c>
      <c r="AA51" s="3">
        <v>4.0000000000000003E-5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5">
        <f>Points[[#This Row],[8+]]-Points[[#This Row],[9+]]</f>
        <v>8.662000000000003E-2</v>
      </c>
      <c r="AM51" s="5">
        <f>Points[[#This Row],[9+]]-Points[[#This Row],[10+]]</f>
        <v>8.7370000000000003E-2</v>
      </c>
      <c r="AN51" s="5">
        <f>Points[[#This Row],[10+]]-Points[[#This Row],[11+]]</f>
        <v>8.4000000000000019E-2</v>
      </c>
      <c r="AO51" s="5">
        <f>Points[[#This Row],[11+]]-Points[[#This Row],[12+]]</f>
        <v>7.6950000000000018E-2</v>
      </c>
      <c r="AP51" s="5">
        <f>Points[[#This Row],[12+]]-Points[[#This Row],[13+]]</f>
        <v>6.717999999999999E-2</v>
      </c>
      <c r="AQ51" s="5">
        <f>Points[[#This Row],[13+]]-Points[[#This Row],[14+]]</f>
        <v>5.5879999999999985E-2</v>
      </c>
      <c r="AR51" s="5">
        <f>Points[[#This Row],[14+]]-Points[[#This Row],[15+]]</f>
        <v>4.4300000000000006E-2</v>
      </c>
      <c r="AS51" s="5">
        <f>Points[[#This Row],[15+]]-Points[[#This Row],[16+]]</f>
        <v>3.3460000000000004E-2</v>
      </c>
      <c r="AT51" s="5">
        <f>Points[[#This Row],[16+]]-Points[[#This Row],[17+]]</f>
        <v>2.4089999999999993E-2</v>
      </c>
      <c r="AU51" s="5">
        <f>Points[[#This Row],[17+]]-Points[[#This Row],[18+]]</f>
        <v>1.653E-2</v>
      </c>
      <c r="AV51" s="5">
        <f>Points[[#This Row],[18+]]-Points[[#This Row],[19+]]</f>
        <v>1.0800000000000002E-2</v>
      </c>
      <c r="AW51" s="5">
        <f>Points[[#This Row],[19+]]-Points[[#This Row],[20+]]</f>
        <v>6.7299999999999999E-3</v>
      </c>
      <c r="AX51" s="5">
        <f>Points[[#This Row],[20+]]-Points[[#This Row],[21+]]</f>
        <v>3.9999999999999992E-3</v>
      </c>
      <c r="AY51" s="5">
        <f>Points[[#This Row],[21+]]-Points[[#This Row],[22+]]</f>
        <v>2.2600000000000003E-3</v>
      </c>
      <c r="AZ51" s="5">
        <f>Points[[#This Row],[22+]]-Points[[#This Row],[23+]]</f>
        <v>1.2199999999999997E-3</v>
      </c>
      <c r="BA51" s="5">
        <f>Points[[#This Row],[23+]]-Points[[#This Row],[24+]]</f>
        <v>6.2000000000000011E-4</v>
      </c>
      <c r="BB51" s="5">
        <f>Points[[#This Row],[24+]]-Points[[#This Row],[25+]]</f>
        <v>3.0999999999999995E-4</v>
      </c>
      <c r="BC51" s="5">
        <f>Points[[#This Row],[25+]]-Points[[#This Row],[26+]]</f>
        <v>1.5000000000000001E-4</v>
      </c>
      <c r="BD51" s="5">
        <f>Points[[#This Row],[26+]]-Points[[#This Row],[27+]]</f>
        <v>6.0000000000000002E-5</v>
      </c>
      <c r="BE51" s="5">
        <f>Points[[#This Row],[27+]]-Points[[#This Row],[28+]]</f>
        <v>4.0000000000000003E-5</v>
      </c>
      <c r="BF51" s="5">
        <f>Points[[#This Row],[28+]]-Points[[#This Row],[29+]]</f>
        <v>0</v>
      </c>
      <c r="BG51" s="5">
        <f>Points[[#This Row],[29+]]-Points[[#This Row],[30+]]</f>
        <v>0</v>
      </c>
      <c r="BH51" s="5">
        <f>Points[[#This Row],[30+]]-Points[[#This Row],[31+]]</f>
        <v>0</v>
      </c>
      <c r="BI51" s="5">
        <f>Points[[#This Row],[31+]]-Points[[#This Row],[32+]]</f>
        <v>0</v>
      </c>
      <c r="BJ51" s="5">
        <f>Points[[#This Row],[32+]]-Points[[#This Row],[33+]]</f>
        <v>0</v>
      </c>
      <c r="BK51" s="5">
        <f>Points[[#This Row],[33+]]-Points[[#This Row],[34+]]</f>
        <v>0</v>
      </c>
      <c r="BL51" s="5">
        <f>Points[[#This Row],[34+]]-Points[[#This Row],[35+]]</f>
        <v>0</v>
      </c>
      <c r="BM51" s="5">
        <f>Points[[#This Row],[35+]]-Points[[#This Row],[40+]]</f>
        <v>0</v>
      </c>
      <c r="BN51" s="5">
        <f>Points[[#This Row],[40+]]-Points[[#This Row],[45+]]</f>
        <v>0</v>
      </c>
    </row>
    <row r="52" spans="1:66" x14ac:dyDescent="0.25">
      <c r="A52" s="10">
        <v>22400790</v>
      </c>
      <c r="B52" s="4" t="s">
        <v>143</v>
      </c>
      <c r="C52" s="4" t="s">
        <v>80</v>
      </c>
      <c r="D52" s="11">
        <v>0.8125</v>
      </c>
      <c r="E52" s="6" t="str">
        <f>HYPERLINK("https://www.nba.com/stats/player/203991/boxscores-traditional", "Clint Capela")</f>
        <v>Clint Capela</v>
      </c>
      <c r="F52">
        <v>9.1999999999999993</v>
      </c>
      <c r="G52" s="4">
        <v>4.7069999999999999</v>
      </c>
      <c r="H52" s="3">
        <v>0.59870999999999996</v>
      </c>
      <c r="I52" s="3">
        <v>0.51595000000000002</v>
      </c>
      <c r="J52" s="3">
        <v>0.43251000000000001</v>
      </c>
      <c r="K52" s="3">
        <v>0.35197000000000001</v>
      </c>
      <c r="L52" s="3">
        <v>0.27760000000000001</v>
      </c>
      <c r="M52" s="3">
        <v>0.20896999999999999</v>
      </c>
      <c r="N52" s="3">
        <v>0.15386</v>
      </c>
      <c r="O52" s="3">
        <v>0.10935</v>
      </c>
      <c r="P52" s="3">
        <v>7.4929999999999997E-2</v>
      </c>
      <c r="Q52" s="3">
        <v>4.8460000000000003E-2</v>
      </c>
      <c r="R52" s="3">
        <v>3.074E-2</v>
      </c>
      <c r="S52" s="3">
        <v>1.8759999999999999E-2</v>
      </c>
      <c r="T52" s="3">
        <v>1.1010000000000001E-2</v>
      </c>
      <c r="U52" s="3">
        <v>6.0400000000000002E-3</v>
      </c>
      <c r="V52" s="3">
        <v>3.2599999999999999E-3</v>
      </c>
      <c r="W52" s="3">
        <v>1.6900000000000001E-3</v>
      </c>
      <c r="X52" s="3">
        <v>8.4000000000000003E-4</v>
      </c>
      <c r="Y52" s="3">
        <v>3.8999999999999999E-4</v>
      </c>
      <c r="Z52" s="3">
        <v>1.8000000000000001E-4</v>
      </c>
      <c r="AA52" s="3">
        <v>8.0000000000000007E-5</v>
      </c>
      <c r="AB52" s="3">
        <v>3.0000000000000001E-5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5">
        <f>Points[[#This Row],[8+]]-Points[[#This Row],[9+]]</f>
        <v>8.2759999999999945E-2</v>
      </c>
      <c r="AM52" s="5">
        <f>Points[[#This Row],[9+]]-Points[[#This Row],[10+]]</f>
        <v>8.3440000000000014E-2</v>
      </c>
      <c r="AN52" s="5">
        <f>Points[[#This Row],[10+]]-Points[[#This Row],[11+]]</f>
        <v>8.054E-2</v>
      </c>
      <c r="AO52" s="5">
        <f>Points[[#This Row],[11+]]-Points[[#This Row],[12+]]</f>
        <v>7.4369999999999992E-2</v>
      </c>
      <c r="AP52" s="5">
        <f>Points[[#This Row],[12+]]-Points[[#This Row],[13+]]</f>
        <v>6.8630000000000024E-2</v>
      </c>
      <c r="AQ52" s="5">
        <f>Points[[#This Row],[13+]]-Points[[#This Row],[14+]]</f>
        <v>5.5109999999999992E-2</v>
      </c>
      <c r="AR52" s="5">
        <f>Points[[#This Row],[14+]]-Points[[#This Row],[15+]]</f>
        <v>4.4509999999999994E-2</v>
      </c>
      <c r="AS52" s="5">
        <f>Points[[#This Row],[15+]]-Points[[#This Row],[16+]]</f>
        <v>3.4420000000000006E-2</v>
      </c>
      <c r="AT52" s="5">
        <f>Points[[#This Row],[16+]]-Points[[#This Row],[17+]]</f>
        <v>2.6469999999999994E-2</v>
      </c>
      <c r="AU52" s="5">
        <f>Points[[#This Row],[17+]]-Points[[#This Row],[18+]]</f>
        <v>1.7720000000000003E-2</v>
      </c>
      <c r="AV52" s="5">
        <f>Points[[#This Row],[18+]]-Points[[#This Row],[19+]]</f>
        <v>1.1980000000000001E-2</v>
      </c>
      <c r="AW52" s="5">
        <f>Points[[#This Row],[19+]]-Points[[#This Row],[20+]]</f>
        <v>7.7499999999999982E-3</v>
      </c>
      <c r="AX52" s="5">
        <f>Points[[#This Row],[20+]]-Points[[#This Row],[21+]]</f>
        <v>4.9700000000000005E-3</v>
      </c>
      <c r="AY52" s="5">
        <f>Points[[#This Row],[21+]]-Points[[#This Row],[22+]]</f>
        <v>2.7800000000000004E-3</v>
      </c>
      <c r="AZ52" s="5">
        <f>Points[[#This Row],[22+]]-Points[[#This Row],[23+]]</f>
        <v>1.5699999999999998E-3</v>
      </c>
      <c r="BA52" s="5">
        <f>Points[[#This Row],[23+]]-Points[[#This Row],[24+]]</f>
        <v>8.5000000000000006E-4</v>
      </c>
      <c r="BB52" s="5">
        <f>Points[[#This Row],[24+]]-Points[[#This Row],[25+]]</f>
        <v>4.5000000000000004E-4</v>
      </c>
      <c r="BC52" s="5">
        <f>Points[[#This Row],[25+]]-Points[[#This Row],[26+]]</f>
        <v>2.0999999999999998E-4</v>
      </c>
      <c r="BD52" s="5">
        <f>Points[[#This Row],[26+]]-Points[[#This Row],[27+]]</f>
        <v>1E-4</v>
      </c>
      <c r="BE52" s="5">
        <f>Points[[#This Row],[27+]]-Points[[#This Row],[28+]]</f>
        <v>5.0000000000000009E-5</v>
      </c>
      <c r="BF52" s="5">
        <f>Points[[#This Row],[28+]]-Points[[#This Row],[29+]]</f>
        <v>3.0000000000000001E-5</v>
      </c>
      <c r="BG52" s="5">
        <f>Points[[#This Row],[29+]]-Points[[#This Row],[30+]]</f>
        <v>0</v>
      </c>
      <c r="BH52" s="5">
        <f>Points[[#This Row],[30+]]-Points[[#This Row],[31+]]</f>
        <v>0</v>
      </c>
      <c r="BI52" s="5">
        <f>Points[[#This Row],[31+]]-Points[[#This Row],[32+]]</f>
        <v>0</v>
      </c>
      <c r="BJ52" s="5">
        <f>Points[[#This Row],[32+]]-Points[[#This Row],[33+]]</f>
        <v>0</v>
      </c>
      <c r="BK52" s="5">
        <f>Points[[#This Row],[33+]]-Points[[#This Row],[34+]]</f>
        <v>0</v>
      </c>
      <c r="BL52" s="5">
        <f>Points[[#This Row],[34+]]-Points[[#This Row],[35+]]</f>
        <v>0</v>
      </c>
      <c r="BM52" s="5">
        <f>Points[[#This Row],[35+]]-Points[[#This Row],[40+]]</f>
        <v>0</v>
      </c>
      <c r="BN52" s="5">
        <f>Points[[#This Row],[40+]]-Points[[#This Row],[45+]]</f>
        <v>0</v>
      </c>
    </row>
    <row r="53" spans="1:66" x14ac:dyDescent="0.25">
      <c r="A53" s="10">
        <v>22400790</v>
      </c>
      <c r="B53" s="4" t="s">
        <v>143</v>
      </c>
      <c r="C53" s="4" t="s">
        <v>80</v>
      </c>
      <c r="D53" s="11">
        <v>0.8125</v>
      </c>
      <c r="E53" s="6" t="str">
        <f>HYPERLINK("https://www.nba.com/stats/player/1631243/boxscores-traditional", "Mouhamed Gueye")</f>
        <v>Mouhamed Gueye</v>
      </c>
      <c r="F53">
        <v>9</v>
      </c>
      <c r="G53" s="4">
        <v>4.2430000000000003</v>
      </c>
      <c r="H53" s="3">
        <v>0.59482999999999997</v>
      </c>
      <c r="I53" s="3">
        <v>0.5</v>
      </c>
      <c r="J53" s="3">
        <v>0.40516999999999997</v>
      </c>
      <c r="K53" s="3">
        <v>0.31918000000000002</v>
      </c>
      <c r="L53" s="3">
        <v>0.23885000000000001</v>
      </c>
      <c r="M53" s="3">
        <v>0.17360999999999999</v>
      </c>
      <c r="N53" s="3">
        <v>0.11899999999999999</v>
      </c>
      <c r="O53" s="3">
        <v>7.9269999999999993E-2</v>
      </c>
      <c r="P53" s="3">
        <v>4.947E-2</v>
      </c>
      <c r="Q53" s="3">
        <v>2.938E-2</v>
      </c>
      <c r="R53" s="3">
        <v>1.7000000000000001E-2</v>
      </c>
      <c r="S53" s="3">
        <v>9.1400000000000006E-3</v>
      </c>
      <c r="T53" s="3">
        <v>4.7999999999999996E-3</v>
      </c>
      <c r="U53" s="3">
        <v>2.33E-3</v>
      </c>
      <c r="V53" s="3">
        <v>1.1100000000000001E-3</v>
      </c>
      <c r="W53" s="3">
        <v>4.8000000000000001E-4</v>
      </c>
      <c r="X53" s="3">
        <v>2.0000000000000001E-4</v>
      </c>
      <c r="Y53" s="3">
        <v>8.0000000000000007E-5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5">
        <f>Points[[#This Row],[8+]]-Points[[#This Row],[9+]]</f>
        <v>9.482999999999997E-2</v>
      </c>
      <c r="AM53" s="5">
        <f>Points[[#This Row],[9+]]-Points[[#This Row],[10+]]</f>
        <v>9.4830000000000025E-2</v>
      </c>
      <c r="AN53" s="5">
        <f>Points[[#This Row],[10+]]-Points[[#This Row],[11+]]</f>
        <v>8.5989999999999955E-2</v>
      </c>
      <c r="AO53" s="5">
        <f>Points[[#This Row],[11+]]-Points[[#This Row],[12+]]</f>
        <v>8.0330000000000013E-2</v>
      </c>
      <c r="AP53" s="5">
        <f>Points[[#This Row],[12+]]-Points[[#This Row],[13+]]</f>
        <v>6.524000000000002E-2</v>
      </c>
      <c r="AQ53" s="5">
        <f>Points[[#This Row],[13+]]-Points[[#This Row],[14+]]</f>
        <v>5.4609999999999992E-2</v>
      </c>
      <c r="AR53" s="5">
        <f>Points[[#This Row],[14+]]-Points[[#This Row],[15+]]</f>
        <v>3.9730000000000001E-2</v>
      </c>
      <c r="AS53" s="5">
        <f>Points[[#This Row],[15+]]-Points[[#This Row],[16+]]</f>
        <v>2.9799999999999993E-2</v>
      </c>
      <c r="AT53" s="5">
        <f>Points[[#This Row],[16+]]-Points[[#This Row],[17+]]</f>
        <v>2.009E-2</v>
      </c>
      <c r="AU53" s="5">
        <f>Points[[#This Row],[17+]]-Points[[#This Row],[18+]]</f>
        <v>1.2379999999999999E-2</v>
      </c>
      <c r="AV53" s="5">
        <f>Points[[#This Row],[18+]]-Points[[#This Row],[19+]]</f>
        <v>7.8600000000000007E-3</v>
      </c>
      <c r="AW53" s="5">
        <f>Points[[#This Row],[19+]]-Points[[#This Row],[20+]]</f>
        <v>4.340000000000001E-3</v>
      </c>
      <c r="AX53" s="5">
        <f>Points[[#This Row],[20+]]-Points[[#This Row],[21+]]</f>
        <v>2.4699999999999995E-3</v>
      </c>
      <c r="AY53" s="5">
        <f>Points[[#This Row],[21+]]-Points[[#This Row],[22+]]</f>
        <v>1.2199999999999999E-3</v>
      </c>
      <c r="AZ53" s="5">
        <f>Points[[#This Row],[22+]]-Points[[#This Row],[23+]]</f>
        <v>6.3000000000000013E-4</v>
      </c>
      <c r="BA53" s="5">
        <f>Points[[#This Row],[23+]]-Points[[#This Row],[24+]]</f>
        <v>2.7999999999999998E-4</v>
      </c>
      <c r="BB53" s="5">
        <f>Points[[#This Row],[24+]]-Points[[#This Row],[25+]]</f>
        <v>1.2E-4</v>
      </c>
      <c r="BC53" s="5">
        <f>Points[[#This Row],[25+]]-Points[[#This Row],[26+]]</f>
        <v>8.0000000000000007E-5</v>
      </c>
      <c r="BD53" s="5">
        <f>Points[[#This Row],[26+]]-Points[[#This Row],[27+]]</f>
        <v>0</v>
      </c>
      <c r="BE53" s="5">
        <f>Points[[#This Row],[27+]]-Points[[#This Row],[28+]]</f>
        <v>0</v>
      </c>
      <c r="BF53" s="5">
        <f>Points[[#This Row],[28+]]-Points[[#This Row],[29+]]</f>
        <v>0</v>
      </c>
      <c r="BG53" s="5">
        <f>Points[[#This Row],[29+]]-Points[[#This Row],[30+]]</f>
        <v>0</v>
      </c>
      <c r="BH53" s="5">
        <f>Points[[#This Row],[30+]]-Points[[#This Row],[31+]]</f>
        <v>0</v>
      </c>
      <c r="BI53" s="5">
        <f>Points[[#This Row],[31+]]-Points[[#This Row],[32+]]</f>
        <v>0</v>
      </c>
      <c r="BJ53" s="5">
        <f>Points[[#This Row],[32+]]-Points[[#This Row],[33+]]</f>
        <v>0</v>
      </c>
      <c r="BK53" s="5">
        <f>Points[[#This Row],[33+]]-Points[[#This Row],[34+]]</f>
        <v>0</v>
      </c>
      <c r="BL53" s="5">
        <f>Points[[#This Row],[34+]]-Points[[#This Row],[35+]]</f>
        <v>0</v>
      </c>
      <c r="BM53" s="5">
        <f>Points[[#This Row],[35+]]-Points[[#This Row],[40+]]</f>
        <v>0</v>
      </c>
      <c r="BN53" s="5">
        <f>Points[[#This Row],[40+]]-Points[[#This Row],[45+]]</f>
        <v>0</v>
      </c>
    </row>
    <row r="54" spans="1:66" x14ac:dyDescent="0.25">
      <c r="A54" s="10">
        <v>22400790</v>
      </c>
      <c r="B54" s="4" t="s">
        <v>143</v>
      </c>
      <c r="C54" s="4" t="s">
        <v>80</v>
      </c>
      <c r="D54" s="11">
        <v>0.8125</v>
      </c>
      <c r="E54" s="6" t="str">
        <f>HYPERLINK("https://www.nba.com/stats/player/203992/boxscores-traditional", "Bogdan Bogdanovic")</f>
        <v>Bogdan Bogdanovic</v>
      </c>
      <c r="F54">
        <v>9.67</v>
      </c>
      <c r="G54" s="4">
        <v>9.4629999999999992</v>
      </c>
      <c r="H54" s="3">
        <v>0.57142000000000004</v>
      </c>
      <c r="I54" s="3">
        <v>0.52790000000000004</v>
      </c>
      <c r="J54" s="3">
        <v>0.48803000000000002</v>
      </c>
      <c r="K54" s="3">
        <v>0.44433</v>
      </c>
      <c r="L54" s="3">
        <v>0.40128999999999998</v>
      </c>
      <c r="M54" s="3">
        <v>0.36316999999999999</v>
      </c>
      <c r="N54" s="3">
        <v>0.32275999999999999</v>
      </c>
      <c r="O54" s="3">
        <v>0.28774</v>
      </c>
      <c r="P54" s="3">
        <v>0.25142999999999999</v>
      </c>
      <c r="Q54" s="3">
        <v>0.22065000000000001</v>
      </c>
      <c r="R54" s="3">
        <v>0.18942999999999999</v>
      </c>
      <c r="S54" s="3">
        <v>0.16109000000000001</v>
      </c>
      <c r="T54" s="3">
        <v>0.13786000000000001</v>
      </c>
      <c r="U54" s="3">
        <v>0.11507000000000001</v>
      </c>
      <c r="V54" s="3">
        <v>9.6799999999999997E-2</v>
      </c>
      <c r="W54" s="3">
        <v>7.9269999999999993E-2</v>
      </c>
      <c r="X54" s="3">
        <v>6.5519999999999995E-2</v>
      </c>
      <c r="Y54" s="3">
        <v>5.262E-2</v>
      </c>
      <c r="Z54" s="3">
        <v>4.1820000000000003E-2</v>
      </c>
      <c r="AA54" s="3">
        <v>3.3619999999999997E-2</v>
      </c>
      <c r="AB54" s="3">
        <v>2.6190000000000001E-2</v>
      </c>
      <c r="AC54" s="3">
        <v>2.068E-2</v>
      </c>
      <c r="AD54" s="3">
        <v>1.5779999999999999E-2</v>
      </c>
      <c r="AE54" s="3">
        <v>1.222E-2</v>
      </c>
      <c r="AF54" s="3">
        <v>9.1400000000000006E-3</v>
      </c>
      <c r="AG54" s="3">
        <v>6.7600000000000004E-3</v>
      </c>
      <c r="AH54" s="3">
        <v>5.0800000000000003E-3</v>
      </c>
      <c r="AI54" s="3">
        <v>3.6800000000000001E-3</v>
      </c>
      <c r="AJ54" s="3">
        <v>6.6E-4</v>
      </c>
      <c r="AK54" s="3">
        <v>1E-4</v>
      </c>
      <c r="AL54" s="5">
        <f>Points[[#This Row],[8+]]-Points[[#This Row],[9+]]</f>
        <v>4.3520000000000003E-2</v>
      </c>
      <c r="AM54" s="5">
        <f>Points[[#This Row],[9+]]-Points[[#This Row],[10+]]</f>
        <v>3.9870000000000017E-2</v>
      </c>
      <c r="AN54" s="5">
        <f>Points[[#This Row],[10+]]-Points[[#This Row],[11+]]</f>
        <v>4.3700000000000017E-2</v>
      </c>
      <c r="AO54" s="5">
        <f>Points[[#This Row],[11+]]-Points[[#This Row],[12+]]</f>
        <v>4.3040000000000023E-2</v>
      </c>
      <c r="AP54" s="5">
        <f>Points[[#This Row],[12+]]-Points[[#This Row],[13+]]</f>
        <v>3.8119999999999987E-2</v>
      </c>
      <c r="AQ54" s="5">
        <f>Points[[#This Row],[13+]]-Points[[#This Row],[14+]]</f>
        <v>4.0410000000000001E-2</v>
      </c>
      <c r="AR54" s="5">
        <f>Points[[#This Row],[14+]]-Points[[#This Row],[15+]]</f>
        <v>3.5019999999999996E-2</v>
      </c>
      <c r="AS54" s="5">
        <f>Points[[#This Row],[15+]]-Points[[#This Row],[16+]]</f>
        <v>3.6310000000000009E-2</v>
      </c>
      <c r="AT54" s="5">
        <f>Points[[#This Row],[16+]]-Points[[#This Row],[17+]]</f>
        <v>3.0779999999999974E-2</v>
      </c>
      <c r="AU54" s="5">
        <f>Points[[#This Row],[17+]]-Points[[#This Row],[18+]]</f>
        <v>3.1220000000000026E-2</v>
      </c>
      <c r="AV54" s="5">
        <f>Points[[#This Row],[18+]]-Points[[#This Row],[19+]]</f>
        <v>2.8339999999999976E-2</v>
      </c>
      <c r="AW54" s="5">
        <f>Points[[#This Row],[19+]]-Points[[#This Row],[20+]]</f>
        <v>2.3230000000000001E-2</v>
      </c>
      <c r="AX54" s="5">
        <f>Points[[#This Row],[20+]]-Points[[#This Row],[21+]]</f>
        <v>2.2790000000000005E-2</v>
      </c>
      <c r="AY54" s="5">
        <f>Points[[#This Row],[21+]]-Points[[#This Row],[22+]]</f>
        <v>1.8270000000000008E-2</v>
      </c>
      <c r="AZ54" s="5">
        <f>Points[[#This Row],[22+]]-Points[[#This Row],[23+]]</f>
        <v>1.7530000000000004E-2</v>
      </c>
      <c r="BA54" s="5">
        <f>Points[[#This Row],[23+]]-Points[[#This Row],[24+]]</f>
        <v>1.3749999999999998E-2</v>
      </c>
      <c r="BB54" s="5">
        <f>Points[[#This Row],[24+]]-Points[[#This Row],[25+]]</f>
        <v>1.2899999999999995E-2</v>
      </c>
      <c r="BC54" s="5">
        <f>Points[[#This Row],[25+]]-Points[[#This Row],[26+]]</f>
        <v>1.0799999999999997E-2</v>
      </c>
      <c r="BD54" s="5">
        <f>Points[[#This Row],[26+]]-Points[[#This Row],[27+]]</f>
        <v>8.2000000000000059E-3</v>
      </c>
      <c r="BE54" s="5">
        <f>Points[[#This Row],[27+]]-Points[[#This Row],[28+]]</f>
        <v>7.4299999999999956E-3</v>
      </c>
      <c r="BF54" s="5">
        <f>Points[[#This Row],[28+]]-Points[[#This Row],[29+]]</f>
        <v>5.510000000000001E-3</v>
      </c>
      <c r="BG54" s="5">
        <f>Points[[#This Row],[29+]]-Points[[#This Row],[30+]]</f>
        <v>4.9000000000000016E-3</v>
      </c>
      <c r="BH54" s="5">
        <f>Points[[#This Row],[30+]]-Points[[#This Row],[31+]]</f>
        <v>3.5599999999999989E-3</v>
      </c>
      <c r="BI54" s="5">
        <f>Points[[#This Row],[31+]]-Points[[#This Row],[32+]]</f>
        <v>3.0799999999999994E-3</v>
      </c>
      <c r="BJ54" s="5">
        <f>Points[[#This Row],[32+]]-Points[[#This Row],[33+]]</f>
        <v>2.3800000000000002E-3</v>
      </c>
      <c r="BK54" s="5">
        <f>Points[[#This Row],[33+]]-Points[[#This Row],[34+]]</f>
        <v>1.6800000000000001E-3</v>
      </c>
      <c r="BL54" s="5">
        <f>Points[[#This Row],[34+]]-Points[[#This Row],[35+]]</f>
        <v>1.4000000000000002E-3</v>
      </c>
      <c r="BM54" s="5">
        <f>Points[[#This Row],[35+]]-Points[[#This Row],[40+]]</f>
        <v>3.0200000000000001E-3</v>
      </c>
      <c r="BN54" s="5">
        <f>Points[[#This Row],[40+]]-Points[[#This Row],[45+]]</f>
        <v>5.5999999999999995E-4</v>
      </c>
    </row>
    <row r="55" spans="1:66" x14ac:dyDescent="0.25">
      <c r="A55" s="10">
        <v>22400790</v>
      </c>
      <c r="B55" s="4" t="s">
        <v>80</v>
      </c>
      <c r="C55" s="4" t="s">
        <v>143</v>
      </c>
      <c r="D55" s="11">
        <v>0.8125</v>
      </c>
      <c r="E55" s="6" t="str">
        <f>HYPERLINK("https://www.nba.com/stats/player/1631094/boxscores-traditional", "Paolo Banchero")</f>
        <v>Paolo Banchero</v>
      </c>
      <c r="F55">
        <v>22.6</v>
      </c>
      <c r="G55" s="4">
        <v>5.0039999999999996</v>
      </c>
      <c r="H55" s="3">
        <v>0.99824999999999997</v>
      </c>
      <c r="I55" s="3">
        <v>0.99673999999999996</v>
      </c>
      <c r="J55" s="3">
        <v>0.99412999999999996</v>
      </c>
      <c r="K55" s="3">
        <v>0.98982999999999999</v>
      </c>
      <c r="L55" s="3">
        <v>0.98299999999999998</v>
      </c>
      <c r="M55" s="3">
        <v>0.97257000000000005</v>
      </c>
      <c r="N55" s="3">
        <v>0.95728000000000002</v>
      </c>
      <c r="O55" s="3">
        <v>0.93574000000000002</v>
      </c>
      <c r="P55" s="3">
        <v>0.90658000000000005</v>
      </c>
      <c r="Q55" s="3">
        <v>0.86863999999999997</v>
      </c>
      <c r="R55" s="3">
        <v>0.82121</v>
      </c>
      <c r="S55" s="3">
        <v>0.76424000000000003</v>
      </c>
      <c r="T55" s="3">
        <v>0.69847000000000004</v>
      </c>
      <c r="U55" s="3">
        <v>0.62551999999999996</v>
      </c>
      <c r="V55" s="3">
        <v>0.54776000000000002</v>
      </c>
      <c r="W55" s="3">
        <v>0.46811999999999998</v>
      </c>
      <c r="X55" s="3">
        <v>0.38973999999999998</v>
      </c>
      <c r="Y55" s="3">
        <v>0.31561</v>
      </c>
      <c r="Z55" s="3">
        <v>0.24825</v>
      </c>
      <c r="AA55" s="3">
        <v>0.18942999999999999</v>
      </c>
      <c r="AB55" s="3">
        <v>0.14007</v>
      </c>
      <c r="AC55" s="3">
        <v>0.10027</v>
      </c>
      <c r="AD55" s="3">
        <v>6.9440000000000002E-2</v>
      </c>
      <c r="AE55" s="3">
        <v>4.648E-2</v>
      </c>
      <c r="AF55" s="3">
        <v>3.005E-2</v>
      </c>
      <c r="AG55" s="3">
        <v>1.8759999999999999E-2</v>
      </c>
      <c r="AH55" s="3">
        <v>1.1299999999999999E-2</v>
      </c>
      <c r="AI55" s="3">
        <v>6.5700000000000003E-3</v>
      </c>
      <c r="AJ55" s="3">
        <v>2.5000000000000001E-4</v>
      </c>
      <c r="AK55" s="3">
        <v>0</v>
      </c>
      <c r="AL55" s="5">
        <f>Points[[#This Row],[8+]]-Points[[#This Row],[9+]]</f>
        <v>1.5100000000000113E-3</v>
      </c>
      <c r="AM55" s="5">
        <f>Points[[#This Row],[9+]]-Points[[#This Row],[10+]]</f>
        <v>2.6100000000000012E-3</v>
      </c>
      <c r="AN55" s="5">
        <f>Points[[#This Row],[10+]]-Points[[#This Row],[11+]]</f>
        <v>4.2999999999999705E-3</v>
      </c>
      <c r="AO55" s="5">
        <f>Points[[#This Row],[11+]]-Points[[#This Row],[12+]]</f>
        <v>6.8300000000000027E-3</v>
      </c>
      <c r="AP55" s="5">
        <f>Points[[#This Row],[12+]]-Points[[#This Row],[13+]]</f>
        <v>1.0429999999999939E-2</v>
      </c>
      <c r="AQ55" s="5">
        <f>Points[[#This Row],[13+]]-Points[[#This Row],[14+]]</f>
        <v>1.5290000000000026E-2</v>
      </c>
      <c r="AR55" s="5">
        <f>Points[[#This Row],[14+]]-Points[[#This Row],[15+]]</f>
        <v>2.1540000000000004E-2</v>
      </c>
      <c r="AS55" s="5">
        <f>Points[[#This Row],[15+]]-Points[[#This Row],[16+]]</f>
        <v>2.9159999999999964E-2</v>
      </c>
      <c r="AT55" s="5">
        <f>Points[[#This Row],[16+]]-Points[[#This Row],[17+]]</f>
        <v>3.7940000000000085E-2</v>
      </c>
      <c r="AU55" s="5">
        <f>Points[[#This Row],[17+]]-Points[[#This Row],[18+]]</f>
        <v>4.7429999999999972E-2</v>
      </c>
      <c r="AV55" s="5">
        <f>Points[[#This Row],[18+]]-Points[[#This Row],[19+]]</f>
        <v>5.6969999999999965E-2</v>
      </c>
      <c r="AW55" s="5">
        <f>Points[[#This Row],[19+]]-Points[[#This Row],[20+]]</f>
        <v>6.5769999999999995E-2</v>
      </c>
      <c r="AX55" s="5">
        <f>Points[[#This Row],[20+]]-Points[[#This Row],[21+]]</f>
        <v>7.295000000000007E-2</v>
      </c>
      <c r="AY55" s="5">
        <f>Points[[#This Row],[21+]]-Points[[#This Row],[22+]]</f>
        <v>7.775999999999994E-2</v>
      </c>
      <c r="AZ55" s="5">
        <f>Points[[#This Row],[22+]]-Points[[#This Row],[23+]]</f>
        <v>7.9640000000000044E-2</v>
      </c>
      <c r="BA55" s="5">
        <f>Points[[#This Row],[23+]]-Points[[#This Row],[24+]]</f>
        <v>7.8380000000000005E-2</v>
      </c>
      <c r="BB55" s="5">
        <f>Points[[#This Row],[24+]]-Points[[#This Row],[25+]]</f>
        <v>7.4129999999999974E-2</v>
      </c>
      <c r="BC55" s="5">
        <f>Points[[#This Row],[25+]]-Points[[#This Row],[26+]]</f>
        <v>6.7360000000000003E-2</v>
      </c>
      <c r="BD55" s="5">
        <f>Points[[#This Row],[26+]]-Points[[#This Row],[27+]]</f>
        <v>5.8820000000000011E-2</v>
      </c>
      <c r="BE55" s="5">
        <f>Points[[#This Row],[27+]]-Points[[#This Row],[28+]]</f>
        <v>4.9359999999999987E-2</v>
      </c>
      <c r="BF55" s="5">
        <f>Points[[#This Row],[28+]]-Points[[#This Row],[29+]]</f>
        <v>3.9800000000000002E-2</v>
      </c>
      <c r="BG55" s="5">
        <f>Points[[#This Row],[29+]]-Points[[#This Row],[30+]]</f>
        <v>3.0829999999999996E-2</v>
      </c>
      <c r="BH55" s="5">
        <f>Points[[#This Row],[30+]]-Points[[#This Row],[31+]]</f>
        <v>2.2960000000000001E-2</v>
      </c>
      <c r="BI55" s="5">
        <f>Points[[#This Row],[31+]]-Points[[#This Row],[32+]]</f>
        <v>1.643E-2</v>
      </c>
      <c r="BJ55" s="5">
        <f>Points[[#This Row],[32+]]-Points[[#This Row],[33+]]</f>
        <v>1.1290000000000001E-2</v>
      </c>
      <c r="BK55" s="5">
        <f>Points[[#This Row],[33+]]-Points[[#This Row],[34+]]</f>
        <v>7.4599999999999996E-3</v>
      </c>
      <c r="BL55" s="5">
        <f>Points[[#This Row],[34+]]-Points[[#This Row],[35+]]</f>
        <v>4.729999999999999E-3</v>
      </c>
      <c r="BM55" s="5">
        <f>Points[[#This Row],[35+]]-Points[[#This Row],[40+]]</f>
        <v>6.3200000000000001E-3</v>
      </c>
      <c r="BN55" s="5">
        <f>Points[[#This Row],[40+]]-Points[[#This Row],[45+]]</f>
        <v>2.5000000000000001E-4</v>
      </c>
    </row>
    <row r="56" spans="1:66" x14ac:dyDescent="0.25">
      <c r="A56" s="10">
        <v>22400790</v>
      </c>
      <c r="B56" s="4" t="s">
        <v>80</v>
      </c>
      <c r="C56" s="4" t="s">
        <v>143</v>
      </c>
      <c r="D56" s="11">
        <v>0.8125</v>
      </c>
      <c r="E56" s="6" t="str">
        <f>HYPERLINK("https://www.nba.com/stats/player/1630532/boxscores-traditional", "Franz Wagner")</f>
        <v>Franz Wagner</v>
      </c>
      <c r="F56">
        <v>26.2</v>
      </c>
      <c r="G56" s="4">
        <v>9.3680000000000003</v>
      </c>
      <c r="H56" s="3">
        <v>0.97380999999999995</v>
      </c>
      <c r="I56" s="3">
        <v>0.96711999999999998</v>
      </c>
      <c r="J56" s="3">
        <v>0.95818000000000003</v>
      </c>
      <c r="K56" s="3">
        <v>0.94738</v>
      </c>
      <c r="L56" s="3">
        <v>0.93574000000000002</v>
      </c>
      <c r="M56" s="3">
        <v>0.92073000000000005</v>
      </c>
      <c r="N56" s="3">
        <v>0.9032</v>
      </c>
      <c r="O56" s="3">
        <v>0.88492999999999999</v>
      </c>
      <c r="P56" s="3">
        <v>0.86214000000000002</v>
      </c>
      <c r="Q56" s="3">
        <v>0.83645999999999998</v>
      </c>
      <c r="R56" s="3">
        <v>0.81057000000000001</v>
      </c>
      <c r="S56" s="3">
        <v>0.77934999999999999</v>
      </c>
      <c r="T56" s="3">
        <v>0.74536999999999998</v>
      </c>
      <c r="U56" s="3">
        <v>0.71226</v>
      </c>
      <c r="V56" s="3">
        <v>0.67364000000000002</v>
      </c>
      <c r="W56" s="3">
        <v>0.63307000000000002</v>
      </c>
      <c r="X56" s="3">
        <v>0.59094999999999998</v>
      </c>
      <c r="Y56" s="3">
        <v>0.55171999999999999</v>
      </c>
      <c r="Z56" s="3">
        <v>0.50797999999999999</v>
      </c>
      <c r="AA56" s="3">
        <v>0.46414</v>
      </c>
      <c r="AB56" s="3">
        <v>0.42465000000000003</v>
      </c>
      <c r="AC56" s="3">
        <v>0.38208999999999999</v>
      </c>
      <c r="AD56" s="3">
        <v>0.34089999999999998</v>
      </c>
      <c r="AE56" s="3">
        <v>0.30503000000000002</v>
      </c>
      <c r="AF56" s="3">
        <v>0.26762999999999998</v>
      </c>
      <c r="AG56" s="3">
        <v>0.23269999999999999</v>
      </c>
      <c r="AH56" s="3">
        <v>0.20327000000000001</v>
      </c>
      <c r="AI56" s="3">
        <v>0.17360999999999999</v>
      </c>
      <c r="AJ56" s="3">
        <v>7.0779999999999996E-2</v>
      </c>
      <c r="AK56" s="3">
        <v>2.222E-2</v>
      </c>
      <c r="AL56" s="5">
        <f>Points[[#This Row],[8+]]-Points[[#This Row],[9+]]</f>
        <v>6.6899999999999737E-3</v>
      </c>
      <c r="AM56" s="5">
        <f>Points[[#This Row],[9+]]-Points[[#This Row],[10+]]</f>
        <v>8.939999999999948E-3</v>
      </c>
      <c r="AN56" s="5">
        <f>Points[[#This Row],[10+]]-Points[[#This Row],[11+]]</f>
        <v>1.0800000000000032E-2</v>
      </c>
      <c r="AO56" s="5">
        <f>Points[[#This Row],[11+]]-Points[[#This Row],[12+]]</f>
        <v>1.1639999999999984E-2</v>
      </c>
      <c r="AP56" s="5">
        <f>Points[[#This Row],[12+]]-Points[[#This Row],[13+]]</f>
        <v>1.5009999999999968E-2</v>
      </c>
      <c r="AQ56" s="5">
        <f>Points[[#This Row],[13+]]-Points[[#This Row],[14+]]</f>
        <v>1.7530000000000046E-2</v>
      </c>
      <c r="AR56" s="5">
        <f>Points[[#This Row],[14+]]-Points[[#This Row],[15+]]</f>
        <v>1.8270000000000008E-2</v>
      </c>
      <c r="AS56" s="5">
        <f>Points[[#This Row],[15+]]-Points[[#This Row],[16+]]</f>
        <v>2.2789999999999977E-2</v>
      </c>
      <c r="AT56" s="5">
        <f>Points[[#This Row],[16+]]-Points[[#This Row],[17+]]</f>
        <v>2.5680000000000036E-2</v>
      </c>
      <c r="AU56" s="5">
        <f>Points[[#This Row],[17+]]-Points[[#This Row],[18+]]</f>
        <v>2.5889999999999969E-2</v>
      </c>
      <c r="AV56" s="5">
        <f>Points[[#This Row],[18+]]-Points[[#This Row],[19+]]</f>
        <v>3.1220000000000026E-2</v>
      </c>
      <c r="AW56" s="5">
        <f>Points[[#This Row],[19+]]-Points[[#This Row],[20+]]</f>
        <v>3.398000000000001E-2</v>
      </c>
      <c r="AX56" s="5">
        <f>Points[[#This Row],[20+]]-Points[[#This Row],[21+]]</f>
        <v>3.3109999999999973E-2</v>
      </c>
      <c r="AY56" s="5">
        <f>Points[[#This Row],[21+]]-Points[[#This Row],[22+]]</f>
        <v>3.8619999999999988E-2</v>
      </c>
      <c r="AZ56" s="5">
        <f>Points[[#This Row],[22+]]-Points[[#This Row],[23+]]</f>
        <v>4.0569999999999995E-2</v>
      </c>
      <c r="BA56" s="5">
        <f>Points[[#This Row],[23+]]-Points[[#This Row],[24+]]</f>
        <v>4.2120000000000046E-2</v>
      </c>
      <c r="BB56" s="5">
        <f>Points[[#This Row],[24+]]-Points[[#This Row],[25+]]</f>
        <v>3.9229999999999987E-2</v>
      </c>
      <c r="BC56" s="5">
        <f>Points[[#This Row],[25+]]-Points[[#This Row],[26+]]</f>
        <v>4.3740000000000001E-2</v>
      </c>
      <c r="BD56" s="5">
        <f>Points[[#This Row],[26+]]-Points[[#This Row],[27+]]</f>
        <v>4.383999999999999E-2</v>
      </c>
      <c r="BE56" s="5">
        <f>Points[[#This Row],[27+]]-Points[[#This Row],[28+]]</f>
        <v>3.948999999999997E-2</v>
      </c>
      <c r="BF56" s="5">
        <f>Points[[#This Row],[28+]]-Points[[#This Row],[29+]]</f>
        <v>4.2560000000000042E-2</v>
      </c>
      <c r="BG56" s="5">
        <f>Points[[#This Row],[29+]]-Points[[#This Row],[30+]]</f>
        <v>4.1190000000000004E-2</v>
      </c>
      <c r="BH56" s="5">
        <f>Points[[#This Row],[30+]]-Points[[#This Row],[31+]]</f>
        <v>3.5869999999999957E-2</v>
      </c>
      <c r="BI56" s="5">
        <f>Points[[#This Row],[31+]]-Points[[#This Row],[32+]]</f>
        <v>3.7400000000000044E-2</v>
      </c>
      <c r="BJ56" s="5">
        <f>Points[[#This Row],[32+]]-Points[[#This Row],[33+]]</f>
        <v>3.4929999999999989E-2</v>
      </c>
      <c r="BK56" s="5">
        <f>Points[[#This Row],[33+]]-Points[[#This Row],[34+]]</f>
        <v>2.9429999999999984E-2</v>
      </c>
      <c r="BL56" s="5">
        <f>Points[[#This Row],[34+]]-Points[[#This Row],[35+]]</f>
        <v>2.966000000000002E-2</v>
      </c>
      <c r="BM56" s="5">
        <f>Points[[#This Row],[35+]]-Points[[#This Row],[40+]]</f>
        <v>0.10282999999999999</v>
      </c>
      <c r="BN56" s="5">
        <f>Points[[#This Row],[40+]]-Points[[#This Row],[45+]]</f>
        <v>4.8559999999999992E-2</v>
      </c>
    </row>
    <row r="57" spans="1:66" x14ac:dyDescent="0.25">
      <c r="A57" s="10">
        <v>22400790</v>
      </c>
      <c r="B57" s="4" t="s">
        <v>80</v>
      </c>
      <c r="C57" s="4" t="s">
        <v>143</v>
      </c>
      <c r="D57" s="11">
        <v>0.8125</v>
      </c>
      <c r="E57" s="6" t="str">
        <f>HYPERLINK("https://www.nba.com/stats/player/1630591/boxscores-traditional", "Jalen Suggs")</f>
        <v>Jalen Suggs</v>
      </c>
      <c r="F57">
        <v>20.8</v>
      </c>
      <c r="G57" s="4">
        <v>7.782</v>
      </c>
      <c r="H57" s="3">
        <v>0.94950000000000001</v>
      </c>
      <c r="I57" s="3">
        <v>0.93574000000000002</v>
      </c>
      <c r="J57" s="3">
        <v>0.91774</v>
      </c>
      <c r="K57" s="3">
        <v>0.89617000000000002</v>
      </c>
      <c r="L57" s="3">
        <v>0.87075999999999998</v>
      </c>
      <c r="M57" s="3">
        <v>0.84133999999999998</v>
      </c>
      <c r="N57" s="3">
        <v>0.80784999999999996</v>
      </c>
      <c r="O57" s="3">
        <v>0.77337</v>
      </c>
      <c r="P57" s="3">
        <v>0.73236999999999997</v>
      </c>
      <c r="Q57" s="3">
        <v>0.68793000000000004</v>
      </c>
      <c r="R57" s="3">
        <v>0.64058000000000004</v>
      </c>
      <c r="S57" s="3">
        <v>0.59094999999999998</v>
      </c>
      <c r="T57" s="3">
        <v>0.53983000000000003</v>
      </c>
      <c r="U57" s="3">
        <v>0.48803000000000002</v>
      </c>
      <c r="V57" s="3">
        <v>0.44037999999999999</v>
      </c>
      <c r="W57" s="3">
        <v>0.38973999999999998</v>
      </c>
      <c r="X57" s="3">
        <v>0.34089999999999998</v>
      </c>
      <c r="Y57" s="3">
        <v>0.29459999999999997</v>
      </c>
      <c r="Z57" s="3">
        <v>0.25142999999999999</v>
      </c>
      <c r="AA57" s="3">
        <v>0.21185999999999999</v>
      </c>
      <c r="AB57" s="3">
        <v>0.17619000000000001</v>
      </c>
      <c r="AC57" s="3">
        <v>0.14685999999999999</v>
      </c>
      <c r="AD57" s="3">
        <v>0.11899999999999999</v>
      </c>
      <c r="AE57" s="3">
        <v>9.5100000000000004E-2</v>
      </c>
      <c r="AF57" s="3">
        <v>7.4929999999999997E-2</v>
      </c>
      <c r="AG57" s="3">
        <v>5.8209999999999998E-2</v>
      </c>
      <c r="AH57" s="3">
        <v>4.4569999999999999E-2</v>
      </c>
      <c r="AI57" s="3">
        <v>3.4380000000000001E-2</v>
      </c>
      <c r="AJ57" s="3">
        <v>6.7600000000000004E-3</v>
      </c>
      <c r="AK57" s="3">
        <v>9.3999999999999997E-4</v>
      </c>
      <c r="AL57" s="5">
        <f>Points[[#This Row],[8+]]-Points[[#This Row],[9+]]</f>
        <v>1.3759999999999994E-2</v>
      </c>
      <c r="AM57" s="5">
        <f>Points[[#This Row],[9+]]-Points[[#This Row],[10+]]</f>
        <v>1.8000000000000016E-2</v>
      </c>
      <c r="AN57" s="5">
        <f>Points[[#This Row],[10+]]-Points[[#This Row],[11+]]</f>
        <v>2.1569999999999978E-2</v>
      </c>
      <c r="AO57" s="5">
        <f>Points[[#This Row],[11+]]-Points[[#This Row],[12+]]</f>
        <v>2.5410000000000044E-2</v>
      </c>
      <c r="AP57" s="5">
        <f>Points[[#This Row],[12+]]-Points[[#This Row],[13+]]</f>
        <v>2.9420000000000002E-2</v>
      </c>
      <c r="AQ57" s="5">
        <f>Points[[#This Row],[13+]]-Points[[#This Row],[14+]]</f>
        <v>3.349000000000002E-2</v>
      </c>
      <c r="AR57" s="5">
        <f>Points[[#This Row],[14+]]-Points[[#This Row],[15+]]</f>
        <v>3.4479999999999955E-2</v>
      </c>
      <c r="AS57" s="5">
        <f>Points[[#This Row],[15+]]-Points[[#This Row],[16+]]</f>
        <v>4.1000000000000036E-2</v>
      </c>
      <c r="AT57" s="5">
        <f>Points[[#This Row],[16+]]-Points[[#This Row],[17+]]</f>
        <v>4.4439999999999924E-2</v>
      </c>
      <c r="AU57" s="5">
        <f>Points[[#This Row],[17+]]-Points[[#This Row],[18+]]</f>
        <v>4.7350000000000003E-2</v>
      </c>
      <c r="AV57" s="5">
        <f>Points[[#This Row],[18+]]-Points[[#This Row],[19+]]</f>
        <v>4.9630000000000063E-2</v>
      </c>
      <c r="AW57" s="5">
        <f>Points[[#This Row],[19+]]-Points[[#This Row],[20+]]</f>
        <v>5.1119999999999943E-2</v>
      </c>
      <c r="AX57" s="5">
        <f>Points[[#This Row],[20+]]-Points[[#This Row],[21+]]</f>
        <v>5.1800000000000013E-2</v>
      </c>
      <c r="AY57" s="5">
        <f>Points[[#This Row],[21+]]-Points[[#This Row],[22+]]</f>
        <v>4.7650000000000026E-2</v>
      </c>
      <c r="AZ57" s="5">
        <f>Points[[#This Row],[22+]]-Points[[#This Row],[23+]]</f>
        <v>5.0640000000000018E-2</v>
      </c>
      <c r="BA57" s="5">
        <f>Points[[#This Row],[23+]]-Points[[#This Row],[24+]]</f>
        <v>4.8839999999999995E-2</v>
      </c>
      <c r="BB57" s="5">
        <f>Points[[#This Row],[24+]]-Points[[#This Row],[25+]]</f>
        <v>4.6300000000000008E-2</v>
      </c>
      <c r="BC57" s="5">
        <f>Points[[#This Row],[25+]]-Points[[#This Row],[26+]]</f>
        <v>4.3169999999999986E-2</v>
      </c>
      <c r="BD57" s="5">
        <f>Points[[#This Row],[26+]]-Points[[#This Row],[27+]]</f>
        <v>3.9569999999999994E-2</v>
      </c>
      <c r="BE57" s="5">
        <f>Points[[#This Row],[27+]]-Points[[#This Row],[28+]]</f>
        <v>3.566999999999998E-2</v>
      </c>
      <c r="BF57" s="5">
        <f>Points[[#This Row],[28+]]-Points[[#This Row],[29+]]</f>
        <v>2.9330000000000023E-2</v>
      </c>
      <c r="BG57" s="5">
        <f>Points[[#This Row],[29+]]-Points[[#This Row],[30+]]</f>
        <v>2.7859999999999996E-2</v>
      </c>
      <c r="BH57" s="5">
        <f>Points[[#This Row],[30+]]-Points[[#This Row],[31+]]</f>
        <v>2.3899999999999991E-2</v>
      </c>
      <c r="BI57" s="5">
        <f>Points[[#This Row],[31+]]-Points[[#This Row],[32+]]</f>
        <v>2.0170000000000007E-2</v>
      </c>
      <c r="BJ57" s="5">
        <f>Points[[#This Row],[32+]]-Points[[#This Row],[33+]]</f>
        <v>1.6719999999999999E-2</v>
      </c>
      <c r="BK57" s="5">
        <f>Points[[#This Row],[33+]]-Points[[#This Row],[34+]]</f>
        <v>1.3639999999999999E-2</v>
      </c>
      <c r="BL57" s="5">
        <f>Points[[#This Row],[34+]]-Points[[#This Row],[35+]]</f>
        <v>1.0189999999999998E-2</v>
      </c>
      <c r="BM57" s="5">
        <f>Points[[#This Row],[35+]]-Points[[#This Row],[40+]]</f>
        <v>2.7619999999999999E-2</v>
      </c>
      <c r="BN57" s="5">
        <f>Points[[#This Row],[40+]]-Points[[#This Row],[45+]]</f>
        <v>5.8200000000000005E-3</v>
      </c>
    </row>
    <row r="58" spans="1:66" x14ac:dyDescent="0.25">
      <c r="A58" s="10">
        <v>22400790</v>
      </c>
      <c r="B58" s="4" t="s">
        <v>80</v>
      </c>
      <c r="C58" s="4" t="s">
        <v>143</v>
      </c>
      <c r="D58" s="11">
        <v>0.8125</v>
      </c>
      <c r="E58" s="6" t="str">
        <f>HYPERLINK("https://www.nba.com/stats/player/1641710/boxscores-traditional", "Anthony Black")</f>
        <v>Anthony Black</v>
      </c>
      <c r="F58">
        <v>13.4</v>
      </c>
      <c r="G58" s="4">
        <v>5.4989999999999997</v>
      </c>
      <c r="H58" s="3">
        <v>0.83645999999999998</v>
      </c>
      <c r="I58" s="3">
        <v>0.78813999999999995</v>
      </c>
      <c r="J58" s="3">
        <v>0.73236999999999997</v>
      </c>
      <c r="K58" s="3">
        <v>0.67003000000000001</v>
      </c>
      <c r="L58" s="3">
        <v>0.59870999999999996</v>
      </c>
      <c r="M58" s="3">
        <v>0.52790000000000004</v>
      </c>
      <c r="N58" s="3">
        <v>0.45619999999999999</v>
      </c>
      <c r="O58" s="3">
        <v>0.38590999999999998</v>
      </c>
      <c r="P58" s="3">
        <v>0.31918000000000002</v>
      </c>
      <c r="Q58" s="3">
        <v>0.25785000000000002</v>
      </c>
      <c r="R58" s="3">
        <v>0.20044999999999999</v>
      </c>
      <c r="S58" s="3">
        <v>0.15386</v>
      </c>
      <c r="T58" s="3">
        <v>0.11507000000000001</v>
      </c>
      <c r="U58" s="3">
        <v>8.3790000000000003E-2</v>
      </c>
      <c r="V58" s="3">
        <v>5.9380000000000002E-2</v>
      </c>
      <c r="W58" s="3">
        <v>4.0059999999999998E-2</v>
      </c>
      <c r="X58" s="3">
        <v>2.6800000000000001E-2</v>
      </c>
      <c r="Y58" s="3">
        <v>1.7430000000000001E-2</v>
      </c>
      <c r="Z58" s="3">
        <v>1.1010000000000001E-2</v>
      </c>
      <c r="AA58" s="3">
        <v>6.7600000000000004E-3</v>
      </c>
      <c r="AB58" s="3">
        <v>3.9100000000000003E-3</v>
      </c>
      <c r="AC58" s="3">
        <v>2.2599999999999999E-3</v>
      </c>
      <c r="AD58" s="3">
        <v>1.2600000000000001E-3</v>
      </c>
      <c r="AE58" s="3">
        <v>6.8999999999999997E-4</v>
      </c>
      <c r="AF58" s="3">
        <v>3.6000000000000002E-4</v>
      </c>
      <c r="AG58" s="3">
        <v>1.9000000000000001E-4</v>
      </c>
      <c r="AH58" s="3">
        <v>9.0000000000000006E-5</v>
      </c>
      <c r="AI58" s="3">
        <v>4.0000000000000003E-5</v>
      </c>
      <c r="AJ58" s="3">
        <v>0</v>
      </c>
      <c r="AK58" s="3">
        <v>0</v>
      </c>
      <c r="AL58" s="5">
        <f>Points[[#This Row],[8+]]-Points[[#This Row],[9+]]</f>
        <v>4.832000000000003E-2</v>
      </c>
      <c r="AM58" s="5">
        <f>Points[[#This Row],[9+]]-Points[[#This Row],[10+]]</f>
        <v>5.5769999999999986E-2</v>
      </c>
      <c r="AN58" s="5">
        <f>Points[[#This Row],[10+]]-Points[[#This Row],[11+]]</f>
        <v>6.2339999999999951E-2</v>
      </c>
      <c r="AO58" s="5">
        <f>Points[[#This Row],[11+]]-Points[[#This Row],[12+]]</f>
        <v>7.132000000000005E-2</v>
      </c>
      <c r="AP58" s="5">
        <f>Points[[#This Row],[12+]]-Points[[#This Row],[13+]]</f>
        <v>7.0809999999999929E-2</v>
      </c>
      <c r="AQ58" s="5">
        <f>Points[[#This Row],[13+]]-Points[[#This Row],[14+]]</f>
        <v>7.1700000000000041E-2</v>
      </c>
      <c r="AR58" s="5">
        <f>Points[[#This Row],[14+]]-Points[[#This Row],[15+]]</f>
        <v>7.0290000000000019E-2</v>
      </c>
      <c r="AS58" s="5">
        <f>Points[[#This Row],[15+]]-Points[[#This Row],[16+]]</f>
        <v>6.6729999999999956E-2</v>
      </c>
      <c r="AT58" s="5">
        <f>Points[[#This Row],[16+]]-Points[[#This Row],[17+]]</f>
        <v>6.1329999999999996E-2</v>
      </c>
      <c r="AU58" s="5">
        <f>Points[[#This Row],[17+]]-Points[[#This Row],[18+]]</f>
        <v>5.7400000000000034E-2</v>
      </c>
      <c r="AV58" s="5">
        <f>Points[[#This Row],[18+]]-Points[[#This Row],[19+]]</f>
        <v>4.6589999999999993E-2</v>
      </c>
      <c r="AW58" s="5">
        <f>Points[[#This Row],[19+]]-Points[[#This Row],[20+]]</f>
        <v>3.8789999999999991E-2</v>
      </c>
      <c r="AX58" s="5">
        <f>Points[[#This Row],[20+]]-Points[[#This Row],[21+]]</f>
        <v>3.1280000000000002E-2</v>
      </c>
      <c r="AY58" s="5">
        <f>Points[[#This Row],[21+]]-Points[[#This Row],[22+]]</f>
        <v>2.4410000000000001E-2</v>
      </c>
      <c r="AZ58" s="5">
        <f>Points[[#This Row],[22+]]-Points[[#This Row],[23+]]</f>
        <v>1.9320000000000004E-2</v>
      </c>
      <c r="BA58" s="5">
        <f>Points[[#This Row],[23+]]-Points[[#This Row],[24+]]</f>
        <v>1.3259999999999997E-2</v>
      </c>
      <c r="BB58" s="5">
        <f>Points[[#This Row],[24+]]-Points[[#This Row],[25+]]</f>
        <v>9.3699999999999999E-3</v>
      </c>
      <c r="BC58" s="5">
        <f>Points[[#This Row],[25+]]-Points[[#This Row],[26+]]</f>
        <v>6.4200000000000004E-3</v>
      </c>
      <c r="BD58" s="5">
        <f>Points[[#This Row],[26+]]-Points[[#This Row],[27+]]</f>
        <v>4.2500000000000003E-3</v>
      </c>
      <c r="BE58" s="5">
        <f>Points[[#This Row],[27+]]-Points[[#This Row],[28+]]</f>
        <v>2.8500000000000001E-3</v>
      </c>
      <c r="BF58" s="5">
        <f>Points[[#This Row],[28+]]-Points[[#This Row],[29+]]</f>
        <v>1.6500000000000004E-3</v>
      </c>
      <c r="BG58" s="5">
        <f>Points[[#This Row],[29+]]-Points[[#This Row],[30+]]</f>
        <v>9.999999999999998E-4</v>
      </c>
      <c r="BH58" s="5">
        <f>Points[[#This Row],[30+]]-Points[[#This Row],[31+]]</f>
        <v>5.7000000000000009E-4</v>
      </c>
      <c r="BI58" s="5">
        <f>Points[[#This Row],[31+]]-Points[[#This Row],[32+]]</f>
        <v>3.2999999999999994E-4</v>
      </c>
      <c r="BJ58" s="5">
        <f>Points[[#This Row],[32+]]-Points[[#This Row],[33+]]</f>
        <v>1.7000000000000001E-4</v>
      </c>
      <c r="BK58" s="5">
        <f>Points[[#This Row],[33+]]-Points[[#This Row],[34+]]</f>
        <v>1E-4</v>
      </c>
      <c r="BL58" s="5">
        <f>Points[[#This Row],[34+]]-Points[[#This Row],[35+]]</f>
        <v>5.0000000000000002E-5</v>
      </c>
      <c r="BM58" s="5">
        <f>Points[[#This Row],[35+]]-Points[[#This Row],[40+]]</f>
        <v>4.0000000000000003E-5</v>
      </c>
      <c r="BN58" s="5">
        <f>Points[[#This Row],[40+]]-Points[[#This Row],[45+]]</f>
        <v>0</v>
      </c>
    </row>
    <row r="59" spans="1:66" x14ac:dyDescent="0.25">
      <c r="A59" s="10">
        <v>22400790</v>
      </c>
      <c r="B59" s="4" t="s">
        <v>80</v>
      </c>
      <c r="C59" s="4" t="s">
        <v>143</v>
      </c>
      <c r="D59" s="11">
        <v>0.8125</v>
      </c>
      <c r="E59" s="6" t="str">
        <f>HYPERLINK("https://www.nba.com/stats/player/1629021/boxscores-traditional", "Moritz Wagner")</f>
        <v>Moritz Wagner</v>
      </c>
      <c r="F59">
        <v>15.4</v>
      </c>
      <c r="G59" s="4">
        <v>8.3810000000000002</v>
      </c>
      <c r="H59" s="3">
        <v>0.81057000000000001</v>
      </c>
      <c r="I59" s="3">
        <v>0.77637</v>
      </c>
      <c r="J59" s="3">
        <v>0.73890999999999996</v>
      </c>
      <c r="K59" s="3">
        <v>0.69847000000000004</v>
      </c>
      <c r="L59" s="3">
        <v>0.65910000000000002</v>
      </c>
      <c r="M59" s="3">
        <v>0.61409000000000002</v>
      </c>
      <c r="N59" s="3">
        <v>0.56749000000000005</v>
      </c>
      <c r="O59" s="3">
        <v>0.51993999999999996</v>
      </c>
      <c r="P59" s="3">
        <v>0.47210000000000002</v>
      </c>
      <c r="Q59" s="3">
        <v>0.42465000000000003</v>
      </c>
      <c r="R59" s="3">
        <v>0.37828000000000001</v>
      </c>
      <c r="S59" s="3">
        <v>0.33360000000000001</v>
      </c>
      <c r="T59" s="3">
        <v>0.29115999999999997</v>
      </c>
      <c r="U59" s="3">
        <v>0.25142999999999999</v>
      </c>
      <c r="V59" s="3">
        <v>0.21476000000000001</v>
      </c>
      <c r="W59" s="3">
        <v>0.18140999999999999</v>
      </c>
      <c r="X59" s="3">
        <v>0.15151000000000001</v>
      </c>
      <c r="Y59" s="3">
        <v>0.12506999999999999</v>
      </c>
      <c r="Z59" s="3">
        <v>0.10383000000000001</v>
      </c>
      <c r="AA59" s="3">
        <v>8.3790000000000003E-2</v>
      </c>
      <c r="AB59" s="3">
        <v>6.6809999999999994E-2</v>
      </c>
      <c r="AC59" s="3">
        <v>5.262E-2</v>
      </c>
      <c r="AD59" s="3">
        <v>4.0930000000000001E-2</v>
      </c>
      <c r="AE59" s="3">
        <v>3.1440000000000003E-2</v>
      </c>
      <c r="AF59" s="3">
        <v>2.385E-2</v>
      </c>
      <c r="AG59" s="3">
        <v>1.7860000000000001E-2</v>
      </c>
      <c r="AH59" s="3">
        <v>1.321E-2</v>
      </c>
      <c r="AI59" s="3">
        <v>9.6399999999999993E-3</v>
      </c>
      <c r="AJ59" s="3">
        <v>1.64E-3</v>
      </c>
      <c r="AK59" s="3">
        <v>2.1000000000000001E-4</v>
      </c>
      <c r="AL59" s="5">
        <f>Points[[#This Row],[8+]]-Points[[#This Row],[9+]]</f>
        <v>3.4200000000000008E-2</v>
      </c>
      <c r="AM59" s="5">
        <f>Points[[#This Row],[9+]]-Points[[#This Row],[10+]]</f>
        <v>3.7460000000000049E-2</v>
      </c>
      <c r="AN59" s="5">
        <f>Points[[#This Row],[10+]]-Points[[#This Row],[11+]]</f>
        <v>4.043999999999992E-2</v>
      </c>
      <c r="AO59" s="5">
        <f>Points[[#This Row],[11+]]-Points[[#This Row],[12+]]</f>
        <v>3.9370000000000016E-2</v>
      </c>
      <c r="AP59" s="5">
        <f>Points[[#This Row],[12+]]-Points[[#This Row],[13+]]</f>
        <v>4.5009999999999994E-2</v>
      </c>
      <c r="AQ59" s="5">
        <f>Points[[#This Row],[13+]]-Points[[#This Row],[14+]]</f>
        <v>4.6599999999999975E-2</v>
      </c>
      <c r="AR59" s="5">
        <f>Points[[#This Row],[14+]]-Points[[#This Row],[15+]]</f>
        <v>4.7550000000000092E-2</v>
      </c>
      <c r="AS59" s="5">
        <f>Points[[#This Row],[15+]]-Points[[#This Row],[16+]]</f>
        <v>4.7839999999999938E-2</v>
      </c>
      <c r="AT59" s="5">
        <f>Points[[#This Row],[16+]]-Points[[#This Row],[17+]]</f>
        <v>4.7449999999999992E-2</v>
      </c>
      <c r="AU59" s="5">
        <f>Points[[#This Row],[17+]]-Points[[#This Row],[18+]]</f>
        <v>4.6370000000000022E-2</v>
      </c>
      <c r="AV59" s="5">
        <f>Points[[#This Row],[18+]]-Points[[#This Row],[19+]]</f>
        <v>4.4679999999999997E-2</v>
      </c>
      <c r="AW59" s="5">
        <f>Points[[#This Row],[19+]]-Points[[#This Row],[20+]]</f>
        <v>4.2440000000000033E-2</v>
      </c>
      <c r="AX59" s="5">
        <f>Points[[#This Row],[20+]]-Points[[#This Row],[21+]]</f>
        <v>3.9729999999999988E-2</v>
      </c>
      <c r="AY59" s="5">
        <f>Points[[#This Row],[21+]]-Points[[#This Row],[22+]]</f>
        <v>3.666999999999998E-2</v>
      </c>
      <c r="AZ59" s="5">
        <f>Points[[#This Row],[22+]]-Points[[#This Row],[23+]]</f>
        <v>3.3350000000000019E-2</v>
      </c>
      <c r="BA59" s="5">
        <f>Points[[#This Row],[23+]]-Points[[#This Row],[24+]]</f>
        <v>2.9899999999999982E-2</v>
      </c>
      <c r="BB59" s="5">
        <f>Points[[#This Row],[24+]]-Points[[#This Row],[25+]]</f>
        <v>2.6440000000000019E-2</v>
      </c>
      <c r="BC59" s="5">
        <f>Points[[#This Row],[25+]]-Points[[#This Row],[26+]]</f>
        <v>2.1239999999999981E-2</v>
      </c>
      <c r="BD59" s="5">
        <f>Points[[#This Row],[26+]]-Points[[#This Row],[27+]]</f>
        <v>2.0040000000000002E-2</v>
      </c>
      <c r="BE59" s="5">
        <f>Points[[#This Row],[27+]]-Points[[#This Row],[28+]]</f>
        <v>1.6980000000000009E-2</v>
      </c>
      <c r="BF59" s="5">
        <f>Points[[#This Row],[28+]]-Points[[#This Row],[29+]]</f>
        <v>1.4189999999999994E-2</v>
      </c>
      <c r="BG59" s="5">
        <f>Points[[#This Row],[29+]]-Points[[#This Row],[30+]]</f>
        <v>1.1689999999999999E-2</v>
      </c>
      <c r="BH59" s="5">
        <f>Points[[#This Row],[30+]]-Points[[#This Row],[31+]]</f>
        <v>9.4899999999999984E-3</v>
      </c>
      <c r="BI59" s="5">
        <f>Points[[#This Row],[31+]]-Points[[#This Row],[32+]]</f>
        <v>7.590000000000003E-3</v>
      </c>
      <c r="BJ59" s="5">
        <f>Points[[#This Row],[32+]]-Points[[#This Row],[33+]]</f>
        <v>5.9899999999999988E-3</v>
      </c>
      <c r="BK59" s="5">
        <f>Points[[#This Row],[33+]]-Points[[#This Row],[34+]]</f>
        <v>4.6500000000000014E-3</v>
      </c>
      <c r="BL59" s="5">
        <f>Points[[#This Row],[34+]]-Points[[#This Row],[35+]]</f>
        <v>3.5700000000000003E-3</v>
      </c>
      <c r="BM59" s="5">
        <f>Points[[#This Row],[35+]]-Points[[#This Row],[40+]]</f>
        <v>8.0000000000000002E-3</v>
      </c>
      <c r="BN59" s="5">
        <f>Points[[#This Row],[40+]]-Points[[#This Row],[45+]]</f>
        <v>1.4299999999999998E-3</v>
      </c>
    </row>
    <row r="60" spans="1:66" x14ac:dyDescent="0.25">
      <c r="A60" s="10">
        <v>22400790</v>
      </c>
      <c r="B60" s="4" t="s">
        <v>80</v>
      </c>
      <c r="C60" s="4" t="s">
        <v>143</v>
      </c>
      <c r="D60" s="11">
        <v>0.8125</v>
      </c>
      <c r="E60" s="6" t="str">
        <f>HYPERLINK("https://www.nba.com/stats/player/1630175/boxscores-traditional", "Cole Anthony")</f>
        <v>Cole Anthony</v>
      </c>
      <c r="F60">
        <v>10.4</v>
      </c>
      <c r="G60" s="4">
        <v>3.6659999999999999</v>
      </c>
      <c r="H60" s="3">
        <v>0.74214999999999998</v>
      </c>
      <c r="I60" s="3">
        <v>0.64802999999999999</v>
      </c>
      <c r="J60" s="3">
        <v>0.54379999999999995</v>
      </c>
      <c r="K60" s="3">
        <v>0.43643999999999999</v>
      </c>
      <c r="L60" s="3">
        <v>0.32996999999999999</v>
      </c>
      <c r="M60" s="3">
        <v>0.23885000000000001</v>
      </c>
      <c r="N60" s="3">
        <v>0.16353999999999999</v>
      </c>
      <c r="O60" s="3">
        <v>0.10564999999999999</v>
      </c>
      <c r="P60" s="3">
        <v>6.3009999999999997E-2</v>
      </c>
      <c r="Q60" s="3">
        <v>3.5929999999999997E-2</v>
      </c>
      <c r="R60" s="3">
        <v>1.9230000000000001E-2</v>
      </c>
      <c r="S60" s="3">
        <v>9.3900000000000008E-3</v>
      </c>
      <c r="T60" s="3">
        <v>4.4000000000000003E-3</v>
      </c>
      <c r="U60" s="3">
        <v>1.9300000000000001E-3</v>
      </c>
      <c r="V60" s="3">
        <v>7.9000000000000001E-4</v>
      </c>
      <c r="W60" s="3">
        <v>2.9E-4</v>
      </c>
      <c r="X60" s="3">
        <v>1E-4</v>
      </c>
      <c r="Y60" s="3">
        <v>3.0000000000000001E-5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5">
        <f>Points[[#This Row],[8+]]-Points[[#This Row],[9+]]</f>
        <v>9.4119999999999981E-2</v>
      </c>
      <c r="AM60" s="5">
        <f>Points[[#This Row],[9+]]-Points[[#This Row],[10+]]</f>
        <v>0.10423000000000004</v>
      </c>
      <c r="AN60" s="5">
        <f>Points[[#This Row],[10+]]-Points[[#This Row],[11+]]</f>
        <v>0.10735999999999996</v>
      </c>
      <c r="AO60" s="5">
        <f>Points[[#This Row],[11+]]-Points[[#This Row],[12+]]</f>
        <v>0.10647000000000001</v>
      </c>
      <c r="AP60" s="5">
        <f>Points[[#This Row],[12+]]-Points[[#This Row],[13+]]</f>
        <v>9.1119999999999979E-2</v>
      </c>
      <c r="AQ60" s="5">
        <f>Points[[#This Row],[13+]]-Points[[#This Row],[14+]]</f>
        <v>7.5310000000000016E-2</v>
      </c>
      <c r="AR60" s="5">
        <f>Points[[#This Row],[14+]]-Points[[#This Row],[15+]]</f>
        <v>5.7889999999999997E-2</v>
      </c>
      <c r="AS60" s="5">
        <f>Points[[#This Row],[15+]]-Points[[#This Row],[16+]]</f>
        <v>4.2639999999999997E-2</v>
      </c>
      <c r="AT60" s="5">
        <f>Points[[#This Row],[16+]]-Points[[#This Row],[17+]]</f>
        <v>2.708E-2</v>
      </c>
      <c r="AU60" s="5">
        <f>Points[[#This Row],[17+]]-Points[[#This Row],[18+]]</f>
        <v>1.6699999999999996E-2</v>
      </c>
      <c r="AV60" s="5">
        <f>Points[[#This Row],[18+]]-Points[[#This Row],[19+]]</f>
        <v>9.8399999999999998E-3</v>
      </c>
      <c r="AW60" s="5">
        <f>Points[[#This Row],[19+]]-Points[[#This Row],[20+]]</f>
        <v>4.9900000000000005E-3</v>
      </c>
      <c r="AX60" s="5">
        <f>Points[[#This Row],[20+]]-Points[[#This Row],[21+]]</f>
        <v>2.47E-3</v>
      </c>
      <c r="AY60" s="5">
        <f>Points[[#This Row],[21+]]-Points[[#This Row],[22+]]</f>
        <v>1.14E-3</v>
      </c>
      <c r="AZ60" s="5">
        <f>Points[[#This Row],[22+]]-Points[[#This Row],[23+]]</f>
        <v>5.0000000000000001E-4</v>
      </c>
      <c r="BA60" s="5">
        <f>Points[[#This Row],[23+]]-Points[[#This Row],[24+]]</f>
        <v>1.9000000000000001E-4</v>
      </c>
      <c r="BB60" s="5">
        <f>Points[[#This Row],[24+]]-Points[[#This Row],[25+]]</f>
        <v>7.0000000000000007E-5</v>
      </c>
      <c r="BC60" s="5">
        <f>Points[[#This Row],[25+]]-Points[[#This Row],[26+]]</f>
        <v>3.0000000000000001E-5</v>
      </c>
      <c r="BD60" s="5">
        <f>Points[[#This Row],[26+]]-Points[[#This Row],[27+]]</f>
        <v>0</v>
      </c>
      <c r="BE60" s="5">
        <f>Points[[#This Row],[27+]]-Points[[#This Row],[28+]]</f>
        <v>0</v>
      </c>
      <c r="BF60" s="5">
        <f>Points[[#This Row],[28+]]-Points[[#This Row],[29+]]</f>
        <v>0</v>
      </c>
      <c r="BG60" s="5">
        <f>Points[[#This Row],[29+]]-Points[[#This Row],[30+]]</f>
        <v>0</v>
      </c>
      <c r="BH60" s="5">
        <f>Points[[#This Row],[30+]]-Points[[#This Row],[31+]]</f>
        <v>0</v>
      </c>
      <c r="BI60" s="5">
        <f>Points[[#This Row],[31+]]-Points[[#This Row],[32+]]</f>
        <v>0</v>
      </c>
      <c r="BJ60" s="5">
        <f>Points[[#This Row],[32+]]-Points[[#This Row],[33+]]</f>
        <v>0</v>
      </c>
      <c r="BK60" s="5">
        <f>Points[[#This Row],[33+]]-Points[[#This Row],[34+]]</f>
        <v>0</v>
      </c>
      <c r="BL60" s="5">
        <f>Points[[#This Row],[34+]]-Points[[#This Row],[35+]]</f>
        <v>0</v>
      </c>
      <c r="BM60" s="5">
        <f>Points[[#This Row],[35+]]-Points[[#This Row],[40+]]</f>
        <v>0</v>
      </c>
      <c r="BN60" s="5">
        <f>Points[[#This Row],[40+]]-Points[[#This Row],[45+]]</f>
        <v>0</v>
      </c>
    </row>
    <row r="61" spans="1:66" x14ac:dyDescent="0.25">
      <c r="A61" s="10">
        <v>22400790</v>
      </c>
      <c r="B61" s="4" t="s">
        <v>80</v>
      </c>
      <c r="C61" s="4" t="s">
        <v>143</v>
      </c>
      <c r="D61" s="11">
        <v>0.8125</v>
      </c>
      <c r="E61" s="6" t="str">
        <f>HYPERLINK("https://www.nba.com/stats/player/1628976/boxscores-traditional", "Wendell Carter Jr.")</f>
        <v>Wendell Carter Jr.</v>
      </c>
      <c r="F61">
        <v>9.6</v>
      </c>
      <c r="G61" s="4">
        <v>5.2379999999999995</v>
      </c>
      <c r="H61" s="3">
        <v>0.62172000000000005</v>
      </c>
      <c r="I61" s="3">
        <v>0.54379999999999995</v>
      </c>
      <c r="J61" s="3">
        <v>0.46811999999999998</v>
      </c>
      <c r="K61" s="3">
        <v>0.39357999999999999</v>
      </c>
      <c r="L61" s="3">
        <v>0.32275999999999999</v>
      </c>
      <c r="M61" s="3">
        <v>0.25785000000000002</v>
      </c>
      <c r="N61" s="3">
        <v>0.20044999999999999</v>
      </c>
      <c r="O61" s="3">
        <v>0.15151000000000001</v>
      </c>
      <c r="P61" s="3">
        <v>0.11123</v>
      </c>
      <c r="Q61" s="3">
        <v>7.9269999999999993E-2</v>
      </c>
      <c r="R61" s="3">
        <v>5.4800000000000001E-2</v>
      </c>
      <c r="S61" s="3">
        <v>3.6729999999999999E-2</v>
      </c>
      <c r="T61" s="3">
        <v>2.3300000000000001E-2</v>
      </c>
      <c r="U61" s="3">
        <v>1.4630000000000001E-2</v>
      </c>
      <c r="V61" s="3">
        <v>8.8900000000000003E-3</v>
      </c>
      <c r="W61" s="3">
        <v>5.2300000000000003E-3</v>
      </c>
      <c r="X61" s="3">
        <v>2.98E-3</v>
      </c>
      <c r="Y61" s="3">
        <v>1.64E-3</v>
      </c>
      <c r="Z61" s="3">
        <v>8.7000000000000001E-4</v>
      </c>
      <c r="AA61" s="3">
        <v>4.4999999999999999E-4</v>
      </c>
      <c r="AB61" s="3">
        <v>2.2000000000000001E-4</v>
      </c>
      <c r="AC61" s="3">
        <v>1.1E-4</v>
      </c>
      <c r="AD61" s="3">
        <v>5.0000000000000002E-5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5">
        <f>Points[[#This Row],[8+]]-Points[[#This Row],[9+]]</f>
        <v>7.79200000000001E-2</v>
      </c>
      <c r="AM61" s="5">
        <f>Points[[#This Row],[9+]]-Points[[#This Row],[10+]]</f>
        <v>7.567999999999997E-2</v>
      </c>
      <c r="AN61" s="5">
        <f>Points[[#This Row],[10+]]-Points[[#This Row],[11+]]</f>
        <v>7.4539999999999995E-2</v>
      </c>
      <c r="AO61" s="5">
        <f>Points[[#This Row],[11+]]-Points[[#This Row],[12+]]</f>
        <v>7.0819999999999994E-2</v>
      </c>
      <c r="AP61" s="5">
        <f>Points[[#This Row],[12+]]-Points[[#This Row],[13+]]</f>
        <v>6.4909999999999968E-2</v>
      </c>
      <c r="AQ61" s="5">
        <f>Points[[#This Row],[13+]]-Points[[#This Row],[14+]]</f>
        <v>5.7400000000000034E-2</v>
      </c>
      <c r="AR61" s="5">
        <f>Points[[#This Row],[14+]]-Points[[#This Row],[15+]]</f>
        <v>4.8939999999999984E-2</v>
      </c>
      <c r="AS61" s="5">
        <f>Points[[#This Row],[15+]]-Points[[#This Row],[16+]]</f>
        <v>4.028000000000001E-2</v>
      </c>
      <c r="AT61" s="5">
        <f>Points[[#This Row],[16+]]-Points[[#This Row],[17+]]</f>
        <v>3.1960000000000002E-2</v>
      </c>
      <c r="AU61" s="5">
        <f>Points[[#This Row],[17+]]-Points[[#This Row],[18+]]</f>
        <v>2.4469999999999992E-2</v>
      </c>
      <c r="AV61" s="5">
        <f>Points[[#This Row],[18+]]-Points[[#This Row],[19+]]</f>
        <v>1.8070000000000003E-2</v>
      </c>
      <c r="AW61" s="5">
        <f>Points[[#This Row],[19+]]-Points[[#This Row],[20+]]</f>
        <v>1.3429999999999997E-2</v>
      </c>
      <c r="AX61" s="5">
        <f>Points[[#This Row],[20+]]-Points[[#This Row],[21+]]</f>
        <v>8.6700000000000006E-3</v>
      </c>
      <c r="AY61" s="5">
        <f>Points[[#This Row],[21+]]-Points[[#This Row],[22+]]</f>
        <v>5.7400000000000003E-3</v>
      </c>
      <c r="AZ61" s="5">
        <f>Points[[#This Row],[22+]]-Points[[#This Row],[23+]]</f>
        <v>3.6600000000000001E-3</v>
      </c>
      <c r="BA61" s="5">
        <f>Points[[#This Row],[23+]]-Points[[#This Row],[24+]]</f>
        <v>2.2500000000000003E-3</v>
      </c>
      <c r="BB61" s="5">
        <f>Points[[#This Row],[24+]]-Points[[#This Row],[25+]]</f>
        <v>1.34E-3</v>
      </c>
      <c r="BC61" s="5">
        <f>Points[[#This Row],[25+]]-Points[[#This Row],[26+]]</f>
        <v>7.6999999999999996E-4</v>
      </c>
      <c r="BD61" s="5">
        <f>Points[[#This Row],[26+]]-Points[[#This Row],[27+]]</f>
        <v>4.2000000000000002E-4</v>
      </c>
      <c r="BE61" s="5">
        <f>Points[[#This Row],[27+]]-Points[[#This Row],[28+]]</f>
        <v>2.2999999999999998E-4</v>
      </c>
      <c r="BF61" s="5">
        <f>Points[[#This Row],[28+]]-Points[[#This Row],[29+]]</f>
        <v>1.1E-4</v>
      </c>
      <c r="BG61" s="5">
        <f>Points[[#This Row],[29+]]-Points[[#This Row],[30+]]</f>
        <v>6.0000000000000002E-5</v>
      </c>
      <c r="BH61" s="5">
        <f>Points[[#This Row],[30+]]-Points[[#This Row],[31+]]</f>
        <v>5.0000000000000002E-5</v>
      </c>
      <c r="BI61" s="5">
        <f>Points[[#This Row],[31+]]-Points[[#This Row],[32+]]</f>
        <v>0</v>
      </c>
      <c r="BJ61" s="5">
        <f>Points[[#This Row],[32+]]-Points[[#This Row],[33+]]</f>
        <v>0</v>
      </c>
      <c r="BK61" s="5">
        <f>Points[[#This Row],[33+]]-Points[[#This Row],[34+]]</f>
        <v>0</v>
      </c>
      <c r="BL61" s="5">
        <f>Points[[#This Row],[34+]]-Points[[#This Row],[35+]]</f>
        <v>0</v>
      </c>
      <c r="BM61" s="5">
        <f>Points[[#This Row],[35+]]-Points[[#This Row],[40+]]</f>
        <v>0</v>
      </c>
      <c r="BN61" s="5">
        <f>Points[[#This Row],[40+]]-Points[[#This Row],[45+]]</f>
        <v>0</v>
      </c>
    </row>
    <row r="62" spans="1:66" x14ac:dyDescent="0.25">
      <c r="A62" s="10">
        <v>22400791</v>
      </c>
      <c r="B62" s="4" t="s">
        <v>132</v>
      </c>
      <c r="C62" s="4" t="s">
        <v>165</v>
      </c>
      <c r="D62" s="11">
        <v>0.8125</v>
      </c>
      <c r="E62" s="6" t="str">
        <f>HYPERLINK("https://www.nba.com/stats/player/1629636/boxscores-traditional", "Darius Garland")</f>
        <v>Darius Garland</v>
      </c>
      <c r="F62">
        <v>21</v>
      </c>
      <c r="G62" s="4">
        <v>4.1950000000000003</v>
      </c>
      <c r="H62" s="3">
        <v>0.99902999999999997</v>
      </c>
      <c r="I62" s="3">
        <v>0.99787999999999999</v>
      </c>
      <c r="J62" s="3">
        <v>0.99560000000000004</v>
      </c>
      <c r="K62" s="3">
        <v>0.99134</v>
      </c>
      <c r="L62" s="3">
        <v>0.98421999999999998</v>
      </c>
      <c r="M62" s="3">
        <v>0.97192999999999996</v>
      </c>
      <c r="N62" s="3">
        <v>0.95254000000000005</v>
      </c>
      <c r="O62" s="3">
        <v>0.92364000000000002</v>
      </c>
      <c r="P62" s="3">
        <v>0.88297999999999999</v>
      </c>
      <c r="Q62" s="3">
        <v>0.82894000000000001</v>
      </c>
      <c r="R62" s="3">
        <v>0.76424000000000003</v>
      </c>
      <c r="S62" s="3">
        <v>0.68439000000000005</v>
      </c>
      <c r="T62" s="3">
        <v>0.59482999999999997</v>
      </c>
      <c r="U62" s="3">
        <v>0.5</v>
      </c>
      <c r="V62" s="3">
        <v>0.40516999999999997</v>
      </c>
      <c r="W62" s="3">
        <v>0.31561</v>
      </c>
      <c r="X62" s="3">
        <v>0.23576</v>
      </c>
      <c r="Y62" s="3">
        <v>0.17105999999999999</v>
      </c>
      <c r="Z62" s="3">
        <v>0.11702</v>
      </c>
      <c r="AA62" s="3">
        <v>7.6359999999999997E-2</v>
      </c>
      <c r="AB62" s="3">
        <v>4.7460000000000002E-2</v>
      </c>
      <c r="AC62" s="3">
        <v>2.8070000000000001E-2</v>
      </c>
      <c r="AD62" s="3">
        <v>1.5779999999999999E-2</v>
      </c>
      <c r="AE62" s="3">
        <v>8.6599999999999993E-3</v>
      </c>
      <c r="AF62" s="3">
        <v>4.4000000000000003E-3</v>
      </c>
      <c r="AG62" s="3">
        <v>2.1199999999999999E-3</v>
      </c>
      <c r="AH62" s="3">
        <v>9.7000000000000005E-4</v>
      </c>
      <c r="AI62" s="3">
        <v>4.2000000000000002E-4</v>
      </c>
      <c r="AJ62" s="3">
        <v>0</v>
      </c>
      <c r="AK62" s="3">
        <v>0</v>
      </c>
      <c r="AL62" s="5">
        <f>Points[[#This Row],[8+]]-Points[[#This Row],[9+]]</f>
        <v>1.1499999999999844E-3</v>
      </c>
      <c r="AM62" s="5">
        <f>Points[[#This Row],[9+]]-Points[[#This Row],[10+]]</f>
        <v>2.2799999999999487E-3</v>
      </c>
      <c r="AN62" s="5">
        <f>Points[[#This Row],[10+]]-Points[[#This Row],[11+]]</f>
        <v>4.2600000000000415E-3</v>
      </c>
      <c r="AO62" s="5">
        <f>Points[[#This Row],[11+]]-Points[[#This Row],[12+]]</f>
        <v>7.1200000000000152E-3</v>
      </c>
      <c r="AP62" s="5">
        <f>Points[[#This Row],[12+]]-Points[[#This Row],[13+]]</f>
        <v>1.2290000000000023E-2</v>
      </c>
      <c r="AQ62" s="5">
        <f>Points[[#This Row],[13+]]-Points[[#This Row],[14+]]</f>
        <v>1.9389999999999907E-2</v>
      </c>
      <c r="AR62" s="5">
        <f>Points[[#This Row],[14+]]-Points[[#This Row],[15+]]</f>
        <v>2.8900000000000037E-2</v>
      </c>
      <c r="AS62" s="5">
        <f>Points[[#This Row],[15+]]-Points[[#This Row],[16+]]</f>
        <v>4.0660000000000029E-2</v>
      </c>
      <c r="AT62" s="5">
        <f>Points[[#This Row],[16+]]-Points[[#This Row],[17+]]</f>
        <v>5.4039999999999977E-2</v>
      </c>
      <c r="AU62" s="5">
        <f>Points[[#This Row],[17+]]-Points[[#This Row],[18+]]</f>
        <v>6.469999999999998E-2</v>
      </c>
      <c r="AV62" s="5">
        <f>Points[[#This Row],[18+]]-Points[[#This Row],[19+]]</f>
        <v>7.9849999999999977E-2</v>
      </c>
      <c r="AW62" s="5">
        <f>Points[[#This Row],[19+]]-Points[[#This Row],[20+]]</f>
        <v>8.9560000000000084E-2</v>
      </c>
      <c r="AX62" s="5">
        <f>Points[[#This Row],[20+]]-Points[[#This Row],[21+]]</f>
        <v>9.482999999999997E-2</v>
      </c>
      <c r="AY62" s="5">
        <f>Points[[#This Row],[21+]]-Points[[#This Row],[22+]]</f>
        <v>9.4830000000000025E-2</v>
      </c>
      <c r="AZ62" s="5">
        <f>Points[[#This Row],[22+]]-Points[[#This Row],[23+]]</f>
        <v>8.9559999999999973E-2</v>
      </c>
      <c r="BA62" s="5">
        <f>Points[[#This Row],[23+]]-Points[[#This Row],[24+]]</f>
        <v>7.9850000000000004E-2</v>
      </c>
      <c r="BB62" s="5">
        <f>Points[[#This Row],[24+]]-Points[[#This Row],[25+]]</f>
        <v>6.4700000000000008E-2</v>
      </c>
      <c r="BC62" s="5">
        <f>Points[[#This Row],[25+]]-Points[[#This Row],[26+]]</f>
        <v>5.4039999999999991E-2</v>
      </c>
      <c r="BD62" s="5">
        <f>Points[[#This Row],[26+]]-Points[[#This Row],[27+]]</f>
        <v>4.0660000000000002E-2</v>
      </c>
      <c r="BE62" s="5">
        <f>Points[[#This Row],[27+]]-Points[[#This Row],[28+]]</f>
        <v>2.8899999999999995E-2</v>
      </c>
      <c r="BF62" s="5">
        <f>Points[[#This Row],[28+]]-Points[[#This Row],[29+]]</f>
        <v>1.9390000000000001E-2</v>
      </c>
      <c r="BG62" s="5">
        <f>Points[[#This Row],[29+]]-Points[[#This Row],[30+]]</f>
        <v>1.2290000000000002E-2</v>
      </c>
      <c r="BH62" s="5">
        <f>Points[[#This Row],[30+]]-Points[[#This Row],[31+]]</f>
        <v>7.1199999999999996E-3</v>
      </c>
      <c r="BI62" s="5">
        <f>Points[[#This Row],[31+]]-Points[[#This Row],[32+]]</f>
        <v>4.259999999999999E-3</v>
      </c>
      <c r="BJ62" s="5">
        <f>Points[[#This Row],[32+]]-Points[[#This Row],[33+]]</f>
        <v>2.2800000000000003E-3</v>
      </c>
      <c r="BK62" s="5">
        <f>Points[[#This Row],[33+]]-Points[[#This Row],[34+]]</f>
        <v>1.15E-3</v>
      </c>
      <c r="BL62" s="5">
        <f>Points[[#This Row],[34+]]-Points[[#This Row],[35+]]</f>
        <v>5.5000000000000003E-4</v>
      </c>
      <c r="BM62" s="5">
        <f>Points[[#This Row],[35+]]-Points[[#This Row],[40+]]</f>
        <v>4.2000000000000002E-4</v>
      </c>
      <c r="BN62" s="5">
        <f>Points[[#This Row],[40+]]-Points[[#This Row],[45+]]</f>
        <v>0</v>
      </c>
    </row>
    <row r="63" spans="1:66" x14ac:dyDescent="0.25">
      <c r="A63" s="10">
        <v>22400791</v>
      </c>
      <c r="B63" s="4" t="s">
        <v>132</v>
      </c>
      <c r="C63" s="4" t="s">
        <v>165</v>
      </c>
      <c r="D63" s="11">
        <v>0.8125</v>
      </c>
      <c r="E63" s="6" t="str">
        <f>HYPERLINK("https://www.nba.com/stats/player/1629631/boxscores-traditional", "De'Andre Hunter")</f>
        <v>De'Andre Hunter</v>
      </c>
      <c r="F63">
        <v>15</v>
      </c>
      <c r="G63" s="4">
        <v>3</v>
      </c>
      <c r="H63" s="3">
        <v>0.99009999999999998</v>
      </c>
      <c r="I63" s="3">
        <v>0.97724999999999995</v>
      </c>
      <c r="J63" s="3">
        <v>0.95254000000000005</v>
      </c>
      <c r="K63" s="3">
        <v>0.90824000000000005</v>
      </c>
      <c r="L63" s="3">
        <v>0.84133999999999998</v>
      </c>
      <c r="M63" s="3">
        <v>0.74856999999999996</v>
      </c>
      <c r="N63" s="3">
        <v>0.62929999999999997</v>
      </c>
      <c r="O63" s="3">
        <v>0.5</v>
      </c>
      <c r="P63" s="3">
        <v>0.37069999999999997</v>
      </c>
      <c r="Q63" s="3">
        <v>0.25142999999999999</v>
      </c>
      <c r="R63" s="3">
        <v>0.15866</v>
      </c>
      <c r="S63" s="3">
        <v>9.1759999999999994E-2</v>
      </c>
      <c r="T63" s="3">
        <v>4.7460000000000002E-2</v>
      </c>
      <c r="U63" s="3">
        <v>2.2749999999999999E-2</v>
      </c>
      <c r="V63" s="3">
        <v>9.9000000000000008E-3</v>
      </c>
      <c r="W63" s="3">
        <v>3.79E-3</v>
      </c>
      <c r="X63" s="3">
        <v>1.3500000000000001E-3</v>
      </c>
      <c r="Y63" s="3">
        <v>4.2999999999999999E-4</v>
      </c>
      <c r="Z63" s="3">
        <v>1.2E-4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5">
        <f>Points[[#This Row],[8+]]-Points[[#This Row],[9+]]</f>
        <v>1.2850000000000028E-2</v>
      </c>
      <c r="AM63" s="5">
        <f>Points[[#This Row],[9+]]-Points[[#This Row],[10+]]</f>
        <v>2.4709999999999899E-2</v>
      </c>
      <c r="AN63" s="5">
        <f>Points[[#This Row],[10+]]-Points[[#This Row],[11+]]</f>
        <v>4.4300000000000006E-2</v>
      </c>
      <c r="AO63" s="5">
        <f>Points[[#This Row],[11+]]-Points[[#This Row],[12+]]</f>
        <v>6.6900000000000071E-2</v>
      </c>
      <c r="AP63" s="5">
        <f>Points[[#This Row],[12+]]-Points[[#This Row],[13+]]</f>
        <v>9.2770000000000019E-2</v>
      </c>
      <c r="AQ63" s="5">
        <f>Points[[#This Row],[13+]]-Points[[#This Row],[14+]]</f>
        <v>0.11926999999999999</v>
      </c>
      <c r="AR63" s="5">
        <f>Points[[#This Row],[14+]]-Points[[#This Row],[15+]]</f>
        <v>0.12929999999999997</v>
      </c>
      <c r="AS63" s="5">
        <f>Points[[#This Row],[15+]]-Points[[#This Row],[16+]]</f>
        <v>0.12930000000000003</v>
      </c>
      <c r="AT63" s="5">
        <f>Points[[#This Row],[16+]]-Points[[#This Row],[17+]]</f>
        <v>0.11926999999999999</v>
      </c>
      <c r="AU63" s="5">
        <f>Points[[#This Row],[17+]]-Points[[#This Row],[18+]]</f>
        <v>9.2769999999999991E-2</v>
      </c>
      <c r="AV63" s="5">
        <f>Points[[#This Row],[18+]]-Points[[#This Row],[19+]]</f>
        <v>6.6900000000000001E-2</v>
      </c>
      <c r="AW63" s="5">
        <f>Points[[#This Row],[19+]]-Points[[#This Row],[20+]]</f>
        <v>4.4299999999999992E-2</v>
      </c>
      <c r="AX63" s="5">
        <f>Points[[#This Row],[20+]]-Points[[#This Row],[21+]]</f>
        <v>2.4710000000000003E-2</v>
      </c>
      <c r="AY63" s="5">
        <f>Points[[#This Row],[21+]]-Points[[#This Row],[22+]]</f>
        <v>1.2849999999999999E-2</v>
      </c>
      <c r="AZ63" s="5">
        <f>Points[[#This Row],[22+]]-Points[[#This Row],[23+]]</f>
        <v>6.1100000000000008E-3</v>
      </c>
      <c r="BA63" s="5">
        <f>Points[[#This Row],[23+]]-Points[[#This Row],[24+]]</f>
        <v>2.4399999999999999E-3</v>
      </c>
      <c r="BB63" s="5">
        <f>Points[[#This Row],[24+]]-Points[[#This Row],[25+]]</f>
        <v>9.2000000000000003E-4</v>
      </c>
      <c r="BC63" s="5">
        <f>Points[[#This Row],[25+]]-Points[[#This Row],[26+]]</f>
        <v>3.1E-4</v>
      </c>
      <c r="BD63" s="5">
        <f>Points[[#This Row],[26+]]-Points[[#This Row],[27+]]</f>
        <v>1.2E-4</v>
      </c>
      <c r="BE63" s="5">
        <f>Points[[#This Row],[27+]]-Points[[#This Row],[28+]]</f>
        <v>0</v>
      </c>
      <c r="BF63" s="5">
        <f>Points[[#This Row],[28+]]-Points[[#This Row],[29+]]</f>
        <v>0</v>
      </c>
      <c r="BG63" s="5">
        <f>Points[[#This Row],[29+]]-Points[[#This Row],[30+]]</f>
        <v>0</v>
      </c>
      <c r="BH63" s="5">
        <f>Points[[#This Row],[30+]]-Points[[#This Row],[31+]]</f>
        <v>0</v>
      </c>
      <c r="BI63" s="5">
        <f>Points[[#This Row],[31+]]-Points[[#This Row],[32+]]</f>
        <v>0</v>
      </c>
      <c r="BJ63" s="5">
        <f>Points[[#This Row],[32+]]-Points[[#This Row],[33+]]</f>
        <v>0</v>
      </c>
      <c r="BK63" s="5">
        <f>Points[[#This Row],[33+]]-Points[[#This Row],[34+]]</f>
        <v>0</v>
      </c>
      <c r="BL63" s="5">
        <f>Points[[#This Row],[34+]]-Points[[#This Row],[35+]]</f>
        <v>0</v>
      </c>
      <c r="BM63" s="5">
        <f>Points[[#This Row],[35+]]-Points[[#This Row],[40+]]</f>
        <v>0</v>
      </c>
      <c r="BN63" s="5">
        <f>Points[[#This Row],[40+]]-Points[[#This Row],[45+]]</f>
        <v>0</v>
      </c>
    </row>
    <row r="64" spans="1:66" x14ac:dyDescent="0.25">
      <c r="A64" s="10">
        <v>22400791</v>
      </c>
      <c r="B64" s="4" t="s">
        <v>132</v>
      </c>
      <c r="C64" s="4" t="s">
        <v>165</v>
      </c>
      <c r="D64" s="11">
        <v>0.8125</v>
      </c>
      <c r="E64" s="6" t="str">
        <f>HYPERLINK("https://www.nba.com/stats/player/1628378/boxscores-traditional", "Donovan Mitchell")</f>
        <v>Donovan Mitchell</v>
      </c>
      <c r="F64">
        <v>24</v>
      </c>
      <c r="G64" s="4">
        <v>7.5369999999999999</v>
      </c>
      <c r="H64" s="3">
        <v>0.98299999999999998</v>
      </c>
      <c r="I64" s="3">
        <v>0.97670000000000001</v>
      </c>
      <c r="J64" s="3">
        <v>0.96855999999999998</v>
      </c>
      <c r="K64" s="3">
        <v>0.95728000000000002</v>
      </c>
      <c r="L64" s="3">
        <v>0.94408000000000003</v>
      </c>
      <c r="M64" s="3">
        <v>0.92784999999999995</v>
      </c>
      <c r="N64" s="3">
        <v>0.90824000000000005</v>
      </c>
      <c r="O64" s="3">
        <v>0.88297999999999999</v>
      </c>
      <c r="P64" s="3">
        <v>0.85543000000000002</v>
      </c>
      <c r="Q64" s="3">
        <v>0.82381000000000004</v>
      </c>
      <c r="R64" s="3">
        <v>0.78813999999999995</v>
      </c>
      <c r="S64" s="3">
        <v>0.74536999999999998</v>
      </c>
      <c r="T64" s="3">
        <v>0.70194000000000001</v>
      </c>
      <c r="U64" s="3">
        <v>0.65542</v>
      </c>
      <c r="V64" s="3">
        <v>0.60641999999999996</v>
      </c>
      <c r="W64" s="3">
        <v>0.55171999999999999</v>
      </c>
      <c r="X64" s="3">
        <v>0.5</v>
      </c>
      <c r="Y64" s="3">
        <v>0.44828000000000001</v>
      </c>
      <c r="Z64" s="3">
        <v>0.39357999999999999</v>
      </c>
      <c r="AA64" s="3">
        <v>0.34458</v>
      </c>
      <c r="AB64" s="3">
        <v>0.29805999999999999</v>
      </c>
      <c r="AC64" s="3">
        <v>0.25463000000000002</v>
      </c>
      <c r="AD64" s="3">
        <v>0.21185999999999999</v>
      </c>
      <c r="AE64" s="3">
        <v>0.17619000000000001</v>
      </c>
      <c r="AF64" s="3">
        <v>0.14457</v>
      </c>
      <c r="AG64" s="3">
        <v>0.11702</v>
      </c>
      <c r="AH64" s="3">
        <v>9.1759999999999994E-2</v>
      </c>
      <c r="AI64" s="3">
        <v>7.2150000000000006E-2</v>
      </c>
      <c r="AJ64" s="3">
        <v>1.7000000000000001E-2</v>
      </c>
      <c r="AK64" s="3">
        <v>2.64E-3</v>
      </c>
      <c r="AL64" s="5">
        <f>Points[[#This Row],[8+]]-Points[[#This Row],[9+]]</f>
        <v>6.2999999999999723E-3</v>
      </c>
      <c r="AM64" s="5">
        <f>Points[[#This Row],[9+]]-Points[[#This Row],[10+]]</f>
        <v>8.1400000000000361E-3</v>
      </c>
      <c r="AN64" s="5">
        <f>Points[[#This Row],[10+]]-Points[[#This Row],[11+]]</f>
        <v>1.1279999999999957E-2</v>
      </c>
      <c r="AO64" s="5">
        <f>Points[[#This Row],[11+]]-Points[[#This Row],[12+]]</f>
        <v>1.319999999999999E-2</v>
      </c>
      <c r="AP64" s="5">
        <f>Points[[#This Row],[12+]]-Points[[#This Row],[13+]]</f>
        <v>1.6230000000000078E-2</v>
      </c>
      <c r="AQ64" s="5">
        <f>Points[[#This Row],[13+]]-Points[[#This Row],[14+]]</f>
        <v>1.9609999999999905E-2</v>
      </c>
      <c r="AR64" s="5">
        <f>Points[[#This Row],[14+]]-Points[[#This Row],[15+]]</f>
        <v>2.526000000000006E-2</v>
      </c>
      <c r="AS64" s="5">
        <f>Points[[#This Row],[15+]]-Points[[#This Row],[16+]]</f>
        <v>2.7549999999999963E-2</v>
      </c>
      <c r="AT64" s="5">
        <f>Points[[#This Row],[16+]]-Points[[#This Row],[17+]]</f>
        <v>3.1619999999999981E-2</v>
      </c>
      <c r="AU64" s="5">
        <f>Points[[#This Row],[17+]]-Points[[#This Row],[18+]]</f>
        <v>3.5670000000000091E-2</v>
      </c>
      <c r="AV64" s="5">
        <f>Points[[#This Row],[18+]]-Points[[#This Row],[19+]]</f>
        <v>4.2769999999999975E-2</v>
      </c>
      <c r="AW64" s="5">
        <f>Points[[#This Row],[19+]]-Points[[#This Row],[20+]]</f>
        <v>4.3429999999999969E-2</v>
      </c>
      <c r="AX64" s="5">
        <f>Points[[#This Row],[20+]]-Points[[#This Row],[21+]]</f>
        <v>4.6520000000000006E-2</v>
      </c>
      <c r="AY64" s="5">
        <f>Points[[#This Row],[21+]]-Points[[#This Row],[22+]]</f>
        <v>4.9000000000000044E-2</v>
      </c>
      <c r="AZ64" s="5">
        <f>Points[[#This Row],[22+]]-Points[[#This Row],[23+]]</f>
        <v>5.4699999999999971E-2</v>
      </c>
      <c r="BA64" s="5">
        <f>Points[[#This Row],[23+]]-Points[[#This Row],[24+]]</f>
        <v>5.1719999999999988E-2</v>
      </c>
      <c r="BB64" s="5">
        <f>Points[[#This Row],[24+]]-Points[[#This Row],[25+]]</f>
        <v>5.1719999999999988E-2</v>
      </c>
      <c r="BC64" s="5">
        <f>Points[[#This Row],[25+]]-Points[[#This Row],[26+]]</f>
        <v>5.4700000000000026E-2</v>
      </c>
      <c r="BD64" s="5">
        <f>Points[[#This Row],[26+]]-Points[[#This Row],[27+]]</f>
        <v>4.8999999999999988E-2</v>
      </c>
      <c r="BE64" s="5">
        <f>Points[[#This Row],[27+]]-Points[[#This Row],[28+]]</f>
        <v>4.6520000000000006E-2</v>
      </c>
      <c r="BF64" s="5">
        <f>Points[[#This Row],[28+]]-Points[[#This Row],[29+]]</f>
        <v>4.3429999999999969E-2</v>
      </c>
      <c r="BG64" s="5">
        <f>Points[[#This Row],[29+]]-Points[[#This Row],[30+]]</f>
        <v>4.277000000000003E-2</v>
      </c>
      <c r="BH64" s="5">
        <f>Points[[#This Row],[30+]]-Points[[#This Row],[31+]]</f>
        <v>3.566999999999998E-2</v>
      </c>
      <c r="BI64" s="5">
        <f>Points[[#This Row],[31+]]-Points[[#This Row],[32+]]</f>
        <v>3.1620000000000009E-2</v>
      </c>
      <c r="BJ64" s="5">
        <f>Points[[#This Row],[32+]]-Points[[#This Row],[33+]]</f>
        <v>2.7550000000000005E-2</v>
      </c>
      <c r="BK64" s="5">
        <f>Points[[#This Row],[33+]]-Points[[#This Row],[34+]]</f>
        <v>2.5260000000000005E-2</v>
      </c>
      <c r="BL64" s="5">
        <f>Points[[#This Row],[34+]]-Points[[#This Row],[35+]]</f>
        <v>1.9609999999999989E-2</v>
      </c>
      <c r="BM64" s="5">
        <f>Points[[#This Row],[35+]]-Points[[#This Row],[40+]]</f>
        <v>5.5150000000000005E-2</v>
      </c>
      <c r="BN64" s="5">
        <f>Points[[#This Row],[40+]]-Points[[#This Row],[45+]]</f>
        <v>1.4360000000000001E-2</v>
      </c>
    </row>
    <row r="65" spans="1:66" x14ac:dyDescent="0.25">
      <c r="A65" s="10">
        <v>22400791</v>
      </c>
      <c r="B65" s="4" t="s">
        <v>132</v>
      </c>
      <c r="C65" s="4" t="s">
        <v>165</v>
      </c>
      <c r="D65" s="11">
        <v>0.8125</v>
      </c>
      <c r="E65" s="6" t="str">
        <f>HYPERLINK("https://www.nba.com/stats/player/1630596/boxscores-traditional", "Evan Mobley")</f>
        <v>Evan Mobley</v>
      </c>
      <c r="F65">
        <v>20.8</v>
      </c>
      <c r="G65" s="4">
        <v>9.4109999999999996</v>
      </c>
      <c r="H65" s="3">
        <v>0.91308999999999996</v>
      </c>
      <c r="I65" s="3">
        <v>0.89434999999999998</v>
      </c>
      <c r="J65" s="3">
        <v>0.87492999999999999</v>
      </c>
      <c r="K65" s="3">
        <v>0.85082999999999998</v>
      </c>
      <c r="L65" s="3">
        <v>0.82638999999999996</v>
      </c>
      <c r="M65" s="3">
        <v>0.79673000000000005</v>
      </c>
      <c r="N65" s="3">
        <v>0.76424000000000003</v>
      </c>
      <c r="O65" s="3">
        <v>0.73236999999999997</v>
      </c>
      <c r="P65" s="3">
        <v>0.69496999999999998</v>
      </c>
      <c r="Q65" s="3">
        <v>0.65542</v>
      </c>
      <c r="R65" s="3">
        <v>0.61790999999999996</v>
      </c>
      <c r="S65" s="3">
        <v>0.57535000000000003</v>
      </c>
      <c r="T65" s="3">
        <v>0.53586</v>
      </c>
      <c r="U65" s="3">
        <v>0.49202000000000001</v>
      </c>
      <c r="V65" s="3">
        <v>0.44828000000000001</v>
      </c>
      <c r="W65" s="3">
        <v>0.40905000000000002</v>
      </c>
      <c r="X65" s="3">
        <v>0.36692999999999998</v>
      </c>
      <c r="Y65" s="3">
        <v>0.32635999999999998</v>
      </c>
      <c r="Z65" s="3">
        <v>0.29115999999999997</v>
      </c>
      <c r="AA65" s="3">
        <v>0.25463000000000002</v>
      </c>
      <c r="AB65" s="3">
        <v>0.22065000000000001</v>
      </c>
      <c r="AC65" s="3">
        <v>0.19214999999999999</v>
      </c>
      <c r="AD65" s="3">
        <v>0.16353999999999999</v>
      </c>
      <c r="AE65" s="3">
        <v>0.14007</v>
      </c>
      <c r="AF65" s="3">
        <v>0.11702</v>
      </c>
      <c r="AG65" s="3">
        <v>9.6799999999999997E-2</v>
      </c>
      <c r="AH65" s="3">
        <v>8.0759999999999998E-2</v>
      </c>
      <c r="AI65" s="3">
        <v>6.5519999999999995E-2</v>
      </c>
      <c r="AJ65" s="3">
        <v>2.068E-2</v>
      </c>
      <c r="AK65" s="3">
        <v>5.0800000000000003E-3</v>
      </c>
      <c r="AL65" s="5">
        <f>Points[[#This Row],[8+]]-Points[[#This Row],[9+]]</f>
        <v>1.8739999999999979E-2</v>
      </c>
      <c r="AM65" s="5">
        <f>Points[[#This Row],[9+]]-Points[[#This Row],[10+]]</f>
        <v>1.9419999999999993E-2</v>
      </c>
      <c r="AN65" s="5">
        <f>Points[[#This Row],[10+]]-Points[[#This Row],[11+]]</f>
        <v>2.410000000000001E-2</v>
      </c>
      <c r="AO65" s="5">
        <f>Points[[#This Row],[11+]]-Points[[#This Row],[12+]]</f>
        <v>2.4440000000000017E-2</v>
      </c>
      <c r="AP65" s="5">
        <f>Points[[#This Row],[12+]]-Points[[#This Row],[13+]]</f>
        <v>2.9659999999999909E-2</v>
      </c>
      <c r="AQ65" s="5">
        <f>Points[[#This Row],[13+]]-Points[[#This Row],[14+]]</f>
        <v>3.2490000000000019E-2</v>
      </c>
      <c r="AR65" s="5">
        <f>Points[[#This Row],[14+]]-Points[[#This Row],[15+]]</f>
        <v>3.1870000000000065E-2</v>
      </c>
      <c r="AS65" s="5">
        <f>Points[[#This Row],[15+]]-Points[[#This Row],[16+]]</f>
        <v>3.7399999999999989E-2</v>
      </c>
      <c r="AT65" s="5">
        <f>Points[[#This Row],[16+]]-Points[[#This Row],[17+]]</f>
        <v>3.9549999999999974E-2</v>
      </c>
      <c r="AU65" s="5">
        <f>Points[[#This Row],[17+]]-Points[[#This Row],[18+]]</f>
        <v>3.7510000000000043E-2</v>
      </c>
      <c r="AV65" s="5">
        <f>Points[[#This Row],[18+]]-Points[[#This Row],[19+]]</f>
        <v>4.2559999999999931E-2</v>
      </c>
      <c r="AW65" s="5">
        <f>Points[[#This Row],[19+]]-Points[[#This Row],[20+]]</f>
        <v>3.9490000000000025E-2</v>
      </c>
      <c r="AX65" s="5">
        <f>Points[[#This Row],[20+]]-Points[[#This Row],[21+]]</f>
        <v>4.383999999999999E-2</v>
      </c>
      <c r="AY65" s="5">
        <f>Points[[#This Row],[21+]]-Points[[#This Row],[22+]]</f>
        <v>4.3740000000000001E-2</v>
      </c>
      <c r="AZ65" s="5">
        <f>Points[[#This Row],[22+]]-Points[[#This Row],[23+]]</f>
        <v>3.9229999999999987E-2</v>
      </c>
      <c r="BA65" s="5">
        <f>Points[[#This Row],[23+]]-Points[[#This Row],[24+]]</f>
        <v>4.2120000000000046E-2</v>
      </c>
      <c r="BB65" s="5">
        <f>Points[[#This Row],[24+]]-Points[[#This Row],[25+]]</f>
        <v>4.0569999999999995E-2</v>
      </c>
      <c r="BC65" s="5">
        <f>Points[[#This Row],[25+]]-Points[[#This Row],[26+]]</f>
        <v>3.5200000000000009E-2</v>
      </c>
      <c r="BD65" s="5">
        <f>Points[[#This Row],[26+]]-Points[[#This Row],[27+]]</f>
        <v>3.6529999999999951E-2</v>
      </c>
      <c r="BE65" s="5">
        <f>Points[[#This Row],[27+]]-Points[[#This Row],[28+]]</f>
        <v>3.398000000000001E-2</v>
      </c>
      <c r="BF65" s="5">
        <f>Points[[#This Row],[28+]]-Points[[#This Row],[29+]]</f>
        <v>2.8500000000000025E-2</v>
      </c>
      <c r="BG65" s="5">
        <f>Points[[#This Row],[29+]]-Points[[#This Row],[30+]]</f>
        <v>2.8609999999999997E-2</v>
      </c>
      <c r="BH65" s="5">
        <f>Points[[#This Row],[30+]]-Points[[#This Row],[31+]]</f>
        <v>2.3469999999999991E-2</v>
      </c>
      <c r="BI65" s="5">
        <f>Points[[#This Row],[31+]]-Points[[#This Row],[32+]]</f>
        <v>2.3050000000000001E-2</v>
      </c>
      <c r="BJ65" s="5">
        <f>Points[[#This Row],[32+]]-Points[[#This Row],[33+]]</f>
        <v>2.0220000000000002E-2</v>
      </c>
      <c r="BK65" s="5">
        <f>Points[[#This Row],[33+]]-Points[[#This Row],[34+]]</f>
        <v>1.6039999999999999E-2</v>
      </c>
      <c r="BL65" s="5">
        <f>Points[[#This Row],[34+]]-Points[[#This Row],[35+]]</f>
        <v>1.5240000000000004E-2</v>
      </c>
      <c r="BM65" s="5">
        <f>Points[[#This Row],[35+]]-Points[[#This Row],[40+]]</f>
        <v>4.4839999999999991E-2</v>
      </c>
      <c r="BN65" s="5">
        <f>Points[[#This Row],[40+]]-Points[[#This Row],[45+]]</f>
        <v>1.5599999999999999E-2</v>
      </c>
    </row>
    <row r="66" spans="1:66" x14ac:dyDescent="0.25">
      <c r="A66" s="10">
        <v>22400791</v>
      </c>
      <c r="B66" s="4" t="s">
        <v>132</v>
      </c>
      <c r="C66" s="4" t="s">
        <v>165</v>
      </c>
      <c r="D66" s="11">
        <v>0.8125</v>
      </c>
      <c r="E66" s="6" t="str">
        <f>HYPERLINK("https://www.nba.com/stats/player/1628386/boxscores-traditional", "Jarrett Allen")</f>
        <v>Jarrett Allen</v>
      </c>
      <c r="F66">
        <v>12.4</v>
      </c>
      <c r="G66" s="4">
        <v>3.6109999999999998</v>
      </c>
      <c r="H66" s="3">
        <v>0.88876999999999995</v>
      </c>
      <c r="I66" s="3">
        <v>0.82638999999999996</v>
      </c>
      <c r="J66" s="3">
        <v>0.74536999999999998</v>
      </c>
      <c r="K66" s="3">
        <v>0.65173000000000003</v>
      </c>
      <c r="L66" s="3">
        <v>0.54379999999999995</v>
      </c>
      <c r="M66" s="3">
        <v>0.43251000000000001</v>
      </c>
      <c r="N66" s="3">
        <v>0.32996999999999999</v>
      </c>
      <c r="O66" s="3">
        <v>0.23576</v>
      </c>
      <c r="P66" s="3">
        <v>0.15866</v>
      </c>
      <c r="Q66" s="3">
        <v>0.10204000000000001</v>
      </c>
      <c r="R66" s="3">
        <v>6.0569999999999999E-2</v>
      </c>
      <c r="S66" s="3">
        <v>3.3619999999999997E-2</v>
      </c>
      <c r="T66" s="3">
        <v>1.7860000000000001E-2</v>
      </c>
      <c r="U66" s="3">
        <v>8.6599999999999993E-3</v>
      </c>
      <c r="V66" s="3">
        <v>3.9100000000000003E-3</v>
      </c>
      <c r="W66" s="3">
        <v>1.64E-3</v>
      </c>
      <c r="X66" s="3">
        <v>6.6E-4</v>
      </c>
      <c r="Y66" s="3">
        <v>2.4000000000000001E-4</v>
      </c>
      <c r="Z66" s="3">
        <v>8.0000000000000007E-5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5">
        <f>Points[[#This Row],[8+]]-Points[[#This Row],[9+]]</f>
        <v>6.2379999999999991E-2</v>
      </c>
      <c r="AM66" s="5">
        <f>Points[[#This Row],[9+]]-Points[[#This Row],[10+]]</f>
        <v>8.1019999999999981E-2</v>
      </c>
      <c r="AN66" s="5">
        <f>Points[[#This Row],[10+]]-Points[[#This Row],[11+]]</f>
        <v>9.3639999999999946E-2</v>
      </c>
      <c r="AO66" s="5">
        <f>Points[[#This Row],[11+]]-Points[[#This Row],[12+]]</f>
        <v>0.10793000000000008</v>
      </c>
      <c r="AP66" s="5">
        <f>Points[[#This Row],[12+]]-Points[[#This Row],[13+]]</f>
        <v>0.11128999999999994</v>
      </c>
      <c r="AQ66" s="5">
        <f>Points[[#This Row],[13+]]-Points[[#This Row],[14+]]</f>
        <v>0.10254000000000002</v>
      </c>
      <c r="AR66" s="5">
        <f>Points[[#This Row],[14+]]-Points[[#This Row],[15+]]</f>
        <v>9.4209999999999988E-2</v>
      </c>
      <c r="AS66" s="5">
        <f>Points[[#This Row],[15+]]-Points[[#This Row],[16+]]</f>
        <v>7.7100000000000002E-2</v>
      </c>
      <c r="AT66" s="5">
        <f>Points[[#This Row],[16+]]-Points[[#This Row],[17+]]</f>
        <v>5.661999999999999E-2</v>
      </c>
      <c r="AU66" s="5">
        <f>Points[[#This Row],[17+]]-Points[[#This Row],[18+]]</f>
        <v>4.1470000000000007E-2</v>
      </c>
      <c r="AV66" s="5">
        <f>Points[[#This Row],[18+]]-Points[[#This Row],[19+]]</f>
        <v>2.6950000000000002E-2</v>
      </c>
      <c r="AW66" s="5">
        <f>Points[[#This Row],[19+]]-Points[[#This Row],[20+]]</f>
        <v>1.5759999999999996E-2</v>
      </c>
      <c r="AX66" s="5">
        <f>Points[[#This Row],[20+]]-Points[[#This Row],[21+]]</f>
        <v>9.2000000000000016E-3</v>
      </c>
      <c r="AY66" s="5">
        <f>Points[[#This Row],[21+]]-Points[[#This Row],[22+]]</f>
        <v>4.749999999999999E-3</v>
      </c>
      <c r="AZ66" s="5">
        <f>Points[[#This Row],[22+]]-Points[[#This Row],[23+]]</f>
        <v>2.2700000000000003E-3</v>
      </c>
      <c r="BA66" s="5">
        <f>Points[[#This Row],[23+]]-Points[[#This Row],[24+]]</f>
        <v>9.7999999999999997E-4</v>
      </c>
      <c r="BB66" s="5">
        <f>Points[[#This Row],[24+]]-Points[[#This Row],[25+]]</f>
        <v>4.2000000000000002E-4</v>
      </c>
      <c r="BC66" s="5">
        <f>Points[[#This Row],[25+]]-Points[[#This Row],[26+]]</f>
        <v>1.5999999999999999E-4</v>
      </c>
      <c r="BD66" s="5">
        <f>Points[[#This Row],[26+]]-Points[[#This Row],[27+]]</f>
        <v>8.0000000000000007E-5</v>
      </c>
      <c r="BE66" s="5">
        <f>Points[[#This Row],[27+]]-Points[[#This Row],[28+]]</f>
        <v>0</v>
      </c>
      <c r="BF66" s="5">
        <f>Points[[#This Row],[28+]]-Points[[#This Row],[29+]]</f>
        <v>0</v>
      </c>
      <c r="BG66" s="5">
        <f>Points[[#This Row],[29+]]-Points[[#This Row],[30+]]</f>
        <v>0</v>
      </c>
      <c r="BH66" s="5">
        <f>Points[[#This Row],[30+]]-Points[[#This Row],[31+]]</f>
        <v>0</v>
      </c>
      <c r="BI66" s="5">
        <f>Points[[#This Row],[31+]]-Points[[#This Row],[32+]]</f>
        <v>0</v>
      </c>
      <c r="BJ66" s="5">
        <f>Points[[#This Row],[32+]]-Points[[#This Row],[33+]]</f>
        <v>0</v>
      </c>
      <c r="BK66" s="5">
        <f>Points[[#This Row],[33+]]-Points[[#This Row],[34+]]</f>
        <v>0</v>
      </c>
      <c r="BL66" s="5">
        <f>Points[[#This Row],[34+]]-Points[[#This Row],[35+]]</f>
        <v>0</v>
      </c>
      <c r="BM66" s="5">
        <f>Points[[#This Row],[35+]]-Points[[#This Row],[40+]]</f>
        <v>0</v>
      </c>
      <c r="BN66" s="5">
        <f>Points[[#This Row],[40+]]-Points[[#This Row],[45+]]</f>
        <v>0</v>
      </c>
    </row>
    <row r="67" spans="1:66" x14ac:dyDescent="0.25">
      <c r="A67" s="10">
        <v>22400791</v>
      </c>
      <c r="B67" s="4" t="s">
        <v>132</v>
      </c>
      <c r="C67" s="4" t="s">
        <v>165</v>
      </c>
      <c r="D67" s="11">
        <v>0.8125</v>
      </c>
      <c r="E67" s="6" t="str">
        <f>HYPERLINK("https://www.nba.com/stats/player/1629660/boxscores-traditional", "Ty Jerome")</f>
        <v>Ty Jerome</v>
      </c>
      <c r="F67">
        <v>11.6</v>
      </c>
      <c r="G67" s="4">
        <v>3.4409999999999998</v>
      </c>
      <c r="H67" s="3">
        <v>0.85314000000000001</v>
      </c>
      <c r="I67" s="3">
        <v>0.77637</v>
      </c>
      <c r="J67" s="3">
        <v>0.67723999999999995</v>
      </c>
      <c r="K67" s="3">
        <v>0.56749000000000005</v>
      </c>
      <c r="L67" s="3">
        <v>0.45223999999999998</v>
      </c>
      <c r="M67" s="3">
        <v>0.34089999999999998</v>
      </c>
      <c r="N67" s="3">
        <v>0.24196000000000001</v>
      </c>
      <c r="O67" s="3">
        <v>0.16109000000000001</v>
      </c>
      <c r="P67" s="3">
        <v>0.10027</v>
      </c>
      <c r="Q67" s="3">
        <v>5.8209999999999998E-2</v>
      </c>
      <c r="R67" s="3">
        <v>3.1440000000000003E-2</v>
      </c>
      <c r="S67" s="3">
        <v>1.5779999999999999E-2</v>
      </c>
      <c r="T67" s="3">
        <v>7.3400000000000002E-3</v>
      </c>
      <c r="U67" s="3">
        <v>3.1700000000000001E-3</v>
      </c>
      <c r="V67" s="3">
        <v>1.2600000000000001E-3</v>
      </c>
      <c r="W67" s="3">
        <v>4.6999999999999999E-4</v>
      </c>
      <c r="X67" s="3">
        <v>1.6000000000000001E-4</v>
      </c>
      <c r="Y67" s="3">
        <v>5.0000000000000002E-5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5">
        <f>Points[[#This Row],[8+]]-Points[[#This Row],[9+]]</f>
        <v>7.6770000000000005E-2</v>
      </c>
      <c r="AM67" s="5">
        <f>Points[[#This Row],[9+]]-Points[[#This Row],[10+]]</f>
        <v>9.9130000000000051E-2</v>
      </c>
      <c r="AN67" s="5">
        <f>Points[[#This Row],[10+]]-Points[[#This Row],[11+]]</f>
        <v>0.1097499999999999</v>
      </c>
      <c r="AO67" s="5">
        <f>Points[[#This Row],[11+]]-Points[[#This Row],[12+]]</f>
        <v>0.11525000000000007</v>
      </c>
      <c r="AP67" s="5">
        <f>Points[[#This Row],[12+]]-Points[[#This Row],[13+]]</f>
        <v>0.11133999999999999</v>
      </c>
      <c r="AQ67" s="5">
        <f>Points[[#This Row],[13+]]-Points[[#This Row],[14+]]</f>
        <v>9.8939999999999972E-2</v>
      </c>
      <c r="AR67" s="5">
        <f>Points[[#This Row],[14+]]-Points[[#This Row],[15+]]</f>
        <v>8.0869999999999997E-2</v>
      </c>
      <c r="AS67" s="5">
        <f>Points[[#This Row],[15+]]-Points[[#This Row],[16+]]</f>
        <v>6.0820000000000013E-2</v>
      </c>
      <c r="AT67" s="5">
        <f>Points[[#This Row],[16+]]-Points[[#This Row],[17+]]</f>
        <v>4.206E-2</v>
      </c>
      <c r="AU67" s="5">
        <f>Points[[#This Row],[17+]]-Points[[#This Row],[18+]]</f>
        <v>2.6769999999999995E-2</v>
      </c>
      <c r="AV67" s="5">
        <f>Points[[#This Row],[18+]]-Points[[#This Row],[19+]]</f>
        <v>1.5660000000000004E-2</v>
      </c>
      <c r="AW67" s="5">
        <f>Points[[#This Row],[19+]]-Points[[#This Row],[20+]]</f>
        <v>8.4399999999999996E-3</v>
      </c>
      <c r="AX67" s="5">
        <f>Points[[#This Row],[20+]]-Points[[#This Row],[21+]]</f>
        <v>4.1700000000000001E-3</v>
      </c>
      <c r="AY67" s="5">
        <f>Points[[#This Row],[21+]]-Points[[#This Row],[22+]]</f>
        <v>1.91E-3</v>
      </c>
      <c r="AZ67" s="5">
        <f>Points[[#This Row],[22+]]-Points[[#This Row],[23+]]</f>
        <v>7.9000000000000012E-4</v>
      </c>
      <c r="BA67" s="5">
        <f>Points[[#This Row],[23+]]-Points[[#This Row],[24+]]</f>
        <v>3.0999999999999995E-4</v>
      </c>
      <c r="BB67" s="5">
        <f>Points[[#This Row],[24+]]-Points[[#This Row],[25+]]</f>
        <v>1.1000000000000002E-4</v>
      </c>
      <c r="BC67" s="5">
        <f>Points[[#This Row],[25+]]-Points[[#This Row],[26+]]</f>
        <v>5.0000000000000002E-5</v>
      </c>
      <c r="BD67" s="5">
        <f>Points[[#This Row],[26+]]-Points[[#This Row],[27+]]</f>
        <v>0</v>
      </c>
      <c r="BE67" s="5">
        <f>Points[[#This Row],[27+]]-Points[[#This Row],[28+]]</f>
        <v>0</v>
      </c>
      <c r="BF67" s="5">
        <f>Points[[#This Row],[28+]]-Points[[#This Row],[29+]]</f>
        <v>0</v>
      </c>
      <c r="BG67" s="5">
        <f>Points[[#This Row],[29+]]-Points[[#This Row],[30+]]</f>
        <v>0</v>
      </c>
      <c r="BH67" s="5">
        <f>Points[[#This Row],[30+]]-Points[[#This Row],[31+]]</f>
        <v>0</v>
      </c>
      <c r="BI67" s="5">
        <f>Points[[#This Row],[31+]]-Points[[#This Row],[32+]]</f>
        <v>0</v>
      </c>
      <c r="BJ67" s="5">
        <f>Points[[#This Row],[32+]]-Points[[#This Row],[33+]]</f>
        <v>0</v>
      </c>
      <c r="BK67" s="5">
        <f>Points[[#This Row],[33+]]-Points[[#This Row],[34+]]</f>
        <v>0</v>
      </c>
      <c r="BL67" s="5">
        <f>Points[[#This Row],[34+]]-Points[[#This Row],[35+]]</f>
        <v>0</v>
      </c>
      <c r="BM67" s="5">
        <f>Points[[#This Row],[35+]]-Points[[#This Row],[40+]]</f>
        <v>0</v>
      </c>
      <c r="BN67" s="5">
        <f>Points[[#This Row],[40+]]-Points[[#This Row],[45+]]</f>
        <v>0</v>
      </c>
    </row>
    <row r="68" spans="1:66" x14ac:dyDescent="0.25">
      <c r="A68" s="10">
        <v>22400791</v>
      </c>
      <c r="B68" s="4" t="s">
        <v>132</v>
      </c>
      <c r="C68" s="4" t="s">
        <v>165</v>
      </c>
      <c r="D68" s="11">
        <v>0.8125</v>
      </c>
      <c r="E68" s="6" t="str">
        <f>HYPERLINK("https://www.nba.com/stats/player/1629631/boxscores-traditional", "De'Andre Hunter")</f>
        <v>De'Andre Hunter</v>
      </c>
      <c r="F68">
        <v>15</v>
      </c>
      <c r="G68" s="4">
        <v>8.0549999999999997</v>
      </c>
      <c r="H68" s="3">
        <v>0.80784999999999996</v>
      </c>
      <c r="I68" s="3">
        <v>0.77034999999999998</v>
      </c>
      <c r="J68" s="3">
        <v>0.73236999999999997</v>
      </c>
      <c r="K68" s="3">
        <v>0.69145999999999996</v>
      </c>
      <c r="L68" s="3">
        <v>0.64431000000000005</v>
      </c>
      <c r="M68" s="3">
        <v>0.59870999999999996</v>
      </c>
      <c r="N68" s="3">
        <v>0.54776000000000002</v>
      </c>
      <c r="O68" s="3">
        <v>0.5</v>
      </c>
      <c r="P68" s="3">
        <v>0.45223999999999998</v>
      </c>
      <c r="Q68" s="3">
        <v>0.40128999999999998</v>
      </c>
      <c r="R68" s="3">
        <v>0.35569000000000001</v>
      </c>
      <c r="S68" s="3">
        <v>0.30853999999999998</v>
      </c>
      <c r="T68" s="3">
        <v>0.26762999999999998</v>
      </c>
      <c r="U68" s="3">
        <v>0.22964999999999999</v>
      </c>
      <c r="V68" s="3">
        <v>0.19214999999999999</v>
      </c>
      <c r="W68" s="3">
        <v>0.16109000000000001</v>
      </c>
      <c r="X68" s="3">
        <v>0.13136</v>
      </c>
      <c r="Y68" s="3">
        <v>0.10749</v>
      </c>
      <c r="Z68" s="3">
        <v>8.5339999999999999E-2</v>
      </c>
      <c r="AA68" s="3">
        <v>6.8110000000000004E-2</v>
      </c>
      <c r="AB68" s="3">
        <v>5.3699999999999998E-2</v>
      </c>
      <c r="AC68" s="3">
        <v>4.0930000000000001E-2</v>
      </c>
      <c r="AD68" s="3">
        <v>3.1440000000000003E-2</v>
      </c>
      <c r="AE68" s="3">
        <v>2.3300000000000001E-2</v>
      </c>
      <c r="AF68" s="3">
        <v>1.7430000000000001E-2</v>
      </c>
      <c r="AG68" s="3">
        <v>1.2869999999999999E-2</v>
      </c>
      <c r="AH68" s="3">
        <v>9.1400000000000006E-3</v>
      </c>
      <c r="AI68" s="3">
        <v>6.5700000000000003E-3</v>
      </c>
      <c r="AJ68" s="3">
        <v>9.7000000000000005E-4</v>
      </c>
      <c r="AK68" s="3">
        <v>1E-4</v>
      </c>
      <c r="AL68" s="5">
        <f>Points[[#This Row],[8+]]-Points[[#This Row],[9+]]</f>
        <v>3.7499999999999978E-2</v>
      </c>
      <c r="AM68" s="5">
        <f>Points[[#This Row],[9+]]-Points[[#This Row],[10+]]</f>
        <v>3.7980000000000014E-2</v>
      </c>
      <c r="AN68" s="5">
        <f>Points[[#This Row],[10+]]-Points[[#This Row],[11+]]</f>
        <v>4.0910000000000002E-2</v>
      </c>
      <c r="AO68" s="5">
        <f>Points[[#This Row],[11+]]-Points[[#This Row],[12+]]</f>
        <v>4.7149999999999914E-2</v>
      </c>
      <c r="AP68" s="5">
        <f>Points[[#This Row],[12+]]-Points[[#This Row],[13+]]</f>
        <v>4.5600000000000085E-2</v>
      </c>
      <c r="AQ68" s="5">
        <f>Points[[#This Row],[13+]]-Points[[#This Row],[14+]]</f>
        <v>5.094999999999994E-2</v>
      </c>
      <c r="AR68" s="5">
        <f>Points[[#This Row],[14+]]-Points[[#This Row],[15+]]</f>
        <v>4.7760000000000025E-2</v>
      </c>
      <c r="AS68" s="5">
        <f>Points[[#This Row],[15+]]-Points[[#This Row],[16+]]</f>
        <v>4.7760000000000025E-2</v>
      </c>
      <c r="AT68" s="5">
        <f>Points[[#This Row],[16+]]-Points[[#This Row],[17+]]</f>
        <v>5.0949999999999995E-2</v>
      </c>
      <c r="AU68" s="5">
        <f>Points[[#This Row],[17+]]-Points[[#This Row],[18+]]</f>
        <v>4.5599999999999974E-2</v>
      </c>
      <c r="AV68" s="5">
        <f>Points[[#This Row],[18+]]-Points[[#This Row],[19+]]</f>
        <v>4.7150000000000025E-2</v>
      </c>
      <c r="AW68" s="5">
        <f>Points[[#This Row],[19+]]-Points[[#This Row],[20+]]</f>
        <v>4.0910000000000002E-2</v>
      </c>
      <c r="AX68" s="5">
        <f>Points[[#This Row],[20+]]-Points[[#This Row],[21+]]</f>
        <v>3.7979999999999986E-2</v>
      </c>
      <c r="AY68" s="5">
        <f>Points[[#This Row],[21+]]-Points[[#This Row],[22+]]</f>
        <v>3.7500000000000006E-2</v>
      </c>
      <c r="AZ68" s="5">
        <f>Points[[#This Row],[22+]]-Points[[#This Row],[23+]]</f>
        <v>3.1059999999999977E-2</v>
      </c>
      <c r="BA68" s="5">
        <f>Points[[#This Row],[23+]]-Points[[#This Row],[24+]]</f>
        <v>2.9730000000000006E-2</v>
      </c>
      <c r="BB68" s="5">
        <f>Points[[#This Row],[24+]]-Points[[#This Row],[25+]]</f>
        <v>2.3870000000000002E-2</v>
      </c>
      <c r="BC68" s="5">
        <f>Points[[#This Row],[25+]]-Points[[#This Row],[26+]]</f>
        <v>2.2150000000000003E-2</v>
      </c>
      <c r="BD68" s="5">
        <f>Points[[#This Row],[26+]]-Points[[#This Row],[27+]]</f>
        <v>1.7229999999999995E-2</v>
      </c>
      <c r="BE68" s="5">
        <f>Points[[#This Row],[27+]]-Points[[#This Row],[28+]]</f>
        <v>1.4410000000000006E-2</v>
      </c>
      <c r="BF68" s="5">
        <f>Points[[#This Row],[28+]]-Points[[#This Row],[29+]]</f>
        <v>1.2769999999999997E-2</v>
      </c>
      <c r="BG68" s="5">
        <f>Points[[#This Row],[29+]]-Points[[#This Row],[30+]]</f>
        <v>9.4899999999999984E-3</v>
      </c>
      <c r="BH68" s="5">
        <f>Points[[#This Row],[30+]]-Points[[#This Row],[31+]]</f>
        <v>8.1400000000000014E-3</v>
      </c>
      <c r="BI68" s="5">
        <f>Points[[#This Row],[31+]]-Points[[#This Row],[32+]]</f>
        <v>5.8700000000000002E-3</v>
      </c>
      <c r="BJ68" s="5">
        <f>Points[[#This Row],[32+]]-Points[[#This Row],[33+]]</f>
        <v>4.5600000000000016E-3</v>
      </c>
      <c r="BK68" s="5">
        <f>Points[[#This Row],[33+]]-Points[[#This Row],[34+]]</f>
        <v>3.7299999999999989E-3</v>
      </c>
      <c r="BL68" s="5">
        <f>Points[[#This Row],[34+]]-Points[[#This Row],[35+]]</f>
        <v>2.5700000000000002E-3</v>
      </c>
      <c r="BM68" s="5">
        <f>Points[[#This Row],[35+]]-Points[[#This Row],[40+]]</f>
        <v>5.5999999999999999E-3</v>
      </c>
      <c r="BN68" s="5">
        <f>Points[[#This Row],[40+]]-Points[[#This Row],[45+]]</f>
        <v>8.7000000000000001E-4</v>
      </c>
    </row>
    <row r="69" spans="1:66" x14ac:dyDescent="0.25">
      <c r="A69" s="10">
        <v>22400791</v>
      </c>
      <c r="B69" s="4" t="s">
        <v>132</v>
      </c>
      <c r="C69" s="4" t="s">
        <v>165</v>
      </c>
      <c r="D69" s="11">
        <v>0.8125</v>
      </c>
      <c r="E69" s="6" t="str">
        <f>HYPERLINK("https://www.nba.com/stats/player/1630241/boxscores-traditional", "Sam Merrill")</f>
        <v>Sam Merrill</v>
      </c>
      <c r="F69">
        <v>14</v>
      </c>
      <c r="G69" s="4">
        <v>7.2939999999999996</v>
      </c>
      <c r="H69" s="3">
        <v>0.79388999999999998</v>
      </c>
      <c r="I69" s="3">
        <v>0.75490000000000002</v>
      </c>
      <c r="J69" s="3">
        <v>0.70884000000000003</v>
      </c>
      <c r="K69" s="3">
        <v>0.65910000000000002</v>
      </c>
      <c r="L69" s="3">
        <v>0.60641999999999996</v>
      </c>
      <c r="M69" s="3">
        <v>0.55567</v>
      </c>
      <c r="N69" s="3">
        <v>0.5</v>
      </c>
      <c r="O69" s="3">
        <v>0.44433</v>
      </c>
      <c r="P69" s="3">
        <v>0.39357999999999999</v>
      </c>
      <c r="Q69" s="3">
        <v>0.34089999999999998</v>
      </c>
      <c r="R69" s="3">
        <v>0.29115999999999997</v>
      </c>
      <c r="S69" s="3">
        <v>0.24510000000000001</v>
      </c>
      <c r="T69" s="3">
        <v>0.20610999999999999</v>
      </c>
      <c r="U69" s="3">
        <v>0.16853000000000001</v>
      </c>
      <c r="V69" s="3">
        <v>0.13567000000000001</v>
      </c>
      <c r="W69" s="3">
        <v>0.10935</v>
      </c>
      <c r="X69" s="3">
        <v>8.5339999999999999E-2</v>
      </c>
      <c r="Y69" s="3">
        <v>6.5519999999999995E-2</v>
      </c>
      <c r="Z69" s="3">
        <v>4.947E-2</v>
      </c>
      <c r="AA69" s="3">
        <v>3.7539999999999997E-2</v>
      </c>
      <c r="AB69" s="3">
        <v>2.743E-2</v>
      </c>
      <c r="AC69" s="3">
        <v>1.9699999999999999E-2</v>
      </c>
      <c r="AD69" s="3">
        <v>1.426E-2</v>
      </c>
      <c r="AE69" s="3">
        <v>9.9000000000000008E-3</v>
      </c>
      <c r="AF69" s="3">
        <v>6.7600000000000004E-3</v>
      </c>
      <c r="AG69" s="3">
        <v>4.6600000000000001E-3</v>
      </c>
      <c r="AH69" s="3">
        <v>3.0699999999999998E-3</v>
      </c>
      <c r="AI69" s="3">
        <v>1.99E-3</v>
      </c>
      <c r="AJ69" s="3">
        <v>1.9000000000000001E-4</v>
      </c>
      <c r="AK69" s="3">
        <v>0</v>
      </c>
      <c r="AL69" s="5">
        <f>Points[[#This Row],[8+]]-Points[[#This Row],[9+]]</f>
        <v>3.8989999999999969E-2</v>
      </c>
      <c r="AM69" s="5">
        <f>Points[[#This Row],[9+]]-Points[[#This Row],[10+]]</f>
        <v>4.605999999999999E-2</v>
      </c>
      <c r="AN69" s="5">
        <f>Points[[#This Row],[10+]]-Points[[#This Row],[11+]]</f>
        <v>4.9740000000000006E-2</v>
      </c>
      <c r="AO69" s="5">
        <f>Points[[#This Row],[11+]]-Points[[#This Row],[12+]]</f>
        <v>5.268000000000006E-2</v>
      </c>
      <c r="AP69" s="5">
        <f>Points[[#This Row],[12+]]-Points[[#This Row],[13+]]</f>
        <v>5.0749999999999962E-2</v>
      </c>
      <c r="AQ69" s="5">
        <f>Points[[#This Row],[13+]]-Points[[#This Row],[14+]]</f>
        <v>5.5669999999999997E-2</v>
      </c>
      <c r="AR69" s="5">
        <f>Points[[#This Row],[14+]]-Points[[#This Row],[15+]]</f>
        <v>5.5669999999999997E-2</v>
      </c>
      <c r="AS69" s="5">
        <f>Points[[#This Row],[15+]]-Points[[#This Row],[16+]]</f>
        <v>5.0750000000000017E-2</v>
      </c>
      <c r="AT69" s="5">
        <f>Points[[#This Row],[16+]]-Points[[#This Row],[17+]]</f>
        <v>5.2680000000000005E-2</v>
      </c>
      <c r="AU69" s="5">
        <f>Points[[#This Row],[17+]]-Points[[#This Row],[18+]]</f>
        <v>4.9740000000000006E-2</v>
      </c>
      <c r="AV69" s="5">
        <f>Points[[#This Row],[18+]]-Points[[#This Row],[19+]]</f>
        <v>4.6059999999999962E-2</v>
      </c>
      <c r="AW69" s="5">
        <f>Points[[#This Row],[19+]]-Points[[#This Row],[20+]]</f>
        <v>3.8990000000000025E-2</v>
      </c>
      <c r="AX69" s="5">
        <f>Points[[#This Row],[20+]]-Points[[#This Row],[21+]]</f>
        <v>3.7579999999999975E-2</v>
      </c>
      <c r="AY69" s="5">
        <f>Points[[#This Row],[21+]]-Points[[#This Row],[22+]]</f>
        <v>3.286E-2</v>
      </c>
      <c r="AZ69" s="5">
        <f>Points[[#This Row],[22+]]-Points[[#This Row],[23+]]</f>
        <v>2.632000000000001E-2</v>
      </c>
      <c r="BA69" s="5">
        <f>Points[[#This Row],[23+]]-Points[[#This Row],[24+]]</f>
        <v>2.4010000000000004E-2</v>
      </c>
      <c r="BB69" s="5">
        <f>Points[[#This Row],[24+]]-Points[[#This Row],[25+]]</f>
        <v>1.9820000000000004E-2</v>
      </c>
      <c r="BC69" s="5">
        <f>Points[[#This Row],[25+]]-Points[[#This Row],[26+]]</f>
        <v>1.6049999999999995E-2</v>
      </c>
      <c r="BD69" s="5">
        <f>Points[[#This Row],[26+]]-Points[[#This Row],[27+]]</f>
        <v>1.1930000000000003E-2</v>
      </c>
      <c r="BE69" s="5">
        <f>Points[[#This Row],[27+]]-Points[[#This Row],[28+]]</f>
        <v>1.0109999999999997E-2</v>
      </c>
      <c r="BF69" s="5">
        <f>Points[[#This Row],[28+]]-Points[[#This Row],[29+]]</f>
        <v>7.7300000000000008E-3</v>
      </c>
      <c r="BG69" s="5">
        <f>Points[[#This Row],[29+]]-Points[[#This Row],[30+]]</f>
        <v>5.4399999999999987E-3</v>
      </c>
      <c r="BH69" s="5">
        <f>Points[[#This Row],[30+]]-Points[[#This Row],[31+]]</f>
        <v>4.3599999999999993E-3</v>
      </c>
      <c r="BI69" s="5">
        <f>Points[[#This Row],[31+]]-Points[[#This Row],[32+]]</f>
        <v>3.1400000000000004E-3</v>
      </c>
      <c r="BJ69" s="5">
        <f>Points[[#This Row],[32+]]-Points[[#This Row],[33+]]</f>
        <v>2.1000000000000003E-3</v>
      </c>
      <c r="BK69" s="5">
        <f>Points[[#This Row],[33+]]-Points[[#This Row],[34+]]</f>
        <v>1.5900000000000003E-3</v>
      </c>
      <c r="BL69" s="5">
        <f>Points[[#This Row],[34+]]-Points[[#This Row],[35+]]</f>
        <v>1.0799999999999998E-3</v>
      </c>
      <c r="BM69" s="5">
        <f>Points[[#This Row],[35+]]-Points[[#This Row],[40+]]</f>
        <v>1.8E-3</v>
      </c>
      <c r="BN69" s="5">
        <f>Points[[#This Row],[40+]]-Points[[#This Row],[45+]]</f>
        <v>1.9000000000000001E-4</v>
      </c>
    </row>
    <row r="70" spans="1:66" x14ac:dyDescent="0.25">
      <c r="A70" s="10">
        <v>22400791</v>
      </c>
      <c r="B70" s="4" t="s">
        <v>132</v>
      </c>
      <c r="C70" s="4" t="s">
        <v>165</v>
      </c>
      <c r="D70" s="11">
        <v>0.8125</v>
      </c>
      <c r="E70" s="6" t="str">
        <f>HYPERLINK("https://www.nba.com/stats/player/1629622/boxscores-traditional", "Max Strus")</f>
        <v>Max Strus</v>
      </c>
      <c r="F70">
        <v>11.4</v>
      </c>
      <c r="G70" s="4">
        <v>5.3890000000000002</v>
      </c>
      <c r="H70" s="3">
        <v>0.73565000000000003</v>
      </c>
      <c r="I70" s="3">
        <v>0.67364000000000002</v>
      </c>
      <c r="J70" s="3">
        <v>0.60257000000000005</v>
      </c>
      <c r="K70" s="3">
        <v>0.52790000000000004</v>
      </c>
      <c r="L70" s="3">
        <v>0.45619999999999999</v>
      </c>
      <c r="M70" s="3">
        <v>0.38208999999999999</v>
      </c>
      <c r="N70" s="3">
        <v>0.31561</v>
      </c>
      <c r="O70" s="3">
        <v>0.25142999999999999</v>
      </c>
      <c r="P70" s="3">
        <v>0.19766</v>
      </c>
      <c r="Q70" s="3">
        <v>0.14917</v>
      </c>
      <c r="R70" s="3">
        <v>0.11123</v>
      </c>
      <c r="S70" s="3">
        <v>7.9269999999999993E-2</v>
      </c>
      <c r="T70" s="3">
        <v>5.4800000000000001E-2</v>
      </c>
      <c r="U70" s="3">
        <v>3.7539999999999997E-2</v>
      </c>
      <c r="V70" s="3">
        <v>2.4420000000000001E-2</v>
      </c>
      <c r="W70" s="3">
        <v>1.5779999999999999E-2</v>
      </c>
      <c r="X70" s="3">
        <v>9.6399999999999993E-3</v>
      </c>
      <c r="Y70" s="3">
        <v>5.8700000000000002E-3</v>
      </c>
      <c r="Z70" s="3">
        <v>3.3600000000000001E-3</v>
      </c>
      <c r="AA70" s="3">
        <v>1.9300000000000001E-3</v>
      </c>
      <c r="AB70" s="3">
        <v>1.0399999999999999E-3</v>
      </c>
      <c r="AC70" s="3">
        <v>5.4000000000000001E-4</v>
      </c>
      <c r="AD70" s="3">
        <v>2.7999999999999998E-4</v>
      </c>
      <c r="AE70" s="3">
        <v>1.3999999999999999E-4</v>
      </c>
      <c r="AF70" s="3">
        <v>6.9999999999999994E-5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5">
        <f>Points[[#This Row],[8+]]-Points[[#This Row],[9+]]</f>
        <v>6.201000000000001E-2</v>
      </c>
      <c r="AM70" s="5">
        <f>Points[[#This Row],[9+]]-Points[[#This Row],[10+]]</f>
        <v>7.1069999999999967E-2</v>
      </c>
      <c r="AN70" s="5">
        <f>Points[[#This Row],[10+]]-Points[[#This Row],[11+]]</f>
        <v>7.4670000000000014E-2</v>
      </c>
      <c r="AO70" s="5">
        <f>Points[[#This Row],[11+]]-Points[[#This Row],[12+]]</f>
        <v>7.1700000000000041E-2</v>
      </c>
      <c r="AP70" s="5">
        <f>Points[[#This Row],[12+]]-Points[[#This Row],[13+]]</f>
        <v>7.4110000000000009E-2</v>
      </c>
      <c r="AQ70" s="5">
        <f>Points[[#This Row],[13+]]-Points[[#This Row],[14+]]</f>
        <v>6.6479999999999984E-2</v>
      </c>
      <c r="AR70" s="5">
        <f>Points[[#This Row],[14+]]-Points[[#This Row],[15+]]</f>
        <v>6.4180000000000015E-2</v>
      </c>
      <c r="AS70" s="5">
        <f>Points[[#This Row],[15+]]-Points[[#This Row],[16+]]</f>
        <v>5.3769999999999984E-2</v>
      </c>
      <c r="AT70" s="5">
        <f>Points[[#This Row],[16+]]-Points[[#This Row],[17+]]</f>
        <v>4.8490000000000005E-2</v>
      </c>
      <c r="AU70" s="5">
        <f>Points[[#This Row],[17+]]-Points[[#This Row],[18+]]</f>
        <v>3.7940000000000002E-2</v>
      </c>
      <c r="AV70" s="5">
        <f>Points[[#This Row],[18+]]-Points[[#This Row],[19+]]</f>
        <v>3.1960000000000002E-2</v>
      </c>
      <c r="AW70" s="5">
        <f>Points[[#This Row],[19+]]-Points[[#This Row],[20+]]</f>
        <v>2.4469999999999992E-2</v>
      </c>
      <c r="AX70" s="5">
        <f>Points[[#This Row],[20+]]-Points[[#This Row],[21+]]</f>
        <v>1.7260000000000005E-2</v>
      </c>
      <c r="AY70" s="5">
        <f>Points[[#This Row],[21+]]-Points[[#This Row],[22+]]</f>
        <v>1.3119999999999996E-2</v>
      </c>
      <c r="AZ70" s="5">
        <f>Points[[#This Row],[22+]]-Points[[#This Row],[23+]]</f>
        <v>8.6400000000000018E-3</v>
      </c>
      <c r="BA70" s="5">
        <f>Points[[#This Row],[23+]]-Points[[#This Row],[24+]]</f>
        <v>6.1399999999999996E-3</v>
      </c>
      <c r="BB70" s="5">
        <f>Points[[#This Row],[24+]]-Points[[#This Row],[25+]]</f>
        <v>3.769999999999999E-3</v>
      </c>
      <c r="BC70" s="5">
        <f>Points[[#This Row],[25+]]-Points[[#This Row],[26+]]</f>
        <v>2.5100000000000001E-3</v>
      </c>
      <c r="BD70" s="5">
        <f>Points[[#This Row],[26+]]-Points[[#This Row],[27+]]</f>
        <v>1.4300000000000001E-3</v>
      </c>
      <c r="BE70" s="5">
        <f>Points[[#This Row],[27+]]-Points[[#This Row],[28+]]</f>
        <v>8.9000000000000017E-4</v>
      </c>
      <c r="BF70" s="5">
        <f>Points[[#This Row],[28+]]-Points[[#This Row],[29+]]</f>
        <v>4.999999999999999E-4</v>
      </c>
      <c r="BG70" s="5">
        <f>Points[[#This Row],[29+]]-Points[[#This Row],[30+]]</f>
        <v>2.6000000000000003E-4</v>
      </c>
      <c r="BH70" s="5">
        <f>Points[[#This Row],[30+]]-Points[[#This Row],[31+]]</f>
        <v>1.3999999999999999E-4</v>
      </c>
      <c r="BI70" s="5">
        <f>Points[[#This Row],[31+]]-Points[[#This Row],[32+]]</f>
        <v>6.9999999999999994E-5</v>
      </c>
      <c r="BJ70" s="5">
        <f>Points[[#This Row],[32+]]-Points[[#This Row],[33+]]</f>
        <v>6.9999999999999994E-5</v>
      </c>
      <c r="BK70" s="5">
        <f>Points[[#This Row],[33+]]-Points[[#This Row],[34+]]</f>
        <v>0</v>
      </c>
      <c r="BL70" s="5">
        <f>Points[[#This Row],[34+]]-Points[[#This Row],[35+]]</f>
        <v>0</v>
      </c>
      <c r="BM70" s="5">
        <f>Points[[#This Row],[35+]]-Points[[#This Row],[40+]]</f>
        <v>0</v>
      </c>
      <c r="BN70" s="5">
        <f>Points[[#This Row],[40+]]-Points[[#This Row],[45+]]</f>
        <v>0</v>
      </c>
    </row>
    <row r="71" spans="1:66" x14ac:dyDescent="0.25">
      <c r="A71" s="10">
        <v>22400791</v>
      </c>
      <c r="B71" s="4" t="s">
        <v>165</v>
      </c>
      <c r="C71" s="4" t="s">
        <v>132</v>
      </c>
      <c r="D71" s="11">
        <v>0.8125</v>
      </c>
      <c r="E71" s="6" t="str">
        <f>HYPERLINK("https://www.nba.com/stats/player/1629661/boxscores-traditional", "Cameron Johnson")</f>
        <v>Cameron Johnson</v>
      </c>
      <c r="F71">
        <v>16.2</v>
      </c>
      <c r="G71" s="4">
        <v>1.327</v>
      </c>
      <c r="H71" s="3">
        <v>1</v>
      </c>
      <c r="I71" s="3">
        <v>1</v>
      </c>
      <c r="J71" s="3">
        <v>1</v>
      </c>
      <c r="K71" s="3">
        <v>0.99995999999999996</v>
      </c>
      <c r="L71" s="3">
        <v>0.99924000000000002</v>
      </c>
      <c r="M71" s="3">
        <v>0.99202000000000001</v>
      </c>
      <c r="N71" s="3">
        <v>0.95154000000000005</v>
      </c>
      <c r="O71" s="3">
        <v>0.81594</v>
      </c>
      <c r="P71" s="3">
        <v>0.55962000000000001</v>
      </c>
      <c r="Q71" s="3">
        <v>0.27424999999999999</v>
      </c>
      <c r="R71" s="3">
        <v>8.6910000000000001E-2</v>
      </c>
      <c r="S71" s="3">
        <v>1.7430000000000001E-2</v>
      </c>
      <c r="T71" s="3">
        <v>2.1199999999999999E-3</v>
      </c>
      <c r="U71" s="3">
        <v>1.4999999999999999E-4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5">
        <f>Points[[#This Row],[8+]]-Points[[#This Row],[9+]]</f>
        <v>0</v>
      </c>
      <c r="AM71" s="5">
        <f>Points[[#This Row],[9+]]-Points[[#This Row],[10+]]</f>
        <v>0</v>
      </c>
      <c r="AN71" s="5">
        <f>Points[[#This Row],[10+]]-Points[[#This Row],[11+]]</f>
        <v>4.0000000000040004E-5</v>
      </c>
      <c r="AO71" s="5">
        <f>Points[[#This Row],[11+]]-Points[[#This Row],[12+]]</f>
        <v>7.1999999999994291E-4</v>
      </c>
      <c r="AP71" s="5">
        <f>Points[[#This Row],[12+]]-Points[[#This Row],[13+]]</f>
        <v>7.2200000000000042E-3</v>
      </c>
      <c r="AQ71" s="5">
        <f>Points[[#This Row],[13+]]-Points[[#This Row],[14+]]</f>
        <v>4.047999999999996E-2</v>
      </c>
      <c r="AR71" s="5">
        <f>Points[[#This Row],[14+]]-Points[[#This Row],[15+]]</f>
        <v>0.13560000000000005</v>
      </c>
      <c r="AS71" s="5">
        <f>Points[[#This Row],[15+]]-Points[[#This Row],[16+]]</f>
        <v>0.25631999999999999</v>
      </c>
      <c r="AT71" s="5">
        <f>Points[[#This Row],[16+]]-Points[[#This Row],[17+]]</f>
        <v>0.28537000000000001</v>
      </c>
      <c r="AU71" s="5">
        <f>Points[[#This Row],[17+]]-Points[[#This Row],[18+]]</f>
        <v>0.18734000000000001</v>
      </c>
      <c r="AV71" s="5">
        <f>Points[[#This Row],[18+]]-Points[[#This Row],[19+]]</f>
        <v>6.948E-2</v>
      </c>
      <c r="AW71" s="5">
        <f>Points[[#This Row],[19+]]-Points[[#This Row],[20+]]</f>
        <v>1.5310000000000001E-2</v>
      </c>
      <c r="AX71" s="5">
        <f>Points[[#This Row],[20+]]-Points[[#This Row],[21+]]</f>
        <v>1.97E-3</v>
      </c>
      <c r="AY71" s="5">
        <f>Points[[#This Row],[21+]]-Points[[#This Row],[22+]]</f>
        <v>1.4999999999999999E-4</v>
      </c>
      <c r="AZ71" s="5">
        <f>Points[[#This Row],[22+]]-Points[[#This Row],[23+]]</f>
        <v>0</v>
      </c>
      <c r="BA71" s="5">
        <f>Points[[#This Row],[23+]]-Points[[#This Row],[24+]]</f>
        <v>0</v>
      </c>
      <c r="BB71" s="5">
        <f>Points[[#This Row],[24+]]-Points[[#This Row],[25+]]</f>
        <v>0</v>
      </c>
      <c r="BC71" s="5">
        <f>Points[[#This Row],[25+]]-Points[[#This Row],[26+]]</f>
        <v>0</v>
      </c>
      <c r="BD71" s="5">
        <f>Points[[#This Row],[26+]]-Points[[#This Row],[27+]]</f>
        <v>0</v>
      </c>
      <c r="BE71" s="5">
        <f>Points[[#This Row],[27+]]-Points[[#This Row],[28+]]</f>
        <v>0</v>
      </c>
      <c r="BF71" s="5">
        <f>Points[[#This Row],[28+]]-Points[[#This Row],[29+]]</f>
        <v>0</v>
      </c>
      <c r="BG71" s="5">
        <f>Points[[#This Row],[29+]]-Points[[#This Row],[30+]]</f>
        <v>0</v>
      </c>
      <c r="BH71" s="5">
        <f>Points[[#This Row],[30+]]-Points[[#This Row],[31+]]</f>
        <v>0</v>
      </c>
      <c r="BI71" s="5">
        <f>Points[[#This Row],[31+]]-Points[[#This Row],[32+]]</f>
        <v>0</v>
      </c>
      <c r="BJ71" s="5">
        <f>Points[[#This Row],[32+]]-Points[[#This Row],[33+]]</f>
        <v>0</v>
      </c>
      <c r="BK71" s="5">
        <f>Points[[#This Row],[33+]]-Points[[#This Row],[34+]]</f>
        <v>0</v>
      </c>
      <c r="BL71" s="5">
        <f>Points[[#This Row],[34+]]-Points[[#This Row],[35+]]</f>
        <v>0</v>
      </c>
      <c r="BM71" s="5">
        <f>Points[[#This Row],[35+]]-Points[[#This Row],[40+]]</f>
        <v>0</v>
      </c>
      <c r="BN71" s="5">
        <f>Points[[#This Row],[40+]]-Points[[#This Row],[45+]]</f>
        <v>0</v>
      </c>
    </row>
    <row r="72" spans="1:66" x14ac:dyDescent="0.25">
      <c r="A72" s="10">
        <v>22400791</v>
      </c>
      <c r="B72" s="4" t="s">
        <v>165</v>
      </c>
      <c r="C72" s="4" t="s">
        <v>132</v>
      </c>
      <c r="D72" s="11">
        <v>0.8125</v>
      </c>
      <c r="E72" s="6" t="str">
        <f>HYPERLINK("https://www.nba.com/stats/player/1630560/boxscores-traditional", "Cam Thomas")</f>
        <v>Cam Thomas</v>
      </c>
      <c r="F72">
        <v>24.8</v>
      </c>
      <c r="G72" s="4">
        <v>5.1920000000000002</v>
      </c>
      <c r="H72" s="3">
        <v>0.99939999999999996</v>
      </c>
      <c r="I72" s="3">
        <v>0.99882000000000004</v>
      </c>
      <c r="J72" s="3">
        <v>0.99780999999999997</v>
      </c>
      <c r="K72" s="3">
        <v>0.99609000000000003</v>
      </c>
      <c r="L72" s="3">
        <v>0.99324000000000001</v>
      </c>
      <c r="M72" s="3">
        <v>0.98839999999999995</v>
      </c>
      <c r="N72" s="3">
        <v>0.98124</v>
      </c>
      <c r="O72" s="3">
        <v>0.97062000000000004</v>
      </c>
      <c r="P72" s="3">
        <v>0.95448999999999995</v>
      </c>
      <c r="Q72" s="3">
        <v>0.93318999999999996</v>
      </c>
      <c r="R72" s="3">
        <v>0.90490000000000004</v>
      </c>
      <c r="S72" s="3">
        <v>0.86863999999999997</v>
      </c>
      <c r="T72" s="3">
        <v>0.82121</v>
      </c>
      <c r="U72" s="3">
        <v>0.76729999999999998</v>
      </c>
      <c r="V72" s="3">
        <v>0.70540000000000003</v>
      </c>
      <c r="W72" s="3">
        <v>0.63683000000000001</v>
      </c>
      <c r="X72" s="3">
        <v>0.55962000000000001</v>
      </c>
      <c r="Y72" s="3">
        <v>0.48404999999999998</v>
      </c>
      <c r="Z72" s="3">
        <v>0.40905000000000002</v>
      </c>
      <c r="AA72" s="3">
        <v>0.33723999999999998</v>
      </c>
      <c r="AB72" s="3">
        <v>0.26762999999999998</v>
      </c>
      <c r="AC72" s="3">
        <v>0.20896999999999999</v>
      </c>
      <c r="AD72" s="3">
        <v>0.15866</v>
      </c>
      <c r="AE72" s="3">
        <v>0.11702</v>
      </c>
      <c r="AF72" s="3">
        <v>8.226E-2</v>
      </c>
      <c r="AG72" s="3">
        <v>5.7049999999999997E-2</v>
      </c>
      <c r="AH72" s="3">
        <v>3.8359999999999998E-2</v>
      </c>
      <c r="AI72" s="3">
        <v>2.5000000000000001E-2</v>
      </c>
      <c r="AJ72" s="3">
        <v>1.6900000000000001E-3</v>
      </c>
      <c r="AK72" s="3">
        <v>5.0000000000000002E-5</v>
      </c>
      <c r="AL72" s="5">
        <f>Points[[#This Row],[8+]]-Points[[#This Row],[9+]]</f>
        <v>5.7999999999991392E-4</v>
      </c>
      <c r="AM72" s="5">
        <f>Points[[#This Row],[9+]]-Points[[#This Row],[10+]]</f>
        <v>1.0100000000000664E-3</v>
      </c>
      <c r="AN72" s="5">
        <f>Points[[#This Row],[10+]]-Points[[#This Row],[11+]]</f>
        <v>1.7199999999999438E-3</v>
      </c>
      <c r="AO72" s="5">
        <f>Points[[#This Row],[11+]]-Points[[#This Row],[12+]]</f>
        <v>2.8500000000000192E-3</v>
      </c>
      <c r="AP72" s="5">
        <f>Points[[#This Row],[12+]]-Points[[#This Row],[13+]]</f>
        <v>4.8400000000000665E-3</v>
      </c>
      <c r="AQ72" s="5">
        <f>Points[[#This Row],[13+]]-Points[[#This Row],[14+]]</f>
        <v>7.1599999999999442E-3</v>
      </c>
      <c r="AR72" s="5">
        <f>Points[[#This Row],[14+]]-Points[[#This Row],[15+]]</f>
        <v>1.0619999999999963E-2</v>
      </c>
      <c r="AS72" s="5">
        <f>Points[[#This Row],[15+]]-Points[[#This Row],[16+]]</f>
        <v>1.6130000000000089E-2</v>
      </c>
      <c r="AT72" s="5">
        <f>Points[[#This Row],[16+]]-Points[[#This Row],[17+]]</f>
        <v>2.1299999999999986E-2</v>
      </c>
      <c r="AU72" s="5">
        <f>Points[[#This Row],[17+]]-Points[[#This Row],[18+]]</f>
        <v>2.8289999999999926E-2</v>
      </c>
      <c r="AV72" s="5">
        <f>Points[[#This Row],[18+]]-Points[[#This Row],[19+]]</f>
        <v>3.626000000000007E-2</v>
      </c>
      <c r="AW72" s="5">
        <f>Points[[#This Row],[19+]]-Points[[#This Row],[20+]]</f>
        <v>4.7429999999999972E-2</v>
      </c>
      <c r="AX72" s="5">
        <f>Points[[#This Row],[20+]]-Points[[#This Row],[21+]]</f>
        <v>5.3910000000000013E-2</v>
      </c>
      <c r="AY72" s="5">
        <f>Points[[#This Row],[21+]]-Points[[#This Row],[22+]]</f>
        <v>6.1899999999999955E-2</v>
      </c>
      <c r="AZ72" s="5">
        <f>Points[[#This Row],[22+]]-Points[[#This Row],[23+]]</f>
        <v>6.857000000000002E-2</v>
      </c>
      <c r="BA72" s="5">
        <f>Points[[#This Row],[23+]]-Points[[#This Row],[24+]]</f>
        <v>7.7210000000000001E-2</v>
      </c>
      <c r="BB72" s="5">
        <f>Points[[#This Row],[24+]]-Points[[#This Row],[25+]]</f>
        <v>7.5570000000000026E-2</v>
      </c>
      <c r="BC72" s="5">
        <f>Points[[#This Row],[25+]]-Points[[#This Row],[26+]]</f>
        <v>7.4999999999999956E-2</v>
      </c>
      <c r="BD72" s="5">
        <f>Points[[#This Row],[26+]]-Points[[#This Row],[27+]]</f>
        <v>7.181000000000004E-2</v>
      </c>
      <c r="BE72" s="5">
        <f>Points[[#This Row],[27+]]-Points[[#This Row],[28+]]</f>
        <v>6.9610000000000005E-2</v>
      </c>
      <c r="BF72" s="5">
        <f>Points[[#This Row],[28+]]-Points[[#This Row],[29+]]</f>
        <v>5.865999999999999E-2</v>
      </c>
      <c r="BG72" s="5">
        <f>Points[[#This Row],[29+]]-Points[[#This Row],[30+]]</f>
        <v>5.0309999999999994E-2</v>
      </c>
      <c r="BH72" s="5">
        <f>Points[[#This Row],[30+]]-Points[[#This Row],[31+]]</f>
        <v>4.1639999999999996E-2</v>
      </c>
      <c r="BI72" s="5">
        <f>Points[[#This Row],[31+]]-Points[[#This Row],[32+]]</f>
        <v>3.4759999999999999E-2</v>
      </c>
      <c r="BJ72" s="5">
        <f>Points[[#This Row],[32+]]-Points[[#This Row],[33+]]</f>
        <v>2.5210000000000003E-2</v>
      </c>
      <c r="BK72" s="5">
        <f>Points[[#This Row],[33+]]-Points[[#This Row],[34+]]</f>
        <v>1.8689999999999998E-2</v>
      </c>
      <c r="BL72" s="5">
        <f>Points[[#This Row],[34+]]-Points[[#This Row],[35+]]</f>
        <v>1.3359999999999997E-2</v>
      </c>
      <c r="BM72" s="5">
        <f>Points[[#This Row],[35+]]-Points[[#This Row],[40+]]</f>
        <v>2.3310000000000001E-2</v>
      </c>
      <c r="BN72" s="5">
        <f>Points[[#This Row],[40+]]-Points[[#This Row],[45+]]</f>
        <v>1.6400000000000002E-3</v>
      </c>
    </row>
    <row r="73" spans="1:66" x14ac:dyDescent="0.25">
      <c r="A73" s="10">
        <v>22400791</v>
      </c>
      <c r="B73" s="4" t="s">
        <v>165</v>
      </c>
      <c r="C73" s="4" t="s">
        <v>132</v>
      </c>
      <c r="D73" s="11">
        <v>0.8125</v>
      </c>
      <c r="E73" s="6" t="str">
        <f>HYPERLINK("https://www.nba.com/stats/player/1629651/boxscores-traditional", "Nic Claxton")</f>
        <v>Nic Claxton</v>
      </c>
      <c r="F73">
        <v>12</v>
      </c>
      <c r="G73" s="4">
        <v>3.742</v>
      </c>
      <c r="H73" s="3">
        <v>0.85768999999999995</v>
      </c>
      <c r="I73" s="3">
        <v>0.78813999999999995</v>
      </c>
      <c r="J73" s="3">
        <v>0.70194000000000001</v>
      </c>
      <c r="K73" s="3">
        <v>0.60641999999999996</v>
      </c>
      <c r="L73" s="3">
        <v>0.5</v>
      </c>
      <c r="M73" s="3">
        <v>0.39357999999999999</v>
      </c>
      <c r="N73" s="3">
        <v>0.29805999999999999</v>
      </c>
      <c r="O73" s="3">
        <v>0.21185999999999999</v>
      </c>
      <c r="P73" s="3">
        <v>0.14230999999999999</v>
      </c>
      <c r="Q73" s="3">
        <v>9.0120000000000006E-2</v>
      </c>
      <c r="R73" s="3">
        <v>5.4800000000000001E-2</v>
      </c>
      <c r="S73" s="3">
        <v>3.074E-2</v>
      </c>
      <c r="T73" s="3">
        <v>1.618E-2</v>
      </c>
      <c r="U73" s="3">
        <v>7.9799999999999992E-3</v>
      </c>
      <c r="V73" s="3">
        <v>3.79E-3</v>
      </c>
      <c r="W73" s="3">
        <v>1.64E-3</v>
      </c>
      <c r="X73" s="3">
        <v>6.6E-4</v>
      </c>
      <c r="Y73" s="3">
        <v>2.5999999999999998E-4</v>
      </c>
      <c r="Z73" s="3">
        <v>9.0000000000000006E-5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5">
        <f>Points[[#This Row],[8+]]-Points[[#This Row],[9+]]</f>
        <v>6.9550000000000001E-2</v>
      </c>
      <c r="AM73" s="5">
        <f>Points[[#This Row],[9+]]-Points[[#This Row],[10+]]</f>
        <v>8.6199999999999943E-2</v>
      </c>
      <c r="AN73" s="5">
        <f>Points[[#This Row],[10+]]-Points[[#This Row],[11+]]</f>
        <v>9.5520000000000049E-2</v>
      </c>
      <c r="AO73" s="5">
        <f>Points[[#This Row],[11+]]-Points[[#This Row],[12+]]</f>
        <v>0.10641999999999996</v>
      </c>
      <c r="AP73" s="5">
        <f>Points[[#This Row],[12+]]-Points[[#This Row],[13+]]</f>
        <v>0.10642000000000001</v>
      </c>
      <c r="AQ73" s="5">
        <f>Points[[#This Row],[13+]]-Points[[#This Row],[14+]]</f>
        <v>9.5519999999999994E-2</v>
      </c>
      <c r="AR73" s="5">
        <f>Points[[#This Row],[14+]]-Points[[#This Row],[15+]]</f>
        <v>8.6199999999999999E-2</v>
      </c>
      <c r="AS73" s="5">
        <f>Points[[#This Row],[15+]]-Points[[#This Row],[16+]]</f>
        <v>6.9550000000000001E-2</v>
      </c>
      <c r="AT73" s="5">
        <f>Points[[#This Row],[16+]]-Points[[#This Row],[17+]]</f>
        <v>5.2189999999999986E-2</v>
      </c>
      <c r="AU73" s="5">
        <f>Points[[#This Row],[17+]]-Points[[#This Row],[18+]]</f>
        <v>3.5320000000000004E-2</v>
      </c>
      <c r="AV73" s="5">
        <f>Points[[#This Row],[18+]]-Points[[#This Row],[19+]]</f>
        <v>2.4060000000000002E-2</v>
      </c>
      <c r="AW73" s="5">
        <f>Points[[#This Row],[19+]]-Points[[#This Row],[20+]]</f>
        <v>1.456E-2</v>
      </c>
      <c r="AX73" s="5">
        <f>Points[[#This Row],[20+]]-Points[[#This Row],[21+]]</f>
        <v>8.2000000000000007E-3</v>
      </c>
      <c r="AY73" s="5">
        <f>Points[[#This Row],[21+]]-Points[[#This Row],[22+]]</f>
        <v>4.1899999999999993E-3</v>
      </c>
      <c r="AZ73" s="5">
        <f>Points[[#This Row],[22+]]-Points[[#This Row],[23+]]</f>
        <v>2.15E-3</v>
      </c>
      <c r="BA73" s="5">
        <f>Points[[#This Row],[23+]]-Points[[#This Row],[24+]]</f>
        <v>9.7999999999999997E-4</v>
      </c>
      <c r="BB73" s="5">
        <f>Points[[#This Row],[24+]]-Points[[#This Row],[25+]]</f>
        <v>4.0000000000000002E-4</v>
      </c>
      <c r="BC73" s="5">
        <f>Points[[#This Row],[25+]]-Points[[#This Row],[26+]]</f>
        <v>1.6999999999999996E-4</v>
      </c>
      <c r="BD73" s="5">
        <f>Points[[#This Row],[26+]]-Points[[#This Row],[27+]]</f>
        <v>9.0000000000000006E-5</v>
      </c>
      <c r="BE73" s="5">
        <f>Points[[#This Row],[27+]]-Points[[#This Row],[28+]]</f>
        <v>0</v>
      </c>
      <c r="BF73" s="5">
        <f>Points[[#This Row],[28+]]-Points[[#This Row],[29+]]</f>
        <v>0</v>
      </c>
      <c r="BG73" s="5">
        <f>Points[[#This Row],[29+]]-Points[[#This Row],[30+]]</f>
        <v>0</v>
      </c>
      <c r="BH73" s="5">
        <f>Points[[#This Row],[30+]]-Points[[#This Row],[31+]]</f>
        <v>0</v>
      </c>
      <c r="BI73" s="5">
        <f>Points[[#This Row],[31+]]-Points[[#This Row],[32+]]</f>
        <v>0</v>
      </c>
      <c r="BJ73" s="5">
        <f>Points[[#This Row],[32+]]-Points[[#This Row],[33+]]</f>
        <v>0</v>
      </c>
      <c r="BK73" s="5">
        <f>Points[[#This Row],[33+]]-Points[[#This Row],[34+]]</f>
        <v>0</v>
      </c>
      <c r="BL73" s="5">
        <f>Points[[#This Row],[34+]]-Points[[#This Row],[35+]]</f>
        <v>0</v>
      </c>
      <c r="BM73" s="5">
        <f>Points[[#This Row],[35+]]-Points[[#This Row],[40+]]</f>
        <v>0</v>
      </c>
      <c r="BN73" s="5">
        <f>Points[[#This Row],[40+]]-Points[[#This Row],[45+]]</f>
        <v>0</v>
      </c>
    </row>
    <row r="74" spans="1:66" x14ac:dyDescent="0.25">
      <c r="A74" s="10">
        <v>22400791</v>
      </c>
      <c r="B74" s="4" t="s">
        <v>165</v>
      </c>
      <c r="C74" s="4" t="s">
        <v>132</v>
      </c>
      <c r="D74" s="11">
        <v>0.8125</v>
      </c>
      <c r="E74" s="6" t="str">
        <f>HYPERLINK("https://www.nba.com/stats/player/1630549/boxscores-traditional", "Day'Ron Sharpe")</f>
        <v>Day'Ron Sharpe</v>
      </c>
      <c r="F74">
        <v>10</v>
      </c>
      <c r="G74" s="4">
        <v>2.2800000000000002</v>
      </c>
      <c r="H74" s="3">
        <v>0.81057000000000001</v>
      </c>
      <c r="I74" s="3">
        <v>0.67003000000000001</v>
      </c>
      <c r="J74" s="3">
        <v>0.5</v>
      </c>
      <c r="K74" s="3">
        <v>0.32996999999999999</v>
      </c>
      <c r="L74" s="3">
        <v>0.18942999999999999</v>
      </c>
      <c r="M74" s="3">
        <v>9.3420000000000003E-2</v>
      </c>
      <c r="N74" s="3">
        <v>4.0059999999999998E-2</v>
      </c>
      <c r="O74" s="3">
        <v>1.426E-2</v>
      </c>
      <c r="P74" s="3">
        <v>4.2700000000000004E-3</v>
      </c>
      <c r="Q74" s="3">
        <v>1.07E-3</v>
      </c>
      <c r="R74" s="3">
        <v>2.2000000000000001E-4</v>
      </c>
      <c r="S74" s="3">
        <v>4.0000000000000003E-5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5">
        <f>Points[[#This Row],[8+]]-Points[[#This Row],[9+]]</f>
        <v>0.14054</v>
      </c>
      <c r="AM74" s="5">
        <f>Points[[#This Row],[9+]]-Points[[#This Row],[10+]]</f>
        <v>0.17003000000000001</v>
      </c>
      <c r="AN74" s="5">
        <f>Points[[#This Row],[10+]]-Points[[#This Row],[11+]]</f>
        <v>0.17003000000000001</v>
      </c>
      <c r="AO74" s="5">
        <f>Points[[#This Row],[11+]]-Points[[#This Row],[12+]]</f>
        <v>0.14054</v>
      </c>
      <c r="AP74" s="5">
        <f>Points[[#This Row],[12+]]-Points[[#This Row],[13+]]</f>
        <v>9.6009999999999984E-2</v>
      </c>
      <c r="AQ74" s="5">
        <f>Points[[#This Row],[13+]]-Points[[#This Row],[14+]]</f>
        <v>5.3360000000000005E-2</v>
      </c>
      <c r="AR74" s="5">
        <f>Points[[#This Row],[14+]]-Points[[#This Row],[15+]]</f>
        <v>2.5799999999999997E-2</v>
      </c>
      <c r="AS74" s="5">
        <f>Points[[#This Row],[15+]]-Points[[#This Row],[16+]]</f>
        <v>9.9899999999999989E-3</v>
      </c>
      <c r="AT74" s="5">
        <f>Points[[#This Row],[16+]]-Points[[#This Row],[17+]]</f>
        <v>3.2000000000000006E-3</v>
      </c>
      <c r="AU74" s="5">
        <f>Points[[#This Row],[17+]]-Points[[#This Row],[18+]]</f>
        <v>8.4999999999999995E-4</v>
      </c>
      <c r="AV74" s="5">
        <f>Points[[#This Row],[18+]]-Points[[#This Row],[19+]]</f>
        <v>1.8000000000000001E-4</v>
      </c>
      <c r="AW74" s="5">
        <f>Points[[#This Row],[19+]]-Points[[#This Row],[20+]]</f>
        <v>4.0000000000000003E-5</v>
      </c>
      <c r="AX74" s="5">
        <f>Points[[#This Row],[20+]]-Points[[#This Row],[21+]]</f>
        <v>0</v>
      </c>
      <c r="AY74" s="5">
        <f>Points[[#This Row],[21+]]-Points[[#This Row],[22+]]</f>
        <v>0</v>
      </c>
      <c r="AZ74" s="5">
        <f>Points[[#This Row],[22+]]-Points[[#This Row],[23+]]</f>
        <v>0</v>
      </c>
      <c r="BA74" s="5">
        <f>Points[[#This Row],[23+]]-Points[[#This Row],[24+]]</f>
        <v>0</v>
      </c>
      <c r="BB74" s="5">
        <f>Points[[#This Row],[24+]]-Points[[#This Row],[25+]]</f>
        <v>0</v>
      </c>
      <c r="BC74" s="5">
        <f>Points[[#This Row],[25+]]-Points[[#This Row],[26+]]</f>
        <v>0</v>
      </c>
      <c r="BD74" s="5">
        <f>Points[[#This Row],[26+]]-Points[[#This Row],[27+]]</f>
        <v>0</v>
      </c>
      <c r="BE74" s="5">
        <f>Points[[#This Row],[27+]]-Points[[#This Row],[28+]]</f>
        <v>0</v>
      </c>
      <c r="BF74" s="5">
        <f>Points[[#This Row],[28+]]-Points[[#This Row],[29+]]</f>
        <v>0</v>
      </c>
      <c r="BG74" s="5">
        <f>Points[[#This Row],[29+]]-Points[[#This Row],[30+]]</f>
        <v>0</v>
      </c>
      <c r="BH74" s="5">
        <f>Points[[#This Row],[30+]]-Points[[#This Row],[31+]]</f>
        <v>0</v>
      </c>
      <c r="BI74" s="5">
        <f>Points[[#This Row],[31+]]-Points[[#This Row],[32+]]</f>
        <v>0</v>
      </c>
      <c r="BJ74" s="5">
        <f>Points[[#This Row],[32+]]-Points[[#This Row],[33+]]</f>
        <v>0</v>
      </c>
      <c r="BK74" s="5">
        <f>Points[[#This Row],[33+]]-Points[[#This Row],[34+]]</f>
        <v>0</v>
      </c>
      <c r="BL74" s="5">
        <f>Points[[#This Row],[34+]]-Points[[#This Row],[35+]]</f>
        <v>0</v>
      </c>
      <c r="BM74" s="5">
        <f>Points[[#This Row],[35+]]-Points[[#This Row],[40+]]</f>
        <v>0</v>
      </c>
      <c r="BN74" s="5">
        <f>Points[[#This Row],[40+]]-Points[[#This Row],[45+]]</f>
        <v>0</v>
      </c>
    </row>
    <row r="75" spans="1:66" x14ac:dyDescent="0.25">
      <c r="A75" s="10">
        <v>22400791</v>
      </c>
      <c r="B75" s="4" t="s">
        <v>165</v>
      </c>
      <c r="C75" s="4" t="s">
        <v>132</v>
      </c>
      <c r="D75" s="11">
        <v>0.8125</v>
      </c>
      <c r="E75" s="6" t="str">
        <f>HYPERLINK("https://www.nba.com/stats/player/1626156/boxscores-traditional", "D'Angelo Russell")</f>
        <v>D'Angelo Russell</v>
      </c>
      <c r="F75">
        <v>13</v>
      </c>
      <c r="G75" s="4">
        <v>5.899</v>
      </c>
      <c r="H75" s="3">
        <v>0.80234000000000005</v>
      </c>
      <c r="I75" s="3">
        <v>0.75175000000000003</v>
      </c>
      <c r="J75" s="3">
        <v>0.69496999999999998</v>
      </c>
      <c r="K75" s="3">
        <v>0.63307000000000002</v>
      </c>
      <c r="L75" s="3">
        <v>0.56749000000000005</v>
      </c>
      <c r="M75" s="3">
        <v>0.5</v>
      </c>
      <c r="N75" s="3">
        <v>0.43251000000000001</v>
      </c>
      <c r="O75" s="3">
        <v>0.36692999999999998</v>
      </c>
      <c r="P75" s="3">
        <v>0.30503000000000002</v>
      </c>
      <c r="Q75" s="3">
        <v>0.24825</v>
      </c>
      <c r="R75" s="3">
        <v>0.19766</v>
      </c>
      <c r="S75" s="3">
        <v>0.15386</v>
      </c>
      <c r="T75" s="3">
        <v>0.11702</v>
      </c>
      <c r="U75" s="3">
        <v>8.6910000000000001E-2</v>
      </c>
      <c r="V75" s="3">
        <v>6.3009999999999997E-2</v>
      </c>
      <c r="W75" s="3">
        <v>4.4569999999999999E-2</v>
      </c>
      <c r="X75" s="3">
        <v>3.1440000000000003E-2</v>
      </c>
      <c r="Y75" s="3">
        <v>2.1180000000000001E-2</v>
      </c>
      <c r="Z75" s="3">
        <v>1.3899999999999999E-2</v>
      </c>
      <c r="AA75" s="3">
        <v>8.8900000000000003E-3</v>
      </c>
      <c r="AB75" s="3">
        <v>5.5399999999999998E-3</v>
      </c>
      <c r="AC75" s="3">
        <v>3.3600000000000001E-3</v>
      </c>
      <c r="AD75" s="3">
        <v>1.99E-3</v>
      </c>
      <c r="AE75" s="3">
        <v>1.14E-3</v>
      </c>
      <c r="AF75" s="3">
        <v>6.4000000000000005E-4</v>
      </c>
      <c r="AG75" s="3">
        <v>3.5E-4</v>
      </c>
      <c r="AH75" s="3">
        <v>1.9000000000000001E-4</v>
      </c>
      <c r="AI75" s="3">
        <v>1E-4</v>
      </c>
      <c r="AJ75" s="3">
        <v>0</v>
      </c>
      <c r="AK75" s="3">
        <v>0</v>
      </c>
      <c r="AL75" s="5">
        <f>Points[[#This Row],[8+]]-Points[[#This Row],[9+]]</f>
        <v>5.0590000000000024E-2</v>
      </c>
      <c r="AM75" s="5">
        <f>Points[[#This Row],[9+]]-Points[[#This Row],[10+]]</f>
        <v>5.6780000000000053E-2</v>
      </c>
      <c r="AN75" s="5">
        <f>Points[[#This Row],[10+]]-Points[[#This Row],[11+]]</f>
        <v>6.1899999999999955E-2</v>
      </c>
      <c r="AO75" s="5">
        <f>Points[[#This Row],[11+]]-Points[[#This Row],[12+]]</f>
        <v>6.5579999999999972E-2</v>
      </c>
      <c r="AP75" s="5">
        <f>Points[[#This Row],[12+]]-Points[[#This Row],[13+]]</f>
        <v>6.749000000000005E-2</v>
      </c>
      <c r="AQ75" s="5">
        <f>Points[[#This Row],[13+]]-Points[[#This Row],[14+]]</f>
        <v>6.7489999999999994E-2</v>
      </c>
      <c r="AR75" s="5">
        <f>Points[[#This Row],[14+]]-Points[[#This Row],[15+]]</f>
        <v>6.5580000000000027E-2</v>
      </c>
      <c r="AS75" s="5">
        <f>Points[[#This Row],[15+]]-Points[[#This Row],[16+]]</f>
        <v>6.1899999999999955E-2</v>
      </c>
      <c r="AT75" s="5">
        <f>Points[[#This Row],[16+]]-Points[[#This Row],[17+]]</f>
        <v>5.6780000000000025E-2</v>
      </c>
      <c r="AU75" s="5">
        <f>Points[[#This Row],[17+]]-Points[[#This Row],[18+]]</f>
        <v>5.0589999999999996E-2</v>
      </c>
      <c r="AV75" s="5">
        <f>Points[[#This Row],[18+]]-Points[[#This Row],[19+]]</f>
        <v>4.3800000000000006E-2</v>
      </c>
      <c r="AW75" s="5">
        <f>Points[[#This Row],[19+]]-Points[[#This Row],[20+]]</f>
        <v>3.6839999999999998E-2</v>
      </c>
      <c r="AX75" s="5">
        <f>Points[[#This Row],[20+]]-Points[[#This Row],[21+]]</f>
        <v>3.0109999999999998E-2</v>
      </c>
      <c r="AY75" s="5">
        <f>Points[[#This Row],[21+]]-Points[[#This Row],[22+]]</f>
        <v>2.3900000000000005E-2</v>
      </c>
      <c r="AZ75" s="5">
        <f>Points[[#This Row],[22+]]-Points[[#This Row],[23+]]</f>
        <v>1.8439999999999998E-2</v>
      </c>
      <c r="BA75" s="5">
        <f>Points[[#This Row],[23+]]-Points[[#This Row],[24+]]</f>
        <v>1.3129999999999996E-2</v>
      </c>
      <c r="BB75" s="5">
        <f>Points[[#This Row],[24+]]-Points[[#This Row],[25+]]</f>
        <v>1.0260000000000002E-2</v>
      </c>
      <c r="BC75" s="5">
        <f>Points[[#This Row],[25+]]-Points[[#This Row],[26+]]</f>
        <v>7.2800000000000017E-3</v>
      </c>
      <c r="BD75" s="5">
        <f>Points[[#This Row],[26+]]-Points[[#This Row],[27+]]</f>
        <v>5.0099999999999988E-3</v>
      </c>
      <c r="BE75" s="5">
        <f>Points[[#This Row],[27+]]-Points[[#This Row],[28+]]</f>
        <v>3.3500000000000005E-3</v>
      </c>
      <c r="BF75" s="5">
        <f>Points[[#This Row],[28+]]-Points[[#This Row],[29+]]</f>
        <v>2.1799999999999996E-3</v>
      </c>
      <c r="BG75" s="5">
        <f>Points[[#This Row],[29+]]-Points[[#This Row],[30+]]</f>
        <v>1.3700000000000001E-3</v>
      </c>
      <c r="BH75" s="5">
        <f>Points[[#This Row],[30+]]-Points[[#This Row],[31+]]</f>
        <v>8.5000000000000006E-4</v>
      </c>
      <c r="BI75" s="5">
        <f>Points[[#This Row],[31+]]-Points[[#This Row],[32+]]</f>
        <v>4.999999999999999E-4</v>
      </c>
      <c r="BJ75" s="5">
        <f>Points[[#This Row],[32+]]-Points[[#This Row],[33+]]</f>
        <v>2.9000000000000006E-4</v>
      </c>
      <c r="BK75" s="5">
        <f>Points[[#This Row],[33+]]-Points[[#This Row],[34+]]</f>
        <v>1.5999999999999999E-4</v>
      </c>
      <c r="BL75" s="5">
        <f>Points[[#This Row],[34+]]-Points[[#This Row],[35+]]</f>
        <v>9.0000000000000006E-5</v>
      </c>
      <c r="BM75" s="5">
        <f>Points[[#This Row],[35+]]-Points[[#This Row],[40+]]</f>
        <v>1E-4</v>
      </c>
      <c r="BN75" s="5">
        <f>Points[[#This Row],[40+]]-Points[[#This Row],[45+]]</f>
        <v>0</v>
      </c>
    </row>
    <row r="76" spans="1:66" x14ac:dyDescent="0.25">
      <c r="A76" s="10">
        <v>22400791</v>
      </c>
      <c r="B76" s="4" t="s">
        <v>165</v>
      </c>
      <c r="C76" s="4" t="s">
        <v>132</v>
      </c>
      <c r="D76" s="11">
        <v>0.8125</v>
      </c>
      <c r="E76" s="6" t="str">
        <f>HYPERLINK("https://www.nba.com/stats/player/1630553/boxscores-traditional", "Keon Johnson")</f>
        <v>Keon Johnson</v>
      </c>
      <c r="F76">
        <v>13.8</v>
      </c>
      <c r="G76" s="4">
        <v>8.2319999999999993</v>
      </c>
      <c r="H76" s="3">
        <v>0.75804000000000005</v>
      </c>
      <c r="I76" s="3">
        <v>0.71904000000000001</v>
      </c>
      <c r="J76" s="3">
        <v>0.67723999999999995</v>
      </c>
      <c r="K76" s="3">
        <v>0.63307000000000002</v>
      </c>
      <c r="L76" s="3">
        <v>0.58706000000000003</v>
      </c>
      <c r="M76" s="3">
        <v>0.53983000000000003</v>
      </c>
      <c r="N76" s="3">
        <v>0.49202000000000001</v>
      </c>
      <c r="O76" s="3">
        <v>0.44037999999999999</v>
      </c>
      <c r="P76" s="3">
        <v>0.39357999999999999</v>
      </c>
      <c r="Q76" s="3">
        <v>0.34827000000000002</v>
      </c>
      <c r="R76" s="3">
        <v>0.30503000000000002</v>
      </c>
      <c r="S76" s="3">
        <v>0.26434999999999997</v>
      </c>
      <c r="T76" s="3">
        <v>0.22663</v>
      </c>
      <c r="U76" s="3">
        <v>0.19214999999999999</v>
      </c>
      <c r="V76" s="3">
        <v>0.15866</v>
      </c>
      <c r="W76" s="3">
        <v>0.13136</v>
      </c>
      <c r="X76" s="3">
        <v>0.10749</v>
      </c>
      <c r="Y76" s="3">
        <v>8.6910000000000001E-2</v>
      </c>
      <c r="Z76" s="3">
        <v>6.9440000000000002E-2</v>
      </c>
      <c r="AA76" s="3">
        <v>5.4800000000000001E-2</v>
      </c>
      <c r="AB76" s="3">
        <v>4.2720000000000001E-2</v>
      </c>
      <c r="AC76" s="3">
        <v>3.2160000000000001E-2</v>
      </c>
      <c r="AD76" s="3">
        <v>2.4420000000000001E-2</v>
      </c>
      <c r="AE76" s="3">
        <v>1.831E-2</v>
      </c>
      <c r="AF76" s="3">
        <v>1.355E-2</v>
      </c>
      <c r="AG76" s="3">
        <v>9.9000000000000008E-3</v>
      </c>
      <c r="AH76" s="3">
        <v>7.1399999999999996E-3</v>
      </c>
      <c r="AI76" s="3">
        <v>4.9399999999999999E-3</v>
      </c>
      <c r="AJ76" s="3">
        <v>7.3999999999999999E-4</v>
      </c>
      <c r="AK76" s="3">
        <v>8.0000000000000007E-5</v>
      </c>
      <c r="AL76" s="5">
        <f>Points[[#This Row],[8+]]-Points[[#This Row],[9+]]</f>
        <v>3.9000000000000035E-2</v>
      </c>
      <c r="AM76" s="5">
        <f>Points[[#This Row],[9+]]-Points[[#This Row],[10+]]</f>
        <v>4.1800000000000059E-2</v>
      </c>
      <c r="AN76" s="5">
        <f>Points[[#This Row],[10+]]-Points[[#This Row],[11+]]</f>
        <v>4.4169999999999932E-2</v>
      </c>
      <c r="AO76" s="5">
        <f>Points[[#This Row],[11+]]-Points[[#This Row],[12+]]</f>
        <v>4.6009999999999995E-2</v>
      </c>
      <c r="AP76" s="5">
        <f>Points[[#This Row],[12+]]-Points[[#This Row],[13+]]</f>
        <v>4.7229999999999994E-2</v>
      </c>
      <c r="AQ76" s="5">
        <f>Points[[#This Row],[13+]]-Points[[#This Row],[14+]]</f>
        <v>4.7810000000000019E-2</v>
      </c>
      <c r="AR76" s="5">
        <f>Points[[#This Row],[14+]]-Points[[#This Row],[15+]]</f>
        <v>5.1640000000000019E-2</v>
      </c>
      <c r="AS76" s="5">
        <f>Points[[#This Row],[15+]]-Points[[#This Row],[16+]]</f>
        <v>4.6800000000000008E-2</v>
      </c>
      <c r="AT76" s="5">
        <f>Points[[#This Row],[16+]]-Points[[#This Row],[17+]]</f>
        <v>4.5309999999999961E-2</v>
      </c>
      <c r="AU76" s="5">
        <f>Points[[#This Row],[17+]]-Points[[#This Row],[18+]]</f>
        <v>4.3240000000000001E-2</v>
      </c>
      <c r="AV76" s="5">
        <f>Points[[#This Row],[18+]]-Points[[#This Row],[19+]]</f>
        <v>4.0680000000000049E-2</v>
      </c>
      <c r="AW76" s="5">
        <f>Points[[#This Row],[19+]]-Points[[#This Row],[20+]]</f>
        <v>3.7719999999999976E-2</v>
      </c>
      <c r="AX76" s="5">
        <f>Points[[#This Row],[20+]]-Points[[#This Row],[21+]]</f>
        <v>3.4480000000000011E-2</v>
      </c>
      <c r="AY76" s="5">
        <f>Points[[#This Row],[21+]]-Points[[#This Row],[22+]]</f>
        <v>3.3489999999999992E-2</v>
      </c>
      <c r="AZ76" s="5">
        <f>Points[[#This Row],[22+]]-Points[[#This Row],[23+]]</f>
        <v>2.7299999999999991E-2</v>
      </c>
      <c r="BA76" s="5">
        <f>Points[[#This Row],[23+]]-Points[[#This Row],[24+]]</f>
        <v>2.3870000000000002E-2</v>
      </c>
      <c r="BB76" s="5">
        <f>Points[[#This Row],[24+]]-Points[[#This Row],[25+]]</f>
        <v>2.0580000000000001E-2</v>
      </c>
      <c r="BC76" s="5">
        <f>Points[[#This Row],[25+]]-Points[[#This Row],[26+]]</f>
        <v>1.7469999999999999E-2</v>
      </c>
      <c r="BD76" s="5">
        <f>Points[[#This Row],[26+]]-Points[[#This Row],[27+]]</f>
        <v>1.464E-2</v>
      </c>
      <c r="BE76" s="5">
        <f>Points[[#This Row],[27+]]-Points[[#This Row],[28+]]</f>
        <v>1.208E-2</v>
      </c>
      <c r="BF76" s="5">
        <f>Points[[#This Row],[28+]]-Points[[#This Row],[29+]]</f>
        <v>1.056E-2</v>
      </c>
      <c r="BG76" s="5">
        <f>Points[[#This Row],[29+]]-Points[[#This Row],[30+]]</f>
        <v>7.7400000000000004E-3</v>
      </c>
      <c r="BH76" s="5">
        <f>Points[[#This Row],[30+]]-Points[[#This Row],[31+]]</f>
        <v>6.1100000000000008E-3</v>
      </c>
      <c r="BI76" s="5">
        <f>Points[[#This Row],[31+]]-Points[[#This Row],[32+]]</f>
        <v>4.7600000000000003E-3</v>
      </c>
      <c r="BJ76" s="5">
        <f>Points[[#This Row],[32+]]-Points[[#This Row],[33+]]</f>
        <v>3.6499999999999987E-3</v>
      </c>
      <c r="BK76" s="5">
        <f>Points[[#This Row],[33+]]-Points[[#This Row],[34+]]</f>
        <v>2.7600000000000012E-3</v>
      </c>
      <c r="BL76" s="5">
        <f>Points[[#This Row],[34+]]-Points[[#This Row],[35+]]</f>
        <v>2.1999999999999997E-3</v>
      </c>
      <c r="BM76" s="5">
        <f>Points[[#This Row],[35+]]-Points[[#This Row],[40+]]</f>
        <v>4.1999999999999997E-3</v>
      </c>
      <c r="BN76" s="5">
        <f>Points[[#This Row],[40+]]-Points[[#This Row],[45+]]</f>
        <v>6.6E-4</v>
      </c>
    </row>
    <row r="77" spans="1:66" x14ac:dyDescent="0.25">
      <c r="A77" s="10">
        <v>22400791</v>
      </c>
      <c r="B77" s="4" t="s">
        <v>165</v>
      </c>
      <c r="C77" s="4" t="s">
        <v>132</v>
      </c>
      <c r="D77" s="11">
        <v>0.8125</v>
      </c>
      <c r="E77" s="6" t="str">
        <f>HYPERLINK("https://www.nba.com/stats/player/1630570/boxscores-traditional", "Trendon Watford")</f>
        <v>Trendon Watford</v>
      </c>
      <c r="F77">
        <v>10.6</v>
      </c>
      <c r="G77" s="4">
        <v>5.0439999999999996</v>
      </c>
      <c r="H77" s="3">
        <v>0.69847000000000004</v>
      </c>
      <c r="I77" s="3">
        <v>0.62551999999999996</v>
      </c>
      <c r="J77" s="3">
        <v>0.54776000000000002</v>
      </c>
      <c r="K77" s="3">
        <v>0.46811999999999998</v>
      </c>
      <c r="L77" s="3">
        <v>0.38973999999999998</v>
      </c>
      <c r="M77" s="3">
        <v>0.31561</v>
      </c>
      <c r="N77" s="3">
        <v>0.25142999999999999</v>
      </c>
      <c r="O77" s="3">
        <v>0.19214999999999999</v>
      </c>
      <c r="P77" s="3">
        <v>0.14230999999999999</v>
      </c>
      <c r="Q77" s="3">
        <v>0.10204000000000001</v>
      </c>
      <c r="R77" s="3">
        <v>7.0779999999999996E-2</v>
      </c>
      <c r="S77" s="3">
        <v>4.7460000000000002E-2</v>
      </c>
      <c r="T77" s="3">
        <v>3.1440000000000003E-2</v>
      </c>
      <c r="U77" s="3">
        <v>1.9699999999999999E-2</v>
      </c>
      <c r="V77" s="3">
        <v>1.191E-2</v>
      </c>
      <c r="W77" s="3">
        <v>6.9499999999999996E-3</v>
      </c>
      <c r="X77" s="3">
        <v>3.9100000000000003E-3</v>
      </c>
      <c r="Y77" s="3">
        <v>2.1900000000000001E-3</v>
      </c>
      <c r="Z77" s="3">
        <v>1.14E-3</v>
      </c>
      <c r="AA77" s="3">
        <v>5.8E-4</v>
      </c>
      <c r="AB77" s="3">
        <v>2.7999999999999998E-4</v>
      </c>
      <c r="AC77" s="3">
        <v>1.2999999999999999E-4</v>
      </c>
      <c r="AD77" s="3">
        <v>6.0000000000000002E-5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5">
        <f>Points[[#This Row],[8+]]-Points[[#This Row],[9+]]</f>
        <v>7.295000000000007E-2</v>
      </c>
      <c r="AM77" s="5">
        <f>Points[[#This Row],[9+]]-Points[[#This Row],[10+]]</f>
        <v>7.775999999999994E-2</v>
      </c>
      <c r="AN77" s="5">
        <f>Points[[#This Row],[10+]]-Points[[#This Row],[11+]]</f>
        <v>7.9640000000000044E-2</v>
      </c>
      <c r="AO77" s="5">
        <f>Points[[#This Row],[11+]]-Points[[#This Row],[12+]]</f>
        <v>7.8380000000000005E-2</v>
      </c>
      <c r="AP77" s="5">
        <f>Points[[#This Row],[12+]]-Points[[#This Row],[13+]]</f>
        <v>7.4129999999999974E-2</v>
      </c>
      <c r="AQ77" s="5">
        <f>Points[[#This Row],[13+]]-Points[[#This Row],[14+]]</f>
        <v>6.4180000000000015E-2</v>
      </c>
      <c r="AR77" s="5">
        <f>Points[[#This Row],[14+]]-Points[[#This Row],[15+]]</f>
        <v>5.9279999999999999E-2</v>
      </c>
      <c r="AS77" s="5">
        <f>Points[[#This Row],[15+]]-Points[[#This Row],[16+]]</f>
        <v>4.9839999999999995E-2</v>
      </c>
      <c r="AT77" s="5">
        <f>Points[[#This Row],[16+]]-Points[[#This Row],[17+]]</f>
        <v>4.0269999999999986E-2</v>
      </c>
      <c r="AU77" s="5">
        <f>Points[[#This Row],[17+]]-Points[[#This Row],[18+]]</f>
        <v>3.126000000000001E-2</v>
      </c>
      <c r="AV77" s="5">
        <f>Points[[#This Row],[18+]]-Points[[#This Row],[19+]]</f>
        <v>2.3319999999999994E-2</v>
      </c>
      <c r="AW77" s="5">
        <f>Points[[#This Row],[19+]]-Points[[#This Row],[20+]]</f>
        <v>1.602E-2</v>
      </c>
      <c r="AX77" s="5">
        <f>Points[[#This Row],[20+]]-Points[[#This Row],[21+]]</f>
        <v>1.1740000000000004E-2</v>
      </c>
      <c r="AY77" s="5">
        <f>Points[[#This Row],[21+]]-Points[[#This Row],[22+]]</f>
        <v>7.7899999999999983E-3</v>
      </c>
      <c r="AZ77" s="5">
        <f>Points[[#This Row],[22+]]-Points[[#This Row],[23+]]</f>
        <v>4.9600000000000009E-3</v>
      </c>
      <c r="BA77" s="5">
        <f>Points[[#This Row],[23+]]-Points[[#This Row],[24+]]</f>
        <v>3.0399999999999993E-3</v>
      </c>
      <c r="BB77" s="5">
        <f>Points[[#This Row],[24+]]-Points[[#This Row],[25+]]</f>
        <v>1.7200000000000002E-3</v>
      </c>
      <c r="BC77" s="5">
        <f>Points[[#This Row],[25+]]-Points[[#This Row],[26+]]</f>
        <v>1.0500000000000002E-3</v>
      </c>
      <c r="BD77" s="5">
        <f>Points[[#This Row],[26+]]-Points[[#This Row],[27+]]</f>
        <v>5.5999999999999995E-4</v>
      </c>
      <c r="BE77" s="5">
        <f>Points[[#This Row],[27+]]-Points[[#This Row],[28+]]</f>
        <v>3.0000000000000003E-4</v>
      </c>
      <c r="BF77" s="5">
        <f>Points[[#This Row],[28+]]-Points[[#This Row],[29+]]</f>
        <v>1.4999999999999999E-4</v>
      </c>
      <c r="BG77" s="5">
        <f>Points[[#This Row],[29+]]-Points[[#This Row],[30+]]</f>
        <v>6.9999999999999994E-5</v>
      </c>
      <c r="BH77" s="5">
        <f>Points[[#This Row],[30+]]-Points[[#This Row],[31+]]</f>
        <v>6.0000000000000002E-5</v>
      </c>
      <c r="BI77" s="5">
        <f>Points[[#This Row],[31+]]-Points[[#This Row],[32+]]</f>
        <v>0</v>
      </c>
      <c r="BJ77" s="5">
        <f>Points[[#This Row],[32+]]-Points[[#This Row],[33+]]</f>
        <v>0</v>
      </c>
      <c r="BK77" s="5">
        <f>Points[[#This Row],[33+]]-Points[[#This Row],[34+]]</f>
        <v>0</v>
      </c>
      <c r="BL77" s="5">
        <f>Points[[#This Row],[34+]]-Points[[#This Row],[35+]]</f>
        <v>0</v>
      </c>
      <c r="BM77" s="5">
        <f>Points[[#This Row],[35+]]-Points[[#This Row],[40+]]</f>
        <v>0</v>
      </c>
      <c r="BN77" s="5">
        <f>Points[[#This Row],[40+]]-Points[[#This Row],[45+]]</f>
        <v>0</v>
      </c>
    </row>
    <row r="78" spans="1:66" x14ac:dyDescent="0.25">
      <c r="A78" s="10">
        <v>22400791</v>
      </c>
      <c r="B78" s="4" t="s">
        <v>165</v>
      </c>
      <c r="C78" s="4" t="s">
        <v>132</v>
      </c>
      <c r="D78" s="11">
        <v>0.8125</v>
      </c>
      <c r="E78" s="6" t="str">
        <f>HYPERLINK("https://www.nba.com/stats/player/1641727/boxscores-traditional", "Dariq Whitehead")</f>
        <v>Dariq Whitehead</v>
      </c>
      <c r="F78">
        <v>11</v>
      </c>
      <c r="G78" s="4">
        <v>6.1639999999999997</v>
      </c>
      <c r="H78" s="3">
        <v>0.68793000000000004</v>
      </c>
      <c r="I78" s="3">
        <v>0.62551999999999996</v>
      </c>
      <c r="J78" s="3">
        <v>0.56355999999999995</v>
      </c>
      <c r="K78" s="3">
        <v>0.5</v>
      </c>
      <c r="L78" s="3">
        <v>0.43643999999999999</v>
      </c>
      <c r="M78" s="3">
        <v>0.37447999999999998</v>
      </c>
      <c r="N78" s="3">
        <v>0.31207000000000001</v>
      </c>
      <c r="O78" s="3">
        <v>0.25785000000000002</v>
      </c>
      <c r="P78" s="3">
        <v>0.20896999999999999</v>
      </c>
      <c r="Q78" s="3">
        <v>0.16602</v>
      </c>
      <c r="R78" s="3">
        <v>0.12714</v>
      </c>
      <c r="S78" s="3">
        <v>9.6799999999999997E-2</v>
      </c>
      <c r="T78" s="3">
        <v>7.2150000000000006E-2</v>
      </c>
      <c r="U78" s="3">
        <v>5.262E-2</v>
      </c>
      <c r="V78" s="3">
        <v>3.7539999999999997E-2</v>
      </c>
      <c r="W78" s="3">
        <v>2.5590000000000002E-2</v>
      </c>
      <c r="X78" s="3">
        <v>1.7430000000000001E-2</v>
      </c>
      <c r="Y78" s="3">
        <v>1.1599999999999999E-2</v>
      </c>
      <c r="Z78" s="3">
        <v>7.5500000000000003E-3</v>
      </c>
      <c r="AA78" s="3">
        <v>4.6600000000000001E-3</v>
      </c>
      <c r="AB78" s="3">
        <v>2.8900000000000002E-3</v>
      </c>
      <c r="AC78" s="3">
        <v>1.75E-3</v>
      </c>
      <c r="AD78" s="3">
        <v>1.0399999999999999E-3</v>
      </c>
      <c r="AE78" s="3">
        <v>5.9999999999999995E-4</v>
      </c>
      <c r="AF78" s="3">
        <v>3.2000000000000003E-4</v>
      </c>
      <c r="AG78" s="3">
        <v>1.8000000000000001E-4</v>
      </c>
      <c r="AH78" s="3">
        <v>1E-4</v>
      </c>
      <c r="AI78" s="3">
        <v>5.0000000000000002E-5</v>
      </c>
      <c r="AJ78" s="3">
        <v>0</v>
      </c>
      <c r="AK78" s="3">
        <v>0</v>
      </c>
      <c r="AL78" s="5">
        <f>Points[[#This Row],[8+]]-Points[[#This Row],[9+]]</f>
        <v>6.2410000000000077E-2</v>
      </c>
      <c r="AM78" s="5">
        <f>Points[[#This Row],[9+]]-Points[[#This Row],[10+]]</f>
        <v>6.1960000000000015E-2</v>
      </c>
      <c r="AN78" s="5">
        <f>Points[[#This Row],[10+]]-Points[[#This Row],[11+]]</f>
        <v>6.355999999999995E-2</v>
      </c>
      <c r="AO78" s="5">
        <f>Points[[#This Row],[11+]]-Points[[#This Row],[12+]]</f>
        <v>6.3560000000000005E-2</v>
      </c>
      <c r="AP78" s="5">
        <f>Points[[#This Row],[12+]]-Points[[#This Row],[13+]]</f>
        <v>6.1960000000000015E-2</v>
      </c>
      <c r="AQ78" s="5">
        <f>Points[[#This Row],[13+]]-Points[[#This Row],[14+]]</f>
        <v>6.2409999999999966E-2</v>
      </c>
      <c r="AR78" s="5">
        <f>Points[[#This Row],[14+]]-Points[[#This Row],[15+]]</f>
        <v>5.421999999999999E-2</v>
      </c>
      <c r="AS78" s="5">
        <f>Points[[#This Row],[15+]]-Points[[#This Row],[16+]]</f>
        <v>4.8880000000000035E-2</v>
      </c>
      <c r="AT78" s="5">
        <f>Points[[#This Row],[16+]]-Points[[#This Row],[17+]]</f>
        <v>4.2949999999999988E-2</v>
      </c>
      <c r="AU78" s="5">
        <f>Points[[#This Row],[17+]]-Points[[#This Row],[18+]]</f>
        <v>3.8879999999999998E-2</v>
      </c>
      <c r="AV78" s="5">
        <f>Points[[#This Row],[18+]]-Points[[#This Row],[19+]]</f>
        <v>3.0340000000000006E-2</v>
      </c>
      <c r="AW78" s="5">
        <f>Points[[#This Row],[19+]]-Points[[#This Row],[20+]]</f>
        <v>2.4649999999999991E-2</v>
      </c>
      <c r="AX78" s="5">
        <f>Points[[#This Row],[20+]]-Points[[#This Row],[21+]]</f>
        <v>1.9530000000000006E-2</v>
      </c>
      <c r="AY78" s="5">
        <f>Points[[#This Row],[21+]]-Points[[#This Row],[22+]]</f>
        <v>1.5080000000000003E-2</v>
      </c>
      <c r="AZ78" s="5">
        <f>Points[[#This Row],[22+]]-Points[[#This Row],[23+]]</f>
        <v>1.1949999999999995E-2</v>
      </c>
      <c r="BA78" s="5">
        <f>Points[[#This Row],[23+]]-Points[[#This Row],[24+]]</f>
        <v>8.1600000000000006E-3</v>
      </c>
      <c r="BB78" s="5">
        <f>Points[[#This Row],[24+]]-Points[[#This Row],[25+]]</f>
        <v>5.8300000000000018E-3</v>
      </c>
      <c r="BC78" s="5">
        <f>Points[[#This Row],[25+]]-Points[[#This Row],[26+]]</f>
        <v>4.0499999999999989E-3</v>
      </c>
      <c r="BD78" s="5">
        <f>Points[[#This Row],[26+]]-Points[[#This Row],[27+]]</f>
        <v>2.8900000000000002E-3</v>
      </c>
      <c r="BE78" s="5">
        <f>Points[[#This Row],[27+]]-Points[[#This Row],[28+]]</f>
        <v>1.7699999999999999E-3</v>
      </c>
      <c r="BF78" s="5">
        <f>Points[[#This Row],[28+]]-Points[[#This Row],[29+]]</f>
        <v>1.1400000000000002E-3</v>
      </c>
      <c r="BG78" s="5">
        <f>Points[[#This Row],[29+]]-Points[[#This Row],[30+]]</f>
        <v>7.1000000000000013E-4</v>
      </c>
      <c r="BH78" s="5">
        <f>Points[[#This Row],[30+]]-Points[[#This Row],[31+]]</f>
        <v>4.3999999999999996E-4</v>
      </c>
      <c r="BI78" s="5">
        <f>Points[[#This Row],[31+]]-Points[[#This Row],[32+]]</f>
        <v>2.7999999999999992E-4</v>
      </c>
      <c r="BJ78" s="5">
        <f>Points[[#This Row],[32+]]-Points[[#This Row],[33+]]</f>
        <v>1.4000000000000001E-4</v>
      </c>
      <c r="BK78" s="5">
        <f>Points[[#This Row],[33+]]-Points[[#This Row],[34+]]</f>
        <v>8.0000000000000007E-5</v>
      </c>
      <c r="BL78" s="5">
        <f>Points[[#This Row],[34+]]-Points[[#This Row],[35+]]</f>
        <v>5.0000000000000002E-5</v>
      </c>
      <c r="BM78" s="5">
        <f>Points[[#This Row],[35+]]-Points[[#This Row],[40+]]</f>
        <v>5.0000000000000002E-5</v>
      </c>
      <c r="BN78" s="5">
        <f>Points[[#This Row],[40+]]-Points[[#This Row],[45+]]</f>
        <v>0</v>
      </c>
    </row>
    <row r="79" spans="1:66" x14ac:dyDescent="0.25">
      <c r="A79" s="10">
        <v>22400791</v>
      </c>
      <c r="B79" s="4" t="s">
        <v>165</v>
      </c>
      <c r="C79" s="4" t="s">
        <v>132</v>
      </c>
      <c r="D79" s="11">
        <v>0.8125</v>
      </c>
      <c r="E79" s="6" t="str">
        <f>HYPERLINK("https://www.nba.com/stats/player/1641730/boxscores-traditional", "Noah Clowney")</f>
        <v>Noah Clowney</v>
      </c>
      <c r="F79">
        <v>9</v>
      </c>
      <c r="G79" s="4">
        <v>2.4489999999999998</v>
      </c>
      <c r="H79" s="3">
        <v>0.65910000000000002</v>
      </c>
      <c r="I79" s="3">
        <v>0.5</v>
      </c>
      <c r="J79" s="3">
        <v>0.34089999999999998</v>
      </c>
      <c r="K79" s="3">
        <v>0.20610999999999999</v>
      </c>
      <c r="L79" s="3">
        <v>0.11123</v>
      </c>
      <c r="M79" s="3">
        <v>5.1549999999999999E-2</v>
      </c>
      <c r="N79" s="3">
        <v>2.068E-2</v>
      </c>
      <c r="O79" s="3">
        <v>7.1399999999999996E-3</v>
      </c>
      <c r="P79" s="3">
        <v>2.1199999999999999E-3</v>
      </c>
      <c r="Q79" s="3">
        <v>5.4000000000000001E-4</v>
      </c>
      <c r="R79" s="3">
        <v>1.2E-4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5">
        <f>Points[[#This Row],[8+]]-Points[[#This Row],[9+]]</f>
        <v>0.15910000000000002</v>
      </c>
      <c r="AM79" s="5">
        <f>Points[[#This Row],[9+]]-Points[[#This Row],[10+]]</f>
        <v>0.15910000000000002</v>
      </c>
      <c r="AN79" s="5">
        <f>Points[[#This Row],[10+]]-Points[[#This Row],[11+]]</f>
        <v>0.13478999999999999</v>
      </c>
      <c r="AO79" s="5">
        <f>Points[[#This Row],[11+]]-Points[[#This Row],[12+]]</f>
        <v>9.4879999999999992E-2</v>
      </c>
      <c r="AP79" s="5">
        <f>Points[[#This Row],[12+]]-Points[[#This Row],[13+]]</f>
        <v>5.9679999999999997E-2</v>
      </c>
      <c r="AQ79" s="5">
        <f>Points[[#This Row],[13+]]-Points[[#This Row],[14+]]</f>
        <v>3.0869999999999998E-2</v>
      </c>
      <c r="AR79" s="5">
        <f>Points[[#This Row],[14+]]-Points[[#This Row],[15+]]</f>
        <v>1.354E-2</v>
      </c>
      <c r="AS79" s="5">
        <f>Points[[#This Row],[15+]]-Points[[#This Row],[16+]]</f>
        <v>5.0200000000000002E-3</v>
      </c>
      <c r="AT79" s="5">
        <f>Points[[#This Row],[16+]]-Points[[#This Row],[17+]]</f>
        <v>1.5799999999999998E-3</v>
      </c>
      <c r="AU79" s="5">
        <f>Points[[#This Row],[17+]]-Points[[#This Row],[18+]]</f>
        <v>4.2000000000000002E-4</v>
      </c>
      <c r="AV79" s="5">
        <f>Points[[#This Row],[18+]]-Points[[#This Row],[19+]]</f>
        <v>1.2E-4</v>
      </c>
      <c r="AW79" s="5">
        <f>Points[[#This Row],[19+]]-Points[[#This Row],[20+]]</f>
        <v>0</v>
      </c>
      <c r="AX79" s="5">
        <f>Points[[#This Row],[20+]]-Points[[#This Row],[21+]]</f>
        <v>0</v>
      </c>
      <c r="AY79" s="5">
        <f>Points[[#This Row],[21+]]-Points[[#This Row],[22+]]</f>
        <v>0</v>
      </c>
      <c r="AZ79" s="5">
        <f>Points[[#This Row],[22+]]-Points[[#This Row],[23+]]</f>
        <v>0</v>
      </c>
      <c r="BA79" s="5">
        <f>Points[[#This Row],[23+]]-Points[[#This Row],[24+]]</f>
        <v>0</v>
      </c>
      <c r="BB79" s="5">
        <f>Points[[#This Row],[24+]]-Points[[#This Row],[25+]]</f>
        <v>0</v>
      </c>
      <c r="BC79" s="5">
        <f>Points[[#This Row],[25+]]-Points[[#This Row],[26+]]</f>
        <v>0</v>
      </c>
      <c r="BD79" s="5">
        <f>Points[[#This Row],[26+]]-Points[[#This Row],[27+]]</f>
        <v>0</v>
      </c>
      <c r="BE79" s="5">
        <f>Points[[#This Row],[27+]]-Points[[#This Row],[28+]]</f>
        <v>0</v>
      </c>
      <c r="BF79" s="5">
        <f>Points[[#This Row],[28+]]-Points[[#This Row],[29+]]</f>
        <v>0</v>
      </c>
      <c r="BG79" s="5">
        <f>Points[[#This Row],[29+]]-Points[[#This Row],[30+]]</f>
        <v>0</v>
      </c>
      <c r="BH79" s="5">
        <f>Points[[#This Row],[30+]]-Points[[#This Row],[31+]]</f>
        <v>0</v>
      </c>
      <c r="BI79" s="5">
        <f>Points[[#This Row],[31+]]-Points[[#This Row],[32+]]</f>
        <v>0</v>
      </c>
      <c r="BJ79" s="5">
        <f>Points[[#This Row],[32+]]-Points[[#This Row],[33+]]</f>
        <v>0</v>
      </c>
      <c r="BK79" s="5">
        <f>Points[[#This Row],[33+]]-Points[[#This Row],[34+]]</f>
        <v>0</v>
      </c>
      <c r="BL79" s="5">
        <f>Points[[#This Row],[34+]]-Points[[#This Row],[35+]]</f>
        <v>0</v>
      </c>
      <c r="BM79" s="5">
        <f>Points[[#This Row],[35+]]-Points[[#This Row],[40+]]</f>
        <v>0</v>
      </c>
      <c r="BN79" s="5">
        <f>Points[[#This Row],[40+]]-Points[[#This Row],[45+]]</f>
        <v>0</v>
      </c>
    </row>
    <row r="80" spans="1:66" x14ac:dyDescent="0.25">
      <c r="A80" s="10">
        <v>22400791</v>
      </c>
      <c r="B80" s="4" t="s">
        <v>165</v>
      </c>
      <c r="C80" s="4" t="s">
        <v>132</v>
      </c>
      <c r="D80" s="11">
        <v>0.8125</v>
      </c>
      <c r="E80" s="6" t="str">
        <f>HYPERLINK("https://www.nba.com/stats/player/1641787/boxscores-traditional", "Tosan Evbuomwan")</f>
        <v>Tosan Evbuomwan</v>
      </c>
      <c r="F80">
        <v>8.6</v>
      </c>
      <c r="G80" s="4">
        <v>5.0830000000000002</v>
      </c>
      <c r="H80" s="3">
        <v>0.54776000000000002</v>
      </c>
      <c r="I80" s="3">
        <v>0.46811999999999998</v>
      </c>
      <c r="J80" s="3">
        <v>0.38973999999999998</v>
      </c>
      <c r="K80" s="3">
        <v>0.31918000000000002</v>
      </c>
      <c r="L80" s="3">
        <v>0.25142999999999999</v>
      </c>
      <c r="M80" s="3">
        <v>0.19214999999999999</v>
      </c>
      <c r="N80" s="3">
        <v>0.14457</v>
      </c>
      <c r="O80" s="3">
        <v>0.10383000000000001</v>
      </c>
      <c r="P80" s="3">
        <v>7.2150000000000006E-2</v>
      </c>
      <c r="Q80" s="3">
        <v>4.947E-2</v>
      </c>
      <c r="R80" s="3">
        <v>3.2160000000000001E-2</v>
      </c>
      <c r="S80" s="3">
        <v>2.018E-2</v>
      </c>
      <c r="T80" s="3">
        <v>1.255E-2</v>
      </c>
      <c r="U80" s="3">
        <v>7.3400000000000002E-3</v>
      </c>
      <c r="V80" s="3">
        <v>4.15E-3</v>
      </c>
      <c r="W80" s="3">
        <v>2.33E-3</v>
      </c>
      <c r="X80" s="3">
        <v>1.2199999999999999E-3</v>
      </c>
      <c r="Y80" s="3">
        <v>6.2E-4</v>
      </c>
      <c r="Z80" s="3">
        <v>3.1E-4</v>
      </c>
      <c r="AA80" s="3">
        <v>1.4999999999999999E-4</v>
      </c>
      <c r="AB80" s="3">
        <v>6.9999999999999994E-5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5">
        <f>Points[[#This Row],[8+]]-Points[[#This Row],[9+]]</f>
        <v>7.9640000000000044E-2</v>
      </c>
      <c r="AM80" s="5">
        <f>Points[[#This Row],[9+]]-Points[[#This Row],[10+]]</f>
        <v>7.8380000000000005E-2</v>
      </c>
      <c r="AN80" s="5">
        <f>Points[[#This Row],[10+]]-Points[[#This Row],[11+]]</f>
        <v>7.0559999999999956E-2</v>
      </c>
      <c r="AO80" s="5">
        <f>Points[[#This Row],[11+]]-Points[[#This Row],[12+]]</f>
        <v>6.7750000000000032E-2</v>
      </c>
      <c r="AP80" s="5">
        <f>Points[[#This Row],[12+]]-Points[[#This Row],[13+]]</f>
        <v>5.9279999999999999E-2</v>
      </c>
      <c r="AQ80" s="5">
        <f>Points[[#This Row],[13+]]-Points[[#This Row],[14+]]</f>
        <v>4.7579999999999983E-2</v>
      </c>
      <c r="AR80" s="5">
        <f>Points[[#This Row],[14+]]-Points[[#This Row],[15+]]</f>
        <v>4.0739999999999998E-2</v>
      </c>
      <c r="AS80" s="5">
        <f>Points[[#This Row],[15+]]-Points[[#This Row],[16+]]</f>
        <v>3.168E-2</v>
      </c>
      <c r="AT80" s="5">
        <f>Points[[#This Row],[16+]]-Points[[#This Row],[17+]]</f>
        <v>2.2680000000000006E-2</v>
      </c>
      <c r="AU80" s="5">
        <f>Points[[#This Row],[17+]]-Points[[#This Row],[18+]]</f>
        <v>1.7309999999999999E-2</v>
      </c>
      <c r="AV80" s="5">
        <f>Points[[#This Row],[18+]]-Points[[#This Row],[19+]]</f>
        <v>1.1980000000000001E-2</v>
      </c>
      <c r="AW80" s="5">
        <f>Points[[#This Row],[19+]]-Points[[#This Row],[20+]]</f>
        <v>7.6299999999999996E-3</v>
      </c>
      <c r="AX80" s="5">
        <f>Points[[#This Row],[20+]]-Points[[#This Row],[21+]]</f>
        <v>5.2100000000000002E-3</v>
      </c>
      <c r="AY80" s="5">
        <f>Points[[#This Row],[21+]]-Points[[#This Row],[22+]]</f>
        <v>3.1900000000000001E-3</v>
      </c>
      <c r="AZ80" s="5">
        <f>Points[[#This Row],[22+]]-Points[[#This Row],[23+]]</f>
        <v>1.82E-3</v>
      </c>
      <c r="BA80" s="5">
        <f>Points[[#This Row],[23+]]-Points[[#This Row],[24+]]</f>
        <v>1.1100000000000001E-3</v>
      </c>
      <c r="BB80" s="5">
        <f>Points[[#This Row],[24+]]-Points[[#This Row],[25+]]</f>
        <v>5.9999999999999995E-4</v>
      </c>
      <c r="BC80" s="5">
        <f>Points[[#This Row],[25+]]-Points[[#This Row],[26+]]</f>
        <v>3.1E-4</v>
      </c>
      <c r="BD80" s="5">
        <f>Points[[#This Row],[26+]]-Points[[#This Row],[27+]]</f>
        <v>1.6000000000000001E-4</v>
      </c>
      <c r="BE80" s="5">
        <f>Points[[#This Row],[27+]]-Points[[#This Row],[28+]]</f>
        <v>7.9999999999999993E-5</v>
      </c>
      <c r="BF80" s="5">
        <f>Points[[#This Row],[28+]]-Points[[#This Row],[29+]]</f>
        <v>6.9999999999999994E-5</v>
      </c>
      <c r="BG80" s="5">
        <f>Points[[#This Row],[29+]]-Points[[#This Row],[30+]]</f>
        <v>0</v>
      </c>
      <c r="BH80" s="5">
        <f>Points[[#This Row],[30+]]-Points[[#This Row],[31+]]</f>
        <v>0</v>
      </c>
      <c r="BI80" s="5">
        <f>Points[[#This Row],[31+]]-Points[[#This Row],[32+]]</f>
        <v>0</v>
      </c>
      <c r="BJ80" s="5">
        <f>Points[[#This Row],[32+]]-Points[[#This Row],[33+]]</f>
        <v>0</v>
      </c>
      <c r="BK80" s="5">
        <f>Points[[#This Row],[33+]]-Points[[#This Row],[34+]]</f>
        <v>0</v>
      </c>
      <c r="BL80" s="5">
        <f>Points[[#This Row],[34+]]-Points[[#This Row],[35+]]</f>
        <v>0</v>
      </c>
      <c r="BM80" s="5">
        <f>Points[[#This Row],[35+]]-Points[[#This Row],[40+]]</f>
        <v>0</v>
      </c>
      <c r="BN80" s="5">
        <f>Points[[#This Row],[40+]]-Points[[#This Row],[45+]]</f>
        <v>0</v>
      </c>
    </row>
    <row r="81" spans="1:66" x14ac:dyDescent="0.25">
      <c r="A81" s="10">
        <v>22400792</v>
      </c>
      <c r="B81" s="4" t="s">
        <v>247</v>
      </c>
      <c r="C81" s="4" t="s">
        <v>248</v>
      </c>
      <c r="D81" s="11">
        <v>0.8125</v>
      </c>
      <c r="E81" s="6" t="str">
        <f>HYPERLINK("https://www.nba.com/stats/player/1630581/boxscores-traditional", "Josh Giddey")</f>
        <v>Josh Giddey</v>
      </c>
      <c r="F81">
        <v>16.399999999999999</v>
      </c>
      <c r="G81" s="4">
        <v>4.9640000000000004</v>
      </c>
      <c r="H81" s="3">
        <v>0.95448999999999995</v>
      </c>
      <c r="I81" s="3">
        <v>0.93189</v>
      </c>
      <c r="J81" s="3">
        <v>0.90146999999999999</v>
      </c>
      <c r="K81" s="3">
        <v>0.86214000000000002</v>
      </c>
      <c r="L81" s="3">
        <v>0.81327000000000005</v>
      </c>
      <c r="M81" s="3">
        <v>0.75175000000000003</v>
      </c>
      <c r="N81" s="3">
        <v>0.68439000000000005</v>
      </c>
      <c r="O81" s="3">
        <v>0.61026000000000002</v>
      </c>
      <c r="P81" s="3">
        <v>0.53188000000000002</v>
      </c>
      <c r="Q81" s="3">
        <v>0.45223999999999998</v>
      </c>
      <c r="R81" s="3">
        <v>0.37447999999999998</v>
      </c>
      <c r="S81" s="3">
        <v>0.30153000000000002</v>
      </c>
      <c r="T81" s="3">
        <v>0.23269999999999999</v>
      </c>
      <c r="U81" s="3">
        <v>0.17619000000000001</v>
      </c>
      <c r="V81" s="3">
        <v>0.12923999999999999</v>
      </c>
      <c r="W81" s="3">
        <v>9.1759999999999994E-2</v>
      </c>
      <c r="X81" s="3">
        <v>6.3009999999999997E-2</v>
      </c>
      <c r="Y81" s="3">
        <v>4.1820000000000003E-2</v>
      </c>
      <c r="Z81" s="3">
        <v>2.6800000000000001E-2</v>
      </c>
      <c r="AA81" s="3">
        <v>1.618E-2</v>
      </c>
      <c r="AB81" s="3">
        <v>9.6399999999999993E-3</v>
      </c>
      <c r="AC81" s="3">
        <v>5.5399999999999998E-3</v>
      </c>
      <c r="AD81" s="3">
        <v>3.0699999999999998E-3</v>
      </c>
      <c r="AE81" s="3">
        <v>1.64E-3</v>
      </c>
      <c r="AF81" s="3">
        <v>8.4000000000000003E-4</v>
      </c>
      <c r="AG81" s="3">
        <v>4.2000000000000002E-4</v>
      </c>
      <c r="AH81" s="3">
        <v>1.9000000000000001E-4</v>
      </c>
      <c r="AI81" s="3">
        <v>9.0000000000000006E-5</v>
      </c>
      <c r="AJ81" s="3">
        <v>0</v>
      </c>
      <c r="AK81" s="3">
        <v>0</v>
      </c>
      <c r="AL81" s="5">
        <f>Points[[#This Row],[8+]]-Points[[#This Row],[9+]]</f>
        <v>2.2599999999999953E-2</v>
      </c>
      <c r="AM81" s="5">
        <f>Points[[#This Row],[9+]]-Points[[#This Row],[10+]]</f>
        <v>3.0420000000000003E-2</v>
      </c>
      <c r="AN81" s="5">
        <f>Points[[#This Row],[10+]]-Points[[#This Row],[11+]]</f>
        <v>3.9329999999999976E-2</v>
      </c>
      <c r="AO81" s="5">
        <f>Points[[#This Row],[11+]]-Points[[#This Row],[12+]]</f>
        <v>4.8869999999999969E-2</v>
      </c>
      <c r="AP81" s="5">
        <f>Points[[#This Row],[12+]]-Points[[#This Row],[13+]]</f>
        <v>6.1520000000000019E-2</v>
      </c>
      <c r="AQ81" s="5">
        <f>Points[[#This Row],[13+]]-Points[[#This Row],[14+]]</f>
        <v>6.7359999999999975E-2</v>
      </c>
      <c r="AR81" s="5">
        <f>Points[[#This Row],[14+]]-Points[[#This Row],[15+]]</f>
        <v>7.4130000000000029E-2</v>
      </c>
      <c r="AS81" s="5">
        <f>Points[[#This Row],[15+]]-Points[[#This Row],[16+]]</f>
        <v>7.8380000000000005E-2</v>
      </c>
      <c r="AT81" s="5">
        <f>Points[[#This Row],[16+]]-Points[[#This Row],[17+]]</f>
        <v>7.9640000000000044E-2</v>
      </c>
      <c r="AU81" s="5">
        <f>Points[[#This Row],[17+]]-Points[[#This Row],[18+]]</f>
        <v>7.7759999999999996E-2</v>
      </c>
      <c r="AV81" s="5">
        <f>Points[[#This Row],[18+]]-Points[[#This Row],[19+]]</f>
        <v>7.2949999999999959E-2</v>
      </c>
      <c r="AW81" s="5">
        <f>Points[[#This Row],[19+]]-Points[[#This Row],[20+]]</f>
        <v>6.883000000000003E-2</v>
      </c>
      <c r="AX81" s="5">
        <f>Points[[#This Row],[20+]]-Points[[#This Row],[21+]]</f>
        <v>5.6509999999999977E-2</v>
      </c>
      <c r="AY81" s="5">
        <f>Points[[#This Row],[21+]]-Points[[#This Row],[22+]]</f>
        <v>4.6950000000000019E-2</v>
      </c>
      <c r="AZ81" s="5">
        <f>Points[[#This Row],[22+]]-Points[[#This Row],[23+]]</f>
        <v>3.7479999999999999E-2</v>
      </c>
      <c r="BA81" s="5">
        <f>Points[[#This Row],[23+]]-Points[[#This Row],[24+]]</f>
        <v>2.8749999999999998E-2</v>
      </c>
      <c r="BB81" s="5">
        <f>Points[[#This Row],[24+]]-Points[[#This Row],[25+]]</f>
        <v>2.1189999999999994E-2</v>
      </c>
      <c r="BC81" s="5">
        <f>Points[[#This Row],[25+]]-Points[[#This Row],[26+]]</f>
        <v>1.5020000000000002E-2</v>
      </c>
      <c r="BD81" s="5">
        <f>Points[[#This Row],[26+]]-Points[[#This Row],[27+]]</f>
        <v>1.0620000000000001E-2</v>
      </c>
      <c r="BE81" s="5">
        <f>Points[[#This Row],[27+]]-Points[[#This Row],[28+]]</f>
        <v>6.5400000000000007E-3</v>
      </c>
      <c r="BF81" s="5">
        <f>Points[[#This Row],[28+]]-Points[[#This Row],[29+]]</f>
        <v>4.0999999999999995E-3</v>
      </c>
      <c r="BG81" s="5">
        <f>Points[[#This Row],[29+]]-Points[[#This Row],[30+]]</f>
        <v>2.47E-3</v>
      </c>
      <c r="BH81" s="5">
        <f>Points[[#This Row],[30+]]-Points[[#This Row],[31+]]</f>
        <v>1.4299999999999998E-3</v>
      </c>
      <c r="BI81" s="5">
        <f>Points[[#This Row],[31+]]-Points[[#This Row],[32+]]</f>
        <v>7.9999999999999993E-4</v>
      </c>
      <c r="BJ81" s="5">
        <f>Points[[#This Row],[32+]]-Points[[#This Row],[33+]]</f>
        <v>4.2000000000000002E-4</v>
      </c>
      <c r="BK81" s="5">
        <f>Points[[#This Row],[33+]]-Points[[#This Row],[34+]]</f>
        <v>2.3000000000000001E-4</v>
      </c>
      <c r="BL81" s="5">
        <f>Points[[#This Row],[34+]]-Points[[#This Row],[35+]]</f>
        <v>1E-4</v>
      </c>
      <c r="BM81" s="5">
        <f>Points[[#This Row],[35+]]-Points[[#This Row],[40+]]</f>
        <v>9.0000000000000006E-5</v>
      </c>
      <c r="BN81" s="5">
        <f>Points[[#This Row],[40+]]-Points[[#This Row],[45+]]</f>
        <v>0</v>
      </c>
    </row>
    <row r="82" spans="1:66" x14ac:dyDescent="0.25">
      <c r="A82" s="10">
        <v>22400792</v>
      </c>
      <c r="B82" s="4" t="s">
        <v>247</v>
      </c>
      <c r="C82" s="4" t="s">
        <v>248</v>
      </c>
      <c r="D82" s="11">
        <v>0.8125</v>
      </c>
      <c r="E82" s="6" t="str">
        <f>HYPERLINK("https://www.nba.com/stats/player/1641824/boxscores-traditional", "Matas Buzelis")</f>
        <v>Matas Buzelis</v>
      </c>
      <c r="F82">
        <v>15.4</v>
      </c>
      <c r="G82" s="4">
        <v>4.63</v>
      </c>
      <c r="H82" s="3">
        <v>0.94520000000000004</v>
      </c>
      <c r="I82" s="3">
        <v>0.91620999999999997</v>
      </c>
      <c r="J82" s="3">
        <v>0.879</v>
      </c>
      <c r="K82" s="3">
        <v>0.82894000000000001</v>
      </c>
      <c r="L82" s="3">
        <v>0.76729999999999998</v>
      </c>
      <c r="M82" s="3">
        <v>0.69847000000000004</v>
      </c>
      <c r="N82" s="3">
        <v>0.61790999999999996</v>
      </c>
      <c r="O82" s="3">
        <v>0.53586</v>
      </c>
      <c r="P82" s="3">
        <v>0.44828000000000001</v>
      </c>
      <c r="Q82" s="3">
        <v>0.36316999999999999</v>
      </c>
      <c r="R82" s="3">
        <v>0.28774</v>
      </c>
      <c r="S82" s="3">
        <v>0.2177</v>
      </c>
      <c r="T82" s="3">
        <v>0.16109000000000001</v>
      </c>
      <c r="U82" s="3">
        <v>0.11314</v>
      </c>
      <c r="V82" s="3">
        <v>7.6359999999999997E-2</v>
      </c>
      <c r="W82" s="3">
        <v>5.0500000000000003E-2</v>
      </c>
      <c r="X82" s="3">
        <v>3.1440000000000003E-2</v>
      </c>
      <c r="Y82" s="3">
        <v>1.9230000000000001E-2</v>
      </c>
      <c r="Z82" s="3">
        <v>1.1010000000000001E-2</v>
      </c>
      <c r="AA82" s="3">
        <v>6.0400000000000002E-3</v>
      </c>
      <c r="AB82" s="3">
        <v>3.2599999999999999E-3</v>
      </c>
      <c r="AC82" s="3">
        <v>1.64E-3</v>
      </c>
      <c r="AD82" s="3">
        <v>8.1999999999999998E-4</v>
      </c>
      <c r="AE82" s="3">
        <v>3.8000000000000002E-4</v>
      </c>
      <c r="AF82" s="3">
        <v>1.7000000000000001E-4</v>
      </c>
      <c r="AG82" s="3">
        <v>6.9999999999999994E-5</v>
      </c>
      <c r="AH82" s="3">
        <v>0</v>
      </c>
      <c r="AI82" s="3">
        <v>0</v>
      </c>
      <c r="AJ82" s="3">
        <v>0</v>
      </c>
      <c r="AK82" s="3">
        <v>0</v>
      </c>
      <c r="AL82" s="5">
        <f>Points[[#This Row],[8+]]-Points[[#This Row],[9+]]</f>
        <v>2.8990000000000071E-2</v>
      </c>
      <c r="AM82" s="5">
        <f>Points[[#This Row],[9+]]-Points[[#This Row],[10+]]</f>
        <v>3.7209999999999965E-2</v>
      </c>
      <c r="AN82" s="5">
        <f>Points[[#This Row],[10+]]-Points[[#This Row],[11+]]</f>
        <v>5.0059999999999993E-2</v>
      </c>
      <c r="AO82" s="5">
        <f>Points[[#This Row],[11+]]-Points[[#This Row],[12+]]</f>
        <v>6.1640000000000028E-2</v>
      </c>
      <c r="AP82" s="5">
        <f>Points[[#This Row],[12+]]-Points[[#This Row],[13+]]</f>
        <v>6.8829999999999947E-2</v>
      </c>
      <c r="AQ82" s="5">
        <f>Points[[#This Row],[13+]]-Points[[#This Row],[14+]]</f>
        <v>8.0560000000000076E-2</v>
      </c>
      <c r="AR82" s="5">
        <f>Points[[#This Row],[14+]]-Points[[#This Row],[15+]]</f>
        <v>8.2049999999999956E-2</v>
      </c>
      <c r="AS82" s="5">
        <f>Points[[#This Row],[15+]]-Points[[#This Row],[16+]]</f>
        <v>8.7579999999999991E-2</v>
      </c>
      <c r="AT82" s="5">
        <f>Points[[#This Row],[16+]]-Points[[#This Row],[17+]]</f>
        <v>8.5110000000000019E-2</v>
      </c>
      <c r="AU82" s="5">
        <f>Points[[#This Row],[17+]]-Points[[#This Row],[18+]]</f>
        <v>7.5429999999999997E-2</v>
      </c>
      <c r="AV82" s="5">
        <f>Points[[#This Row],[18+]]-Points[[#This Row],[19+]]</f>
        <v>7.0039999999999991E-2</v>
      </c>
      <c r="AW82" s="5">
        <f>Points[[#This Row],[19+]]-Points[[#This Row],[20+]]</f>
        <v>5.6609999999999994E-2</v>
      </c>
      <c r="AX82" s="5">
        <f>Points[[#This Row],[20+]]-Points[[#This Row],[21+]]</f>
        <v>4.7950000000000007E-2</v>
      </c>
      <c r="AY82" s="5">
        <f>Points[[#This Row],[21+]]-Points[[#This Row],[22+]]</f>
        <v>3.6780000000000007E-2</v>
      </c>
      <c r="AZ82" s="5">
        <f>Points[[#This Row],[22+]]-Points[[#This Row],[23+]]</f>
        <v>2.5859999999999994E-2</v>
      </c>
      <c r="BA82" s="5">
        <f>Points[[#This Row],[23+]]-Points[[#This Row],[24+]]</f>
        <v>1.9060000000000001E-2</v>
      </c>
      <c r="BB82" s="5">
        <f>Points[[#This Row],[24+]]-Points[[#This Row],[25+]]</f>
        <v>1.2210000000000002E-2</v>
      </c>
      <c r="BC82" s="5">
        <f>Points[[#This Row],[25+]]-Points[[#This Row],[26+]]</f>
        <v>8.2199999999999999E-3</v>
      </c>
      <c r="BD82" s="5">
        <f>Points[[#This Row],[26+]]-Points[[#This Row],[27+]]</f>
        <v>4.9700000000000005E-3</v>
      </c>
      <c r="BE82" s="5">
        <f>Points[[#This Row],[27+]]-Points[[#This Row],[28+]]</f>
        <v>2.7800000000000004E-3</v>
      </c>
      <c r="BF82" s="5">
        <f>Points[[#This Row],[28+]]-Points[[#This Row],[29+]]</f>
        <v>1.6199999999999999E-3</v>
      </c>
      <c r="BG82" s="5">
        <f>Points[[#This Row],[29+]]-Points[[#This Row],[30+]]</f>
        <v>8.1999999999999998E-4</v>
      </c>
      <c r="BH82" s="5">
        <f>Points[[#This Row],[30+]]-Points[[#This Row],[31+]]</f>
        <v>4.3999999999999996E-4</v>
      </c>
      <c r="BI82" s="5">
        <f>Points[[#This Row],[31+]]-Points[[#This Row],[32+]]</f>
        <v>2.1000000000000001E-4</v>
      </c>
      <c r="BJ82" s="5">
        <f>Points[[#This Row],[32+]]-Points[[#This Row],[33+]]</f>
        <v>1.0000000000000002E-4</v>
      </c>
      <c r="BK82" s="5">
        <f>Points[[#This Row],[33+]]-Points[[#This Row],[34+]]</f>
        <v>6.9999999999999994E-5</v>
      </c>
      <c r="BL82" s="5">
        <f>Points[[#This Row],[34+]]-Points[[#This Row],[35+]]</f>
        <v>0</v>
      </c>
      <c r="BM82" s="5">
        <f>Points[[#This Row],[35+]]-Points[[#This Row],[40+]]</f>
        <v>0</v>
      </c>
      <c r="BN82" s="5">
        <f>Points[[#This Row],[40+]]-Points[[#This Row],[45+]]</f>
        <v>0</v>
      </c>
    </row>
    <row r="83" spans="1:66" x14ac:dyDescent="0.25">
      <c r="A83" s="10">
        <v>22400792</v>
      </c>
      <c r="B83" s="4" t="s">
        <v>247</v>
      </c>
      <c r="C83" s="4" t="s">
        <v>248</v>
      </c>
      <c r="D83" s="11">
        <v>0.8125</v>
      </c>
      <c r="E83" s="6" t="str">
        <f>HYPERLINK("https://www.nba.com/stats/player/1630245/boxscores-traditional", "Ayo Dosunmu")</f>
        <v>Ayo Dosunmu</v>
      </c>
      <c r="F83">
        <v>14.6</v>
      </c>
      <c r="G83" s="4">
        <v>6.1509999999999998</v>
      </c>
      <c r="H83" s="3">
        <v>0.85768999999999995</v>
      </c>
      <c r="I83" s="3">
        <v>0.81859000000000004</v>
      </c>
      <c r="J83" s="3">
        <v>0.77337</v>
      </c>
      <c r="K83" s="3">
        <v>0.72240000000000004</v>
      </c>
      <c r="L83" s="3">
        <v>0.66276000000000002</v>
      </c>
      <c r="M83" s="3">
        <v>0.60257000000000005</v>
      </c>
      <c r="N83" s="3">
        <v>0.53983000000000003</v>
      </c>
      <c r="O83" s="3">
        <v>0.47210000000000002</v>
      </c>
      <c r="P83" s="3">
        <v>0.40905000000000002</v>
      </c>
      <c r="Q83" s="3">
        <v>0.34827000000000002</v>
      </c>
      <c r="R83" s="3">
        <v>0.29115999999999997</v>
      </c>
      <c r="S83" s="3">
        <v>0.23576</v>
      </c>
      <c r="T83" s="3">
        <v>0.18942999999999999</v>
      </c>
      <c r="U83" s="3">
        <v>0.14917</v>
      </c>
      <c r="V83" s="3">
        <v>0.11507000000000001</v>
      </c>
      <c r="W83" s="3">
        <v>8.5339999999999999E-2</v>
      </c>
      <c r="X83" s="3">
        <v>6.3009999999999997E-2</v>
      </c>
      <c r="Y83" s="3">
        <v>4.5510000000000002E-2</v>
      </c>
      <c r="Z83" s="3">
        <v>3.2160000000000001E-2</v>
      </c>
      <c r="AA83" s="3">
        <v>2.1690000000000001E-2</v>
      </c>
      <c r="AB83" s="3">
        <v>1.4630000000000001E-2</v>
      </c>
      <c r="AC83" s="3">
        <v>9.6399999999999993E-3</v>
      </c>
      <c r="AD83" s="3">
        <v>6.2100000000000002E-3</v>
      </c>
      <c r="AE83" s="3">
        <v>3.79E-3</v>
      </c>
      <c r="AF83" s="3">
        <v>2.33E-3</v>
      </c>
      <c r="AG83" s="3">
        <v>1.39E-3</v>
      </c>
      <c r="AH83" s="3">
        <v>8.1999999999999998E-4</v>
      </c>
      <c r="AI83" s="3">
        <v>4.4999999999999999E-4</v>
      </c>
      <c r="AJ83" s="3">
        <v>0</v>
      </c>
      <c r="AK83" s="3">
        <v>0</v>
      </c>
      <c r="AL83" s="5">
        <f>Points[[#This Row],[8+]]-Points[[#This Row],[9+]]</f>
        <v>3.9099999999999913E-2</v>
      </c>
      <c r="AM83" s="5">
        <f>Points[[#This Row],[9+]]-Points[[#This Row],[10+]]</f>
        <v>4.5220000000000038E-2</v>
      </c>
      <c r="AN83" s="5">
        <f>Points[[#This Row],[10+]]-Points[[#This Row],[11+]]</f>
        <v>5.096999999999996E-2</v>
      </c>
      <c r="AO83" s="5">
        <f>Points[[#This Row],[11+]]-Points[[#This Row],[12+]]</f>
        <v>5.9640000000000026E-2</v>
      </c>
      <c r="AP83" s="5">
        <f>Points[[#This Row],[12+]]-Points[[#This Row],[13+]]</f>
        <v>6.0189999999999966E-2</v>
      </c>
      <c r="AQ83" s="5">
        <f>Points[[#This Row],[13+]]-Points[[#This Row],[14+]]</f>
        <v>6.2740000000000018E-2</v>
      </c>
      <c r="AR83" s="5">
        <f>Points[[#This Row],[14+]]-Points[[#This Row],[15+]]</f>
        <v>6.7730000000000012E-2</v>
      </c>
      <c r="AS83" s="5">
        <f>Points[[#This Row],[15+]]-Points[[#This Row],[16+]]</f>
        <v>6.3049999999999995E-2</v>
      </c>
      <c r="AT83" s="5">
        <f>Points[[#This Row],[16+]]-Points[[#This Row],[17+]]</f>
        <v>6.0780000000000001E-2</v>
      </c>
      <c r="AU83" s="5">
        <f>Points[[#This Row],[17+]]-Points[[#This Row],[18+]]</f>
        <v>5.711000000000005E-2</v>
      </c>
      <c r="AV83" s="5">
        <f>Points[[#This Row],[18+]]-Points[[#This Row],[19+]]</f>
        <v>5.5399999999999977E-2</v>
      </c>
      <c r="AW83" s="5">
        <f>Points[[#This Row],[19+]]-Points[[#This Row],[20+]]</f>
        <v>4.633000000000001E-2</v>
      </c>
      <c r="AX83" s="5">
        <f>Points[[#This Row],[20+]]-Points[[#This Row],[21+]]</f>
        <v>4.025999999999999E-2</v>
      </c>
      <c r="AY83" s="5">
        <f>Points[[#This Row],[21+]]-Points[[#This Row],[22+]]</f>
        <v>3.4099999999999991E-2</v>
      </c>
      <c r="AZ83" s="5">
        <f>Points[[#This Row],[22+]]-Points[[#This Row],[23+]]</f>
        <v>2.9730000000000006E-2</v>
      </c>
      <c r="BA83" s="5">
        <f>Points[[#This Row],[23+]]-Points[[#This Row],[24+]]</f>
        <v>2.2330000000000003E-2</v>
      </c>
      <c r="BB83" s="5">
        <f>Points[[#This Row],[24+]]-Points[[#This Row],[25+]]</f>
        <v>1.7499999999999995E-2</v>
      </c>
      <c r="BC83" s="5">
        <f>Points[[#This Row],[25+]]-Points[[#This Row],[26+]]</f>
        <v>1.3350000000000001E-2</v>
      </c>
      <c r="BD83" s="5">
        <f>Points[[#This Row],[26+]]-Points[[#This Row],[27+]]</f>
        <v>1.047E-2</v>
      </c>
      <c r="BE83" s="5">
        <f>Points[[#This Row],[27+]]-Points[[#This Row],[28+]]</f>
        <v>7.0600000000000003E-3</v>
      </c>
      <c r="BF83" s="5">
        <f>Points[[#This Row],[28+]]-Points[[#This Row],[29+]]</f>
        <v>4.9900000000000014E-3</v>
      </c>
      <c r="BG83" s="5">
        <f>Points[[#This Row],[29+]]-Points[[#This Row],[30+]]</f>
        <v>3.429999999999999E-3</v>
      </c>
      <c r="BH83" s="5">
        <f>Points[[#This Row],[30+]]-Points[[#This Row],[31+]]</f>
        <v>2.4200000000000003E-3</v>
      </c>
      <c r="BI83" s="5">
        <f>Points[[#This Row],[31+]]-Points[[#This Row],[32+]]</f>
        <v>1.4599999999999999E-3</v>
      </c>
      <c r="BJ83" s="5">
        <f>Points[[#This Row],[32+]]-Points[[#This Row],[33+]]</f>
        <v>9.4000000000000008E-4</v>
      </c>
      <c r="BK83" s="5">
        <f>Points[[#This Row],[33+]]-Points[[#This Row],[34+]]</f>
        <v>5.6999999999999998E-4</v>
      </c>
      <c r="BL83" s="5">
        <f>Points[[#This Row],[34+]]-Points[[#This Row],[35+]]</f>
        <v>3.6999999999999999E-4</v>
      </c>
      <c r="BM83" s="5">
        <f>Points[[#This Row],[35+]]-Points[[#This Row],[40+]]</f>
        <v>4.4999999999999999E-4</v>
      </c>
      <c r="BN83" s="5">
        <f>Points[[#This Row],[40+]]-Points[[#This Row],[45+]]</f>
        <v>0</v>
      </c>
    </row>
    <row r="84" spans="1:66" x14ac:dyDescent="0.25">
      <c r="A84" s="10">
        <v>22400792</v>
      </c>
      <c r="B84" s="4" t="s">
        <v>247</v>
      </c>
      <c r="C84" s="4" t="s">
        <v>248</v>
      </c>
      <c r="D84" s="11">
        <v>0.8125</v>
      </c>
      <c r="E84" s="6" t="str">
        <f>HYPERLINK("https://www.nba.com/stats/player/1629632/boxscores-traditional", "Coby White")</f>
        <v>Coby White</v>
      </c>
      <c r="F84">
        <v>16.2</v>
      </c>
      <c r="G84" s="4">
        <v>8.6579999999999995</v>
      </c>
      <c r="H84" s="3">
        <v>0.82894000000000001</v>
      </c>
      <c r="I84" s="3">
        <v>0.79673000000000005</v>
      </c>
      <c r="J84" s="3">
        <v>0.76424000000000003</v>
      </c>
      <c r="K84" s="3">
        <v>0.72575000000000001</v>
      </c>
      <c r="L84" s="3">
        <v>0.68793000000000004</v>
      </c>
      <c r="M84" s="3">
        <v>0.64431000000000005</v>
      </c>
      <c r="N84" s="3">
        <v>0.59870999999999996</v>
      </c>
      <c r="O84" s="3">
        <v>0.55567</v>
      </c>
      <c r="P84" s="3">
        <v>0.50797999999999999</v>
      </c>
      <c r="Q84" s="3">
        <v>0.46414</v>
      </c>
      <c r="R84" s="3">
        <v>0.41682999999999998</v>
      </c>
      <c r="S84" s="3">
        <v>0.37447999999999998</v>
      </c>
      <c r="T84" s="3">
        <v>0.32996999999999999</v>
      </c>
      <c r="U84" s="3">
        <v>0.29115999999999997</v>
      </c>
      <c r="V84" s="3">
        <v>0.25142999999999999</v>
      </c>
      <c r="W84" s="3">
        <v>0.21476000000000001</v>
      </c>
      <c r="X84" s="3">
        <v>0.18406</v>
      </c>
      <c r="Y84" s="3">
        <v>0.15386</v>
      </c>
      <c r="Z84" s="3">
        <v>0.12923999999999999</v>
      </c>
      <c r="AA84" s="3">
        <v>0.10564999999999999</v>
      </c>
      <c r="AB84" s="3">
        <v>8.6910000000000001E-2</v>
      </c>
      <c r="AC84" s="3">
        <v>6.9440000000000002E-2</v>
      </c>
      <c r="AD84" s="3">
        <v>5.5919999999999997E-2</v>
      </c>
      <c r="AE84" s="3">
        <v>4.3630000000000002E-2</v>
      </c>
      <c r="AF84" s="3">
        <v>3.4380000000000001E-2</v>
      </c>
      <c r="AG84" s="3">
        <v>2.6190000000000001E-2</v>
      </c>
      <c r="AH84" s="3">
        <v>1.9699999999999999E-2</v>
      </c>
      <c r="AI84" s="3">
        <v>1.4999999999999999E-2</v>
      </c>
      <c r="AJ84" s="3">
        <v>2.98E-3</v>
      </c>
      <c r="AK84" s="3">
        <v>4.2999999999999999E-4</v>
      </c>
      <c r="AL84" s="5">
        <f>Points[[#This Row],[8+]]-Points[[#This Row],[9+]]</f>
        <v>3.2209999999999961E-2</v>
      </c>
      <c r="AM84" s="5">
        <f>Points[[#This Row],[9+]]-Points[[#This Row],[10+]]</f>
        <v>3.2490000000000019E-2</v>
      </c>
      <c r="AN84" s="5">
        <f>Points[[#This Row],[10+]]-Points[[#This Row],[11+]]</f>
        <v>3.8490000000000024E-2</v>
      </c>
      <c r="AO84" s="5">
        <f>Points[[#This Row],[11+]]-Points[[#This Row],[12+]]</f>
        <v>3.7819999999999965E-2</v>
      </c>
      <c r="AP84" s="5">
        <f>Points[[#This Row],[12+]]-Points[[#This Row],[13+]]</f>
        <v>4.3619999999999992E-2</v>
      </c>
      <c r="AQ84" s="5">
        <f>Points[[#This Row],[13+]]-Points[[#This Row],[14+]]</f>
        <v>4.5600000000000085E-2</v>
      </c>
      <c r="AR84" s="5">
        <f>Points[[#This Row],[14+]]-Points[[#This Row],[15+]]</f>
        <v>4.3039999999999967E-2</v>
      </c>
      <c r="AS84" s="5">
        <f>Points[[#This Row],[15+]]-Points[[#This Row],[16+]]</f>
        <v>4.769000000000001E-2</v>
      </c>
      <c r="AT84" s="5">
        <f>Points[[#This Row],[16+]]-Points[[#This Row],[17+]]</f>
        <v>4.383999999999999E-2</v>
      </c>
      <c r="AU84" s="5">
        <f>Points[[#This Row],[17+]]-Points[[#This Row],[18+]]</f>
        <v>4.7310000000000019E-2</v>
      </c>
      <c r="AV84" s="5">
        <f>Points[[#This Row],[18+]]-Points[[#This Row],[19+]]</f>
        <v>4.2349999999999999E-2</v>
      </c>
      <c r="AW84" s="5">
        <f>Points[[#This Row],[19+]]-Points[[#This Row],[20+]]</f>
        <v>4.4509999999999994E-2</v>
      </c>
      <c r="AX84" s="5">
        <f>Points[[#This Row],[20+]]-Points[[#This Row],[21+]]</f>
        <v>3.8810000000000011E-2</v>
      </c>
      <c r="AY84" s="5">
        <f>Points[[#This Row],[21+]]-Points[[#This Row],[22+]]</f>
        <v>3.9729999999999988E-2</v>
      </c>
      <c r="AZ84" s="5">
        <f>Points[[#This Row],[22+]]-Points[[#This Row],[23+]]</f>
        <v>3.666999999999998E-2</v>
      </c>
      <c r="BA84" s="5">
        <f>Points[[#This Row],[23+]]-Points[[#This Row],[24+]]</f>
        <v>3.0700000000000005E-2</v>
      </c>
      <c r="BB84" s="5">
        <f>Points[[#This Row],[24+]]-Points[[#This Row],[25+]]</f>
        <v>3.0200000000000005E-2</v>
      </c>
      <c r="BC84" s="5">
        <f>Points[[#This Row],[25+]]-Points[[#This Row],[26+]]</f>
        <v>2.4620000000000003E-2</v>
      </c>
      <c r="BD84" s="5">
        <f>Points[[#This Row],[26+]]-Points[[#This Row],[27+]]</f>
        <v>2.359E-2</v>
      </c>
      <c r="BE84" s="5">
        <f>Points[[#This Row],[27+]]-Points[[#This Row],[28+]]</f>
        <v>1.8739999999999993E-2</v>
      </c>
      <c r="BF84" s="5">
        <f>Points[[#This Row],[28+]]-Points[[#This Row],[29+]]</f>
        <v>1.7469999999999999E-2</v>
      </c>
      <c r="BG84" s="5">
        <f>Points[[#This Row],[29+]]-Points[[#This Row],[30+]]</f>
        <v>1.3520000000000004E-2</v>
      </c>
      <c r="BH84" s="5">
        <f>Points[[#This Row],[30+]]-Points[[#This Row],[31+]]</f>
        <v>1.2289999999999995E-2</v>
      </c>
      <c r="BI84" s="5">
        <f>Points[[#This Row],[31+]]-Points[[#This Row],[32+]]</f>
        <v>9.2500000000000013E-3</v>
      </c>
      <c r="BJ84" s="5">
        <f>Points[[#This Row],[32+]]-Points[[#This Row],[33+]]</f>
        <v>8.1899999999999994E-3</v>
      </c>
      <c r="BK84" s="5">
        <f>Points[[#This Row],[33+]]-Points[[#This Row],[34+]]</f>
        <v>6.4900000000000027E-3</v>
      </c>
      <c r="BL84" s="5">
        <f>Points[[#This Row],[34+]]-Points[[#This Row],[35+]]</f>
        <v>4.6999999999999993E-3</v>
      </c>
      <c r="BM84" s="5">
        <f>Points[[#This Row],[35+]]-Points[[#This Row],[40+]]</f>
        <v>1.2019999999999999E-2</v>
      </c>
      <c r="BN84" s="5">
        <f>Points[[#This Row],[40+]]-Points[[#This Row],[45+]]</f>
        <v>2.5500000000000002E-3</v>
      </c>
    </row>
    <row r="85" spans="1:66" x14ac:dyDescent="0.25">
      <c r="A85" s="10">
        <v>22400792</v>
      </c>
      <c r="B85" s="4" t="s">
        <v>247</v>
      </c>
      <c r="C85" s="4" t="s">
        <v>248</v>
      </c>
      <c r="D85" s="11">
        <v>0.8125</v>
      </c>
      <c r="E85" s="6" t="str">
        <f>HYPERLINK("https://www.nba.com/stats/player/202696/boxscores-traditional", "Nikola Vucevic")</f>
        <v>Nikola Vucevic</v>
      </c>
      <c r="F85">
        <v>12.2</v>
      </c>
      <c r="G85" s="4">
        <v>4.5780000000000003</v>
      </c>
      <c r="H85" s="3">
        <v>0.82121</v>
      </c>
      <c r="I85" s="3">
        <v>0.75804000000000005</v>
      </c>
      <c r="J85" s="3">
        <v>0.68439000000000005</v>
      </c>
      <c r="K85" s="3">
        <v>0.60257000000000005</v>
      </c>
      <c r="L85" s="3">
        <v>0.51595000000000002</v>
      </c>
      <c r="M85" s="3">
        <v>0.43251000000000001</v>
      </c>
      <c r="N85" s="3">
        <v>0.34827000000000002</v>
      </c>
      <c r="O85" s="3">
        <v>0.27093</v>
      </c>
      <c r="P85" s="3">
        <v>0.20327000000000001</v>
      </c>
      <c r="Q85" s="3">
        <v>0.14685999999999999</v>
      </c>
      <c r="R85" s="3">
        <v>0.10204000000000001</v>
      </c>
      <c r="S85" s="3">
        <v>6.8110000000000004E-2</v>
      </c>
      <c r="T85" s="3">
        <v>4.4569999999999999E-2</v>
      </c>
      <c r="U85" s="3">
        <v>2.743E-2</v>
      </c>
      <c r="V85" s="3">
        <v>1.618E-2</v>
      </c>
      <c r="W85" s="3">
        <v>9.1400000000000006E-3</v>
      </c>
      <c r="X85" s="3">
        <v>4.9399999999999999E-3</v>
      </c>
      <c r="Y85" s="3">
        <v>2.5600000000000002E-3</v>
      </c>
      <c r="Z85" s="3">
        <v>1.31E-3</v>
      </c>
      <c r="AA85" s="3">
        <v>6.2E-4</v>
      </c>
      <c r="AB85" s="3">
        <v>2.7999999999999998E-4</v>
      </c>
      <c r="AC85" s="3">
        <v>1.2E-4</v>
      </c>
      <c r="AD85" s="3">
        <v>5.0000000000000002E-5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5">
        <f>Points[[#This Row],[8+]]-Points[[#This Row],[9+]]</f>
        <v>6.3169999999999948E-2</v>
      </c>
      <c r="AM85" s="5">
        <f>Points[[#This Row],[9+]]-Points[[#This Row],[10+]]</f>
        <v>7.3649999999999993E-2</v>
      </c>
      <c r="AN85" s="5">
        <f>Points[[#This Row],[10+]]-Points[[#This Row],[11+]]</f>
        <v>8.1820000000000004E-2</v>
      </c>
      <c r="AO85" s="5">
        <f>Points[[#This Row],[11+]]-Points[[#This Row],[12+]]</f>
        <v>8.662000000000003E-2</v>
      </c>
      <c r="AP85" s="5">
        <f>Points[[#This Row],[12+]]-Points[[#This Row],[13+]]</f>
        <v>8.3440000000000014E-2</v>
      </c>
      <c r="AQ85" s="5">
        <f>Points[[#This Row],[13+]]-Points[[#This Row],[14+]]</f>
        <v>8.4239999999999982E-2</v>
      </c>
      <c r="AR85" s="5">
        <f>Points[[#This Row],[14+]]-Points[[#This Row],[15+]]</f>
        <v>7.734000000000002E-2</v>
      </c>
      <c r="AS85" s="5">
        <f>Points[[#This Row],[15+]]-Points[[#This Row],[16+]]</f>
        <v>6.7659999999999998E-2</v>
      </c>
      <c r="AT85" s="5">
        <f>Points[[#This Row],[16+]]-Points[[#This Row],[17+]]</f>
        <v>5.6410000000000016E-2</v>
      </c>
      <c r="AU85" s="5">
        <f>Points[[#This Row],[17+]]-Points[[#This Row],[18+]]</f>
        <v>4.4819999999999985E-2</v>
      </c>
      <c r="AV85" s="5">
        <f>Points[[#This Row],[18+]]-Points[[#This Row],[19+]]</f>
        <v>3.3930000000000002E-2</v>
      </c>
      <c r="AW85" s="5">
        <f>Points[[#This Row],[19+]]-Points[[#This Row],[20+]]</f>
        <v>2.3540000000000005E-2</v>
      </c>
      <c r="AX85" s="5">
        <f>Points[[#This Row],[20+]]-Points[[#This Row],[21+]]</f>
        <v>1.7139999999999999E-2</v>
      </c>
      <c r="AY85" s="5">
        <f>Points[[#This Row],[21+]]-Points[[#This Row],[22+]]</f>
        <v>1.125E-2</v>
      </c>
      <c r="AZ85" s="5">
        <f>Points[[#This Row],[22+]]-Points[[#This Row],[23+]]</f>
        <v>7.0399999999999994E-3</v>
      </c>
      <c r="BA85" s="5">
        <f>Points[[#This Row],[23+]]-Points[[#This Row],[24+]]</f>
        <v>4.2000000000000006E-3</v>
      </c>
      <c r="BB85" s="5">
        <f>Points[[#This Row],[24+]]-Points[[#This Row],[25+]]</f>
        <v>2.3799999999999997E-3</v>
      </c>
      <c r="BC85" s="5">
        <f>Points[[#This Row],[25+]]-Points[[#This Row],[26+]]</f>
        <v>1.2500000000000002E-3</v>
      </c>
      <c r="BD85" s="5">
        <f>Points[[#This Row],[26+]]-Points[[#This Row],[27+]]</f>
        <v>6.8999999999999997E-4</v>
      </c>
      <c r="BE85" s="5">
        <f>Points[[#This Row],[27+]]-Points[[#This Row],[28+]]</f>
        <v>3.4000000000000002E-4</v>
      </c>
      <c r="BF85" s="5">
        <f>Points[[#This Row],[28+]]-Points[[#This Row],[29+]]</f>
        <v>1.5999999999999999E-4</v>
      </c>
      <c r="BG85" s="5">
        <f>Points[[#This Row],[29+]]-Points[[#This Row],[30+]]</f>
        <v>6.9999999999999994E-5</v>
      </c>
      <c r="BH85" s="5">
        <f>Points[[#This Row],[30+]]-Points[[#This Row],[31+]]</f>
        <v>5.0000000000000002E-5</v>
      </c>
      <c r="BI85" s="5">
        <f>Points[[#This Row],[31+]]-Points[[#This Row],[32+]]</f>
        <v>0</v>
      </c>
      <c r="BJ85" s="5">
        <f>Points[[#This Row],[32+]]-Points[[#This Row],[33+]]</f>
        <v>0</v>
      </c>
      <c r="BK85" s="5">
        <f>Points[[#This Row],[33+]]-Points[[#This Row],[34+]]</f>
        <v>0</v>
      </c>
      <c r="BL85" s="5">
        <f>Points[[#This Row],[34+]]-Points[[#This Row],[35+]]</f>
        <v>0</v>
      </c>
      <c r="BM85" s="5">
        <f>Points[[#This Row],[35+]]-Points[[#This Row],[40+]]</f>
        <v>0</v>
      </c>
      <c r="BN85" s="5">
        <f>Points[[#This Row],[40+]]-Points[[#This Row],[45+]]</f>
        <v>0</v>
      </c>
    </row>
    <row r="86" spans="1:66" x14ac:dyDescent="0.25">
      <c r="A86" s="10">
        <v>22400792</v>
      </c>
      <c r="B86" s="4" t="s">
        <v>247</v>
      </c>
      <c r="C86" s="4" t="s">
        <v>248</v>
      </c>
      <c r="D86" s="11">
        <v>0.8125</v>
      </c>
      <c r="E86" s="6" t="str">
        <f>HYPERLINK("https://www.nba.com/stats/player/1628366/boxscores-traditional", "Lonzo Ball")</f>
        <v>Lonzo Ball</v>
      </c>
      <c r="F86">
        <v>10</v>
      </c>
      <c r="G86" s="4">
        <v>4.9800000000000004</v>
      </c>
      <c r="H86" s="3">
        <v>0.65542</v>
      </c>
      <c r="I86" s="3">
        <v>0.57926</v>
      </c>
      <c r="J86" s="3">
        <v>0.5</v>
      </c>
      <c r="K86" s="3">
        <v>0.42074</v>
      </c>
      <c r="L86" s="3">
        <v>0.34458</v>
      </c>
      <c r="M86" s="3">
        <v>0.27424999999999999</v>
      </c>
      <c r="N86" s="3">
        <v>0.21185999999999999</v>
      </c>
      <c r="O86" s="3">
        <v>0.15866</v>
      </c>
      <c r="P86" s="3">
        <v>0.11507000000000001</v>
      </c>
      <c r="Q86" s="3">
        <v>7.9269999999999993E-2</v>
      </c>
      <c r="R86" s="3">
        <v>5.3699999999999998E-2</v>
      </c>
      <c r="S86" s="3">
        <v>3.5150000000000001E-2</v>
      </c>
      <c r="T86" s="3">
        <v>2.222E-2</v>
      </c>
      <c r="U86" s="3">
        <v>1.355E-2</v>
      </c>
      <c r="V86" s="3">
        <v>7.9799999999999992E-3</v>
      </c>
      <c r="W86" s="3">
        <v>4.5300000000000002E-3</v>
      </c>
      <c r="X86" s="3">
        <v>2.48E-3</v>
      </c>
      <c r="Y86" s="3">
        <v>1.31E-3</v>
      </c>
      <c r="Z86" s="3">
        <v>6.6E-4</v>
      </c>
      <c r="AA86" s="3">
        <v>3.2000000000000003E-4</v>
      </c>
      <c r="AB86" s="3">
        <v>1.4999999999999999E-4</v>
      </c>
      <c r="AC86" s="3">
        <v>6.9999999999999994E-5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5">
        <f>Points[[#This Row],[8+]]-Points[[#This Row],[9+]]</f>
        <v>7.6160000000000005E-2</v>
      </c>
      <c r="AM86" s="5">
        <f>Points[[#This Row],[9+]]-Points[[#This Row],[10+]]</f>
        <v>7.9259999999999997E-2</v>
      </c>
      <c r="AN86" s="5">
        <f>Points[[#This Row],[10+]]-Points[[#This Row],[11+]]</f>
        <v>7.9259999999999997E-2</v>
      </c>
      <c r="AO86" s="5">
        <f>Points[[#This Row],[11+]]-Points[[#This Row],[12+]]</f>
        <v>7.6160000000000005E-2</v>
      </c>
      <c r="AP86" s="5">
        <f>Points[[#This Row],[12+]]-Points[[#This Row],[13+]]</f>
        <v>7.0330000000000004E-2</v>
      </c>
      <c r="AQ86" s="5">
        <f>Points[[#This Row],[13+]]-Points[[#This Row],[14+]]</f>
        <v>6.2390000000000001E-2</v>
      </c>
      <c r="AR86" s="5">
        <f>Points[[#This Row],[14+]]-Points[[#This Row],[15+]]</f>
        <v>5.3199999999999997E-2</v>
      </c>
      <c r="AS86" s="5">
        <f>Points[[#This Row],[15+]]-Points[[#This Row],[16+]]</f>
        <v>4.358999999999999E-2</v>
      </c>
      <c r="AT86" s="5">
        <f>Points[[#This Row],[16+]]-Points[[#This Row],[17+]]</f>
        <v>3.5800000000000012E-2</v>
      </c>
      <c r="AU86" s="5">
        <f>Points[[#This Row],[17+]]-Points[[#This Row],[18+]]</f>
        <v>2.5569999999999996E-2</v>
      </c>
      <c r="AV86" s="5">
        <f>Points[[#This Row],[18+]]-Points[[#This Row],[19+]]</f>
        <v>1.8549999999999997E-2</v>
      </c>
      <c r="AW86" s="5">
        <f>Points[[#This Row],[19+]]-Points[[#This Row],[20+]]</f>
        <v>1.2930000000000001E-2</v>
      </c>
      <c r="AX86" s="5">
        <f>Points[[#This Row],[20+]]-Points[[#This Row],[21+]]</f>
        <v>8.6700000000000006E-3</v>
      </c>
      <c r="AY86" s="5">
        <f>Points[[#This Row],[21+]]-Points[[#This Row],[22+]]</f>
        <v>5.5700000000000003E-3</v>
      </c>
      <c r="AZ86" s="5">
        <f>Points[[#This Row],[22+]]-Points[[#This Row],[23+]]</f>
        <v>3.4499999999999991E-3</v>
      </c>
      <c r="BA86" s="5">
        <f>Points[[#This Row],[23+]]-Points[[#This Row],[24+]]</f>
        <v>2.0500000000000002E-3</v>
      </c>
      <c r="BB86" s="5">
        <f>Points[[#This Row],[24+]]-Points[[#This Row],[25+]]</f>
        <v>1.17E-3</v>
      </c>
      <c r="BC86" s="5">
        <f>Points[[#This Row],[25+]]-Points[[#This Row],[26+]]</f>
        <v>6.4999999999999997E-4</v>
      </c>
      <c r="BD86" s="5">
        <f>Points[[#This Row],[26+]]-Points[[#This Row],[27+]]</f>
        <v>3.3999999999999997E-4</v>
      </c>
      <c r="BE86" s="5">
        <f>Points[[#This Row],[27+]]-Points[[#This Row],[28+]]</f>
        <v>1.7000000000000004E-4</v>
      </c>
      <c r="BF86" s="5">
        <f>Points[[#This Row],[28+]]-Points[[#This Row],[29+]]</f>
        <v>7.9999999999999993E-5</v>
      </c>
      <c r="BG86" s="5">
        <f>Points[[#This Row],[29+]]-Points[[#This Row],[30+]]</f>
        <v>6.9999999999999994E-5</v>
      </c>
      <c r="BH86" s="5">
        <f>Points[[#This Row],[30+]]-Points[[#This Row],[31+]]</f>
        <v>0</v>
      </c>
      <c r="BI86" s="5">
        <f>Points[[#This Row],[31+]]-Points[[#This Row],[32+]]</f>
        <v>0</v>
      </c>
      <c r="BJ86" s="5">
        <f>Points[[#This Row],[32+]]-Points[[#This Row],[33+]]</f>
        <v>0</v>
      </c>
      <c r="BK86" s="5">
        <f>Points[[#This Row],[33+]]-Points[[#This Row],[34+]]</f>
        <v>0</v>
      </c>
      <c r="BL86" s="5">
        <f>Points[[#This Row],[34+]]-Points[[#This Row],[35+]]</f>
        <v>0</v>
      </c>
      <c r="BM86" s="5">
        <f>Points[[#This Row],[35+]]-Points[[#This Row],[40+]]</f>
        <v>0</v>
      </c>
      <c r="BN86" s="5">
        <f>Points[[#This Row],[40+]]-Points[[#This Row],[45+]]</f>
        <v>0</v>
      </c>
    </row>
    <row r="87" spans="1:66" x14ac:dyDescent="0.25">
      <c r="A87" s="10">
        <v>22400792</v>
      </c>
      <c r="B87" s="4" t="s">
        <v>248</v>
      </c>
      <c r="C87" s="4" t="s">
        <v>247</v>
      </c>
      <c r="D87" s="11">
        <v>0.8125</v>
      </c>
      <c r="E87" s="6" t="str">
        <f>HYPERLINK("https://www.nba.com/stats/player/1628404/boxscores-traditional", "Josh Hart")</f>
        <v>Josh Hart</v>
      </c>
      <c r="F87">
        <v>19.8</v>
      </c>
      <c r="G87" s="4">
        <v>5.2690000000000001</v>
      </c>
      <c r="H87" s="3">
        <v>0.98745000000000005</v>
      </c>
      <c r="I87" s="3">
        <v>0.97982000000000002</v>
      </c>
      <c r="J87" s="3">
        <v>0.96855999999999998</v>
      </c>
      <c r="K87" s="3">
        <v>0.95254000000000005</v>
      </c>
      <c r="L87" s="3">
        <v>0.93056000000000005</v>
      </c>
      <c r="M87" s="3">
        <v>0.90146999999999999</v>
      </c>
      <c r="N87" s="3">
        <v>0.86433000000000004</v>
      </c>
      <c r="O87" s="3">
        <v>0.81859000000000004</v>
      </c>
      <c r="P87" s="3">
        <v>0.76424000000000003</v>
      </c>
      <c r="Q87" s="3">
        <v>0.70194000000000001</v>
      </c>
      <c r="R87" s="3">
        <v>0.63307000000000002</v>
      </c>
      <c r="S87" s="3">
        <v>0.55962000000000001</v>
      </c>
      <c r="T87" s="3">
        <v>0.48404999999999998</v>
      </c>
      <c r="U87" s="3">
        <v>0.40905000000000002</v>
      </c>
      <c r="V87" s="3">
        <v>0.33723999999999998</v>
      </c>
      <c r="W87" s="3">
        <v>0.27093</v>
      </c>
      <c r="X87" s="3">
        <v>0.21185999999999999</v>
      </c>
      <c r="Y87" s="3">
        <v>0.16109000000000001</v>
      </c>
      <c r="Z87" s="3">
        <v>0.11899999999999999</v>
      </c>
      <c r="AA87" s="3">
        <v>8.5339999999999999E-2</v>
      </c>
      <c r="AB87" s="3">
        <v>5.9380000000000002E-2</v>
      </c>
      <c r="AC87" s="3">
        <v>4.0059999999999998E-2</v>
      </c>
      <c r="AD87" s="3">
        <v>2.6190000000000001E-2</v>
      </c>
      <c r="AE87" s="3">
        <v>1.6590000000000001E-2</v>
      </c>
      <c r="AF87" s="3">
        <v>1.017E-2</v>
      </c>
      <c r="AG87" s="3">
        <v>6.0400000000000002E-3</v>
      </c>
      <c r="AH87" s="3">
        <v>3.47E-3</v>
      </c>
      <c r="AI87" s="3">
        <v>1.99E-3</v>
      </c>
      <c r="AJ87" s="3">
        <v>6.0000000000000002E-5</v>
      </c>
      <c r="AK87" s="3">
        <v>0</v>
      </c>
      <c r="AL87" s="5">
        <f>Points[[#This Row],[8+]]-Points[[#This Row],[9+]]</f>
        <v>7.6300000000000257E-3</v>
      </c>
      <c r="AM87" s="5">
        <f>Points[[#This Row],[9+]]-Points[[#This Row],[10+]]</f>
        <v>1.1260000000000048E-2</v>
      </c>
      <c r="AN87" s="5">
        <f>Points[[#This Row],[10+]]-Points[[#This Row],[11+]]</f>
        <v>1.6019999999999923E-2</v>
      </c>
      <c r="AO87" s="5">
        <f>Points[[#This Row],[11+]]-Points[[#This Row],[12+]]</f>
        <v>2.198E-2</v>
      </c>
      <c r="AP87" s="5">
        <f>Points[[#This Row],[12+]]-Points[[#This Row],[13+]]</f>
        <v>2.909000000000006E-2</v>
      </c>
      <c r="AQ87" s="5">
        <f>Points[[#This Row],[13+]]-Points[[#This Row],[14+]]</f>
        <v>3.7139999999999951E-2</v>
      </c>
      <c r="AR87" s="5">
        <f>Points[[#This Row],[14+]]-Points[[#This Row],[15+]]</f>
        <v>4.5740000000000003E-2</v>
      </c>
      <c r="AS87" s="5">
        <f>Points[[#This Row],[15+]]-Points[[#This Row],[16+]]</f>
        <v>5.4350000000000009E-2</v>
      </c>
      <c r="AT87" s="5">
        <f>Points[[#This Row],[16+]]-Points[[#This Row],[17+]]</f>
        <v>6.2300000000000022E-2</v>
      </c>
      <c r="AU87" s="5">
        <f>Points[[#This Row],[17+]]-Points[[#This Row],[18+]]</f>
        <v>6.8869999999999987E-2</v>
      </c>
      <c r="AV87" s="5">
        <f>Points[[#This Row],[18+]]-Points[[#This Row],[19+]]</f>
        <v>7.3450000000000015E-2</v>
      </c>
      <c r="AW87" s="5">
        <f>Points[[#This Row],[19+]]-Points[[#This Row],[20+]]</f>
        <v>7.5570000000000026E-2</v>
      </c>
      <c r="AX87" s="5">
        <f>Points[[#This Row],[20+]]-Points[[#This Row],[21+]]</f>
        <v>7.4999999999999956E-2</v>
      </c>
      <c r="AY87" s="5">
        <f>Points[[#This Row],[21+]]-Points[[#This Row],[22+]]</f>
        <v>7.181000000000004E-2</v>
      </c>
      <c r="AZ87" s="5">
        <f>Points[[#This Row],[22+]]-Points[[#This Row],[23+]]</f>
        <v>6.630999999999998E-2</v>
      </c>
      <c r="BA87" s="5">
        <f>Points[[#This Row],[23+]]-Points[[#This Row],[24+]]</f>
        <v>5.9070000000000011E-2</v>
      </c>
      <c r="BB87" s="5">
        <f>Points[[#This Row],[24+]]-Points[[#This Row],[25+]]</f>
        <v>5.0769999999999982E-2</v>
      </c>
      <c r="BC87" s="5">
        <f>Points[[#This Row],[25+]]-Points[[#This Row],[26+]]</f>
        <v>4.2090000000000016E-2</v>
      </c>
      <c r="BD87" s="5">
        <f>Points[[#This Row],[26+]]-Points[[#This Row],[27+]]</f>
        <v>3.3659999999999995E-2</v>
      </c>
      <c r="BE87" s="5">
        <f>Points[[#This Row],[27+]]-Points[[#This Row],[28+]]</f>
        <v>2.5959999999999997E-2</v>
      </c>
      <c r="BF87" s="5">
        <f>Points[[#This Row],[28+]]-Points[[#This Row],[29+]]</f>
        <v>1.9320000000000004E-2</v>
      </c>
      <c r="BG87" s="5">
        <f>Points[[#This Row],[29+]]-Points[[#This Row],[30+]]</f>
        <v>1.3869999999999997E-2</v>
      </c>
      <c r="BH87" s="5">
        <f>Points[[#This Row],[30+]]-Points[[#This Row],[31+]]</f>
        <v>9.6000000000000009E-3</v>
      </c>
      <c r="BI87" s="5">
        <f>Points[[#This Row],[31+]]-Points[[#This Row],[32+]]</f>
        <v>6.4200000000000004E-3</v>
      </c>
      <c r="BJ87" s="5">
        <f>Points[[#This Row],[32+]]-Points[[#This Row],[33+]]</f>
        <v>4.13E-3</v>
      </c>
      <c r="BK87" s="5">
        <f>Points[[#This Row],[33+]]-Points[[#This Row],[34+]]</f>
        <v>2.5700000000000002E-3</v>
      </c>
      <c r="BL87" s="5">
        <f>Points[[#This Row],[34+]]-Points[[#This Row],[35+]]</f>
        <v>1.48E-3</v>
      </c>
      <c r="BM87" s="5">
        <f>Points[[#This Row],[35+]]-Points[[#This Row],[40+]]</f>
        <v>1.9300000000000001E-3</v>
      </c>
      <c r="BN87" s="5">
        <f>Points[[#This Row],[40+]]-Points[[#This Row],[45+]]</f>
        <v>6.0000000000000002E-5</v>
      </c>
    </row>
    <row r="88" spans="1:66" x14ac:dyDescent="0.25">
      <c r="A88" s="10">
        <v>22400792</v>
      </c>
      <c r="B88" s="4" t="s">
        <v>248</v>
      </c>
      <c r="C88" s="4" t="s">
        <v>247</v>
      </c>
      <c r="D88" s="11">
        <v>0.8125</v>
      </c>
      <c r="E88" s="6" t="str">
        <f>HYPERLINK("https://www.nba.com/stats/player/1628973/boxscores-traditional", "Jalen Brunson")</f>
        <v>Jalen Brunson</v>
      </c>
      <c r="F88">
        <v>30</v>
      </c>
      <c r="G88" s="4">
        <v>11.866</v>
      </c>
      <c r="H88" s="3">
        <v>0.96784000000000003</v>
      </c>
      <c r="I88" s="3">
        <v>0.96164000000000005</v>
      </c>
      <c r="J88" s="3">
        <v>0.95448999999999995</v>
      </c>
      <c r="K88" s="3">
        <v>0.94520000000000004</v>
      </c>
      <c r="L88" s="3">
        <v>0.93574000000000002</v>
      </c>
      <c r="M88" s="3">
        <v>0.92364000000000002</v>
      </c>
      <c r="N88" s="3">
        <v>0.91149000000000002</v>
      </c>
      <c r="O88" s="3">
        <v>0.89617000000000002</v>
      </c>
      <c r="P88" s="3">
        <v>0.88100000000000001</v>
      </c>
      <c r="Q88" s="3">
        <v>0.86433000000000004</v>
      </c>
      <c r="R88" s="3">
        <v>0.84375</v>
      </c>
      <c r="S88" s="3">
        <v>0.82381000000000004</v>
      </c>
      <c r="T88" s="3">
        <v>0.79954999999999998</v>
      </c>
      <c r="U88" s="3">
        <v>0.77637</v>
      </c>
      <c r="V88" s="3">
        <v>0.74856999999999996</v>
      </c>
      <c r="W88" s="3">
        <v>0.72240000000000004</v>
      </c>
      <c r="X88" s="3">
        <v>0.69496999999999998</v>
      </c>
      <c r="Y88" s="3">
        <v>0.66276000000000002</v>
      </c>
      <c r="Z88" s="3">
        <v>0.63307000000000002</v>
      </c>
      <c r="AA88" s="3">
        <v>0.59870999999999996</v>
      </c>
      <c r="AB88" s="3">
        <v>0.56749000000000005</v>
      </c>
      <c r="AC88" s="3">
        <v>0.53188000000000002</v>
      </c>
      <c r="AD88" s="3">
        <v>0.5</v>
      </c>
      <c r="AE88" s="3">
        <v>0.46811999999999998</v>
      </c>
      <c r="AF88" s="3">
        <v>0.43251000000000001</v>
      </c>
      <c r="AG88" s="3">
        <v>0.40128999999999998</v>
      </c>
      <c r="AH88" s="3">
        <v>0.36692999999999998</v>
      </c>
      <c r="AI88" s="3">
        <v>0.33723999999999998</v>
      </c>
      <c r="AJ88" s="3">
        <v>0.20044999999999999</v>
      </c>
      <c r="AK88" s="3">
        <v>0.10383000000000001</v>
      </c>
      <c r="AL88" s="5">
        <f>Points[[#This Row],[8+]]-Points[[#This Row],[9+]]</f>
        <v>6.1999999999999833E-3</v>
      </c>
      <c r="AM88" s="5">
        <f>Points[[#This Row],[9+]]-Points[[#This Row],[10+]]</f>
        <v>7.1500000000001007E-3</v>
      </c>
      <c r="AN88" s="5">
        <f>Points[[#This Row],[10+]]-Points[[#This Row],[11+]]</f>
        <v>9.2899999999999094E-3</v>
      </c>
      <c r="AO88" s="5">
        <f>Points[[#This Row],[11+]]-Points[[#This Row],[12+]]</f>
        <v>9.4600000000000239E-3</v>
      </c>
      <c r="AP88" s="5">
        <f>Points[[#This Row],[12+]]-Points[[#This Row],[13+]]</f>
        <v>1.21E-2</v>
      </c>
      <c r="AQ88" s="5">
        <f>Points[[#This Row],[13+]]-Points[[#This Row],[14+]]</f>
        <v>1.2149999999999994E-2</v>
      </c>
      <c r="AR88" s="5">
        <f>Points[[#This Row],[14+]]-Points[[#This Row],[15+]]</f>
        <v>1.532E-2</v>
      </c>
      <c r="AS88" s="5">
        <f>Points[[#This Row],[15+]]-Points[[#This Row],[16+]]</f>
        <v>1.5170000000000017E-2</v>
      </c>
      <c r="AT88" s="5">
        <f>Points[[#This Row],[16+]]-Points[[#This Row],[17+]]</f>
        <v>1.6669999999999963E-2</v>
      </c>
      <c r="AU88" s="5">
        <f>Points[[#This Row],[17+]]-Points[[#This Row],[18+]]</f>
        <v>2.0580000000000043E-2</v>
      </c>
      <c r="AV88" s="5">
        <f>Points[[#This Row],[18+]]-Points[[#This Row],[19+]]</f>
        <v>1.9939999999999958E-2</v>
      </c>
      <c r="AW88" s="5">
        <f>Points[[#This Row],[19+]]-Points[[#This Row],[20+]]</f>
        <v>2.4260000000000059E-2</v>
      </c>
      <c r="AX88" s="5">
        <f>Points[[#This Row],[20+]]-Points[[#This Row],[21+]]</f>
        <v>2.3179999999999978E-2</v>
      </c>
      <c r="AY88" s="5">
        <f>Points[[#This Row],[21+]]-Points[[#This Row],[22+]]</f>
        <v>2.7800000000000047E-2</v>
      </c>
      <c r="AZ88" s="5">
        <f>Points[[#This Row],[22+]]-Points[[#This Row],[23+]]</f>
        <v>2.6169999999999916E-2</v>
      </c>
      <c r="BA88" s="5">
        <f>Points[[#This Row],[23+]]-Points[[#This Row],[24+]]</f>
        <v>2.7430000000000065E-2</v>
      </c>
      <c r="BB88" s="5">
        <f>Points[[#This Row],[24+]]-Points[[#This Row],[25+]]</f>
        <v>3.2209999999999961E-2</v>
      </c>
      <c r="BC88" s="5">
        <f>Points[[#This Row],[25+]]-Points[[#This Row],[26+]]</f>
        <v>2.9689999999999994E-2</v>
      </c>
      <c r="BD88" s="5">
        <f>Points[[#This Row],[26+]]-Points[[#This Row],[27+]]</f>
        <v>3.4360000000000057E-2</v>
      </c>
      <c r="BE88" s="5">
        <f>Points[[#This Row],[27+]]-Points[[#This Row],[28+]]</f>
        <v>3.1219999999999914E-2</v>
      </c>
      <c r="BF88" s="5">
        <f>Points[[#This Row],[28+]]-Points[[#This Row],[29+]]</f>
        <v>3.5610000000000031E-2</v>
      </c>
      <c r="BG88" s="5">
        <f>Points[[#This Row],[29+]]-Points[[#This Row],[30+]]</f>
        <v>3.1880000000000019E-2</v>
      </c>
      <c r="BH88" s="5">
        <f>Points[[#This Row],[30+]]-Points[[#This Row],[31+]]</f>
        <v>3.1880000000000019E-2</v>
      </c>
      <c r="BI88" s="5">
        <f>Points[[#This Row],[31+]]-Points[[#This Row],[32+]]</f>
        <v>3.5609999999999975E-2</v>
      </c>
      <c r="BJ88" s="5">
        <f>Points[[#This Row],[32+]]-Points[[#This Row],[33+]]</f>
        <v>3.1220000000000026E-2</v>
      </c>
      <c r="BK88" s="5">
        <f>Points[[#This Row],[33+]]-Points[[#This Row],[34+]]</f>
        <v>3.4360000000000002E-2</v>
      </c>
      <c r="BL88" s="5">
        <f>Points[[#This Row],[34+]]-Points[[#This Row],[35+]]</f>
        <v>2.9689999999999994E-2</v>
      </c>
      <c r="BM88" s="5">
        <f>Points[[#This Row],[35+]]-Points[[#This Row],[40+]]</f>
        <v>0.13678999999999999</v>
      </c>
      <c r="BN88" s="5">
        <f>Points[[#This Row],[40+]]-Points[[#This Row],[45+]]</f>
        <v>9.6619999999999984E-2</v>
      </c>
    </row>
    <row r="89" spans="1:66" x14ac:dyDescent="0.25">
      <c r="A89" s="10">
        <v>22400792</v>
      </c>
      <c r="B89" s="4" t="s">
        <v>248</v>
      </c>
      <c r="C89" s="4" t="s">
        <v>247</v>
      </c>
      <c r="D89" s="11">
        <v>0.8125</v>
      </c>
      <c r="E89" s="6" t="str">
        <f>HYPERLINK("https://www.nba.com/stats/player/1626157/boxscores-traditional", "Karl-Anthony Towns")</f>
        <v>Karl-Anthony Towns</v>
      </c>
      <c r="F89">
        <v>28.4</v>
      </c>
      <c r="G89" s="4">
        <v>12.627000000000001</v>
      </c>
      <c r="H89" s="3">
        <v>0.94738</v>
      </c>
      <c r="I89" s="3">
        <v>0.93822000000000005</v>
      </c>
      <c r="J89" s="3">
        <v>0.92784999999999995</v>
      </c>
      <c r="K89" s="3">
        <v>0.91620999999999997</v>
      </c>
      <c r="L89" s="3">
        <v>0.9032</v>
      </c>
      <c r="M89" s="3">
        <v>0.88876999999999995</v>
      </c>
      <c r="N89" s="3">
        <v>0.87285999999999997</v>
      </c>
      <c r="O89" s="3">
        <v>0.85543000000000002</v>
      </c>
      <c r="P89" s="3">
        <v>0.83645999999999998</v>
      </c>
      <c r="Q89" s="3">
        <v>0.81594</v>
      </c>
      <c r="R89" s="3">
        <v>0.79388999999999998</v>
      </c>
      <c r="S89" s="3">
        <v>0.77034999999999998</v>
      </c>
      <c r="T89" s="3">
        <v>0.74856999999999996</v>
      </c>
      <c r="U89" s="3">
        <v>0.72240000000000004</v>
      </c>
      <c r="V89" s="3">
        <v>0.69496999999999998</v>
      </c>
      <c r="W89" s="3">
        <v>0.66639999999999999</v>
      </c>
      <c r="X89" s="3">
        <v>0.63683000000000001</v>
      </c>
      <c r="Y89" s="3">
        <v>0.60641999999999996</v>
      </c>
      <c r="Z89" s="3">
        <v>0.57535000000000003</v>
      </c>
      <c r="AA89" s="3">
        <v>0.54379999999999995</v>
      </c>
      <c r="AB89" s="3">
        <v>0.51197000000000004</v>
      </c>
      <c r="AC89" s="3">
        <v>0.48005999999999999</v>
      </c>
      <c r="AD89" s="3">
        <v>0.44828000000000001</v>
      </c>
      <c r="AE89" s="3">
        <v>0.41682999999999998</v>
      </c>
      <c r="AF89" s="3">
        <v>0.38590999999999998</v>
      </c>
      <c r="AG89" s="3">
        <v>0.35942000000000002</v>
      </c>
      <c r="AH89" s="3">
        <v>0.32996999999999999</v>
      </c>
      <c r="AI89" s="3">
        <v>0.30153000000000002</v>
      </c>
      <c r="AJ89" s="3">
        <v>0.17879</v>
      </c>
      <c r="AK89" s="3">
        <v>9.5100000000000004E-2</v>
      </c>
      <c r="AL89" s="5">
        <f>Points[[#This Row],[8+]]-Points[[#This Row],[9+]]</f>
        <v>9.159999999999946E-3</v>
      </c>
      <c r="AM89" s="5">
        <f>Points[[#This Row],[9+]]-Points[[#This Row],[10+]]</f>
        <v>1.0370000000000101E-2</v>
      </c>
      <c r="AN89" s="5">
        <f>Points[[#This Row],[10+]]-Points[[#This Row],[11+]]</f>
        <v>1.1639999999999984E-2</v>
      </c>
      <c r="AO89" s="5">
        <f>Points[[#This Row],[11+]]-Points[[#This Row],[12+]]</f>
        <v>1.3009999999999966E-2</v>
      </c>
      <c r="AP89" s="5">
        <f>Points[[#This Row],[12+]]-Points[[#This Row],[13+]]</f>
        <v>1.4430000000000054E-2</v>
      </c>
      <c r="AQ89" s="5">
        <f>Points[[#This Row],[13+]]-Points[[#This Row],[14+]]</f>
        <v>1.590999999999998E-2</v>
      </c>
      <c r="AR89" s="5">
        <f>Points[[#This Row],[14+]]-Points[[#This Row],[15+]]</f>
        <v>1.7429999999999946E-2</v>
      </c>
      <c r="AS89" s="5">
        <f>Points[[#This Row],[15+]]-Points[[#This Row],[16+]]</f>
        <v>1.8970000000000042E-2</v>
      </c>
      <c r="AT89" s="5">
        <f>Points[[#This Row],[16+]]-Points[[#This Row],[17+]]</f>
        <v>2.0519999999999983E-2</v>
      </c>
      <c r="AU89" s="5">
        <f>Points[[#This Row],[17+]]-Points[[#This Row],[18+]]</f>
        <v>2.2050000000000014E-2</v>
      </c>
      <c r="AV89" s="5">
        <f>Points[[#This Row],[18+]]-Points[[#This Row],[19+]]</f>
        <v>2.3540000000000005E-2</v>
      </c>
      <c r="AW89" s="5">
        <f>Points[[#This Row],[19+]]-Points[[#This Row],[20+]]</f>
        <v>2.1780000000000022E-2</v>
      </c>
      <c r="AX89" s="5">
        <f>Points[[#This Row],[20+]]-Points[[#This Row],[21+]]</f>
        <v>2.6169999999999916E-2</v>
      </c>
      <c r="AY89" s="5">
        <f>Points[[#This Row],[21+]]-Points[[#This Row],[22+]]</f>
        <v>2.7430000000000065E-2</v>
      </c>
      <c r="AZ89" s="5">
        <f>Points[[#This Row],[22+]]-Points[[#This Row],[23+]]</f>
        <v>2.8569999999999984E-2</v>
      </c>
      <c r="BA89" s="5">
        <f>Points[[#This Row],[23+]]-Points[[#This Row],[24+]]</f>
        <v>2.9569999999999985E-2</v>
      </c>
      <c r="BB89" s="5">
        <f>Points[[#This Row],[24+]]-Points[[#This Row],[25+]]</f>
        <v>3.0410000000000048E-2</v>
      </c>
      <c r="BC89" s="5">
        <f>Points[[#This Row],[25+]]-Points[[#This Row],[26+]]</f>
        <v>3.1069999999999931E-2</v>
      </c>
      <c r="BD89" s="5">
        <f>Points[[#This Row],[26+]]-Points[[#This Row],[27+]]</f>
        <v>3.1550000000000078E-2</v>
      </c>
      <c r="BE89" s="5">
        <f>Points[[#This Row],[27+]]-Points[[#This Row],[28+]]</f>
        <v>3.1829999999999914E-2</v>
      </c>
      <c r="BF89" s="5">
        <f>Points[[#This Row],[28+]]-Points[[#This Row],[29+]]</f>
        <v>3.1910000000000049E-2</v>
      </c>
      <c r="BG89" s="5">
        <f>Points[[#This Row],[29+]]-Points[[#This Row],[30+]]</f>
        <v>3.1779999999999975E-2</v>
      </c>
      <c r="BH89" s="5">
        <f>Points[[#This Row],[30+]]-Points[[#This Row],[31+]]</f>
        <v>3.1450000000000033E-2</v>
      </c>
      <c r="BI89" s="5">
        <f>Points[[#This Row],[31+]]-Points[[#This Row],[32+]]</f>
        <v>3.0920000000000003E-2</v>
      </c>
      <c r="BJ89" s="5">
        <f>Points[[#This Row],[32+]]-Points[[#This Row],[33+]]</f>
        <v>2.6489999999999958E-2</v>
      </c>
      <c r="BK89" s="5">
        <f>Points[[#This Row],[33+]]-Points[[#This Row],[34+]]</f>
        <v>2.9450000000000032E-2</v>
      </c>
      <c r="BL89" s="5">
        <f>Points[[#This Row],[34+]]-Points[[#This Row],[35+]]</f>
        <v>2.8439999999999965E-2</v>
      </c>
      <c r="BM89" s="5">
        <f>Points[[#This Row],[35+]]-Points[[#This Row],[40+]]</f>
        <v>0.12274000000000002</v>
      </c>
      <c r="BN89" s="5">
        <f>Points[[#This Row],[40+]]-Points[[#This Row],[45+]]</f>
        <v>8.3690000000000001E-2</v>
      </c>
    </row>
    <row r="90" spans="1:66" x14ac:dyDescent="0.25">
      <c r="A90" s="10">
        <v>22400792</v>
      </c>
      <c r="B90" s="4" t="s">
        <v>248</v>
      </c>
      <c r="C90" s="4" t="s">
        <v>247</v>
      </c>
      <c r="D90" s="11">
        <v>0.8125</v>
      </c>
      <c r="E90" s="6" t="str">
        <f>HYPERLINK("https://www.nba.com/stats/player/1628384/boxscores-traditional", "OG Anunoby")</f>
        <v>OG Anunoby</v>
      </c>
      <c r="F90">
        <v>19.8</v>
      </c>
      <c r="G90" s="4">
        <v>8.3279999999999994</v>
      </c>
      <c r="H90" s="3">
        <v>0.92220000000000002</v>
      </c>
      <c r="I90" s="3">
        <v>0.9032</v>
      </c>
      <c r="J90" s="3">
        <v>0.88100000000000001</v>
      </c>
      <c r="K90" s="3">
        <v>0.85543000000000002</v>
      </c>
      <c r="L90" s="3">
        <v>0.82638999999999996</v>
      </c>
      <c r="M90" s="3">
        <v>0.79388999999999998</v>
      </c>
      <c r="N90" s="3">
        <v>0.75804000000000005</v>
      </c>
      <c r="O90" s="3">
        <v>0.71904000000000001</v>
      </c>
      <c r="P90" s="3">
        <v>0.67723999999999995</v>
      </c>
      <c r="Q90" s="3">
        <v>0.63307000000000002</v>
      </c>
      <c r="R90" s="3">
        <v>0.58706000000000003</v>
      </c>
      <c r="S90" s="3">
        <v>0.53983000000000003</v>
      </c>
      <c r="T90" s="3">
        <v>0.49202000000000001</v>
      </c>
      <c r="U90" s="3">
        <v>0.44433</v>
      </c>
      <c r="V90" s="3">
        <v>0.39743000000000001</v>
      </c>
      <c r="W90" s="3">
        <v>0.35197000000000001</v>
      </c>
      <c r="X90" s="3">
        <v>0.30853999999999998</v>
      </c>
      <c r="Y90" s="3">
        <v>0.26762999999999998</v>
      </c>
      <c r="Z90" s="3">
        <v>0.22964999999999999</v>
      </c>
      <c r="AA90" s="3">
        <v>0.19489000000000001</v>
      </c>
      <c r="AB90" s="3">
        <v>0.16353999999999999</v>
      </c>
      <c r="AC90" s="3">
        <v>0.13567000000000001</v>
      </c>
      <c r="AD90" s="3">
        <v>0.11123</v>
      </c>
      <c r="AE90" s="3">
        <v>9.0120000000000006E-2</v>
      </c>
      <c r="AF90" s="3">
        <v>7.2150000000000006E-2</v>
      </c>
      <c r="AG90" s="3">
        <v>5.5919999999999997E-2</v>
      </c>
      <c r="AH90" s="3">
        <v>4.3630000000000002E-2</v>
      </c>
      <c r="AI90" s="3">
        <v>3.3619999999999997E-2</v>
      </c>
      <c r="AJ90" s="3">
        <v>7.5500000000000003E-3</v>
      </c>
      <c r="AK90" s="3">
        <v>1.2199999999999999E-3</v>
      </c>
      <c r="AL90" s="5">
        <f>Points[[#This Row],[8+]]-Points[[#This Row],[9+]]</f>
        <v>1.9000000000000017E-2</v>
      </c>
      <c r="AM90" s="5">
        <f>Points[[#This Row],[9+]]-Points[[#This Row],[10+]]</f>
        <v>2.2199999999999998E-2</v>
      </c>
      <c r="AN90" s="5">
        <f>Points[[#This Row],[10+]]-Points[[#This Row],[11+]]</f>
        <v>2.5569999999999982E-2</v>
      </c>
      <c r="AO90" s="5">
        <f>Points[[#This Row],[11+]]-Points[[#This Row],[12+]]</f>
        <v>2.9040000000000066E-2</v>
      </c>
      <c r="AP90" s="5">
        <f>Points[[#This Row],[12+]]-Points[[#This Row],[13+]]</f>
        <v>3.2499999999999973E-2</v>
      </c>
      <c r="AQ90" s="5">
        <f>Points[[#This Row],[13+]]-Points[[#This Row],[14+]]</f>
        <v>3.5849999999999937E-2</v>
      </c>
      <c r="AR90" s="5">
        <f>Points[[#This Row],[14+]]-Points[[#This Row],[15+]]</f>
        <v>3.9000000000000035E-2</v>
      </c>
      <c r="AS90" s="5">
        <f>Points[[#This Row],[15+]]-Points[[#This Row],[16+]]</f>
        <v>4.1800000000000059E-2</v>
      </c>
      <c r="AT90" s="5">
        <f>Points[[#This Row],[16+]]-Points[[#This Row],[17+]]</f>
        <v>4.4169999999999932E-2</v>
      </c>
      <c r="AU90" s="5">
        <f>Points[[#This Row],[17+]]-Points[[#This Row],[18+]]</f>
        <v>4.6009999999999995E-2</v>
      </c>
      <c r="AV90" s="5">
        <f>Points[[#This Row],[18+]]-Points[[#This Row],[19+]]</f>
        <v>4.7229999999999994E-2</v>
      </c>
      <c r="AW90" s="5">
        <f>Points[[#This Row],[19+]]-Points[[#This Row],[20+]]</f>
        <v>4.7810000000000019E-2</v>
      </c>
      <c r="AX90" s="5">
        <f>Points[[#This Row],[20+]]-Points[[#This Row],[21+]]</f>
        <v>4.769000000000001E-2</v>
      </c>
      <c r="AY90" s="5">
        <f>Points[[#This Row],[21+]]-Points[[#This Row],[22+]]</f>
        <v>4.6899999999999997E-2</v>
      </c>
      <c r="AZ90" s="5">
        <f>Points[[#This Row],[22+]]-Points[[#This Row],[23+]]</f>
        <v>4.546E-2</v>
      </c>
      <c r="BA90" s="5">
        <f>Points[[#This Row],[23+]]-Points[[#This Row],[24+]]</f>
        <v>4.3430000000000024E-2</v>
      </c>
      <c r="BB90" s="5">
        <f>Points[[#This Row],[24+]]-Points[[#This Row],[25+]]</f>
        <v>4.0910000000000002E-2</v>
      </c>
      <c r="BC90" s="5">
        <f>Points[[#This Row],[25+]]-Points[[#This Row],[26+]]</f>
        <v>3.7979999999999986E-2</v>
      </c>
      <c r="BD90" s="5">
        <f>Points[[#This Row],[26+]]-Points[[#This Row],[27+]]</f>
        <v>3.4759999999999985E-2</v>
      </c>
      <c r="BE90" s="5">
        <f>Points[[#This Row],[27+]]-Points[[#This Row],[28+]]</f>
        <v>3.1350000000000017E-2</v>
      </c>
      <c r="BF90" s="5">
        <f>Points[[#This Row],[28+]]-Points[[#This Row],[29+]]</f>
        <v>2.7869999999999978E-2</v>
      </c>
      <c r="BG90" s="5">
        <f>Points[[#This Row],[29+]]-Points[[#This Row],[30+]]</f>
        <v>2.4440000000000017E-2</v>
      </c>
      <c r="BH90" s="5">
        <f>Points[[#This Row],[30+]]-Points[[#This Row],[31+]]</f>
        <v>2.110999999999999E-2</v>
      </c>
      <c r="BI90" s="5">
        <f>Points[[#This Row],[31+]]-Points[[#This Row],[32+]]</f>
        <v>1.797E-2</v>
      </c>
      <c r="BJ90" s="5">
        <f>Points[[#This Row],[32+]]-Points[[#This Row],[33+]]</f>
        <v>1.6230000000000008E-2</v>
      </c>
      <c r="BK90" s="5">
        <f>Points[[#This Row],[33+]]-Points[[#This Row],[34+]]</f>
        <v>1.2289999999999995E-2</v>
      </c>
      <c r="BL90" s="5">
        <f>Points[[#This Row],[34+]]-Points[[#This Row],[35+]]</f>
        <v>1.0010000000000005E-2</v>
      </c>
      <c r="BM90" s="5">
        <f>Points[[#This Row],[35+]]-Points[[#This Row],[40+]]</f>
        <v>2.6069999999999996E-2</v>
      </c>
      <c r="BN90" s="5">
        <f>Points[[#This Row],[40+]]-Points[[#This Row],[45+]]</f>
        <v>6.3300000000000006E-3</v>
      </c>
    </row>
    <row r="91" spans="1:66" x14ac:dyDescent="0.25">
      <c r="A91" s="10">
        <v>22400792</v>
      </c>
      <c r="B91" s="4" t="s">
        <v>248</v>
      </c>
      <c r="C91" s="4" t="s">
        <v>247</v>
      </c>
      <c r="D91" s="11">
        <v>0.8125</v>
      </c>
      <c r="E91" s="6" t="str">
        <f>HYPERLINK("https://www.nba.com/stats/player/1628969/boxscores-traditional", "Mikal Bridges")</f>
        <v>Mikal Bridges</v>
      </c>
      <c r="F91">
        <v>13.4</v>
      </c>
      <c r="G91" s="4">
        <v>5.5350000000000001</v>
      </c>
      <c r="H91" s="3">
        <v>0.83645999999999998</v>
      </c>
      <c r="I91" s="3">
        <v>0.78524000000000005</v>
      </c>
      <c r="J91" s="3">
        <v>0.72907</v>
      </c>
      <c r="K91" s="3">
        <v>0.66639999999999999</v>
      </c>
      <c r="L91" s="3">
        <v>0.59870999999999996</v>
      </c>
      <c r="M91" s="3">
        <v>0.52790000000000004</v>
      </c>
      <c r="N91" s="3">
        <v>0.45619999999999999</v>
      </c>
      <c r="O91" s="3">
        <v>0.38590999999999998</v>
      </c>
      <c r="P91" s="3">
        <v>0.31918000000000002</v>
      </c>
      <c r="Q91" s="3">
        <v>0.25785000000000002</v>
      </c>
      <c r="R91" s="3">
        <v>0.20327000000000001</v>
      </c>
      <c r="S91" s="3">
        <v>0.15625</v>
      </c>
      <c r="T91" s="3">
        <v>0.11702</v>
      </c>
      <c r="U91" s="3">
        <v>8.5339999999999999E-2</v>
      </c>
      <c r="V91" s="3">
        <v>6.0569999999999999E-2</v>
      </c>
      <c r="W91" s="3">
        <v>4.1820000000000003E-2</v>
      </c>
      <c r="X91" s="3">
        <v>2.743E-2</v>
      </c>
      <c r="Y91" s="3">
        <v>1.7860000000000001E-2</v>
      </c>
      <c r="Z91" s="3">
        <v>1.1299999999999999E-2</v>
      </c>
      <c r="AA91" s="3">
        <v>6.9499999999999996E-3</v>
      </c>
      <c r="AB91" s="3">
        <v>4.15E-3</v>
      </c>
      <c r="AC91" s="3">
        <v>2.3999999999999998E-3</v>
      </c>
      <c r="AD91" s="3">
        <v>1.3500000000000001E-3</v>
      </c>
      <c r="AE91" s="3">
        <v>7.3999999999999999E-4</v>
      </c>
      <c r="AF91" s="3">
        <v>3.8999999999999999E-4</v>
      </c>
      <c r="AG91" s="3">
        <v>2.0000000000000001E-4</v>
      </c>
      <c r="AH91" s="3">
        <v>1E-4</v>
      </c>
      <c r="AI91" s="3">
        <v>5.0000000000000002E-5</v>
      </c>
      <c r="AJ91" s="3">
        <v>0</v>
      </c>
      <c r="AK91" s="3">
        <v>0</v>
      </c>
      <c r="AL91" s="5">
        <f>Points[[#This Row],[8+]]-Points[[#This Row],[9+]]</f>
        <v>5.1219999999999932E-2</v>
      </c>
      <c r="AM91" s="5">
        <f>Points[[#This Row],[9+]]-Points[[#This Row],[10+]]</f>
        <v>5.6170000000000053E-2</v>
      </c>
      <c r="AN91" s="5">
        <f>Points[[#This Row],[10+]]-Points[[#This Row],[11+]]</f>
        <v>6.2670000000000003E-2</v>
      </c>
      <c r="AO91" s="5">
        <f>Points[[#This Row],[11+]]-Points[[#This Row],[12+]]</f>
        <v>6.7690000000000028E-2</v>
      </c>
      <c r="AP91" s="5">
        <f>Points[[#This Row],[12+]]-Points[[#This Row],[13+]]</f>
        <v>7.0809999999999929E-2</v>
      </c>
      <c r="AQ91" s="5">
        <f>Points[[#This Row],[13+]]-Points[[#This Row],[14+]]</f>
        <v>7.1700000000000041E-2</v>
      </c>
      <c r="AR91" s="5">
        <f>Points[[#This Row],[14+]]-Points[[#This Row],[15+]]</f>
        <v>7.0290000000000019E-2</v>
      </c>
      <c r="AS91" s="5">
        <f>Points[[#This Row],[15+]]-Points[[#This Row],[16+]]</f>
        <v>6.6729999999999956E-2</v>
      </c>
      <c r="AT91" s="5">
        <f>Points[[#This Row],[16+]]-Points[[#This Row],[17+]]</f>
        <v>6.1329999999999996E-2</v>
      </c>
      <c r="AU91" s="5">
        <f>Points[[#This Row],[17+]]-Points[[#This Row],[18+]]</f>
        <v>5.4580000000000017E-2</v>
      </c>
      <c r="AV91" s="5">
        <f>Points[[#This Row],[18+]]-Points[[#This Row],[19+]]</f>
        <v>4.7020000000000006E-2</v>
      </c>
      <c r="AW91" s="5">
        <f>Points[[#This Row],[19+]]-Points[[#This Row],[20+]]</f>
        <v>3.9230000000000001E-2</v>
      </c>
      <c r="AX91" s="5">
        <f>Points[[#This Row],[20+]]-Points[[#This Row],[21+]]</f>
        <v>3.168E-2</v>
      </c>
      <c r="AY91" s="5">
        <f>Points[[#This Row],[21+]]-Points[[#This Row],[22+]]</f>
        <v>2.477E-2</v>
      </c>
      <c r="AZ91" s="5">
        <f>Points[[#This Row],[22+]]-Points[[#This Row],[23+]]</f>
        <v>1.8749999999999996E-2</v>
      </c>
      <c r="BA91" s="5">
        <f>Points[[#This Row],[23+]]-Points[[#This Row],[24+]]</f>
        <v>1.4390000000000003E-2</v>
      </c>
      <c r="BB91" s="5">
        <f>Points[[#This Row],[24+]]-Points[[#This Row],[25+]]</f>
        <v>9.5699999999999986E-3</v>
      </c>
      <c r="BC91" s="5">
        <f>Points[[#This Row],[25+]]-Points[[#This Row],[26+]]</f>
        <v>6.5600000000000016E-3</v>
      </c>
      <c r="BD91" s="5">
        <f>Points[[#This Row],[26+]]-Points[[#This Row],[27+]]</f>
        <v>4.3499999999999997E-3</v>
      </c>
      <c r="BE91" s="5">
        <f>Points[[#This Row],[27+]]-Points[[#This Row],[28+]]</f>
        <v>2.7999999999999995E-3</v>
      </c>
      <c r="BF91" s="5">
        <f>Points[[#This Row],[28+]]-Points[[#This Row],[29+]]</f>
        <v>1.7500000000000003E-3</v>
      </c>
      <c r="BG91" s="5">
        <f>Points[[#This Row],[29+]]-Points[[#This Row],[30+]]</f>
        <v>1.0499999999999997E-3</v>
      </c>
      <c r="BH91" s="5">
        <f>Points[[#This Row],[30+]]-Points[[#This Row],[31+]]</f>
        <v>6.1000000000000008E-4</v>
      </c>
      <c r="BI91" s="5">
        <f>Points[[#This Row],[31+]]-Points[[#This Row],[32+]]</f>
        <v>3.5E-4</v>
      </c>
      <c r="BJ91" s="5">
        <f>Points[[#This Row],[32+]]-Points[[#This Row],[33+]]</f>
        <v>1.8999999999999998E-4</v>
      </c>
      <c r="BK91" s="5">
        <f>Points[[#This Row],[33+]]-Points[[#This Row],[34+]]</f>
        <v>1E-4</v>
      </c>
      <c r="BL91" s="5">
        <f>Points[[#This Row],[34+]]-Points[[#This Row],[35+]]</f>
        <v>5.0000000000000002E-5</v>
      </c>
      <c r="BM91" s="5">
        <f>Points[[#This Row],[35+]]-Points[[#This Row],[40+]]</f>
        <v>5.0000000000000002E-5</v>
      </c>
      <c r="BN91" s="5">
        <f>Points[[#This Row],[40+]]-Points[[#This Row],[45+]]</f>
        <v>0</v>
      </c>
    </row>
    <row r="92" spans="1:66" x14ac:dyDescent="0.25">
      <c r="A92" s="10">
        <v>22400792</v>
      </c>
      <c r="B92" s="4" t="s">
        <v>248</v>
      </c>
      <c r="C92" s="4" t="s">
        <v>247</v>
      </c>
      <c r="D92" s="11">
        <v>0.8125</v>
      </c>
      <c r="E92" s="6" t="str">
        <f>HYPERLINK("https://www.nba.com/stats/player/1630173/boxscores-traditional", "Precious Achiuwa")</f>
        <v>Precious Achiuwa</v>
      </c>
      <c r="F92">
        <v>12.4</v>
      </c>
      <c r="G92" s="4">
        <v>8.1880000000000006</v>
      </c>
      <c r="H92" s="3">
        <v>0.70540000000000003</v>
      </c>
      <c r="I92" s="3">
        <v>0.66276000000000002</v>
      </c>
      <c r="J92" s="3">
        <v>0.61409000000000002</v>
      </c>
      <c r="K92" s="3">
        <v>0.56749000000000005</v>
      </c>
      <c r="L92" s="3">
        <v>0.51993999999999996</v>
      </c>
      <c r="M92" s="3">
        <v>0.47210000000000002</v>
      </c>
      <c r="N92" s="3">
        <v>0.42074</v>
      </c>
      <c r="O92" s="3">
        <v>0.37447999999999998</v>
      </c>
      <c r="P92" s="3">
        <v>0.32996999999999999</v>
      </c>
      <c r="Q92" s="3">
        <v>0.28774</v>
      </c>
      <c r="R92" s="3">
        <v>0.24825</v>
      </c>
      <c r="S92" s="3">
        <v>0.20896999999999999</v>
      </c>
      <c r="T92" s="3">
        <v>0.17619000000000001</v>
      </c>
      <c r="U92" s="3">
        <v>0.14685999999999999</v>
      </c>
      <c r="V92" s="3">
        <v>0.121</v>
      </c>
      <c r="W92" s="3">
        <v>9.8530000000000006E-2</v>
      </c>
      <c r="X92" s="3">
        <v>7.7799999999999994E-2</v>
      </c>
      <c r="Y92" s="3">
        <v>6.1780000000000002E-2</v>
      </c>
      <c r="Z92" s="3">
        <v>4.8460000000000003E-2</v>
      </c>
      <c r="AA92" s="3">
        <v>3.7539999999999997E-2</v>
      </c>
      <c r="AB92" s="3">
        <v>2.8070000000000001E-2</v>
      </c>
      <c r="AC92" s="3">
        <v>2.1180000000000001E-2</v>
      </c>
      <c r="AD92" s="3">
        <v>1.5779999999999999E-2</v>
      </c>
      <c r="AE92" s="3">
        <v>1.1599999999999999E-2</v>
      </c>
      <c r="AF92" s="3">
        <v>8.4200000000000004E-3</v>
      </c>
      <c r="AG92" s="3">
        <v>5.8700000000000002E-3</v>
      </c>
      <c r="AH92" s="3">
        <v>4.15E-3</v>
      </c>
      <c r="AI92" s="3">
        <v>2.8900000000000002E-3</v>
      </c>
      <c r="AJ92" s="3">
        <v>3.8000000000000002E-4</v>
      </c>
      <c r="AK92" s="3">
        <v>3.0000000000000001E-5</v>
      </c>
      <c r="AL92" s="5">
        <f>Points[[#This Row],[8+]]-Points[[#This Row],[9+]]</f>
        <v>4.2640000000000011E-2</v>
      </c>
      <c r="AM92" s="5">
        <f>Points[[#This Row],[9+]]-Points[[#This Row],[10+]]</f>
        <v>4.8669999999999991E-2</v>
      </c>
      <c r="AN92" s="5">
        <f>Points[[#This Row],[10+]]-Points[[#This Row],[11+]]</f>
        <v>4.6599999999999975E-2</v>
      </c>
      <c r="AO92" s="5">
        <f>Points[[#This Row],[11+]]-Points[[#This Row],[12+]]</f>
        <v>4.7550000000000092E-2</v>
      </c>
      <c r="AP92" s="5">
        <f>Points[[#This Row],[12+]]-Points[[#This Row],[13+]]</f>
        <v>4.7839999999999938E-2</v>
      </c>
      <c r="AQ92" s="5">
        <f>Points[[#This Row],[13+]]-Points[[#This Row],[14+]]</f>
        <v>5.1360000000000017E-2</v>
      </c>
      <c r="AR92" s="5">
        <f>Points[[#This Row],[14+]]-Points[[#This Row],[15+]]</f>
        <v>4.6260000000000023E-2</v>
      </c>
      <c r="AS92" s="5">
        <f>Points[[#This Row],[15+]]-Points[[#This Row],[16+]]</f>
        <v>4.4509999999999994E-2</v>
      </c>
      <c r="AT92" s="5">
        <f>Points[[#This Row],[16+]]-Points[[#This Row],[17+]]</f>
        <v>4.222999999999999E-2</v>
      </c>
      <c r="AU92" s="5">
        <f>Points[[#This Row],[17+]]-Points[[#This Row],[18+]]</f>
        <v>3.9489999999999997E-2</v>
      </c>
      <c r="AV92" s="5">
        <f>Points[[#This Row],[18+]]-Points[[#This Row],[19+]]</f>
        <v>3.9280000000000009E-2</v>
      </c>
      <c r="AW92" s="5">
        <f>Points[[#This Row],[19+]]-Points[[#This Row],[20+]]</f>
        <v>3.2779999999999976E-2</v>
      </c>
      <c r="AX92" s="5">
        <f>Points[[#This Row],[20+]]-Points[[#This Row],[21+]]</f>
        <v>2.9330000000000023E-2</v>
      </c>
      <c r="AY92" s="5">
        <f>Points[[#This Row],[21+]]-Points[[#This Row],[22+]]</f>
        <v>2.5859999999999994E-2</v>
      </c>
      <c r="AZ92" s="5">
        <f>Points[[#This Row],[22+]]-Points[[#This Row],[23+]]</f>
        <v>2.246999999999999E-2</v>
      </c>
      <c r="BA92" s="5">
        <f>Points[[#This Row],[23+]]-Points[[#This Row],[24+]]</f>
        <v>2.0730000000000012E-2</v>
      </c>
      <c r="BB92" s="5">
        <f>Points[[#This Row],[24+]]-Points[[#This Row],[25+]]</f>
        <v>1.6019999999999993E-2</v>
      </c>
      <c r="BC92" s="5">
        <f>Points[[#This Row],[25+]]-Points[[#This Row],[26+]]</f>
        <v>1.3319999999999999E-2</v>
      </c>
      <c r="BD92" s="5">
        <f>Points[[#This Row],[26+]]-Points[[#This Row],[27+]]</f>
        <v>1.0920000000000006E-2</v>
      </c>
      <c r="BE92" s="5">
        <f>Points[[#This Row],[27+]]-Points[[#This Row],[28+]]</f>
        <v>9.4699999999999958E-3</v>
      </c>
      <c r="BF92" s="5">
        <f>Points[[#This Row],[28+]]-Points[[#This Row],[29+]]</f>
        <v>6.8900000000000003E-3</v>
      </c>
      <c r="BG92" s="5">
        <f>Points[[#This Row],[29+]]-Points[[#This Row],[30+]]</f>
        <v>5.400000000000002E-3</v>
      </c>
      <c r="BH92" s="5">
        <f>Points[[#This Row],[30+]]-Points[[#This Row],[31+]]</f>
        <v>4.1799999999999997E-3</v>
      </c>
      <c r="BI92" s="5">
        <f>Points[[#This Row],[31+]]-Points[[#This Row],[32+]]</f>
        <v>3.1799999999999988E-3</v>
      </c>
      <c r="BJ92" s="5">
        <f>Points[[#This Row],[32+]]-Points[[#This Row],[33+]]</f>
        <v>2.5500000000000002E-3</v>
      </c>
      <c r="BK92" s="5">
        <f>Points[[#This Row],[33+]]-Points[[#This Row],[34+]]</f>
        <v>1.7200000000000002E-3</v>
      </c>
      <c r="BL92" s="5">
        <f>Points[[#This Row],[34+]]-Points[[#This Row],[35+]]</f>
        <v>1.2599999999999998E-3</v>
      </c>
      <c r="BM92" s="5">
        <f>Points[[#This Row],[35+]]-Points[[#This Row],[40+]]</f>
        <v>2.5100000000000001E-3</v>
      </c>
      <c r="BN92" s="5">
        <f>Points[[#This Row],[40+]]-Points[[#This Row],[45+]]</f>
        <v>3.5E-4</v>
      </c>
    </row>
    <row r="93" spans="1:66" x14ac:dyDescent="0.25">
      <c r="A93" s="10">
        <v>22400792</v>
      </c>
      <c r="B93" s="4" t="s">
        <v>248</v>
      </c>
      <c r="C93" s="4" t="s">
        <v>247</v>
      </c>
      <c r="D93" s="11">
        <v>0.8125</v>
      </c>
      <c r="E93" s="6" t="str">
        <f>HYPERLINK("https://www.nba.com/stats/player/1626166/boxscores-traditional", "Cameron Payne")</f>
        <v>Cameron Payne</v>
      </c>
      <c r="F93">
        <v>9</v>
      </c>
      <c r="G93" s="4">
        <v>3.0329999999999999</v>
      </c>
      <c r="H93" s="3">
        <v>0.62929999999999997</v>
      </c>
      <c r="I93" s="3">
        <v>0.5</v>
      </c>
      <c r="J93" s="3">
        <v>0.37069999999999997</v>
      </c>
      <c r="K93" s="3">
        <v>0.25463000000000002</v>
      </c>
      <c r="L93" s="3">
        <v>0.16109000000000001</v>
      </c>
      <c r="M93" s="3">
        <v>9.3420000000000003E-2</v>
      </c>
      <c r="N93" s="3">
        <v>4.947E-2</v>
      </c>
      <c r="O93" s="3">
        <v>2.385E-2</v>
      </c>
      <c r="P93" s="3">
        <v>1.044E-2</v>
      </c>
      <c r="Q93" s="3">
        <v>4.15E-3</v>
      </c>
      <c r="R93" s="3">
        <v>1.49E-3</v>
      </c>
      <c r="S93" s="3">
        <v>4.8000000000000001E-4</v>
      </c>
      <c r="T93" s="3">
        <v>1.3999999999999999E-4</v>
      </c>
      <c r="U93" s="3">
        <v>4.0000000000000003E-5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5">
        <f>Points[[#This Row],[8+]]-Points[[#This Row],[9+]]</f>
        <v>0.12929999999999997</v>
      </c>
      <c r="AM93" s="5">
        <f>Points[[#This Row],[9+]]-Points[[#This Row],[10+]]</f>
        <v>0.12930000000000003</v>
      </c>
      <c r="AN93" s="5">
        <f>Points[[#This Row],[10+]]-Points[[#This Row],[11+]]</f>
        <v>0.11606999999999995</v>
      </c>
      <c r="AO93" s="5">
        <f>Points[[#This Row],[11+]]-Points[[#This Row],[12+]]</f>
        <v>9.3540000000000012E-2</v>
      </c>
      <c r="AP93" s="5">
        <f>Points[[#This Row],[12+]]-Points[[#This Row],[13+]]</f>
        <v>6.7670000000000008E-2</v>
      </c>
      <c r="AQ93" s="5">
        <f>Points[[#This Row],[13+]]-Points[[#This Row],[14+]]</f>
        <v>4.3950000000000003E-2</v>
      </c>
      <c r="AR93" s="5">
        <f>Points[[#This Row],[14+]]-Points[[#This Row],[15+]]</f>
        <v>2.562E-2</v>
      </c>
      <c r="AS93" s="5">
        <f>Points[[#This Row],[15+]]-Points[[#This Row],[16+]]</f>
        <v>1.341E-2</v>
      </c>
      <c r="AT93" s="5">
        <f>Points[[#This Row],[16+]]-Points[[#This Row],[17+]]</f>
        <v>6.2899999999999996E-3</v>
      </c>
      <c r="AU93" s="5">
        <f>Points[[#This Row],[17+]]-Points[[#This Row],[18+]]</f>
        <v>2.66E-3</v>
      </c>
      <c r="AV93" s="5">
        <f>Points[[#This Row],[18+]]-Points[[#This Row],[19+]]</f>
        <v>1.01E-3</v>
      </c>
      <c r="AW93" s="5">
        <f>Points[[#This Row],[19+]]-Points[[#This Row],[20+]]</f>
        <v>3.4000000000000002E-4</v>
      </c>
      <c r="AX93" s="5">
        <f>Points[[#This Row],[20+]]-Points[[#This Row],[21+]]</f>
        <v>9.9999999999999991E-5</v>
      </c>
      <c r="AY93" s="5">
        <f>Points[[#This Row],[21+]]-Points[[#This Row],[22+]]</f>
        <v>4.0000000000000003E-5</v>
      </c>
      <c r="AZ93" s="5">
        <f>Points[[#This Row],[22+]]-Points[[#This Row],[23+]]</f>
        <v>0</v>
      </c>
      <c r="BA93" s="5">
        <f>Points[[#This Row],[23+]]-Points[[#This Row],[24+]]</f>
        <v>0</v>
      </c>
      <c r="BB93" s="5">
        <f>Points[[#This Row],[24+]]-Points[[#This Row],[25+]]</f>
        <v>0</v>
      </c>
      <c r="BC93" s="5">
        <f>Points[[#This Row],[25+]]-Points[[#This Row],[26+]]</f>
        <v>0</v>
      </c>
      <c r="BD93" s="5">
        <f>Points[[#This Row],[26+]]-Points[[#This Row],[27+]]</f>
        <v>0</v>
      </c>
      <c r="BE93" s="5">
        <f>Points[[#This Row],[27+]]-Points[[#This Row],[28+]]</f>
        <v>0</v>
      </c>
      <c r="BF93" s="5">
        <f>Points[[#This Row],[28+]]-Points[[#This Row],[29+]]</f>
        <v>0</v>
      </c>
      <c r="BG93" s="5">
        <f>Points[[#This Row],[29+]]-Points[[#This Row],[30+]]</f>
        <v>0</v>
      </c>
      <c r="BH93" s="5">
        <f>Points[[#This Row],[30+]]-Points[[#This Row],[31+]]</f>
        <v>0</v>
      </c>
      <c r="BI93" s="5">
        <f>Points[[#This Row],[31+]]-Points[[#This Row],[32+]]</f>
        <v>0</v>
      </c>
      <c r="BJ93" s="5">
        <f>Points[[#This Row],[32+]]-Points[[#This Row],[33+]]</f>
        <v>0</v>
      </c>
      <c r="BK93" s="5">
        <f>Points[[#This Row],[33+]]-Points[[#This Row],[34+]]</f>
        <v>0</v>
      </c>
      <c r="BL93" s="5">
        <f>Points[[#This Row],[34+]]-Points[[#This Row],[35+]]</f>
        <v>0</v>
      </c>
      <c r="BM93" s="5">
        <f>Points[[#This Row],[35+]]-Points[[#This Row],[40+]]</f>
        <v>0</v>
      </c>
      <c r="BN93" s="5">
        <f>Points[[#This Row],[40+]]-Points[[#This Row],[45+]]</f>
        <v>0</v>
      </c>
    </row>
    <row r="94" spans="1:66" x14ac:dyDescent="0.25">
      <c r="A94" s="10">
        <v>22400792</v>
      </c>
      <c r="B94" s="4" t="s">
        <v>248</v>
      </c>
      <c r="C94" s="4" t="s">
        <v>247</v>
      </c>
      <c r="D94" s="11">
        <v>0.8125</v>
      </c>
      <c r="E94" s="6" t="str">
        <f>HYPERLINK("https://www.nba.com/stats/player/1630540/boxscores-traditional", "Miles McBride")</f>
        <v>Miles McBride</v>
      </c>
      <c r="F94">
        <v>9.1999999999999993</v>
      </c>
      <c r="G94" s="4">
        <v>3.8679999999999999</v>
      </c>
      <c r="H94" s="3">
        <v>0.62172000000000005</v>
      </c>
      <c r="I94" s="3">
        <v>0.51993999999999996</v>
      </c>
      <c r="J94" s="3">
        <v>0.41682999999999998</v>
      </c>
      <c r="K94" s="3">
        <v>0.31918000000000002</v>
      </c>
      <c r="L94" s="3">
        <v>0.23576</v>
      </c>
      <c r="M94" s="3">
        <v>0.16353999999999999</v>
      </c>
      <c r="N94" s="3">
        <v>0.10749</v>
      </c>
      <c r="O94" s="3">
        <v>6.6809999999999994E-2</v>
      </c>
      <c r="P94" s="3">
        <v>3.9199999999999999E-2</v>
      </c>
      <c r="Q94" s="3">
        <v>2.1690000000000001E-2</v>
      </c>
      <c r="R94" s="3">
        <v>1.1299999999999999E-2</v>
      </c>
      <c r="S94" s="3">
        <v>5.7000000000000002E-3</v>
      </c>
      <c r="T94" s="3">
        <v>2.64E-3</v>
      </c>
      <c r="U94" s="3">
        <v>1.14E-3</v>
      </c>
      <c r="V94" s="3">
        <v>4.6999999999999999E-4</v>
      </c>
      <c r="W94" s="3">
        <v>1.8000000000000001E-4</v>
      </c>
      <c r="X94" s="3">
        <v>6.0000000000000002E-5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5">
        <f>Points[[#This Row],[8+]]-Points[[#This Row],[9+]]</f>
        <v>0.10178000000000009</v>
      </c>
      <c r="AM94" s="5">
        <f>Points[[#This Row],[9+]]-Points[[#This Row],[10+]]</f>
        <v>0.10310999999999998</v>
      </c>
      <c r="AN94" s="5">
        <f>Points[[#This Row],[10+]]-Points[[#This Row],[11+]]</f>
        <v>9.7649999999999959E-2</v>
      </c>
      <c r="AO94" s="5">
        <f>Points[[#This Row],[11+]]-Points[[#This Row],[12+]]</f>
        <v>8.3420000000000022E-2</v>
      </c>
      <c r="AP94" s="5">
        <f>Points[[#This Row],[12+]]-Points[[#This Row],[13+]]</f>
        <v>7.2220000000000006E-2</v>
      </c>
      <c r="AQ94" s="5">
        <f>Points[[#This Row],[13+]]-Points[[#This Row],[14+]]</f>
        <v>5.6049999999999989E-2</v>
      </c>
      <c r="AR94" s="5">
        <f>Points[[#This Row],[14+]]-Points[[#This Row],[15+]]</f>
        <v>4.0680000000000008E-2</v>
      </c>
      <c r="AS94" s="5">
        <f>Points[[#This Row],[15+]]-Points[[#This Row],[16+]]</f>
        <v>2.7609999999999996E-2</v>
      </c>
      <c r="AT94" s="5">
        <f>Points[[#This Row],[16+]]-Points[[#This Row],[17+]]</f>
        <v>1.7509999999999998E-2</v>
      </c>
      <c r="AU94" s="5">
        <f>Points[[#This Row],[17+]]-Points[[#This Row],[18+]]</f>
        <v>1.0390000000000002E-2</v>
      </c>
      <c r="AV94" s="5">
        <f>Points[[#This Row],[18+]]-Points[[#This Row],[19+]]</f>
        <v>5.5999999999999991E-3</v>
      </c>
      <c r="AW94" s="5">
        <f>Points[[#This Row],[19+]]-Points[[#This Row],[20+]]</f>
        <v>3.0600000000000002E-3</v>
      </c>
      <c r="AX94" s="5">
        <f>Points[[#This Row],[20+]]-Points[[#This Row],[21+]]</f>
        <v>1.5E-3</v>
      </c>
      <c r="AY94" s="5">
        <f>Points[[#This Row],[21+]]-Points[[#This Row],[22+]]</f>
        <v>6.7000000000000002E-4</v>
      </c>
      <c r="AZ94" s="5">
        <f>Points[[#This Row],[22+]]-Points[[#This Row],[23+]]</f>
        <v>2.9E-4</v>
      </c>
      <c r="BA94" s="5">
        <f>Points[[#This Row],[23+]]-Points[[#This Row],[24+]]</f>
        <v>1.2000000000000002E-4</v>
      </c>
      <c r="BB94" s="5">
        <f>Points[[#This Row],[24+]]-Points[[#This Row],[25+]]</f>
        <v>6.0000000000000002E-5</v>
      </c>
      <c r="BC94" s="5">
        <f>Points[[#This Row],[25+]]-Points[[#This Row],[26+]]</f>
        <v>0</v>
      </c>
      <c r="BD94" s="5">
        <f>Points[[#This Row],[26+]]-Points[[#This Row],[27+]]</f>
        <v>0</v>
      </c>
      <c r="BE94" s="5">
        <f>Points[[#This Row],[27+]]-Points[[#This Row],[28+]]</f>
        <v>0</v>
      </c>
      <c r="BF94" s="5">
        <f>Points[[#This Row],[28+]]-Points[[#This Row],[29+]]</f>
        <v>0</v>
      </c>
      <c r="BG94" s="5">
        <f>Points[[#This Row],[29+]]-Points[[#This Row],[30+]]</f>
        <v>0</v>
      </c>
      <c r="BH94" s="5">
        <f>Points[[#This Row],[30+]]-Points[[#This Row],[31+]]</f>
        <v>0</v>
      </c>
      <c r="BI94" s="5">
        <f>Points[[#This Row],[31+]]-Points[[#This Row],[32+]]</f>
        <v>0</v>
      </c>
      <c r="BJ94" s="5">
        <f>Points[[#This Row],[32+]]-Points[[#This Row],[33+]]</f>
        <v>0</v>
      </c>
      <c r="BK94" s="5">
        <f>Points[[#This Row],[33+]]-Points[[#This Row],[34+]]</f>
        <v>0</v>
      </c>
      <c r="BL94" s="5">
        <f>Points[[#This Row],[34+]]-Points[[#This Row],[35+]]</f>
        <v>0</v>
      </c>
      <c r="BM94" s="5">
        <f>Points[[#This Row],[35+]]-Points[[#This Row],[40+]]</f>
        <v>0</v>
      </c>
      <c r="BN94" s="5">
        <f>Points[[#This Row],[40+]]-Points[[#This Row],[45+]]</f>
        <v>0</v>
      </c>
    </row>
    <row r="95" spans="1:66" x14ac:dyDescent="0.25">
      <c r="A95" s="10">
        <v>22400793</v>
      </c>
      <c r="B95" s="4" t="s">
        <v>194</v>
      </c>
      <c r="C95" s="4" t="s">
        <v>261</v>
      </c>
      <c r="D95" s="11">
        <v>0.83333333333333337</v>
      </c>
      <c r="E95" s="6" t="str">
        <f>HYPERLINK("https://www.nba.com/stats/player/203507/boxscores-traditional", "Giannis Antetokounmpo")</f>
        <v>Giannis Antetokounmpo</v>
      </c>
      <c r="F95">
        <v>35</v>
      </c>
      <c r="G95" s="4">
        <v>2.8980000000000001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1</v>
      </c>
      <c r="W95" s="3">
        <v>1</v>
      </c>
      <c r="X95" s="3">
        <v>0.99992999999999999</v>
      </c>
      <c r="Y95" s="3">
        <v>0.99972000000000005</v>
      </c>
      <c r="Z95" s="3">
        <v>0.99905999999999995</v>
      </c>
      <c r="AA95" s="3">
        <v>0.99711000000000005</v>
      </c>
      <c r="AB95" s="3">
        <v>0.99224000000000001</v>
      </c>
      <c r="AC95" s="3">
        <v>0.98077000000000003</v>
      </c>
      <c r="AD95" s="3">
        <v>0.95818000000000003</v>
      </c>
      <c r="AE95" s="3">
        <v>0.91620999999999997</v>
      </c>
      <c r="AF95" s="3">
        <v>0.85082999999999998</v>
      </c>
      <c r="AG95" s="3">
        <v>0.75490000000000002</v>
      </c>
      <c r="AH95" s="3">
        <v>0.63683000000000001</v>
      </c>
      <c r="AI95" s="3">
        <v>0.5</v>
      </c>
      <c r="AJ95" s="3">
        <v>4.1820000000000003E-2</v>
      </c>
      <c r="AK95" s="3">
        <v>2.7999999999999998E-4</v>
      </c>
      <c r="AL95" s="5">
        <f>Points[[#This Row],[8+]]-Points[[#This Row],[9+]]</f>
        <v>0</v>
      </c>
      <c r="AM95" s="5">
        <f>Points[[#This Row],[9+]]-Points[[#This Row],[10+]]</f>
        <v>0</v>
      </c>
      <c r="AN95" s="5">
        <f>Points[[#This Row],[10+]]-Points[[#This Row],[11+]]</f>
        <v>0</v>
      </c>
      <c r="AO95" s="5">
        <f>Points[[#This Row],[11+]]-Points[[#This Row],[12+]]</f>
        <v>0</v>
      </c>
      <c r="AP95" s="5">
        <f>Points[[#This Row],[12+]]-Points[[#This Row],[13+]]</f>
        <v>0</v>
      </c>
      <c r="AQ95" s="5">
        <f>Points[[#This Row],[13+]]-Points[[#This Row],[14+]]</f>
        <v>0</v>
      </c>
      <c r="AR95" s="5">
        <f>Points[[#This Row],[14+]]-Points[[#This Row],[15+]]</f>
        <v>0</v>
      </c>
      <c r="AS95" s="5">
        <f>Points[[#This Row],[15+]]-Points[[#This Row],[16+]]</f>
        <v>0</v>
      </c>
      <c r="AT95" s="5">
        <f>Points[[#This Row],[16+]]-Points[[#This Row],[17+]]</f>
        <v>0</v>
      </c>
      <c r="AU95" s="5">
        <f>Points[[#This Row],[17+]]-Points[[#This Row],[18+]]</f>
        <v>0</v>
      </c>
      <c r="AV95" s="5">
        <f>Points[[#This Row],[18+]]-Points[[#This Row],[19+]]</f>
        <v>0</v>
      </c>
      <c r="AW95" s="5">
        <f>Points[[#This Row],[19+]]-Points[[#This Row],[20+]]</f>
        <v>0</v>
      </c>
      <c r="AX95" s="5">
        <f>Points[[#This Row],[20+]]-Points[[#This Row],[21+]]</f>
        <v>0</v>
      </c>
      <c r="AY95" s="5">
        <f>Points[[#This Row],[21+]]-Points[[#This Row],[22+]]</f>
        <v>0</v>
      </c>
      <c r="AZ95" s="5">
        <f>Points[[#This Row],[22+]]-Points[[#This Row],[23+]]</f>
        <v>0</v>
      </c>
      <c r="BA95" s="5">
        <f>Points[[#This Row],[23+]]-Points[[#This Row],[24+]]</f>
        <v>7.0000000000014495E-5</v>
      </c>
      <c r="BB95" s="5">
        <f>Points[[#This Row],[24+]]-Points[[#This Row],[25+]]</f>
        <v>2.0999999999993246E-4</v>
      </c>
      <c r="BC95" s="5">
        <f>Points[[#This Row],[25+]]-Points[[#This Row],[26+]]</f>
        <v>6.6000000000010495E-4</v>
      </c>
      <c r="BD95" s="5">
        <f>Points[[#This Row],[26+]]-Points[[#This Row],[27+]]</f>
        <v>1.9499999999998963E-3</v>
      </c>
      <c r="BE95" s="5">
        <f>Points[[#This Row],[27+]]-Points[[#This Row],[28+]]</f>
        <v>4.870000000000041E-3</v>
      </c>
      <c r="BF95" s="5">
        <f>Points[[#This Row],[28+]]-Points[[#This Row],[29+]]</f>
        <v>1.146999999999998E-2</v>
      </c>
      <c r="BG95" s="5">
        <f>Points[[#This Row],[29+]]-Points[[#This Row],[30+]]</f>
        <v>2.2589999999999999E-2</v>
      </c>
      <c r="BH95" s="5">
        <f>Points[[#This Row],[30+]]-Points[[#This Row],[31+]]</f>
        <v>4.1970000000000063E-2</v>
      </c>
      <c r="BI95" s="5">
        <f>Points[[#This Row],[31+]]-Points[[#This Row],[32+]]</f>
        <v>6.5379999999999994E-2</v>
      </c>
      <c r="BJ95" s="5">
        <f>Points[[#This Row],[32+]]-Points[[#This Row],[33+]]</f>
        <v>9.592999999999996E-2</v>
      </c>
      <c r="BK95" s="5">
        <f>Points[[#This Row],[33+]]-Points[[#This Row],[34+]]</f>
        <v>0.11807000000000001</v>
      </c>
      <c r="BL95" s="5">
        <f>Points[[#This Row],[34+]]-Points[[#This Row],[35+]]</f>
        <v>0.13683000000000001</v>
      </c>
      <c r="BM95" s="5">
        <f>Points[[#This Row],[35+]]-Points[[#This Row],[40+]]</f>
        <v>0.45817999999999998</v>
      </c>
      <c r="BN95" s="5">
        <f>Points[[#This Row],[40+]]-Points[[#This Row],[45+]]</f>
        <v>4.1540000000000001E-2</v>
      </c>
    </row>
    <row r="96" spans="1:66" x14ac:dyDescent="0.25">
      <c r="A96" s="10">
        <v>22400793</v>
      </c>
      <c r="B96" s="4" t="s">
        <v>194</v>
      </c>
      <c r="C96" s="4" t="s">
        <v>261</v>
      </c>
      <c r="D96" s="11">
        <v>0.83333333333333337</v>
      </c>
      <c r="E96" s="6" t="str">
        <f>HYPERLINK("https://www.nba.com/stats/player/1628398/boxscores-traditional", "Kyle Kuzma")</f>
        <v>Kyle Kuzma</v>
      </c>
      <c r="F96">
        <v>16.25</v>
      </c>
      <c r="G96" s="4">
        <v>3.8319999999999999</v>
      </c>
      <c r="H96" s="3">
        <v>0.98421999999999998</v>
      </c>
      <c r="I96" s="3">
        <v>0.97062000000000004</v>
      </c>
      <c r="J96" s="3">
        <v>0.94845000000000002</v>
      </c>
      <c r="K96" s="3">
        <v>0.91466000000000003</v>
      </c>
      <c r="L96" s="3">
        <v>0.86650000000000005</v>
      </c>
      <c r="M96" s="3">
        <v>0.80234000000000005</v>
      </c>
      <c r="N96" s="3">
        <v>0.72240000000000004</v>
      </c>
      <c r="O96" s="3">
        <v>0.62929999999999997</v>
      </c>
      <c r="P96" s="3">
        <v>0.52790000000000004</v>
      </c>
      <c r="Q96" s="3">
        <v>0.42074</v>
      </c>
      <c r="R96" s="3">
        <v>0.32275999999999999</v>
      </c>
      <c r="S96" s="3">
        <v>0.23576</v>
      </c>
      <c r="T96" s="3">
        <v>0.16353999999999999</v>
      </c>
      <c r="U96" s="3">
        <v>0.10749</v>
      </c>
      <c r="V96" s="3">
        <v>6.6809999999999994E-2</v>
      </c>
      <c r="W96" s="3">
        <v>3.9199999999999999E-2</v>
      </c>
      <c r="X96" s="3">
        <v>2.1690000000000001E-2</v>
      </c>
      <c r="Y96" s="3">
        <v>1.1299999999999999E-2</v>
      </c>
      <c r="Z96" s="3">
        <v>5.5399999999999998E-3</v>
      </c>
      <c r="AA96" s="3">
        <v>2.48E-3</v>
      </c>
      <c r="AB96" s="3">
        <v>1.07E-3</v>
      </c>
      <c r="AC96" s="3">
        <v>4.2999999999999999E-4</v>
      </c>
      <c r="AD96" s="3">
        <v>1.7000000000000001E-4</v>
      </c>
      <c r="AE96" s="3">
        <v>6.0000000000000002E-5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5">
        <f>Points[[#This Row],[8+]]-Points[[#This Row],[9+]]</f>
        <v>1.3599999999999945E-2</v>
      </c>
      <c r="AM96" s="5">
        <f>Points[[#This Row],[9+]]-Points[[#This Row],[10+]]</f>
        <v>2.2170000000000023E-2</v>
      </c>
      <c r="AN96" s="5">
        <f>Points[[#This Row],[10+]]-Points[[#This Row],[11+]]</f>
        <v>3.3789999999999987E-2</v>
      </c>
      <c r="AO96" s="5">
        <f>Points[[#This Row],[11+]]-Points[[#This Row],[12+]]</f>
        <v>4.8159999999999981E-2</v>
      </c>
      <c r="AP96" s="5">
        <f>Points[[#This Row],[12+]]-Points[[#This Row],[13+]]</f>
        <v>6.4159999999999995E-2</v>
      </c>
      <c r="AQ96" s="5">
        <f>Points[[#This Row],[13+]]-Points[[#This Row],[14+]]</f>
        <v>7.9940000000000011E-2</v>
      </c>
      <c r="AR96" s="5">
        <f>Points[[#This Row],[14+]]-Points[[#This Row],[15+]]</f>
        <v>9.3100000000000072E-2</v>
      </c>
      <c r="AS96" s="5">
        <f>Points[[#This Row],[15+]]-Points[[#This Row],[16+]]</f>
        <v>0.10139999999999993</v>
      </c>
      <c r="AT96" s="5">
        <f>Points[[#This Row],[16+]]-Points[[#This Row],[17+]]</f>
        <v>0.10716000000000003</v>
      </c>
      <c r="AU96" s="5">
        <f>Points[[#This Row],[17+]]-Points[[#This Row],[18+]]</f>
        <v>9.7980000000000012E-2</v>
      </c>
      <c r="AV96" s="5">
        <f>Points[[#This Row],[18+]]-Points[[#This Row],[19+]]</f>
        <v>8.6999999999999994E-2</v>
      </c>
      <c r="AW96" s="5">
        <f>Points[[#This Row],[19+]]-Points[[#This Row],[20+]]</f>
        <v>7.2220000000000006E-2</v>
      </c>
      <c r="AX96" s="5">
        <f>Points[[#This Row],[20+]]-Points[[#This Row],[21+]]</f>
        <v>5.6049999999999989E-2</v>
      </c>
      <c r="AY96" s="5">
        <f>Points[[#This Row],[21+]]-Points[[#This Row],[22+]]</f>
        <v>4.0680000000000008E-2</v>
      </c>
      <c r="AZ96" s="5">
        <f>Points[[#This Row],[22+]]-Points[[#This Row],[23+]]</f>
        <v>2.7609999999999996E-2</v>
      </c>
      <c r="BA96" s="5">
        <f>Points[[#This Row],[23+]]-Points[[#This Row],[24+]]</f>
        <v>1.7509999999999998E-2</v>
      </c>
      <c r="BB96" s="5">
        <f>Points[[#This Row],[24+]]-Points[[#This Row],[25+]]</f>
        <v>1.0390000000000002E-2</v>
      </c>
      <c r="BC96" s="5">
        <f>Points[[#This Row],[25+]]-Points[[#This Row],[26+]]</f>
        <v>5.7599999999999995E-3</v>
      </c>
      <c r="BD96" s="5">
        <f>Points[[#This Row],[26+]]-Points[[#This Row],[27+]]</f>
        <v>3.0599999999999998E-3</v>
      </c>
      <c r="BE96" s="5">
        <f>Points[[#This Row],[27+]]-Points[[#This Row],[28+]]</f>
        <v>1.41E-3</v>
      </c>
      <c r="BF96" s="5">
        <f>Points[[#This Row],[28+]]-Points[[#This Row],[29+]]</f>
        <v>6.3999999999999994E-4</v>
      </c>
      <c r="BG96" s="5">
        <f>Points[[#This Row],[29+]]-Points[[#This Row],[30+]]</f>
        <v>2.5999999999999998E-4</v>
      </c>
      <c r="BH96" s="5">
        <f>Points[[#This Row],[30+]]-Points[[#This Row],[31+]]</f>
        <v>1.1000000000000002E-4</v>
      </c>
      <c r="BI96" s="5">
        <f>Points[[#This Row],[31+]]-Points[[#This Row],[32+]]</f>
        <v>6.0000000000000002E-5</v>
      </c>
      <c r="BJ96" s="5">
        <f>Points[[#This Row],[32+]]-Points[[#This Row],[33+]]</f>
        <v>0</v>
      </c>
      <c r="BK96" s="5">
        <f>Points[[#This Row],[33+]]-Points[[#This Row],[34+]]</f>
        <v>0</v>
      </c>
      <c r="BL96" s="5">
        <f>Points[[#This Row],[34+]]-Points[[#This Row],[35+]]</f>
        <v>0</v>
      </c>
      <c r="BM96" s="5">
        <f>Points[[#This Row],[35+]]-Points[[#This Row],[40+]]</f>
        <v>0</v>
      </c>
      <c r="BN96" s="5">
        <f>Points[[#This Row],[40+]]-Points[[#This Row],[45+]]</f>
        <v>0</v>
      </c>
    </row>
    <row r="97" spans="1:66" x14ac:dyDescent="0.25">
      <c r="A97" s="10">
        <v>22400793</v>
      </c>
      <c r="B97" s="4" t="s">
        <v>194</v>
      </c>
      <c r="C97" s="4" t="s">
        <v>261</v>
      </c>
      <c r="D97" s="11">
        <v>0.83333333333333337</v>
      </c>
      <c r="E97" s="6" t="str">
        <f>HYPERLINK("https://www.nba.com/stats/player/203081/boxscores-traditional", "Damian Lillard")</f>
        <v>Damian Lillard</v>
      </c>
      <c r="F97">
        <v>29.6</v>
      </c>
      <c r="G97" s="4">
        <v>10.071999999999999</v>
      </c>
      <c r="H97" s="3">
        <v>0.98382000000000003</v>
      </c>
      <c r="I97" s="3">
        <v>0.97982000000000002</v>
      </c>
      <c r="J97" s="3">
        <v>0.97441</v>
      </c>
      <c r="K97" s="3">
        <v>0.96784000000000003</v>
      </c>
      <c r="L97" s="3">
        <v>0.95994000000000002</v>
      </c>
      <c r="M97" s="3">
        <v>0.95052999999999999</v>
      </c>
      <c r="N97" s="3">
        <v>0.93942999999999999</v>
      </c>
      <c r="O97" s="3">
        <v>0.92647000000000002</v>
      </c>
      <c r="P97" s="3">
        <v>0.91149000000000002</v>
      </c>
      <c r="Q97" s="3">
        <v>0.89434999999999998</v>
      </c>
      <c r="R97" s="3">
        <v>0.87492999999999999</v>
      </c>
      <c r="S97" s="3">
        <v>0.85314000000000001</v>
      </c>
      <c r="T97" s="3">
        <v>0.82894000000000001</v>
      </c>
      <c r="U97" s="3">
        <v>0.80234000000000005</v>
      </c>
      <c r="V97" s="3">
        <v>0.77337</v>
      </c>
      <c r="W97" s="3">
        <v>0.74536999999999998</v>
      </c>
      <c r="X97" s="3">
        <v>0.71226</v>
      </c>
      <c r="Y97" s="3">
        <v>0.67723999999999995</v>
      </c>
      <c r="Z97" s="3">
        <v>0.64058000000000004</v>
      </c>
      <c r="AA97" s="3">
        <v>0.60257000000000005</v>
      </c>
      <c r="AB97" s="3">
        <v>0.56355999999999995</v>
      </c>
      <c r="AC97" s="3">
        <v>0.52392000000000005</v>
      </c>
      <c r="AD97" s="3">
        <v>0.48404999999999998</v>
      </c>
      <c r="AE97" s="3">
        <v>0.44433</v>
      </c>
      <c r="AF97" s="3">
        <v>0.40516999999999997</v>
      </c>
      <c r="AG97" s="3">
        <v>0.36692999999999998</v>
      </c>
      <c r="AH97" s="3">
        <v>0.32996999999999999</v>
      </c>
      <c r="AI97" s="3">
        <v>0.29459999999999997</v>
      </c>
      <c r="AJ97" s="3">
        <v>0.15151000000000001</v>
      </c>
      <c r="AK97" s="3">
        <v>6.3009999999999997E-2</v>
      </c>
      <c r="AL97" s="5">
        <f>Points[[#This Row],[8+]]-Points[[#This Row],[9+]]</f>
        <v>4.0000000000000036E-3</v>
      </c>
      <c r="AM97" s="5">
        <f>Points[[#This Row],[9+]]-Points[[#This Row],[10+]]</f>
        <v>5.4100000000000259E-3</v>
      </c>
      <c r="AN97" s="5">
        <f>Points[[#This Row],[10+]]-Points[[#This Row],[11+]]</f>
        <v>6.5699999999999648E-3</v>
      </c>
      <c r="AO97" s="5">
        <f>Points[[#This Row],[11+]]-Points[[#This Row],[12+]]</f>
        <v>7.9000000000000181E-3</v>
      </c>
      <c r="AP97" s="5">
        <f>Points[[#This Row],[12+]]-Points[[#This Row],[13+]]</f>
        <v>9.4100000000000295E-3</v>
      </c>
      <c r="AQ97" s="5">
        <f>Points[[#This Row],[13+]]-Points[[#This Row],[14+]]</f>
        <v>1.1099999999999999E-2</v>
      </c>
      <c r="AR97" s="5">
        <f>Points[[#This Row],[14+]]-Points[[#This Row],[15+]]</f>
        <v>1.2959999999999972E-2</v>
      </c>
      <c r="AS97" s="5">
        <f>Points[[#This Row],[15+]]-Points[[#This Row],[16+]]</f>
        <v>1.4979999999999993E-2</v>
      </c>
      <c r="AT97" s="5">
        <f>Points[[#This Row],[16+]]-Points[[#This Row],[17+]]</f>
        <v>1.7140000000000044E-2</v>
      </c>
      <c r="AU97" s="5">
        <f>Points[[#This Row],[17+]]-Points[[#This Row],[18+]]</f>
        <v>1.9419999999999993E-2</v>
      </c>
      <c r="AV97" s="5">
        <f>Points[[#This Row],[18+]]-Points[[#This Row],[19+]]</f>
        <v>2.1789999999999976E-2</v>
      </c>
      <c r="AW97" s="5">
        <f>Points[[#This Row],[19+]]-Points[[#This Row],[20+]]</f>
        <v>2.4199999999999999E-2</v>
      </c>
      <c r="AX97" s="5">
        <f>Points[[#This Row],[20+]]-Points[[#This Row],[21+]]</f>
        <v>2.6599999999999957E-2</v>
      </c>
      <c r="AY97" s="5">
        <f>Points[[#This Row],[21+]]-Points[[#This Row],[22+]]</f>
        <v>2.8970000000000051E-2</v>
      </c>
      <c r="AZ97" s="5">
        <f>Points[[#This Row],[22+]]-Points[[#This Row],[23+]]</f>
        <v>2.8000000000000025E-2</v>
      </c>
      <c r="BA97" s="5">
        <f>Points[[#This Row],[23+]]-Points[[#This Row],[24+]]</f>
        <v>3.3109999999999973E-2</v>
      </c>
      <c r="BB97" s="5">
        <f>Points[[#This Row],[24+]]-Points[[#This Row],[25+]]</f>
        <v>3.5020000000000051E-2</v>
      </c>
      <c r="BC97" s="5">
        <f>Points[[#This Row],[25+]]-Points[[#This Row],[26+]]</f>
        <v>3.6659999999999915E-2</v>
      </c>
      <c r="BD97" s="5">
        <f>Points[[#This Row],[26+]]-Points[[#This Row],[27+]]</f>
        <v>3.8009999999999988E-2</v>
      </c>
      <c r="BE97" s="5">
        <f>Points[[#This Row],[27+]]-Points[[#This Row],[28+]]</f>
        <v>3.90100000000001E-2</v>
      </c>
      <c r="BF97" s="5">
        <f>Points[[#This Row],[28+]]-Points[[#This Row],[29+]]</f>
        <v>3.9639999999999898E-2</v>
      </c>
      <c r="BG97" s="5">
        <f>Points[[#This Row],[29+]]-Points[[#This Row],[30+]]</f>
        <v>3.9870000000000072E-2</v>
      </c>
      <c r="BH97" s="5">
        <f>Points[[#This Row],[30+]]-Points[[#This Row],[31+]]</f>
        <v>3.9719999999999978E-2</v>
      </c>
      <c r="BI97" s="5">
        <f>Points[[#This Row],[31+]]-Points[[#This Row],[32+]]</f>
        <v>3.9160000000000028E-2</v>
      </c>
      <c r="BJ97" s="5">
        <f>Points[[#This Row],[32+]]-Points[[#This Row],[33+]]</f>
        <v>3.8239999999999996E-2</v>
      </c>
      <c r="BK97" s="5">
        <f>Points[[#This Row],[33+]]-Points[[#This Row],[34+]]</f>
        <v>3.6959999999999993E-2</v>
      </c>
      <c r="BL97" s="5">
        <f>Points[[#This Row],[34+]]-Points[[#This Row],[35+]]</f>
        <v>3.5370000000000013E-2</v>
      </c>
      <c r="BM97" s="5">
        <f>Points[[#This Row],[35+]]-Points[[#This Row],[40+]]</f>
        <v>0.14308999999999997</v>
      </c>
      <c r="BN97" s="5">
        <f>Points[[#This Row],[40+]]-Points[[#This Row],[45+]]</f>
        <v>8.8500000000000009E-2</v>
      </c>
    </row>
    <row r="98" spans="1:66" x14ac:dyDescent="0.25">
      <c r="A98" s="10">
        <v>22400793</v>
      </c>
      <c r="B98" s="4" t="s">
        <v>194</v>
      </c>
      <c r="C98" s="4" t="s">
        <v>261</v>
      </c>
      <c r="D98" s="11">
        <v>0.83333333333333337</v>
      </c>
      <c r="E98" s="6" t="str">
        <f>HYPERLINK("https://www.nba.com/stats/player/1629018/boxscores-traditional", "Gary Trent Jr.")</f>
        <v>Gary Trent Jr.</v>
      </c>
      <c r="F98">
        <v>16.600000000000001</v>
      </c>
      <c r="G98" s="4">
        <v>5.851</v>
      </c>
      <c r="H98" s="3">
        <v>0.92922000000000005</v>
      </c>
      <c r="I98" s="3">
        <v>0.9032</v>
      </c>
      <c r="J98" s="3">
        <v>0.87075999999999998</v>
      </c>
      <c r="K98" s="3">
        <v>0.83147000000000004</v>
      </c>
      <c r="L98" s="3">
        <v>0.78524000000000005</v>
      </c>
      <c r="M98" s="3">
        <v>0.73236999999999997</v>
      </c>
      <c r="N98" s="3">
        <v>0.67003000000000001</v>
      </c>
      <c r="O98" s="3">
        <v>0.60641999999999996</v>
      </c>
      <c r="P98" s="3">
        <v>0.53983000000000003</v>
      </c>
      <c r="Q98" s="3">
        <v>0.47210000000000002</v>
      </c>
      <c r="R98" s="3">
        <v>0.40516999999999997</v>
      </c>
      <c r="S98" s="3">
        <v>0.34089999999999998</v>
      </c>
      <c r="T98" s="3">
        <v>0.28095999999999999</v>
      </c>
      <c r="U98" s="3">
        <v>0.22663</v>
      </c>
      <c r="V98" s="3">
        <v>0.17879</v>
      </c>
      <c r="W98" s="3">
        <v>0.13786000000000001</v>
      </c>
      <c r="X98" s="3">
        <v>0.10383000000000001</v>
      </c>
      <c r="Y98" s="3">
        <v>7.4929999999999997E-2</v>
      </c>
      <c r="Z98" s="3">
        <v>5.3699999999999998E-2</v>
      </c>
      <c r="AA98" s="3">
        <v>3.7539999999999997E-2</v>
      </c>
      <c r="AB98" s="3">
        <v>2.5590000000000002E-2</v>
      </c>
      <c r="AC98" s="3">
        <v>1.7000000000000001E-2</v>
      </c>
      <c r="AD98" s="3">
        <v>1.1010000000000001E-2</v>
      </c>
      <c r="AE98" s="3">
        <v>6.9499999999999996E-3</v>
      </c>
      <c r="AF98" s="3">
        <v>4.2700000000000004E-3</v>
      </c>
      <c r="AG98" s="3">
        <v>2.5600000000000002E-3</v>
      </c>
      <c r="AH98" s="3">
        <v>1.49E-3</v>
      </c>
      <c r="AI98" s="3">
        <v>8.4000000000000003E-4</v>
      </c>
      <c r="AJ98" s="3">
        <v>0</v>
      </c>
      <c r="AK98" s="3">
        <v>0</v>
      </c>
      <c r="AL98" s="5">
        <f>Points[[#This Row],[8+]]-Points[[#This Row],[9+]]</f>
        <v>2.6020000000000043E-2</v>
      </c>
      <c r="AM98" s="5">
        <f>Points[[#This Row],[9+]]-Points[[#This Row],[10+]]</f>
        <v>3.2440000000000024E-2</v>
      </c>
      <c r="AN98" s="5">
        <f>Points[[#This Row],[10+]]-Points[[#This Row],[11+]]</f>
        <v>3.9289999999999936E-2</v>
      </c>
      <c r="AO98" s="5">
        <f>Points[[#This Row],[11+]]-Points[[#This Row],[12+]]</f>
        <v>4.6229999999999993E-2</v>
      </c>
      <c r="AP98" s="5">
        <f>Points[[#This Row],[12+]]-Points[[#This Row],[13+]]</f>
        <v>5.2870000000000084E-2</v>
      </c>
      <c r="AQ98" s="5">
        <f>Points[[#This Row],[13+]]-Points[[#This Row],[14+]]</f>
        <v>6.2339999999999951E-2</v>
      </c>
      <c r="AR98" s="5">
        <f>Points[[#This Row],[14+]]-Points[[#This Row],[15+]]</f>
        <v>6.3610000000000055E-2</v>
      </c>
      <c r="AS98" s="5">
        <f>Points[[#This Row],[15+]]-Points[[#This Row],[16+]]</f>
        <v>6.6589999999999927E-2</v>
      </c>
      <c r="AT98" s="5">
        <f>Points[[#This Row],[16+]]-Points[[#This Row],[17+]]</f>
        <v>6.7730000000000012E-2</v>
      </c>
      <c r="AU98" s="5">
        <f>Points[[#This Row],[17+]]-Points[[#This Row],[18+]]</f>
        <v>6.6930000000000045E-2</v>
      </c>
      <c r="AV98" s="5">
        <f>Points[[#This Row],[18+]]-Points[[#This Row],[19+]]</f>
        <v>6.4269999999999994E-2</v>
      </c>
      <c r="AW98" s="5">
        <f>Points[[#This Row],[19+]]-Points[[#This Row],[20+]]</f>
        <v>5.9939999999999993E-2</v>
      </c>
      <c r="AX98" s="5">
        <f>Points[[#This Row],[20+]]-Points[[#This Row],[21+]]</f>
        <v>5.4329999999999989E-2</v>
      </c>
      <c r="AY98" s="5">
        <f>Points[[#This Row],[21+]]-Points[[#This Row],[22+]]</f>
        <v>4.7839999999999994E-2</v>
      </c>
      <c r="AZ98" s="5">
        <f>Points[[#This Row],[22+]]-Points[[#This Row],[23+]]</f>
        <v>4.0929999999999994E-2</v>
      </c>
      <c r="BA98" s="5">
        <f>Points[[#This Row],[23+]]-Points[[#This Row],[24+]]</f>
        <v>3.4030000000000005E-2</v>
      </c>
      <c r="BB98" s="5">
        <f>Points[[#This Row],[24+]]-Points[[#This Row],[25+]]</f>
        <v>2.8900000000000009E-2</v>
      </c>
      <c r="BC98" s="5">
        <f>Points[[#This Row],[25+]]-Points[[#This Row],[26+]]</f>
        <v>2.1229999999999999E-2</v>
      </c>
      <c r="BD98" s="5">
        <f>Points[[#This Row],[26+]]-Points[[#This Row],[27+]]</f>
        <v>1.6160000000000001E-2</v>
      </c>
      <c r="BE98" s="5">
        <f>Points[[#This Row],[27+]]-Points[[#This Row],[28+]]</f>
        <v>1.1949999999999995E-2</v>
      </c>
      <c r="BF98" s="5">
        <f>Points[[#This Row],[28+]]-Points[[#This Row],[29+]]</f>
        <v>8.5900000000000004E-3</v>
      </c>
      <c r="BG98" s="5">
        <f>Points[[#This Row],[29+]]-Points[[#This Row],[30+]]</f>
        <v>5.9900000000000005E-3</v>
      </c>
      <c r="BH98" s="5">
        <f>Points[[#This Row],[30+]]-Points[[#This Row],[31+]]</f>
        <v>4.0600000000000011E-3</v>
      </c>
      <c r="BI98" s="5">
        <f>Points[[#This Row],[31+]]-Points[[#This Row],[32+]]</f>
        <v>2.6799999999999992E-3</v>
      </c>
      <c r="BJ98" s="5">
        <f>Points[[#This Row],[32+]]-Points[[#This Row],[33+]]</f>
        <v>1.7100000000000001E-3</v>
      </c>
      <c r="BK98" s="5">
        <f>Points[[#This Row],[33+]]-Points[[#This Row],[34+]]</f>
        <v>1.0700000000000002E-3</v>
      </c>
      <c r="BL98" s="5">
        <f>Points[[#This Row],[34+]]-Points[[#This Row],[35+]]</f>
        <v>6.4999999999999997E-4</v>
      </c>
      <c r="BM98" s="5">
        <f>Points[[#This Row],[35+]]-Points[[#This Row],[40+]]</f>
        <v>8.4000000000000003E-4</v>
      </c>
      <c r="BN98" s="5">
        <f>Points[[#This Row],[40+]]-Points[[#This Row],[45+]]</f>
        <v>0</v>
      </c>
    </row>
    <row r="99" spans="1:66" x14ac:dyDescent="0.25">
      <c r="A99" s="10">
        <v>22400793</v>
      </c>
      <c r="B99" s="4" t="s">
        <v>194</v>
      </c>
      <c r="C99" s="4" t="s">
        <v>261</v>
      </c>
      <c r="D99" s="11">
        <v>0.83333333333333337</v>
      </c>
      <c r="E99" s="6" t="str">
        <f>HYPERLINK("https://www.nba.com/stats/player/201572/boxscores-traditional", "Brook Lopez")</f>
        <v>Brook Lopez</v>
      </c>
      <c r="F99">
        <v>12.4</v>
      </c>
      <c r="G99" s="4">
        <v>3.6109999999999998</v>
      </c>
      <c r="H99" s="3">
        <v>0.88876999999999995</v>
      </c>
      <c r="I99" s="3">
        <v>0.82638999999999996</v>
      </c>
      <c r="J99" s="3">
        <v>0.74536999999999998</v>
      </c>
      <c r="K99" s="3">
        <v>0.65173000000000003</v>
      </c>
      <c r="L99" s="3">
        <v>0.54379999999999995</v>
      </c>
      <c r="M99" s="3">
        <v>0.43251000000000001</v>
      </c>
      <c r="N99" s="3">
        <v>0.32996999999999999</v>
      </c>
      <c r="O99" s="3">
        <v>0.23576</v>
      </c>
      <c r="P99" s="3">
        <v>0.15866</v>
      </c>
      <c r="Q99" s="3">
        <v>0.10204000000000001</v>
      </c>
      <c r="R99" s="3">
        <v>6.0569999999999999E-2</v>
      </c>
      <c r="S99" s="3">
        <v>3.3619999999999997E-2</v>
      </c>
      <c r="T99" s="3">
        <v>1.7860000000000001E-2</v>
      </c>
      <c r="U99" s="3">
        <v>8.6599999999999993E-3</v>
      </c>
      <c r="V99" s="3">
        <v>3.9100000000000003E-3</v>
      </c>
      <c r="W99" s="3">
        <v>1.64E-3</v>
      </c>
      <c r="X99" s="3">
        <v>6.6E-4</v>
      </c>
      <c r="Y99" s="3">
        <v>2.4000000000000001E-4</v>
      </c>
      <c r="Z99" s="3">
        <v>8.0000000000000007E-5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5">
        <f>Points[[#This Row],[8+]]-Points[[#This Row],[9+]]</f>
        <v>6.2379999999999991E-2</v>
      </c>
      <c r="AM99" s="5">
        <f>Points[[#This Row],[9+]]-Points[[#This Row],[10+]]</f>
        <v>8.1019999999999981E-2</v>
      </c>
      <c r="AN99" s="5">
        <f>Points[[#This Row],[10+]]-Points[[#This Row],[11+]]</f>
        <v>9.3639999999999946E-2</v>
      </c>
      <c r="AO99" s="5">
        <f>Points[[#This Row],[11+]]-Points[[#This Row],[12+]]</f>
        <v>0.10793000000000008</v>
      </c>
      <c r="AP99" s="5">
        <f>Points[[#This Row],[12+]]-Points[[#This Row],[13+]]</f>
        <v>0.11128999999999994</v>
      </c>
      <c r="AQ99" s="5">
        <f>Points[[#This Row],[13+]]-Points[[#This Row],[14+]]</f>
        <v>0.10254000000000002</v>
      </c>
      <c r="AR99" s="5">
        <f>Points[[#This Row],[14+]]-Points[[#This Row],[15+]]</f>
        <v>9.4209999999999988E-2</v>
      </c>
      <c r="AS99" s="5">
        <f>Points[[#This Row],[15+]]-Points[[#This Row],[16+]]</f>
        <v>7.7100000000000002E-2</v>
      </c>
      <c r="AT99" s="5">
        <f>Points[[#This Row],[16+]]-Points[[#This Row],[17+]]</f>
        <v>5.661999999999999E-2</v>
      </c>
      <c r="AU99" s="5">
        <f>Points[[#This Row],[17+]]-Points[[#This Row],[18+]]</f>
        <v>4.1470000000000007E-2</v>
      </c>
      <c r="AV99" s="5">
        <f>Points[[#This Row],[18+]]-Points[[#This Row],[19+]]</f>
        <v>2.6950000000000002E-2</v>
      </c>
      <c r="AW99" s="5">
        <f>Points[[#This Row],[19+]]-Points[[#This Row],[20+]]</f>
        <v>1.5759999999999996E-2</v>
      </c>
      <c r="AX99" s="5">
        <f>Points[[#This Row],[20+]]-Points[[#This Row],[21+]]</f>
        <v>9.2000000000000016E-3</v>
      </c>
      <c r="AY99" s="5">
        <f>Points[[#This Row],[21+]]-Points[[#This Row],[22+]]</f>
        <v>4.749999999999999E-3</v>
      </c>
      <c r="AZ99" s="5">
        <f>Points[[#This Row],[22+]]-Points[[#This Row],[23+]]</f>
        <v>2.2700000000000003E-3</v>
      </c>
      <c r="BA99" s="5">
        <f>Points[[#This Row],[23+]]-Points[[#This Row],[24+]]</f>
        <v>9.7999999999999997E-4</v>
      </c>
      <c r="BB99" s="5">
        <f>Points[[#This Row],[24+]]-Points[[#This Row],[25+]]</f>
        <v>4.2000000000000002E-4</v>
      </c>
      <c r="BC99" s="5">
        <f>Points[[#This Row],[25+]]-Points[[#This Row],[26+]]</f>
        <v>1.5999999999999999E-4</v>
      </c>
      <c r="BD99" s="5">
        <f>Points[[#This Row],[26+]]-Points[[#This Row],[27+]]</f>
        <v>8.0000000000000007E-5</v>
      </c>
      <c r="BE99" s="5">
        <f>Points[[#This Row],[27+]]-Points[[#This Row],[28+]]</f>
        <v>0</v>
      </c>
      <c r="BF99" s="5">
        <f>Points[[#This Row],[28+]]-Points[[#This Row],[29+]]</f>
        <v>0</v>
      </c>
      <c r="BG99" s="5">
        <f>Points[[#This Row],[29+]]-Points[[#This Row],[30+]]</f>
        <v>0</v>
      </c>
      <c r="BH99" s="5">
        <f>Points[[#This Row],[30+]]-Points[[#This Row],[31+]]</f>
        <v>0</v>
      </c>
      <c r="BI99" s="5">
        <f>Points[[#This Row],[31+]]-Points[[#This Row],[32+]]</f>
        <v>0</v>
      </c>
      <c r="BJ99" s="5">
        <f>Points[[#This Row],[32+]]-Points[[#This Row],[33+]]</f>
        <v>0</v>
      </c>
      <c r="BK99" s="5">
        <f>Points[[#This Row],[33+]]-Points[[#This Row],[34+]]</f>
        <v>0</v>
      </c>
      <c r="BL99" s="5">
        <f>Points[[#This Row],[34+]]-Points[[#This Row],[35+]]</f>
        <v>0</v>
      </c>
      <c r="BM99" s="5">
        <f>Points[[#This Row],[35+]]-Points[[#This Row],[40+]]</f>
        <v>0</v>
      </c>
      <c r="BN99" s="5">
        <f>Points[[#This Row],[40+]]-Points[[#This Row],[45+]]</f>
        <v>0</v>
      </c>
    </row>
    <row r="100" spans="1:66" x14ac:dyDescent="0.25">
      <c r="A100" s="10">
        <v>22400793</v>
      </c>
      <c r="B100" s="4" t="s">
        <v>194</v>
      </c>
      <c r="C100" s="4" t="s">
        <v>261</v>
      </c>
      <c r="D100" s="11">
        <v>0.83333333333333337</v>
      </c>
      <c r="E100" s="6" t="str">
        <f>HYPERLINK("https://www.nba.com/stats/player/1627752/boxscores-traditional", "Taurean Prince")</f>
        <v>Taurean Prince</v>
      </c>
      <c r="F100">
        <v>12</v>
      </c>
      <c r="G100" s="4">
        <v>3.5779999999999998</v>
      </c>
      <c r="H100" s="3">
        <v>0.86863999999999997</v>
      </c>
      <c r="I100" s="3">
        <v>0.79954999999999998</v>
      </c>
      <c r="J100" s="3">
        <v>0.71226</v>
      </c>
      <c r="K100" s="3">
        <v>0.61026000000000002</v>
      </c>
      <c r="L100" s="3">
        <v>0.5</v>
      </c>
      <c r="M100" s="3">
        <v>0.38973999999999998</v>
      </c>
      <c r="N100" s="3">
        <v>0.28774</v>
      </c>
      <c r="O100" s="3">
        <v>0.20044999999999999</v>
      </c>
      <c r="P100" s="3">
        <v>0.13136</v>
      </c>
      <c r="Q100" s="3">
        <v>8.0759999999999998E-2</v>
      </c>
      <c r="R100" s="3">
        <v>4.648E-2</v>
      </c>
      <c r="S100" s="3">
        <v>2.5000000000000001E-2</v>
      </c>
      <c r="T100" s="3">
        <v>1.255E-2</v>
      </c>
      <c r="U100" s="3">
        <v>5.8700000000000002E-3</v>
      </c>
      <c r="V100" s="3">
        <v>2.64E-3</v>
      </c>
      <c r="W100" s="3">
        <v>1.07E-3</v>
      </c>
      <c r="X100" s="3">
        <v>4.0000000000000002E-4</v>
      </c>
      <c r="Y100" s="3">
        <v>1.3999999999999999E-4</v>
      </c>
      <c r="Z100" s="3">
        <v>5.0000000000000002E-5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5">
        <f>Points[[#This Row],[8+]]-Points[[#This Row],[9+]]</f>
        <v>6.9089999999999985E-2</v>
      </c>
      <c r="AM100" s="5">
        <f>Points[[#This Row],[9+]]-Points[[#This Row],[10+]]</f>
        <v>8.7289999999999979E-2</v>
      </c>
      <c r="AN100" s="5">
        <f>Points[[#This Row],[10+]]-Points[[#This Row],[11+]]</f>
        <v>0.10199999999999998</v>
      </c>
      <c r="AO100" s="5">
        <f>Points[[#This Row],[11+]]-Points[[#This Row],[12+]]</f>
        <v>0.11026000000000002</v>
      </c>
      <c r="AP100" s="5">
        <f>Points[[#This Row],[12+]]-Points[[#This Row],[13+]]</f>
        <v>0.11026000000000002</v>
      </c>
      <c r="AQ100" s="5">
        <f>Points[[#This Row],[13+]]-Points[[#This Row],[14+]]</f>
        <v>0.10199999999999998</v>
      </c>
      <c r="AR100" s="5">
        <f>Points[[#This Row],[14+]]-Points[[#This Row],[15+]]</f>
        <v>8.7290000000000006E-2</v>
      </c>
      <c r="AS100" s="5">
        <f>Points[[#This Row],[15+]]-Points[[#This Row],[16+]]</f>
        <v>6.9089999999999985E-2</v>
      </c>
      <c r="AT100" s="5">
        <f>Points[[#This Row],[16+]]-Points[[#This Row],[17+]]</f>
        <v>5.0600000000000006E-2</v>
      </c>
      <c r="AU100" s="5">
        <f>Points[[#This Row],[17+]]-Points[[#This Row],[18+]]</f>
        <v>3.4279999999999998E-2</v>
      </c>
      <c r="AV100" s="5">
        <f>Points[[#This Row],[18+]]-Points[[#This Row],[19+]]</f>
        <v>2.1479999999999999E-2</v>
      </c>
      <c r="AW100" s="5">
        <f>Points[[#This Row],[19+]]-Points[[#This Row],[20+]]</f>
        <v>1.2450000000000001E-2</v>
      </c>
      <c r="AX100" s="5">
        <f>Points[[#This Row],[20+]]-Points[[#This Row],[21+]]</f>
        <v>6.6800000000000002E-3</v>
      </c>
      <c r="AY100" s="5">
        <f>Points[[#This Row],[21+]]-Points[[#This Row],[22+]]</f>
        <v>3.2300000000000002E-3</v>
      </c>
      <c r="AZ100" s="5">
        <f>Points[[#This Row],[22+]]-Points[[#This Row],[23+]]</f>
        <v>1.57E-3</v>
      </c>
      <c r="BA100" s="5">
        <f>Points[[#This Row],[23+]]-Points[[#This Row],[24+]]</f>
        <v>6.7000000000000002E-4</v>
      </c>
      <c r="BB100" s="5">
        <f>Points[[#This Row],[24+]]-Points[[#This Row],[25+]]</f>
        <v>2.6000000000000003E-4</v>
      </c>
      <c r="BC100" s="5">
        <f>Points[[#This Row],[25+]]-Points[[#This Row],[26+]]</f>
        <v>8.9999999999999992E-5</v>
      </c>
      <c r="BD100" s="5">
        <f>Points[[#This Row],[26+]]-Points[[#This Row],[27+]]</f>
        <v>5.0000000000000002E-5</v>
      </c>
      <c r="BE100" s="5">
        <f>Points[[#This Row],[27+]]-Points[[#This Row],[28+]]</f>
        <v>0</v>
      </c>
      <c r="BF100" s="5">
        <f>Points[[#This Row],[28+]]-Points[[#This Row],[29+]]</f>
        <v>0</v>
      </c>
      <c r="BG100" s="5">
        <f>Points[[#This Row],[29+]]-Points[[#This Row],[30+]]</f>
        <v>0</v>
      </c>
      <c r="BH100" s="5">
        <f>Points[[#This Row],[30+]]-Points[[#This Row],[31+]]</f>
        <v>0</v>
      </c>
      <c r="BI100" s="5">
        <f>Points[[#This Row],[31+]]-Points[[#This Row],[32+]]</f>
        <v>0</v>
      </c>
      <c r="BJ100" s="5">
        <f>Points[[#This Row],[32+]]-Points[[#This Row],[33+]]</f>
        <v>0</v>
      </c>
      <c r="BK100" s="5">
        <f>Points[[#This Row],[33+]]-Points[[#This Row],[34+]]</f>
        <v>0</v>
      </c>
      <c r="BL100" s="5">
        <f>Points[[#This Row],[34+]]-Points[[#This Row],[35+]]</f>
        <v>0</v>
      </c>
      <c r="BM100" s="5">
        <f>Points[[#This Row],[35+]]-Points[[#This Row],[40+]]</f>
        <v>0</v>
      </c>
      <c r="BN100" s="5">
        <f>Points[[#This Row],[40+]]-Points[[#This Row],[45+]]</f>
        <v>0</v>
      </c>
    </row>
    <row r="101" spans="1:66" x14ac:dyDescent="0.25">
      <c r="A101" s="10">
        <v>22400793</v>
      </c>
      <c r="B101" s="4" t="s">
        <v>194</v>
      </c>
      <c r="C101" s="4" t="s">
        <v>261</v>
      </c>
      <c r="D101" s="11">
        <v>0.83333333333333337</v>
      </c>
      <c r="E101" s="6" t="str">
        <f>HYPERLINK("https://www.nba.com/stats/player/1626171/boxscores-traditional", "Bobby Portis")</f>
        <v>Bobby Portis</v>
      </c>
      <c r="F101">
        <v>16.399999999999999</v>
      </c>
      <c r="G101" s="4">
        <v>7.71</v>
      </c>
      <c r="H101" s="3">
        <v>0.86214000000000002</v>
      </c>
      <c r="I101" s="3">
        <v>0.83147000000000004</v>
      </c>
      <c r="J101" s="3">
        <v>0.79673000000000005</v>
      </c>
      <c r="K101" s="3">
        <v>0.75804000000000005</v>
      </c>
      <c r="L101" s="3">
        <v>0.71565999999999996</v>
      </c>
      <c r="M101" s="3">
        <v>0.67003000000000001</v>
      </c>
      <c r="N101" s="3">
        <v>0.62172000000000005</v>
      </c>
      <c r="O101" s="3">
        <v>0.57142000000000004</v>
      </c>
      <c r="P101" s="3">
        <v>0.51993999999999996</v>
      </c>
      <c r="Q101" s="3">
        <v>0.46811999999999998</v>
      </c>
      <c r="R101" s="3">
        <v>0.41682999999999998</v>
      </c>
      <c r="S101" s="3">
        <v>0.36692999999999998</v>
      </c>
      <c r="T101" s="3">
        <v>0.31918000000000002</v>
      </c>
      <c r="U101" s="3">
        <v>0.27424999999999999</v>
      </c>
      <c r="V101" s="3">
        <v>0.23269999999999999</v>
      </c>
      <c r="W101" s="3">
        <v>0.19489000000000001</v>
      </c>
      <c r="X101" s="3">
        <v>0.16109000000000001</v>
      </c>
      <c r="Y101" s="3">
        <v>0.13136</v>
      </c>
      <c r="Z101" s="3">
        <v>0.10564999999999999</v>
      </c>
      <c r="AA101" s="3">
        <v>8.5339999999999999E-2</v>
      </c>
      <c r="AB101" s="3">
        <v>6.6809999999999994E-2</v>
      </c>
      <c r="AC101" s="3">
        <v>5.1549999999999999E-2</v>
      </c>
      <c r="AD101" s="3">
        <v>3.9199999999999999E-2</v>
      </c>
      <c r="AE101" s="3">
        <v>2.938E-2</v>
      </c>
      <c r="AF101" s="3">
        <v>2.1690000000000001E-2</v>
      </c>
      <c r="AG101" s="3">
        <v>1.5779999999999999E-2</v>
      </c>
      <c r="AH101" s="3">
        <v>1.1299999999999999E-2</v>
      </c>
      <c r="AI101" s="3">
        <v>7.9799999999999992E-3</v>
      </c>
      <c r="AJ101" s="3">
        <v>1.1100000000000001E-3</v>
      </c>
      <c r="AK101" s="3">
        <v>1E-4</v>
      </c>
      <c r="AL101" s="5">
        <f>Points[[#This Row],[8+]]-Points[[#This Row],[9+]]</f>
        <v>3.0669999999999975E-2</v>
      </c>
      <c r="AM101" s="5">
        <f>Points[[#This Row],[9+]]-Points[[#This Row],[10+]]</f>
        <v>3.4739999999999993E-2</v>
      </c>
      <c r="AN101" s="5">
        <f>Points[[#This Row],[10+]]-Points[[#This Row],[11+]]</f>
        <v>3.8690000000000002E-2</v>
      </c>
      <c r="AO101" s="5">
        <f>Points[[#This Row],[11+]]-Points[[#This Row],[12+]]</f>
        <v>4.2380000000000084E-2</v>
      </c>
      <c r="AP101" s="5">
        <f>Points[[#This Row],[12+]]-Points[[#This Row],[13+]]</f>
        <v>4.5629999999999948E-2</v>
      </c>
      <c r="AQ101" s="5">
        <f>Points[[#This Row],[13+]]-Points[[#This Row],[14+]]</f>
        <v>4.8309999999999964E-2</v>
      </c>
      <c r="AR101" s="5">
        <f>Points[[#This Row],[14+]]-Points[[#This Row],[15+]]</f>
        <v>5.0300000000000011E-2</v>
      </c>
      <c r="AS101" s="5">
        <f>Points[[#This Row],[15+]]-Points[[#This Row],[16+]]</f>
        <v>5.1480000000000081E-2</v>
      </c>
      <c r="AT101" s="5">
        <f>Points[[#This Row],[16+]]-Points[[#This Row],[17+]]</f>
        <v>5.1819999999999977E-2</v>
      </c>
      <c r="AU101" s="5">
        <f>Points[[#This Row],[17+]]-Points[[#This Row],[18+]]</f>
        <v>5.1290000000000002E-2</v>
      </c>
      <c r="AV101" s="5">
        <f>Points[[#This Row],[18+]]-Points[[#This Row],[19+]]</f>
        <v>4.99E-2</v>
      </c>
      <c r="AW101" s="5">
        <f>Points[[#This Row],[19+]]-Points[[#This Row],[20+]]</f>
        <v>4.7749999999999959E-2</v>
      </c>
      <c r="AX101" s="5">
        <f>Points[[#This Row],[20+]]-Points[[#This Row],[21+]]</f>
        <v>4.4930000000000025E-2</v>
      </c>
      <c r="AY101" s="5">
        <f>Points[[#This Row],[21+]]-Points[[#This Row],[22+]]</f>
        <v>4.1550000000000004E-2</v>
      </c>
      <c r="AZ101" s="5">
        <f>Points[[#This Row],[22+]]-Points[[#This Row],[23+]]</f>
        <v>3.7809999999999983E-2</v>
      </c>
      <c r="BA101" s="5">
        <f>Points[[#This Row],[23+]]-Points[[#This Row],[24+]]</f>
        <v>3.3799999999999997E-2</v>
      </c>
      <c r="BB101" s="5">
        <f>Points[[#This Row],[24+]]-Points[[#This Row],[25+]]</f>
        <v>2.9730000000000006E-2</v>
      </c>
      <c r="BC101" s="5">
        <f>Points[[#This Row],[25+]]-Points[[#This Row],[26+]]</f>
        <v>2.5710000000000011E-2</v>
      </c>
      <c r="BD101" s="5">
        <f>Points[[#This Row],[26+]]-Points[[#This Row],[27+]]</f>
        <v>2.0309999999999995E-2</v>
      </c>
      <c r="BE101" s="5">
        <f>Points[[#This Row],[27+]]-Points[[#This Row],[28+]]</f>
        <v>1.8530000000000005E-2</v>
      </c>
      <c r="BF101" s="5">
        <f>Points[[#This Row],[28+]]-Points[[#This Row],[29+]]</f>
        <v>1.5259999999999996E-2</v>
      </c>
      <c r="BG101" s="5">
        <f>Points[[#This Row],[29+]]-Points[[#This Row],[30+]]</f>
        <v>1.235E-2</v>
      </c>
      <c r="BH101" s="5">
        <f>Points[[#This Row],[30+]]-Points[[#This Row],[31+]]</f>
        <v>9.8199999999999989E-3</v>
      </c>
      <c r="BI101" s="5">
        <f>Points[[#This Row],[31+]]-Points[[#This Row],[32+]]</f>
        <v>7.6899999999999989E-3</v>
      </c>
      <c r="BJ101" s="5">
        <f>Points[[#This Row],[32+]]-Points[[#This Row],[33+]]</f>
        <v>5.9100000000000021E-3</v>
      </c>
      <c r="BK101" s="5">
        <f>Points[[#This Row],[33+]]-Points[[#This Row],[34+]]</f>
        <v>4.4799999999999996E-3</v>
      </c>
      <c r="BL101" s="5">
        <f>Points[[#This Row],[34+]]-Points[[#This Row],[35+]]</f>
        <v>3.32E-3</v>
      </c>
      <c r="BM101" s="5">
        <f>Points[[#This Row],[35+]]-Points[[#This Row],[40+]]</f>
        <v>6.8699999999999994E-3</v>
      </c>
      <c r="BN101" s="5">
        <f>Points[[#This Row],[40+]]-Points[[#This Row],[45+]]</f>
        <v>1.01E-3</v>
      </c>
    </row>
    <row r="102" spans="1:66" x14ac:dyDescent="0.25">
      <c r="A102" s="10">
        <v>22400793</v>
      </c>
      <c r="B102" s="4" t="s">
        <v>194</v>
      </c>
      <c r="C102" s="4" t="s">
        <v>261</v>
      </c>
      <c r="D102" s="11">
        <v>0.83333333333333337</v>
      </c>
      <c r="E102" s="6" t="str">
        <f>HYPERLINK("https://www.nba.com/stats/player/203114/boxscores-traditional", "Khris Middleton")</f>
        <v>Khris Middleton</v>
      </c>
      <c r="F102">
        <v>12.6</v>
      </c>
      <c r="G102" s="4">
        <v>10.307</v>
      </c>
      <c r="H102" s="3">
        <v>0.67364000000000002</v>
      </c>
      <c r="I102" s="3">
        <v>0.63683000000000001</v>
      </c>
      <c r="J102" s="3">
        <v>0.59870999999999996</v>
      </c>
      <c r="K102" s="3">
        <v>0.56355999999999995</v>
      </c>
      <c r="L102" s="3">
        <v>0.52392000000000005</v>
      </c>
      <c r="M102" s="3">
        <v>0.48404999999999998</v>
      </c>
      <c r="N102" s="3">
        <v>0.44433</v>
      </c>
      <c r="O102" s="3">
        <v>0.40905000000000002</v>
      </c>
      <c r="P102" s="3">
        <v>0.37069999999999997</v>
      </c>
      <c r="Q102" s="3">
        <v>0.33360000000000001</v>
      </c>
      <c r="R102" s="3">
        <v>0.30153000000000002</v>
      </c>
      <c r="S102" s="3">
        <v>0.26762999999999998</v>
      </c>
      <c r="T102" s="3">
        <v>0.23576</v>
      </c>
      <c r="U102" s="3">
        <v>0.20896999999999999</v>
      </c>
      <c r="V102" s="3">
        <v>0.18140999999999999</v>
      </c>
      <c r="W102" s="3">
        <v>0.15625</v>
      </c>
      <c r="X102" s="3">
        <v>0.13350000000000001</v>
      </c>
      <c r="Y102" s="3">
        <v>0.11507000000000001</v>
      </c>
      <c r="Z102" s="3">
        <v>9.6799999999999997E-2</v>
      </c>
      <c r="AA102" s="3">
        <v>8.0759999999999998E-2</v>
      </c>
      <c r="AB102" s="3">
        <v>6.8110000000000004E-2</v>
      </c>
      <c r="AC102" s="3">
        <v>5.5919999999999997E-2</v>
      </c>
      <c r="AD102" s="3">
        <v>4.5510000000000002E-2</v>
      </c>
      <c r="AE102" s="3">
        <v>3.6729999999999999E-2</v>
      </c>
      <c r="AF102" s="3">
        <v>3.005E-2</v>
      </c>
      <c r="AG102" s="3">
        <v>2.385E-2</v>
      </c>
      <c r="AH102" s="3">
        <v>1.8759999999999999E-2</v>
      </c>
      <c r="AI102" s="3">
        <v>1.4999999999999999E-2</v>
      </c>
      <c r="AJ102" s="3">
        <v>3.9100000000000003E-3</v>
      </c>
      <c r="AK102" s="3">
        <v>8.4000000000000003E-4</v>
      </c>
      <c r="AL102" s="5">
        <f>Points[[#This Row],[8+]]-Points[[#This Row],[9+]]</f>
        <v>3.6810000000000009E-2</v>
      </c>
      <c r="AM102" s="5">
        <f>Points[[#This Row],[9+]]-Points[[#This Row],[10+]]</f>
        <v>3.8120000000000043E-2</v>
      </c>
      <c r="AN102" s="5">
        <f>Points[[#This Row],[10+]]-Points[[#This Row],[11+]]</f>
        <v>3.5150000000000015E-2</v>
      </c>
      <c r="AO102" s="5">
        <f>Points[[#This Row],[11+]]-Points[[#This Row],[12+]]</f>
        <v>3.9639999999999898E-2</v>
      </c>
      <c r="AP102" s="5">
        <f>Points[[#This Row],[12+]]-Points[[#This Row],[13+]]</f>
        <v>3.9870000000000072E-2</v>
      </c>
      <c r="AQ102" s="5">
        <f>Points[[#This Row],[13+]]-Points[[#This Row],[14+]]</f>
        <v>3.9719999999999978E-2</v>
      </c>
      <c r="AR102" s="5">
        <f>Points[[#This Row],[14+]]-Points[[#This Row],[15+]]</f>
        <v>3.5279999999999978E-2</v>
      </c>
      <c r="AS102" s="5">
        <f>Points[[#This Row],[15+]]-Points[[#This Row],[16+]]</f>
        <v>3.8350000000000051E-2</v>
      </c>
      <c r="AT102" s="5">
        <f>Points[[#This Row],[16+]]-Points[[#This Row],[17+]]</f>
        <v>3.7099999999999966E-2</v>
      </c>
      <c r="AU102" s="5">
        <f>Points[[#This Row],[17+]]-Points[[#This Row],[18+]]</f>
        <v>3.2069999999999987E-2</v>
      </c>
      <c r="AV102" s="5">
        <f>Points[[#This Row],[18+]]-Points[[#This Row],[19+]]</f>
        <v>3.3900000000000041E-2</v>
      </c>
      <c r="AW102" s="5">
        <f>Points[[#This Row],[19+]]-Points[[#This Row],[20+]]</f>
        <v>3.1869999999999982E-2</v>
      </c>
      <c r="AX102" s="5">
        <f>Points[[#This Row],[20+]]-Points[[#This Row],[21+]]</f>
        <v>2.6790000000000008E-2</v>
      </c>
      <c r="AY102" s="5">
        <f>Points[[#This Row],[21+]]-Points[[#This Row],[22+]]</f>
        <v>2.7560000000000001E-2</v>
      </c>
      <c r="AZ102" s="5">
        <f>Points[[#This Row],[22+]]-Points[[#This Row],[23+]]</f>
        <v>2.5159999999999988E-2</v>
      </c>
      <c r="BA102" s="5">
        <f>Points[[#This Row],[23+]]-Points[[#This Row],[24+]]</f>
        <v>2.2749999999999992E-2</v>
      </c>
      <c r="BB102" s="5">
        <f>Points[[#This Row],[24+]]-Points[[#This Row],[25+]]</f>
        <v>1.8430000000000002E-2</v>
      </c>
      <c r="BC102" s="5">
        <f>Points[[#This Row],[25+]]-Points[[#This Row],[26+]]</f>
        <v>1.8270000000000008E-2</v>
      </c>
      <c r="BD102" s="5">
        <f>Points[[#This Row],[26+]]-Points[[#This Row],[27+]]</f>
        <v>1.6039999999999999E-2</v>
      </c>
      <c r="BE102" s="5">
        <f>Points[[#This Row],[27+]]-Points[[#This Row],[28+]]</f>
        <v>1.2649999999999995E-2</v>
      </c>
      <c r="BF102" s="5">
        <f>Points[[#This Row],[28+]]-Points[[#This Row],[29+]]</f>
        <v>1.2190000000000006E-2</v>
      </c>
      <c r="BG102" s="5">
        <f>Points[[#This Row],[29+]]-Points[[#This Row],[30+]]</f>
        <v>1.0409999999999996E-2</v>
      </c>
      <c r="BH102" s="5">
        <f>Points[[#This Row],[30+]]-Points[[#This Row],[31+]]</f>
        <v>8.7800000000000031E-3</v>
      </c>
      <c r="BI102" s="5">
        <f>Points[[#This Row],[31+]]-Points[[#This Row],[32+]]</f>
        <v>6.6799999999999984E-3</v>
      </c>
      <c r="BJ102" s="5">
        <f>Points[[#This Row],[32+]]-Points[[#This Row],[33+]]</f>
        <v>6.2000000000000006E-3</v>
      </c>
      <c r="BK102" s="5">
        <f>Points[[#This Row],[33+]]-Points[[#This Row],[34+]]</f>
        <v>5.0900000000000008E-3</v>
      </c>
      <c r="BL102" s="5">
        <f>Points[[#This Row],[34+]]-Points[[#This Row],[35+]]</f>
        <v>3.7599999999999995E-3</v>
      </c>
      <c r="BM102" s="5">
        <f>Points[[#This Row],[35+]]-Points[[#This Row],[40+]]</f>
        <v>1.1089999999999999E-2</v>
      </c>
      <c r="BN102" s="5">
        <f>Points[[#This Row],[40+]]-Points[[#This Row],[45+]]</f>
        <v>3.0700000000000002E-3</v>
      </c>
    </row>
    <row r="103" spans="1:66" x14ac:dyDescent="0.25">
      <c r="A103" s="10">
        <v>22400793</v>
      </c>
      <c r="B103" s="4" t="s">
        <v>261</v>
      </c>
      <c r="C103" s="4" t="s">
        <v>194</v>
      </c>
      <c r="D103" s="11">
        <v>0.83333333333333337</v>
      </c>
      <c r="E103" s="6" t="str">
        <f>HYPERLINK("https://www.nba.com/stats/player/1626181/boxscores-traditional", "Norman Powell")</f>
        <v>Norman Powell</v>
      </c>
      <c r="F103">
        <v>23.6</v>
      </c>
      <c r="G103" s="4">
        <v>4.9640000000000004</v>
      </c>
      <c r="H103" s="3">
        <v>0.99916000000000005</v>
      </c>
      <c r="I103" s="3">
        <v>0.99836000000000003</v>
      </c>
      <c r="J103" s="3">
        <v>0.99692999999999998</v>
      </c>
      <c r="K103" s="3">
        <v>0.99446000000000001</v>
      </c>
      <c r="L103" s="3">
        <v>0.99036000000000002</v>
      </c>
      <c r="M103" s="3">
        <v>0.98382000000000003</v>
      </c>
      <c r="N103" s="3">
        <v>0.97319999999999995</v>
      </c>
      <c r="O103" s="3">
        <v>0.95818000000000003</v>
      </c>
      <c r="P103" s="3">
        <v>0.93698999999999999</v>
      </c>
      <c r="Q103" s="3">
        <v>0.90824000000000005</v>
      </c>
      <c r="R103" s="3">
        <v>0.87075999999999998</v>
      </c>
      <c r="S103" s="3">
        <v>0.82381000000000004</v>
      </c>
      <c r="T103" s="3">
        <v>0.76729999999999998</v>
      </c>
      <c r="U103" s="3">
        <v>0.69847000000000004</v>
      </c>
      <c r="V103" s="3">
        <v>0.62551999999999996</v>
      </c>
      <c r="W103" s="3">
        <v>0.54776000000000002</v>
      </c>
      <c r="X103" s="3">
        <v>0.46811999999999998</v>
      </c>
      <c r="Y103" s="3">
        <v>0.38973999999999998</v>
      </c>
      <c r="Z103" s="3">
        <v>0.31561</v>
      </c>
      <c r="AA103" s="3">
        <v>0.24825</v>
      </c>
      <c r="AB103" s="3">
        <v>0.18673000000000001</v>
      </c>
      <c r="AC103" s="3">
        <v>0.13786000000000001</v>
      </c>
      <c r="AD103" s="3">
        <v>9.8530000000000006E-2</v>
      </c>
      <c r="AE103" s="3">
        <v>6.8110000000000004E-2</v>
      </c>
      <c r="AF103" s="3">
        <v>4.5510000000000002E-2</v>
      </c>
      <c r="AG103" s="3">
        <v>2.938E-2</v>
      </c>
      <c r="AH103" s="3">
        <v>1.7860000000000001E-2</v>
      </c>
      <c r="AI103" s="3">
        <v>1.072E-2</v>
      </c>
      <c r="AJ103" s="3">
        <v>4.8000000000000001E-4</v>
      </c>
      <c r="AK103" s="3">
        <v>0</v>
      </c>
      <c r="AL103" s="5">
        <f>Points[[#This Row],[8+]]-Points[[#This Row],[9+]]</f>
        <v>8.0000000000002292E-4</v>
      </c>
      <c r="AM103" s="5">
        <f>Points[[#This Row],[9+]]-Points[[#This Row],[10+]]</f>
        <v>1.4300000000000423E-3</v>
      </c>
      <c r="AN103" s="5">
        <f>Points[[#This Row],[10+]]-Points[[#This Row],[11+]]</f>
        <v>2.4699999999999722E-3</v>
      </c>
      <c r="AO103" s="5">
        <f>Points[[#This Row],[11+]]-Points[[#This Row],[12+]]</f>
        <v>4.0999999999999925E-3</v>
      </c>
      <c r="AP103" s="5">
        <f>Points[[#This Row],[12+]]-Points[[#This Row],[13+]]</f>
        <v>6.5399999999999903E-3</v>
      </c>
      <c r="AQ103" s="5">
        <f>Points[[#This Row],[13+]]-Points[[#This Row],[14+]]</f>
        <v>1.0620000000000074E-2</v>
      </c>
      <c r="AR103" s="5">
        <f>Points[[#This Row],[14+]]-Points[[#This Row],[15+]]</f>
        <v>1.5019999999999922E-2</v>
      </c>
      <c r="AS103" s="5">
        <f>Points[[#This Row],[15+]]-Points[[#This Row],[16+]]</f>
        <v>2.1190000000000042E-2</v>
      </c>
      <c r="AT103" s="5">
        <f>Points[[#This Row],[16+]]-Points[[#This Row],[17+]]</f>
        <v>2.8749999999999942E-2</v>
      </c>
      <c r="AU103" s="5">
        <f>Points[[#This Row],[17+]]-Points[[#This Row],[18+]]</f>
        <v>3.7480000000000069E-2</v>
      </c>
      <c r="AV103" s="5">
        <f>Points[[#This Row],[18+]]-Points[[#This Row],[19+]]</f>
        <v>4.6949999999999936E-2</v>
      </c>
      <c r="AW103" s="5">
        <f>Points[[#This Row],[19+]]-Points[[#This Row],[20+]]</f>
        <v>5.651000000000006E-2</v>
      </c>
      <c r="AX103" s="5">
        <f>Points[[#This Row],[20+]]-Points[[#This Row],[21+]]</f>
        <v>6.8829999999999947E-2</v>
      </c>
      <c r="AY103" s="5">
        <f>Points[[#This Row],[21+]]-Points[[#This Row],[22+]]</f>
        <v>7.295000000000007E-2</v>
      </c>
      <c r="AZ103" s="5">
        <f>Points[[#This Row],[22+]]-Points[[#This Row],[23+]]</f>
        <v>7.775999999999994E-2</v>
      </c>
      <c r="BA103" s="5">
        <f>Points[[#This Row],[23+]]-Points[[#This Row],[24+]]</f>
        <v>7.9640000000000044E-2</v>
      </c>
      <c r="BB103" s="5">
        <f>Points[[#This Row],[24+]]-Points[[#This Row],[25+]]</f>
        <v>7.8380000000000005E-2</v>
      </c>
      <c r="BC103" s="5">
        <f>Points[[#This Row],[25+]]-Points[[#This Row],[26+]]</f>
        <v>7.4129999999999974E-2</v>
      </c>
      <c r="BD103" s="5">
        <f>Points[[#This Row],[26+]]-Points[[#This Row],[27+]]</f>
        <v>6.7360000000000003E-2</v>
      </c>
      <c r="BE103" s="5">
        <f>Points[[#This Row],[27+]]-Points[[#This Row],[28+]]</f>
        <v>6.1519999999999991E-2</v>
      </c>
      <c r="BF103" s="5">
        <f>Points[[#This Row],[28+]]-Points[[#This Row],[29+]]</f>
        <v>4.8869999999999997E-2</v>
      </c>
      <c r="BG103" s="5">
        <f>Points[[#This Row],[29+]]-Points[[#This Row],[30+]]</f>
        <v>3.9330000000000004E-2</v>
      </c>
      <c r="BH103" s="5">
        <f>Points[[#This Row],[30+]]-Points[[#This Row],[31+]]</f>
        <v>3.0420000000000003E-2</v>
      </c>
      <c r="BI103" s="5">
        <f>Points[[#This Row],[31+]]-Points[[#This Row],[32+]]</f>
        <v>2.2600000000000002E-2</v>
      </c>
      <c r="BJ103" s="5">
        <f>Points[[#This Row],[32+]]-Points[[#This Row],[33+]]</f>
        <v>1.6130000000000002E-2</v>
      </c>
      <c r="BK103" s="5">
        <f>Points[[#This Row],[33+]]-Points[[#This Row],[34+]]</f>
        <v>1.1519999999999999E-2</v>
      </c>
      <c r="BL103" s="5">
        <f>Points[[#This Row],[34+]]-Points[[#This Row],[35+]]</f>
        <v>7.1400000000000005E-3</v>
      </c>
      <c r="BM103" s="5">
        <f>Points[[#This Row],[35+]]-Points[[#This Row],[40+]]</f>
        <v>1.0240000000000001E-2</v>
      </c>
      <c r="BN103" s="5">
        <f>Points[[#This Row],[40+]]-Points[[#This Row],[45+]]</f>
        <v>4.8000000000000001E-4</v>
      </c>
    </row>
    <row r="104" spans="1:66" x14ac:dyDescent="0.25">
      <c r="A104" s="10">
        <v>22400793</v>
      </c>
      <c r="B104" s="4" t="s">
        <v>261</v>
      </c>
      <c r="C104" s="4" t="s">
        <v>194</v>
      </c>
      <c r="D104" s="11">
        <v>0.83333333333333337</v>
      </c>
      <c r="E104" s="6" t="str">
        <f>HYPERLINK("https://www.nba.com/stats/player/201935/boxscores-traditional", "James Harden")</f>
        <v>James Harden</v>
      </c>
      <c r="F104">
        <v>20.2</v>
      </c>
      <c r="G104" s="4">
        <v>7.8330000000000002</v>
      </c>
      <c r="H104" s="3">
        <v>0.94062000000000001</v>
      </c>
      <c r="I104" s="3">
        <v>0.92364000000000002</v>
      </c>
      <c r="J104" s="3">
        <v>0.9032</v>
      </c>
      <c r="K104" s="3">
        <v>0.879</v>
      </c>
      <c r="L104" s="3">
        <v>0.85314000000000001</v>
      </c>
      <c r="M104" s="3">
        <v>0.82121</v>
      </c>
      <c r="N104" s="3">
        <v>0.78524000000000005</v>
      </c>
      <c r="O104" s="3">
        <v>0.74536999999999998</v>
      </c>
      <c r="P104" s="3">
        <v>0.70540000000000003</v>
      </c>
      <c r="Q104" s="3">
        <v>0.65910000000000002</v>
      </c>
      <c r="R104" s="3">
        <v>0.61026000000000002</v>
      </c>
      <c r="S104" s="3">
        <v>0.55962000000000001</v>
      </c>
      <c r="T104" s="3">
        <v>0.51197000000000004</v>
      </c>
      <c r="U104" s="3">
        <v>0.46017000000000002</v>
      </c>
      <c r="V104" s="3">
        <v>0.40905000000000002</v>
      </c>
      <c r="W104" s="3">
        <v>0.35942000000000002</v>
      </c>
      <c r="X104" s="3">
        <v>0.31207000000000001</v>
      </c>
      <c r="Y104" s="3">
        <v>0.27093</v>
      </c>
      <c r="Z104" s="3">
        <v>0.22964999999999999</v>
      </c>
      <c r="AA104" s="3">
        <v>0.19214999999999999</v>
      </c>
      <c r="AB104" s="3">
        <v>0.15866</v>
      </c>
      <c r="AC104" s="3">
        <v>0.13136</v>
      </c>
      <c r="AD104" s="3">
        <v>0.10564999999999999</v>
      </c>
      <c r="AE104" s="3">
        <v>8.3790000000000003E-2</v>
      </c>
      <c r="AF104" s="3">
        <v>6.5519999999999995E-2</v>
      </c>
      <c r="AG104" s="3">
        <v>5.1549999999999999E-2</v>
      </c>
      <c r="AH104" s="3">
        <v>3.9199999999999999E-2</v>
      </c>
      <c r="AI104" s="3">
        <v>2.938E-2</v>
      </c>
      <c r="AJ104" s="3">
        <v>5.7000000000000002E-3</v>
      </c>
      <c r="AK104" s="3">
        <v>7.6000000000000004E-4</v>
      </c>
      <c r="AL104" s="5">
        <f>Points[[#This Row],[8+]]-Points[[#This Row],[9+]]</f>
        <v>1.6979999999999995E-2</v>
      </c>
      <c r="AM104" s="5">
        <f>Points[[#This Row],[9+]]-Points[[#This Row],[10+]]</f>
        <v>2.0440000000000014E-2</v>
      </c>
      <c r="AN104" s="5">
        <f>Points[[#This Row],[10+]]-Points[[#This Row],[11+]]</f>
        <v>2.4199999999999999E-2</v>
      </c>
      <c r="AO104" s="5">
        <f>Points[[#This Row],[11+]]-Points[[#This Row],[12+]]</f>
        <v>2.5859999999999994E-2</v>
      </c>
      <c r="AP104" s="5">
        <f>Points[[#This Row],[12+]]-Points[[#This Row],[13+]]</f>
        <v>3.1930000000000014E-2</v>
      </c>
      <c r="AQ104" s="5">
        <f>Points[[#This Row],[13+]]-Points[[#This Row],[14+]]</f>
        <v>3.5969999999999946E-2</v>
      </c>
      <c r="AR104" s="5">
        <f>Points[[#This Row],[14+]]-Points[[#This Row],[15+]]</f>
        <v>3.9870000000000072E-2</v>
      </c>
      <c r="AS104" s="5">
        <f>Points[[#This Row],[15+]]-Points[[#This Row],[16+]]</f>
        <v>3.996999999999995E-2</v>
      </c>
      <c r="AT104" s="5">
        <f>Points[[#This Row],[16+]]-Points[[#This Row],[17+]]</f>
        <v>4.6300000000000008E-2</v>
      </c>
      <c r="AU104" s="5">
        <f>Points[[#This Row],[17+]]-Points[[#This Row],[18+]]</f>
        <v>4.8839999999999995E-2</v>
      </c>
      <c r="AV104" s="5">
        <f>Points[[#This Row],[18+]]-Points[[#This Row],[19+]]</f>
        <v>5.0640000000000018E-2</v>
      </c>
      <c r="AW104" s="5">
        <f>Points[[#This Row],[19+]]-Points[[#This Row],[20+]]</f>
        <v>4.764999999999997E-2</v>
      </c>
      <c r="AX104" s="5">
        <f>Points[[#This Row],[20+]]-Points[[#This Row],[21+]]</f>
        <v>5.1800000000000013E-2</v>
      </c>
      <c r="AY104" s="5">
        <f>Points[[#This Row],[21+]]-Points[[#This Row],[22+]]</f>
        <v>5.1119999999999999E-2</v>
      </c>
      <c r="AZ104" s="5">
        <f>Points[[#This Row],[22+]]-Points[[#This Row],[23+]]</f>
        <v>4.9630000000000007E-2</v>
      </c>
      <c r="BA104" s="5">
        <f>Points[[#This Row],[23+]]-Points[[#This Row],[24+]]</f>
        <v>4.7350000000000003E-2</v>
      </c>
      <c r="BB104" s="5">
        <f>Points[[#This Row],[24+]]-Points[[#This Row],[25+]]</f>
        <v>4.114000000000001E-2</v>
      </c>
      <c r="BC104" s="5">
        <f>Points[[#This Row],[25+]]-Points[[#This Row],[26+]]</f>
        <v>4.1280000000000011E-2</v>
      </c>
      <c r="BD104" s="5">
        <f>Points[[#This Row],[26+]]-Points[[#This Row],[27+]]</f>
        <v>3.7500000000000006E-2</v>
      </c>
      <c r="BE104" s="5">
        <f>Points[[#This Row],[27+]]-Points[[#This Row],[28+]]</f>
        <v>3.3489999999999992E-2</v>
      </c>
      <c r="BF104" s="5">
        <f>Points[[#This Row],[28+]]-Points[[#This Row],[29+]]</f>
        <v>2.7299999999999991E-2</v>
      </c>
      <c r="BG104" s="5">
        <f>Points[[#This Row],[29+]]-Points[[#This Row],[30+]]</f>
        <v>2.5710000000000011E-2</v>
      </c>
      <c r="BH104" s="5">
        <f>Points[[#This Row],[30+]]-Points[[#This Row],[31+]]</f>
        <v>2.1859999999999991E-2</v>
      </c>
      <c r="BI104" s="5">
        <f>Points[[#This Row],[31+]]-Points[[#This Row],[32+]]</f>
        <v>1.8270000000000008E-2</v>
      </c>
      <c r="BJ104" s="5">
        <f>Points[[#This Row],[32+]]-Points[[#This Row],[33+]]</f>
        <v>1.3969999999999996E-2</v>
      </c>
      <c r="BK104" s="5">
        <f>Points[[#This Row],[33+]]-Points[[#This Row],[34+]]</f>
        <v>1.235E-2</v>
      </c>
      <c r="BL104" s="5">
        <f>Points[[#This Row],[34+]]-Points[[#This Row],[35+]]</f>
        <v>9.8199999999999989E-3</v>
      </c>
      <c r="BM104" s="5">
        <f>Points[[#This Row],[35+]]-Points[[#This Row],[40+]]</f>
        <v>2.368E-2</v>
      </c>
      <c r="BN104" s="5">
        <f>Points[[#This Row],[40+]]-Points[[#This Row],[45+]]</f>
        <v>4.9399999999999999E-3</v>
      </c>
    </row>
    <row r="105" spans="1:66" x14ac:dyDescent="0.25">
      <c r="A105" s="10">
        <v>22400793</v>
      </c>
      <c r="B105" s="4" t="s">
        <v>261</v>
      </c>
      <c r="C105" s="4" t="s">
        <v>194</v>
      </c>
      <c r="D105" s="11">
        <v>0.83333333333333337</v>
      </c>
      <c r="E105" s="6" t="str">
        <f>HYPERLINK("https://www.nba.com/stats/player/202695/boxscores-traditional", "Kawhi Leonard")</f>
        <v>Kawhi Leonard</v>
      </c>
      <c r="F105">
        <v>15.8</v>
      </c>
      <c r="G105" s="4">
        <v>5.5640000000000001</v>
      </c>
      <c r="H105" s="3">
        <v>0.91923999999999995</v>
      </c>
      <c r="I105" s="3">
        <v>0.88876999999999995</v>
      </c>
      <c r="J105" s="3">
        <v>0.85082999999999998</v>
      </c>
      <c r="K105" s="3">
        <v>0.80510999999999999</v>
      </c>
      <c r="L105" s="3">
        <v>0.75175000000000003</v>
      </c>
      <c r="M105" s="3">
        <v>0.69145999999999996</v>
      </c>
      <c r="N105" s="3">
        <v>0.62551999999999996</v>
      </c>
      <c r="O105" s="3">
        <v>0.55567</v>
      </c>
      <c r="P105" s="3">
        <v>0.48404999999999998</v>
      </c>
      <c r="Q105" s="3">
        <v>0.41293999999999997</v>
      </c>
      <c r="R105" s="3">
        <v>0.34458</v>
      </c>
      <c r="S105" s="3">
        <v>0.28095999999999999</v>
      </c>
      <c r="T105" s="3">
        <v>0.22663</v>
      </c>
      <c r="U105" s="3">
        <v>0.17619000000000001</v>
      </c>
      <c r="V105" s="3">
        <v>0.13350000000000001</v>
      </c>
      <c r="W105" s="3">
        <v>9.8530000000000006E-2</v>
      </c>
      <c r="X105" s="3">
        <v>7.0779999999999996E-2</v>
      </c>
      <c r="Y105" s="3">
        <v>4.947E-2</v>
      </c>
      <c r="Z105" s="3">
        <v>3.3619999999999997E-2</v>
      </c>
      <c r="AA105" s="3">
        <v>2.222E-2</v>
      </c>
      <c r="AB105" s="3">
        <v>1.426E-2</v>
      </c>
      <c r="AC105" s="3">
        <v>8.8900000000000003E-3</v>
      </c>
      <c r="AD105" s="3">
        <v>5.3899999999999998E-3</v>
      </c>
      <c r="AE105" s="3">
        <v>3.1700000000000001E-3</v>
      </c>
      <c r="AF105" s="3">
        <v>1.81E-3</v>
      </c>
      <c r="AG105" s="3">
        <v>1E-3</v>
      </c>
      <c r="AH105" s="3">
        <v>5.4000000000000001E-4</v>
      </c>
      <c r="AI105" s="3">
        <v>2.7999999999999998E-4</v>
      </c>
      <c r="AJ105" s="3">
        <v>0</v>
      </c>
      <c r="AK105" s="3">
        <v>0</v>
      </c>
      <c r="AL105" s="5">
        <f>Points[[#This Row],[8+]]-Points[[#This Row],[9+]]</f>
        <v>3.0469999999999997E-2</v>
      </c>
      <c r="AM105" s="5">
        <f>Points[[#This Row],[9+]]-Points[[#This Row],[10+]]</f>
        <v>3.7939999999999974E-2</v>
      </c>
      <c r="AN105" s="5">
        <f>Points[[#This Row],[10+]]-Points[[#This Row],[11+]]</f>
        <v>4.5719999999999983E-2</v>
      </c>
      <c r="AO105" s="5">
        <f>Points[[#This Row],[11+]]-Points[[#This Row],[12+]]</f>
        <v>5.3359999999999963E-2</v>
      </c>
      <c r="AP105" s="5">
        <f>Points[[#This Row],[12+]]-Points[[#This Row],[13+]]</f>
        <v>6.0290000000000066E-2</v>
      </c>
      <c r="AQ105" s="5">
        <f>Points[[#This Row],[13+]]-Points[[#This Row],[14+]]</f>
        <v>6.5939999999999999E-2</v>
      </c>
      <c r="AR105" s="5">
        <f>Points[[#This Row],[14+]]-Points[[#This Row],[15+]]</f>
        <v>6.9849999999999968E-2</v>
      </c>
      <c r="AS105" s="5">
        <f>Points[[#This Row],[15+]]-Points[[#This Row],[16+]]</f>
        <v>7.1620000000000017E-2</v>
      </c>
      <c r="AT105" s="5">
        <f>Points[[#This Row],[16+]]-Points[[#This Row],[17+]]</f>
        <v>7.1110000000000007E-2</v>
      </c>
      <c r="AU105" s="5">
        <f>Points[[#This Row],[17+]]-Points[[#This Row],[18+]]</f>
        <v>6.8359999999999976E-2</v>
      </c>
      <c r="AV105" s="5">
        <f>Points[[#This Row],[18+]]-Points[[#This Row],[19+]]</f>
        <v>6.362000000000001E-2</v>
      </c>
      <c r="AW105" s="5">
        <f>Points[[#This Row],[19+]]-Points[[#This Row],[20+]]</f>
        <v>5.4329999999999989E-2</v>
      </c>
      <c r="AX105" s="5">
        <f>Points[[#This Row],[20+]]-Points[[#This Row],[21+]]</f>
        <v>5.0439999999999985E-2</v>
      </c>
      <c r="AY105" s="5">
        <f>Points[[#This Row],[21+]]-Points[[#This Row],[22+]]</f>
        <v>4.2690000000000006E-2</v>
      </c>
      <c r="AZ105" s="5">
        <f>Points[[#This Row],[22+]]-Points[[#This Row],[23+]]</f>
        <v>3.4970000000000001E-2</v>
      </c>
      <c r="BA105" s="5">
        <f>Points[[#This Row],[23+]]-Points[[#This Row],[24+]]</f>
        <v>2.7750000000000011E-2</v>
      </c>
      <c r="BB105" s="5">
        <f>Points[[#This Row],[24+]]-Points[[#This Row],[25+]]</f>
        <v>2.1309999999999996E-2</v>
      </c>
      <c r="BC105" s="5">
        <f>Points[[#This Row],[25+]]-Points[[#This Row],[26+]]</f>
        <v>1.5850000000000003E-2</v>
      </c>
      <c r="BD105" s="5">
        <f>Points[[#This Row],[26+]]-Points[[#This Row],[27+]]</f>
        <v>1.1399999999999997E-2</v>
      </c>
      <c r="BE105" s="5">
        <f>Points[[#This Row],[27+]]-Points[[#This Row],[28+]]</f>
        <v>7.9600000000000001E-3</v>
      </c>
      <c r="BF105" s="5">
        <f>Points[[#This Row],[28+]]-Points[[#This Row],[29+]]</f>
        <v>5.3699999999999998E-3</v>
      </c>
      <c r="BG105" s="5">
        <f>Points[[#This Row],[29+]]-Points[[#This Row],[30+]]</f>
        <v>3.5000000000000005E-3</v>
      </c>
      <c r="BH105" s="5">
        <f>Points[[#This Row],[30+]]-Points[[#This Row],[31+]]</f>
        <v>2.2199999999999998E-3</v>
      </c>
      <c r="BI105" s="5">
        <f>Points[[#This Row],[31+]]-Points[[#This Row],[32+]]</f>
        <v>1.3600000000000001E-3</v>
      </c>
      <c r="BJ105" s="5">
        <f>Points[[#This Row],[32+]]-Points[[#This Row],[33+]]</f>
        <v>8.0999999999999996E-4</v>
      </c>
      <c r="BK105" s="5">
        <f>Points[[#This Row],[33+]]-Points[[#This Row],[34+]]</f>
        <v>4.6000000000000001E-4</v>
      </c>
      <c r="BL105" s="5">
        <f>Points[[#This Row],[34+]]-Points[[#This Row],[35+]]</f>
        <v>2.6000000000000003E-4</v>
      </c>
      <c r="BM105" s="5">
        <f>Points[[#This Row],[35+]]-Points[[#This Row],[40+]]</f>
        <v>2.7999999999999998E-4</v>
      </c>
      <c r="BN105" s="5">
        <f>Points[[#This Row],[40+]]-Points[[#This Row],[45+]]</f>
        <v>0</v>
      </c>
    </row>
    <row r="106" spans="1:66" x14ac:dyDescent="0.25">
      <c r="A106" s="10">
        <v>22400793</v>
      </c>
      <c r="B106" s="4" t="s">
        <v>261</v>
      </c>
      <c r="C106" s="4" t="s">
        <v>194</v>
      </c>
      <c r="D106" s="11">
        <v>0.83333333333333337</v>
      </c>
      <c r="E106" s="6" t="str">
        <f>HYPERLINK("https://www.nba.com/stats/player/1629599/boxscores-traditional", "Amir Coffey")</f>
        <v>Amir Coffey</v>
      </c>
      <c r="F106">
        <v>12.4</v>
      </c>
      <c r="G106" s="4">
        <v>3.7199999999999998</v>
      </c>
      <c r="H106" s="3">
        <v>0.88100000000000001</v>
      </c>
      <c r="I106" s="3">
        <v>0.81859000000000004</v>
      </c>
      <c r="J106" s="3">
        <v>0.74214999999999998</v>
      </c>
      <c r="K106" s="3">
        <v>0.64802999999999999</v>
      </c>
      <c r="L106" s="3">
        <v>0.54379999999999995</v>
      </c>
      <c r="M106" s="3">
        <v>0.43643999999999999</v>
      </c>
      <c r="N106" s="3">
        <v>0.33360000000000001</v>
      </c>
      <c r="O106" s="3">
        <v>0.24196000000000001</v>
      </c>
      <c r="P106" s="3">
        <v>0.16602</v>
      </c>
      <c r="Q106" s="3">
        <v>0.10749</v>
      </c>
      <c r="R106" s="3">
        <v>6.5519999999999995E-2</v>
      </c>
      <c r="S106" s="3">
        <v>3.8359999999999998E-2</v>
      </c>
      <c r="T106" s="3">
        <v>2.068E-2</v>
      </c>
      <c r="U106" s="3">
        <v>1.044E-2</v>
      </c>
      <c r="V106" s="3">
        <v>4.9399999999999999E-3</v>
      </c>
      <c r="W106" s="3">
        <v>2.1900000000000001E-3</v>
      </c>
      <c r="X106" s="3">
        <v>8.9999999999999998E-4</v>
      </c>
      <c r="Y106" s="3">
        <v>3.5E-4</v>
      </c>
      <c r="Z106" s="3">
        <v>1.2999999999999999E-4</v>
      </c>
      <c r="AA106" s="3">
        <v>4.0000000000000003E-5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5">
        <f>Points[[#This Row],[8+]]-Points[[#This Row],[9+]]</f>
        <v>6.2409999999999966E-2</v>
      </c>
      <c r="AM106" s="5">
        <f>Points[[#This Row],[9+]]-Points[[#This Row],[10+]]</f>
        <v>7.6440000000000063E-2</v>
      </c>
      <c r="AN106" s="5">
        <f>Points[[#This Row],[10+]]-Points[[#This Row],[11+]]</f>
        <v>9.4119999999999981E-2</v>
      </c>
      <c r="AO106" s="5">
        <f>Points[[#This Row],[11+]]-Points[[#This Row],[12+]]</f>
        <v>0.10423000000000004</v>
      </c>
      <c r="AP106" s="5">
        <f>Points[[#This Row],[12+]]-Points[[#This Row],[13+]]</f>
        <v>0.10735999999999996</v>
      </c>
      <c r="AQ106" s="5">
        <f>Points[[#This Row],[13+]]-Points[[#This Row],[14+]]</f>
        <v>0.10283999999999999</v>
      </c>
      <c r="AR106" s="5">
        <f>Points[[#This Row],[14+]]-Points[[#This Row],[15+]]</f>
        <v>9.1639999999999999E-2</v>
      </c>
      <c r="AS106" s="5">
        <f>Points[[#This Row],[15+]]-Points[[#This Row],[16+]]</f>
        <v>7.5940000000000007E-2</v>
      </c>
      <c r="AT106" s="5">
        <f>Points[[#This Row],[16+]]-Points[[#This Row],[17+]]</f>
        <v>5.8529999999999999E-2</v>
      </c>
      <c r="AU106" s="5">
        <f>Points[[#This Row],[17+]]-Points[[#This Row],[18+]]</f>
        <v>4.1970000000000007E-2</v>
      </c>
      <c r="AV106" s="5">
        <f>Points[[#This Row],[18+]]-Points[[#This Row],[19+]]</f>
        <v>2.7159999999999997E-2</v>
      </c>
      <c r="AW106" s="5">
        <f>Points[[#This Row],[19+]]-Points[[#This Row],[20+]]</f>
        <v>1.7679999999999998E-2</v>
      </c>
      <c r="AX106" s="5">
        <f>Points[[#This Row],[20+]]-Points[[#This Row],[21+]]</f>
        <v>1.0240000000000001E-2</v>
      </c>
      <c r="AY106" s="5">
        <f>Points[[#This Row],[21+]]-Points[[#This Row],[22+]]</f>
        <v>5.4999999999999997E-3</v>
      </c>
      <c r="AZ106" s="5">
        <f>Points[[#This Row],[22+]]-Points[[#This Row],[23+]]</f>
        <v>2.7499999999999998E-3</v>
      </c>
      <c r="BA106" s="5">
        <f>Points[[#This Row],[23+]]-Points[[#This Row],[24+]]</f>
        <v>1.2900000000000001E-3</v>
      </c>
      <c r="BB106" s="5">
        <f>Points[[#This Row],[24+]]-Points[[#This Row],[25+]]</f>
        <v>5.4999999999999992E-4</v>
      </c>
      <c r="BC106" s="5">
        <f>Points[[#This Row],[25+]]-Points[[#This Row],[26+]]</f>
        <v>2.2000000000000001E-4</v>
      </c>
      <c r="BD106" s="5">
        <f>Points[[#This Row],[26+]]-Points[[#This Row],[27+]]</f>
        <v>8.9999999999999992E-5</v>
      </c>
      <c r="BE106" s="5">
        <f>Points[[#This Row],[27+]]-Points[[#This Row],[28+]]</f>
        <v>4.0000000000000003E-5</v>
      </c>
      <c r="BF106" s="5">
        <f>Points[[#This Row],[28+]]-Points[[#This Row],[29+]]</f>
        <v>0</v>
      </c>
      <c r="BG106" s="5">
        <f>Points[[#This Row],[29+]]-Points[[#This Row],[30+]]</f>
        <v>0</v>
      </c>
      <c r="BH106" s="5">
        <f>Points[[#This Row],[30+]]-Points[[#This Row],[31+]]</f>
        <v>0</v>
      </c>
      <c r="BI106" s="5">
        <f>Points[[#This Row],[31+]]-Points[[#This Row],[32+]]</f>
        <v>0</v>
      </c>
      <c r="BJ106" s="5">
        <f>Points[[#This Row],[32+]]-Points[[#This Row],[33+]]</f>
        <v>0</v>
      </c>
      <c r="BK106" s="5">
        <f>Points[[#This Row],[33+]]-Points[[#This Row],[34+]]</f>
        <v>0</v>
      </c>
      <c r="BL106" s="5">
        <f>Points[[#This Row],[34+]]-Points[[#This Row],[35+]]</f>
        <v>0</v>
      </c>
      <c r="BM106" s="5">
        <f>Points[[#This Row],[35+]]-Points[[#This Row],[40+]]</f>
        <v>0</v>
      </c>
      <c r="BN106" s="5">
        <f>Points[[#This Row],[40+]]-Points[[#This Row],[45+]]</f>
        <v>0</v>
      </c>
    </row>
    <row r="107" spans="1:66" x14ac:dyDescent="0.25">
      <c r="A107" s="10">
        <v>22400793</v>
      </c>
      <c r="B107" s="4" t="s">
        <v>261</v>
      </c>
      <c r="C107" s="4" t="s">
        <v>194</v>
      </c>
      <c r="D107" s="11">
        <v>0.83333333333333337</v>
      </c>
      <c r="E107" s="6" t="str">
        <f>HYPERLINK("https://www.nba.com/stats/player/1627884/boxscores-traditional", "Derrick Jones Jr.")</f>
        <v>Derrick Jones Jr.</v>
      </c>
      <c r="F107">
        <v>11.4</v>
      </c>
      <c r="G107" s="4">
        <v>3.137</v>
      </c>
      <c r="H107" s="3">
        <v>0.85992999999999997</v>
      </c>
      <c r="I107" s="3">
        <v>0.77934999999999999</v>
      </c>
      <c r="J107" s="3">
        <v>0.67364000000000002</v>
      </c>
      <c r="K107" s="3">
        <v>0.55171999999999999</v>
      </c>
      <c r="L107" s="3">
        <v>0.42465000000000003</v>
      </c>
      <c r="M107" s="3">
        <v>0.30503000000000002</v>
      </c>
      <c r="N107" s="3">
        <v>0.20327000000000001</v>
      </c>
      <c r="O107" s="3">
        <v>0.12506999999999999</v>
      </c>
      <c r="P107" s="3">
        <v>7.0779999999999996E-2</v>
      </c>
      <c r="Q107" s="3">
        <v>3.6729999999999999E-2</v>
      </c>
      <c r="R107" s="3">
        <v>1.7860000000000001E-2</v>
      </c>
      <c r="S107" s="3">
        <v>7.7600000000000004E-3</v>
      </c>
      <c r="T107" s="3">
        <v>3.0699999999999998E-3</v>
      </c>
      <c r="U107" s="3">
        <v>1.1100000000000001E-3</v>
      </c>
      <c r="V107" s="3">
        <v>3.6000000000000002E-4</v>
      </c>
      <c r="W107" s="3">
        <v>1.1E-4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5">
        <f>Points[[#This Row],[8+]]-Points[[#This Row],[9+]]</f>
        <v>8.0579999999999985E-2</v>
      </c>
      <c r="AM107" s="5">
        <f>Points[[#This Row],[9+]]-Points[[#This Row],[10+]]</f>
        <v>0.10570999999999997</v>
      </c>
      <c r="AN107" s="5">
        <f>Points[[#This Row],[10+]]-Points[[#This Row],[11+]]</f>
        <v>0.12192000000000003</v>
      </c>
      <c r="AO107" s="5">
        <f>Points[[#This Row],[11+]]-Points[[#This Row],[12+]]</f>
        <v>0.12706999999999996</v>
      </c>
      <c r="AP107" s="5">
        <f>Points[[#This Row],[12+]]-Points[[#This Row],[13+]]</f>
        <v>0.11962</v>
      </c>
      <c r="AQ107" s="5">
        <f>Points[[#This Row],[13+]]-Points[[#This Row],[14+]]</f>
        <v>0.10176000000000002</v>
      </c>
      <c r="AR107" s="5">
        <f>Points[[#This Row],[14+]]-Points[[#This Row],[15+]]</f>
        <v>7.8200000000000019E-2</v>
      </c>
      <c r="AS107" s="5">
        <f>Points[[#This Row],[15+]]-Points[[#This Row],[16+]]</f>
        <v>5.4289999999999991E-2</v>
      </c>
      <c r="AT107" s="5">
        <f>Points[[#This Row],[16+]]-Points[[#This Row],[17+]]</f>
        <v>3.4049999999999997E-2</v>
      </c>
      <c r="AU107" s="5">
        <f>Points[[#This Row],[17+]]-Points[[#This Row],[18+]]</f>
        <v>1.8869999999999998E-2</v>
      </c>
      <c r="AV107" s="5">
        <f>Points[[#This Row],[18+]]-Points[[#This Row],[19+]]</f>
        <v>1.0100000000000001E-2</v>
      </c>
      <c r="AW107" s="5">
        <f>Points[[#This Row],[19+]]-Points[[#This Row],[20+]]</f>
        <v>4.6900000000000006E-3</v>
      </c>
      <c r="AX107" s="5">
        <f>Points[[#This Row],[20+]]-Points[[#This Row],[21+]]</f>
        <v>1.9599999999999999E-3</v>
      </c>
      <c r="AY107" s="5">
        <f>Points[[#This Row],[21+]]-Points[[#This Row],[22+]]</f>
        <v>7.5000000000000002E-4</v>
      </c>
      <c r="AZ107" s="5">
        <f>Points[[#This Row],[22+]]-Points[[#This Row],[23+]]</f>
        <v>2.5000000000000001E-4</v>
      </c>
      <c r="BA107" s="5">
        <f>Points[[#This Row],[23+]]-Points[[#This Row],[24+]]</f>
        <v>1.1E-4</v>
      </c>
      <c r="BB107" s="5">
        <f>Points[[#This Row],[24+]]-Points[[#This Row],[25+]]</f>
        <v>0</v>
      </c>
      <c r="BC107" s="5">
        <f>Points[[#This Row],[25+]]-Points[[#This Row],[26+]]</f>
        <v>0</v>
      </c>
      <c r="BD107" s="5">
        <f>Points[[#This Row],[26+]]-Points[[#This Row],[27+]]</f>
        <v>0</v>
      </c>
      <c r="BE107" s="5">
        <f>Points[[#This Row],[27+]]-Points[[#This Row],[28+]]</f>
        <v>0</v>
      </c>
      <c r="BF107" s="5">
        <f>Points[[#This Row],[28+]]-Points[[#This Row],[29+]]</f>
        <v>0</v>
      </c>
      <c r="BG107" s="5">
        <f>Points[[#This Row],[29+]]-Points[[#This Row],[30+]]</f>
        <v>0</v>
      </c>
      <c r="BH107" s="5">
        <f>Points[[#This Row],[30+]]-Points[[#This Row],[31+]]</f>
        <v>0</v>
      </c>
      <c r="BI107" s="5">
        <f>Points[[#This Row],[31+]]-Points[[#This Row],[32+]]</f>
        <v>0</v>
      </c>
      <c r="BJ107" s="5">
        <f>Points[[#This Row],[32+]]-Points[[#This Row],[33+]]</f>
        <v>0</v>
      </c>
      <c r="BK107" s="5">
        <f>Points[[#This Row],[33+]]-Points[[#This Row],[34+]]</f>
        <v>0</v>
      </c>
      <c r="BL107" s="5">
        <f>Points[[#This Row],[34+]]-Points[[#This Row],[35+]]</f>
        <v>0</v>
      </c>
      <c r="BM107" s="5">
        <f>Points[[#This Row],[35+]]-Points[[#This Row],[40+]]</f>
        <v>0</v>
      </c>
      <c r="BN107" s="5">
        <f>Points[[#This Row],[40+]]-Points[[#This Row],[45+]]</f>
        <v>0</v>
      </c>
    </row>
    <row r="108" spans="1:66" x14ac:dyDescent="0.25">
      <c r="A108" s="10">
        <v>22400793</v>
      </c>
      <c r="B108" s="4" t="s">
        <v>261</v>
      </c>
      <c r="C108" s="4" t="s">
        <v>194</v>
      </c>
      <c r="D108" s="11">
        <v>0.83333333333333337</v>
      </c>
      <c r="E108" s="6" t="str">
        <f>HYPERLINK("https://www.nba.com/stats/player/1627826/boxscores-traditional", "Ivica Zubac")</f>
        <v>Ivica Zubac</v>
      </c>
      <c r="F108">
        <v>14.8</v>
      </c>
      <c r="G108" s="4">
        <v>6.524</v>
      </c>
      <c r="H108" s="3">
        <v>0.85082999999999998</v>
      </c>
      <c r="I108" s="3">
        <v>0.81327000000000005</v>
      </c>
      <c r="J108" s="3">
        <v>0.77034999999999998</v>
      </c>
      <c r="K108" s="3">
        <v>0.71904000000000001</v>
      </c>
      <c r="L108" s="3">
        <v>0.66639999999999999</v>
      </c>
      <c r="M108" s="3">
        <v>0.61026000000000002</v>
      </c>
      <c r="N108" s="3">
        <v>0.54776000000000002</v>
      </c>
      <c r="O108" s="3">
        <v>0.48803000000000002</v>
      </c>
      <c r="P108" s="3">
        <v>0.42858000000000002</v>
      </c>
      <c r="Q108" s="3">
        <v>0.36692999999999998</v>
      </c>
      <c r="R108" s="3">
        <v>0.31207000000000001</v>
      </c>
      <c r="S108" s="3">
        <v>0.26108999999999999</v>
      </c>
      <c r="T108" s="3">
        <v>0.21185999999999999</v>
      </c>
      <c r="U108" s="3">
        <v>0.17105999999999999</v>
      </c>
      <c r="V108" s="3">
        <v>0.13567000000000001</v>
      </c>
      <c r="W108" s="3">
        <v>0.10383000000000001</v>
      </c>
      <c r="X108" s="3">
        <v>7.9269999999999993E-2</v>
      </c>
      <c r="Y108" s="3">
        <v>5.9380000000000002E-2</v>
      </c>
      <c r="Z108" s="3">
        <v>4.2720000000000001E-2</v>
      </c>
      <c r="AA108" s="3">
        <v>3.074E-2</v>
      </c>
      <c r="AB108" s="3">
        <v>2.1690000000000001E-2</v>
      </c>
      <c r="AC108" s="3">
        <v>1.4630000000000001E-2</v>
      </c>
      <c r="AD108" s="3">
        <v>9.9000000000000008E-3</v>
      </c>
      <c r="AE108" s="3">
        <v>6.5700000000000003E-3</v>
      </c>
      <c r="AF108" s="3">
        <v>4.15E-3</v>
      </c>
      <c r="AG108" s="3">
        <v>2.64E-3</v>
      </c>
      <c r="AH108" s="3">
        <v>1.64E-3</v>
      </c>
      <c r="AI108" s="3">
        <v>9.7000000000000005E-4</v>
      </c>
      <c r="AJ108" s="3">
        <v>6.0000000000000002E-5</v>
      </c>
      <c r="AK108" s="3">
        <v>0</v>
      </c>
      <c r="AL108" s="5">
        <f>Points[[#This Row],[8+]]-Points[[#This Row],[9+]]</f>
        <v>3.7559999999999927E-2</v>
      </c>
      <c r="AM108" s="5">
        <f>Points[[#This Row],[9+]]-Points[[#This Row],[10+]]</f>
        <v>4.2920000000000069E-2</v>
      </c>
      <c r="AN108" s="5">
        <f>Points[[#This Row],[10+]]-Points[[#This Row],[11+]]</f>
        <v>5.1309999999999967E-2</v>
      </c>
      <c r="AO108" s="5">
        <f>Points[[#This Row],[11+]]-Points[[#This Row],[12+]]</f>
        <v>5.264000000000002E-2</v>
      </c>
      <c r="AP108" s="5">
        <f>Points[[#This Row],[12+]]-Points[[#This Row],[13+]]</f>
        <v>5.6139999999999968E-2</v>
      </c>
      <c r="AQ108" s="5">
        <f>Points[[#This Row],[13+]]-Points[[#This Row],[14+]]</f>
        <v>6.25E-2</v>
      </c>
      <c r="AR108" s="5">
        <f>Points[[#This Row],[14+]]-Points[[#This Row],[15+]]</f>
        <v>5.9730000000000005E-2</v>
      </c>
      <c r="AS108" s="5">
        <f>Points[[#This Row],[15+]]-Points[[#This Row],[16+]]</f>
        <v>5.9450000000000003E-2</v>
      </c>
      <c r="AT108" s="5">
        <f>Points[[#This Row],[16+]]-Points[[#This Row],[17+]]</f>
        <v>6.1650000000000038E-2</v>
      </c>
      <c r="AU108" s="5">
        <f>Points[[#This Row],[17+]]-Points[[#This Row],[18+]]</f>
        <v>5.4859999999999964E-2</v>
      </c>
      <c r="AV108" s="5">
        <f>Points[[#This Row],[18+]]-Points[[#This Row],[19+]]</f>
        <v>5.0980000000000025E-2</v>
      </c>
      <c r="AW108" s="5">
        <f>Points[[#This Row],[19+]]-Points[[#This Row],[20+]]</f>
        <v>4.9229999999999996E-2</v>
      </c>
      <c r="AX108" s="5">
        <f>Points[[#This Row],[20+]]-Points[[#This Row],[21+]]</f>
        <v>4.0800000000000003E-2</v>
      </c>
      <c r="AY108" s="5">
        <f>Points[[#This Row],[21+]]-Points[[#This Row],[22+]]</f>
        <v>3.5389999999999977E-2</v>
      </c>
      <c r="AZ108" s="5">
        <f>Points[[#This Row],[22+]]-Points[[#This Row],[23+]]</f>
        <v>3.1840000000000007E-2</v>
      </c>
      <c r="BA108" s="5">
        <f>Points[[#This Row],[23+]]-Points[[#This Row],[24+]]</f>
        <v>2.4560000000000012E-2</v>
      </c>
      <c r="BB108" s="5">
        <f>Points[[#This Row],[24+]]-Points[[#This Row],[25+]]</f>
        <v>1.9889999999999991E-2</v>
      </c>
      <c r="BC108" s="5">
        <f>Points[[#This Row],[25+]]-Points[[#This Row],[26+]]</f>
        <v>1.6660000000000001E-2</v>
      </c>
      <c r="BD108" s="5">
        <f>Points[[#This Row],[26+]]-Points[[#This Row],[27+]]</f>
        <v>1.1980000000000001E-2</v>
      </c>
      <c r="BE108" s="5">
        <f>Points[[#This Row],[27+]]-Points[[#This Row],[28+]]</f>
        <v>9.049999999999999E-3</v>
      </c>
      <c r="BF108" s="5">
        <f>Points[[#This Row],[28+]]-Points[[#This Row],[29+]]</f>
        <v>7.0600000000000003E-3</v>
      </c>
      <c r="BG108" s="5">
        <f>Points[[#This Row],[29+]]-Points[[#This Row],[30+]]</f>
        <v>4.7299999999999998E-3</v>
      </c>
      <c r="BH108" s="5">
        <f>Points[[#This Row],[30+]]-Points[[#This Row],[31+]]</f>
        <v>3.3300000000000005E-3</v>
      </c>
      <c r="BI108" s="5">
        <f>Points[[#This Row],[31+]]-Points[[#This Row],[32+]]</f>
        <v>2.4200000000000003E-3</v>
      </c>
      <c r="BJ108" s="5">
        <f>Points[[#This Row],[32+]]-Points[[#This Row],[33+]]</f>
        <v>1.5100000000000001E-3</v>
      </c>
      <c r="BK108" s="5">
        <f>Points[[#This Row],[33+]]-Points[[#This Row],[34+]]</f>
        <v>1E-3</v>
      </c>
      <c r="BL108" s="5">
        <f>Points[[#This Row],[34+]]-Points[[#This Row],[35+]]</f>
        <v>6.6999999999999991E-4</v>
      </c>
      <c r="BM108" s="5">
        <f>Points[[#This Row],[35+]]-Points[[#This Row],[40+]]</f>
        <v>9.1E-4</v>
      </c>
      <c r="BN108" s="5">
        <f>Points[[#This Row],[40+]]-Points[[#This Row],[45+]]</f>
        <v>6.0000000000000002E-5</v>
      </c>
    </row>
    <row r="109" spans="1:66" x14ac:dyDescent="0.25">
      <c r="A109" s="10">
        <v>22400793</v>
      </c>
      <c r="B109" s="4" t="s">
        <v>261</v>
      </c>
      <c r="C109" s="4" t="s">
        <v>194</v>
      </c>
      <c r="D109" s="11">
        <v>0.83333333333333337</v>
      </c>
      <c r="E109" s="6" t="str">
        <f>HYPERLINK("https://www.nba.com/stats/player/1627732/boxscores-traditional", "Ben Simmons")</f>
        <v>Ben Simmons</v>
      </c>
      <c r="F109">
        <v>10</v>
      </c>
      <c r="G109" s="4">
        <v>2.9580000000000002</v>
      </c>
      <c r="H109" s="3">
        <v>0.75175000000000003</v>
      </c>
      <c r="I109" s="3">
        <v>0.63307000000000002</v>
      </c>
      <c r="J109" s="3">
        <v>0.5</v>
      </c>
      <c r="K109" s="3">
        <v>0.36692999999999998</v>
      </c>
      <c r="L109" s="3">
        <v>0.24825</v>
      </c>
      <c r="M109" s="3">
        <v>0.15625</v>
      </c>
      <c r="N109" s="3">
        <v>8.8510000000000005E-2</v>
      </c>
      <c r="O109" s="3">
        <v>4.5510000000000002E-2</v>
      </c>
      <c r="P109" s="3">
        <v>2.1180000000000001E-2</v>
      </c>
      <c r="Q109" s="3">
        <v>8.8900000000000003E-3</v>
      </c>
      <c r="R109" s="3">
        <v>3.47E-3</v>
      </c>
      <c r="S109" s="3">
        <v>1.1800000000000001E-3</v>
      </c>
      <c r="T109" s="3">
        <v>3.6000000000000002E-4</v>
      </c>
      <c r="U109" s="3">
        <v>1E-4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5">
        <f>Points[[#This Row],[8+]]-Points[[#This Row],[9+]]</f>
        <v>0.11868000000000001</v>
      </c>
      <c r="AM109" s="5">
        <f>Points[[#This Row],[9+]]-Points[[#This Row],[10+]]</f>
        <v>0.13307000000000002</v>
      </c>
      <c r="AN109" s="5">
        <f>Points[[#This Row],[10+]]-Points[[#This Row],[11+]]</f>
        <v>0.13307000000000002</v>
      </c>
      <c r="AO109" s="5">
        <f>Points[[#This Row],[11+]]-Points[[#This Row],[12+]]</f>
        <v>0.11867999999999998</v>
      </c>
      <c r="AP109" s="5">
        <f>Points[[#This Row],[12+]]-Points[[#This Row],[13+]]</f>
        <v>9.1999999999999998E-2</v>
      </c>
      <c r="AQ109" s="5">
        <f>Points[[#This Row],[13+]]-Points[[#This Row],[14+]]</f>
        <v>6.7739999999999995E-2</v>
      </c>
      <c r="AR109" s="5">
        <f>Points[[#This Row],[14+]]-Points[[#This Row],[15+]]</f>
        <v>4.3000000000000003E-2</v>
      </c>
      <c r="AS109" s="5">
        <f>Points[[#This Row],[15+]]-Points[[#This Row],[16+]]</f>
        <v>2.4330000000000001E-2</v>
      </c>
      <c r="AT109" s="5">
        <f>Points[[#This Row],[16+]]-Points[[#This Row],[17+]]</f>
        <v>1.2290000000000001E-2</v>
      </c>
      <c r="AU109" s="5">
        <f>Points[[#This Row],[17+]]-Points[[#This Row],[18+]]</f>
        <v>5.4200000000000003E-3</v>
      </c>
      <c r="AV109" s="5">
        <f>Points[[#This Row],[18+]]-Points[[#This Row],[19+]]</f>
        <v>2.2899999999999999E-3</v>
      </c>
      <c r="AW109" s="5">
        <f>Points[[#This Row],[19+]]-Points[[#This Row],[20+]]</f>
        <v>8.1999999999999998E-4</v>
      </c>
      <c r="AX109" s="5">
        <f>Points[[#This Row],[20+]]-Points[[#This Row],[21+]]</f>
        <v>2.6000000000000003E-4</v>
      </c>
      <c r="AY109" s="5">
        <f>Points[[#This Row],[21+]]-Points[[#This Row],[22+]]</f>
        <v>1E-4</v>
      </c>
      <c r="AZ109" s="5">
        <f>Points[[#This Row],[22+]]-Points[[#This Row],[23+]]</f>
        <v>0</v>
      </c>
      <c r="BA109" s="5">
        <f>Points[[#This Row],[23+]]-Points[[#This Row],[24+]]</f>
        <v>0</v>
      </c>
      <c r="BB109" s="5">
        <f>Points[[#This Row],[24+]]-Points[[#This Row],[25+]]</f>
        <v>0</v>
      </c>
      <c r="BC109" s="5">
        <f>Points[[#This Row],[25+]]-Points[[#This Row],[26+]]</f>
        <v>0</v>
      </c>
      <c r="BD109" s="5">
        <f>Points[[#This Row],[26+]]-Points[[#This Row],[27+]]</f>
        <v>0</v>
      </c>
      <c r="BE109" s="5">
        <f>Points[[#This Row],[27+]]-Points[[#This Row],[28+]]</f>
        <v>0</v>
      </c>
      <c r="BF109" s="5">
        <f>Points[[#This Row],[28+]]-Points[[#This Row],[29+]]</f>
        <v>0</v>
      </c>
      <c r="BG109" s="5">
        <f>Points[[#This Row],[29+]]-Points[[#This Row],[30+]]</f>
        <v>0</v>
      </c>
      <c r="BH109" s="5">
        <f>Points[[#This Row],[30+]]-Points[[#This Row],[31+]]</f>
        <v>0</v>
      </c>
      <c r="BI109" s="5">
        <f>Points[[#This Row],[31+]]-Points[[#This Row],[32+]]</f>
        <v>0</v>
      </c>
      <c r="BJ109" s="5">
        <f>Points[[#This Row],[32+]]-Points[[#This Row],[33+]]</f>
        <v>0</v>
      </c>
      <c r="BK109" s="5">
        <f>Points[[#This Row],[33+]]-Points[[#This Row],[34+]]</f>
        <v>0</v>
      </c>
      <c r="BL109" s="5">
        <f>Points[[#This Row],[34+]]-Points[[#This Row],[35+]]</f>
        <v>0</v>
      </c>
      <c r="BM109" s="5">
        <f>Points[[#This Row],[35+]]-Points[[#This Row],[40+]]</f>
        <v>0</v>
      </c>
      <c r="BN109" s="5">
        <f>Points[[#This Row],[40+]]-Points[[#This Row],[45+]]</f>
        <v>0</v>
      </c>
    </row>
    <row r="110" spans="1:66" x14ac:dyDescent="0.25">
      <c r="A110" s="10">
        <v>22400793</v>
      </c>
      <c r="B110" s="4" t="s">
        <v>261</v>
      </c>
      <c r="C110" s="4" t="s">
        <v>194</v>
      </c>
      <c r="D110" s="11">
        <v>0.83333333333333337</v>
      </c>
      <c r="E110" s="6" t="str">
        <f>HYPERLINK("https://www.nba.com/stats/player/1629645/boxscores-traditional", "Kevin Porter Jr.")</f>
        <v>Kevin Porter Jr.</v>
      </c>
      <c r="F110">
        <v>10.33</v>
      </c>
      <c r="G110" s="4">
        <v>4.5</v>
      </c>
      <c r="H110" s="3">
        <v>0.69847000000000004</v>
      </c>
      <c r="I110" s="3">
        <v>0.61790999999999996</v>
      </c>
      <c r="J110" s="3">
        <v>0.52790000000000004</v>
      </c>
      <c r="K110" s="3">
        <v>0.44037999999999999</v>
      </c>
      <c r="L110" s="3">
        <v>0.35569000000000001</v>
      </c>
      <c r="M110" s="3">
        <v>0.27760000000000001</v>
      </c>
      <c r="N110" s="3">
        <v>0.20610999999999999</v>
      </c>
      <c r="O110" s="3">
        <v>0.14917</v>
      </c>
      <c r="P110" s="3">
        <v>0.10383000000000001</v>
      </c>
      <c r="Q110" s="3">
        <v>6.9440000000000002E-2</v>
      </c>
      <c r="R110" s="3">
        <v>4.4569999999999999E-2</v>
      </c>
      <c r="S110" s="3">
        <v>2.6800000000000001E-2</v>
      </c>
      <c r="T110" s="3">
        <v>1.5779999999999999E-2</v>
      </c>
      <c r="U110" s="3">
        <v>8.8900000000000003E-3</v>
      </c>
      <c r="V110" s="3">
        <v>4.7999999999999996E-3</v>
      </c>
      <c r="W110" s="3">
        <v>2.3999999999999998E-3</v>
      </c>
      <c r="X110" s="3">
        <v>1.1800000000000001E-3</v>
      </c>
      <c r="Y110" s="3">
        <v>5.5999999999999995E-4</v>
      </c>
      <c r="Z110" s="3">
        <v>2.5000000000000001E-4</v>
      </c>
      <c r="AA110" s="3">
        <v>1.1E-4</v>
      </c>
      <c r="AB110" s="3">
        <v>4.0000000000000003E-5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5">
        <f>Points[[#This Row],[8+]]-Points[[#This Row],[9+]]</f>
        <v>8.0560000000000076E-2</v>
      </c>
      <c r="AM110" s="5">
        <f>Points[[#This Row],[9+]]-Points[[#This Row],[10+]]</f>
        <v>9.0009999999999923E-2</v>
      </c>
      <c r="AN110" s="5">
        <f>Points[[#This Row],[10+]]-Points[[#This Row],[11+]]</f>
        <v>8.7520000000000042E-2</v>
      </c>
      <c r="AO110" s="5">
        <f>Points[[#This Row],[11+]]-Points[[#This Row],[12+]]</f>
        <v>8.4689999999999988E-2</v>
      </c>
      <c r="AP110" s="5">
        <f>Points[[#This Row],[12+]]-Points[[#This Row],[13+]]</f>
        <v>7.8089999999999993E-2</v>
      </c>
      <c r="AQ110" s="5">
        <f>Points[[#This Row],[13+]]-Points[[#This Row],[14+]]</f>
        <v>7.1490000000000026E-2</v>
      </c>
      <c r="AR110" s="5">
        <f>Points[[#This Row],[14+]]-Points[[#This Row],[15+]]</f>
        <v>5.6939999999999991E-2</v>
      </c>
      <c r="AS110" s="5">
        <f>Points[[#This Row],[15+]]-Points[[#This Row],[16+]]</f>
        <v>4.5339999999999991E-2</v>
      </c>
      <c r="AT110" s="5">
        <f>Points[[#This Row],[16+]]-Points[[#This Row],[17+]]</f>
        <v>3.4390000000000004E-2</v>
      </c>
      <c r="AU110" s="5">
        <f>Points[[#This Row],[17+]]-Points[[#This Row],[18+]]</f>
        <v>2.4870000000000003E-2</v>
      </c>
      <c r="AV110" s="5">
        <f>Points[[#This Row],[18+]]-Points[[#This Row],[19+]]</f>
        <v>1.7769999999999998E-2</v>
      </c>
      <c r="AW110" s="5">
        <f>Points[[#This Row],[19+]]-Points[[#This Row],[20+]]</f>
        <v>1.1020000000000002E-2</v>
      </c>
      <c r="AX110" s="5">
        <f>Points[[#This Row],[20+]]-Points[[#This Row],[21+]]</f>
        <v>6.8899999999999986E-3</v>
      </c>
      <c r="AY110" s="5">
        <f>Points[[#This Row],[21+]]-Points[[#This Row],[22+]]</f>
        <v>4.0900000000000008E-3</v>
      </c>
      <c r="AZ110" s="5">
        <f>Points[[#This Row],[22+]]-Points[[#This Row],[23+]]</f>
        <v>2.3999999999999998E-3</v>
      </c>
      <c r="BA110" s="5">
        <f>Points[[#This Row],[23+]]-Points[[#This Row],[24+]]</f>
        <v>1.2199999999999997E-3</v>
      </c>
      <c r="BB110" s="5">
        <f>Points[[#This Row],[24+]]-Points[[#This Row],[25+]]</f>
        <v>6.2000000000000011E-4</v>
      </c>
      <c r="BC110" s="5">
        <f>Points[[#This Row],[25+]]-Points[[#This Row],[26+]]</f>
        <v>3.0999999999999995E-4</v>
      </c>
      <c r="BD110" s="5">
        <f>Points[[#This Row],[26+]]-Points[[#This Row],[27+]]</f>
        <v>1.3999999999999999E-4</v>
      </c>
      <c r="BE110" s="5">
        <f>Points[[#This Row],[27+]]-Points[[#This Row],[28+]]</f>
        <v>6.9999999999999994E-5</v>
      </c>
      <c r="BF110" s="5">
        <f>Points[[#This Row],[28+]]-Points[[#This Row],[29+]]</f>
        <v>4.0000000000000003E-5</v>
      </c>
      <c r="BG110" s="5">
        <f>Points[[#This Row],[29+]]-Points[[#This Row],[30+]]</f>
        <v>0</v>
      </c>
      <c r="BH110" s="5">
        <f>Points[[#This Row],[30+]]-Points[[#This Row],[31+]]</f>
        <v>0</v>
      </c>
      <c r="BI110" s="5">
        <f>Points[[#This Row],[31+]]-Points[[#This Row],[32+]]</f>
        <v>0</v>
      </c>
      <c r="BJ110" s="5">
        <f>Points[[#This Row],[32+]]-Points[[#This Row],[33+]]</f>
        <v>0</v>
      </c>
      <c r="BK110" s="5">
        <f>Points[[#This Row],[33+]]-Points[[#This Row],[34+]]</f>
        <v>0</v>
      </c>
      <c r="BL110" s="5">
        <f>Points[[#This Row],[34+]]-Points[[#This Row],[35+]]</f>
        <v>0</v>
      </c>
      <c r="BM110" s="5">
        <f>Points[[#This Row],[35+]]-Points[[#This Row],[40+]]</f>
        <v>0</v>
      </c>
      <c r="BN110" s="5">
        <f>Points[[#This Row],[40+]]-Points[[#This Row],[45+]]</f>
        <v>0</v>
      </c>
    </row>
    <row r="111" spans="1:66" x14ac:dyDescent="0.25">
      <c r="A111" s="10">
        <v>22400793</v>
      </c>
      <c r="B111" s="4" t="s">
        <v>261</v>
      </c>
      <c r="C111" s="4" t="s">
        <v>194</v>
      </c>
      <c r="D111" s="11">
        <v>0.83333333333333337</v>
      </c>
      <c r="E111" s="6" t="str">
        <f>HYPERLINK("https://www.nba.com/stats/player/1629645/boxscores-traditional", "Kevin Porter Jr.")</f>
        <v>Kevin Porter Jr.</v>
      </c>
      <c r="F111">
        <v>10.33</v>
      </c>
      <c r="G111" s="4">
        <v>4.7140000000000004</v>
      </c>
      <c r="H111" s="3">
        <v>0.68793000000000004</v>
      </c>
      <c r="I111" s="3">
        <v>0.61026000000000002</v>
      </c>
      <c r="J111" s="3">
        <v>0.52790000000000004</v>
      </c>
      <c r="K111" s="3">
        <v>0.44433</v>
      </c>
      <c r="L111" s="3">
        <v>0.36316999999999999</v>
      </c>
      <c r="M111" s="3">
        <v>0.28433999999999998</v>
      </c>
      <c r="N111" s="3">
        <v>0.2177</v>
      </c>
      <c r="O111" s="3">
        <v>0.16109000000000001</v>
      </c>
      <c r="P111" s="3">
        <v>0.11507000000000001</v>
      </c>
      <c r="Q111" s="3">
        <v>7.9269999999999993E-2</v>
      </c>
      <c r="R111" s="3">
        <v>5.1549999999999999E-2</v>
      </c>
      <c r="S111" s="3">
        <v>3.288E-2</v>
      </c>
      <c r="T111" s="3">
        <v>2.018E-2</v>
      </c>
      <c r="U111" s="3">
        <v>1.191E-2</v>
      </c>
      <c r="V111" s="3">
        <v>6.5700000000000003E-3</v>
      </c>
      <c r="W111" s="3">
        <v>3.5699999999999998E-3</v>
      </c>
      <c r="X111" s="3">
        <v>1.8699999999999999E-3</v>
      </c>
      <c r="Y111" s="3">
        <v>9.3999999999999997E-4</v>
      </c>
      <c r="Z111" s="3">
        <v>4.4999999999999999E-4</v>
      </c>
      <c r="AA111" s="3">
        <v>2.0000000000000001E-4</v>
      </c>
      <c r="AB111" s="3">
        <v>9.0000000000000006E-5</v>
      </c>
      <c r="AC111" s="3">
        <v>4.0000000000000003E-5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5">
        <f>Points[[#This Row],[8+]]-Points[[#This Row],[9+]]</f>
        <v>7.7670000000000017E-2</v>
      </c>
      <c r="AM111" s="5">
        <f>Points[[#This Row],[9+]]-Points[[#This Row],[10+]]</f>
        <v>8.2359999999999989E-2</v>
      </c>
      <c r="AN111" s="5">
        <f>Points[[#This Row],[10+]]-Points[[#This Row],[11+]]</f>
        <v>8.3570000000000033E-2</v>
      </c>
      <c r="AO111" s="5">
        <f>Points[[#This Row],[11+]]-Points[[#This Row],[12+]]</f>
        <v>8.116000000000001E-2</v>
      </c>
      <c r="AP111" s="5">
        <f>Points[[#This Row],[12+]]-Points[[#This Row],[13+]]</f>
        <v>7.8830000000000011E-2</v>
      </c>
      <c r="AQ111" s="5">
        <f>Points[[#This Row],[13+]]-Points[[#This Row],[14+]]</f>
        <v>6.6639999999999977E-2</v>
      </c>
      <c r="AR111" s="5">
        <f>Points[[#This Row],[14+]]-Points[[#This Row],[15+]]</f>
        <v>5.6609999999999994E-2</v>
      </c>
      <c r="AS111" s="5">
        <f>Points[[#This Row],[15+]]-Points[[#This Row],[16+]]</f>
        <v>4.6020000000000005E-2</v>
      </c>
      <c r="AT111" s="5">
        <f>Points[[#This Row],[16+]]-Points[[#This Row],[17+]]</f>
        <v>3.5800000000000012E-2</v>
      </c>
      <c r="AU111" s="5">
        <f>Points[[#This Row],[17+]]-Points[[#This Row],[18+]]</f>
        <v>2.7719999999999995E-2</v>
      </c>
      <c r="AV111" s="5">
        <f>Points[[#This Row],[18+]]-Points[[#This Row],[19+]]</f>
        <v>1.8669999999999999E-2</v>
      </c>
      <c r="AW111" s="5">
        <f>Points[[#This Row],[19+]]-Points[[#This Row],[20+]]</f>
        <v>1.2699999999999999E-2</v>
      </c>
      <c r="AX111" s="5">
        <f>Points[[#This Row],[20+]]-Points[[#This Row],[21+]]</f>
        <v>8.2699999999999996E-3</v>
      </c>
      <c r="AY111" s="5">
        <f>Points[[#This Row],[21+]]-Points[[#This Row],[22+]]</f>
        <v>5.3400000000000001E-3</v>
      </c>
      <c r="AZ111" s="5">
        <f>Points[[#This Row],[22+]]-Points[[#This Row],[23+]]</f>
        <v>3.0000000000000005E-3</v>
      </c>
      <c r="BA111" s="5">
        <f>Points[[#This Row],[23+]]-Points[[#This Row],[24+]]</f>
        <v>1.6999999999999999E-3</v>
      </c>
      <c r="BB111" s="5">
        <f>Points[[#This Row],[24+]]-Points[[#This Row],[25+]]</f>
        <v>9.2999999999999995E-4</v>
      </c>
      <c r="BC111" s="5">
        <f>Points[[#This Row],[25+]]-Points[[#This Row],[26+]]</f>
        <v>4.8999999999999998E-4</v>
      </c>
      <c r="BD111" s="5">
        <f>Points[[#This Row],[26+]]-Points[[#This Row],[27+]]</f>
        <v>2.5000000000000001E-4</v>
      </c>
      <c r="BE111" s="5">
        <f>Points[[#This Row],[27+]]-Points[[#This Row],[28+]]</f>
        <v>1.1E-4</v>
      </c>
      <c r="BF111" s="5">
        <f>Points[[#This Row],[28+]]-Points[[#This Row],[29+]]</f>
        <v>5.0000000000000002E-5</v>
      </c>
      <c r="BG111" s="5">
        <f>Points[[#This Row],[29+]]-Points[[#This Row],[30+]]</f>
        <v>4.0000000000000003E-5</v>
      </c>
      <c r="BH111" s="5">
        <f>Points[[#This Row],[30+]]-Points[[#This Row],[31+]]</f>
        <v>0</v>
      </c>
      <c r="BI111" s="5">
        <f>Points[[#This Row],[31+]]-Points[[#This Row],[32+]]</f>
        <v>0</v>
      </c>
      <c r="BJ111" s="5">
        <f>Points[[#This Row],[32+]]-Points[[#This Row],[33+]]</f>
        <v>0</v>
      </c>
      <c r="BK111" s="5">
        <f>Points[[#This Row],[33+]]-Points[[#This Row],[34+]]</f>
        <v>0</v>
      </c>
      <c r="BL111" s="5">
        <f>Points[[#This Row],[34+]]-Points[[#This Row],[35+]]</f>
        <v>0</v>
      </c>
      <c r="BM111" s="5">
        <f>Points[[#This Row],[35+]]-Points[[#This Row],[40+]]</f>
        <v>0</v>
      </c>
      <c r="BN111" s="5">
        <f>Points[[#This Row],[40+]]-Points[[#This Row],[45+]]</f>
        <v>0</v>
      </c>
    </row>
    <row r="112" spans="1:66" x14ac:dyDescent="0.25">
      <c r="A112" s="10">
        <v>22400794</v>
      </c>
      <c r="B112" s="4" t="s">
        <v>164</v>
      </c>
      <c r="C112" s="4" t="s">
        <v>79</v>
      </c>
      <c r="D112" s="11">
        <v>0.875</v>
      </c>
      <c r="E112" s="6" t="str">
        <f>HYPERLINK("https://www.nba.com/stats/player/1630163/boxscores-traditional", "LaMelo Ball")</f>
        <v>LaMelo Ball</v>
      </c>
      <c r="F112">
        <v>24.2</v>
      </c>
      <c r="G112" s="4">
        <v>1.72</v>
      </c>
      <c r="H112" s="3">
        <v>1</v>
      </c>
      <c r="I112" s="3">
        <v>1</v>
      </c>
      <c r="J112" s="3">
        <v>1</v>
      </c>
      <c r="K112" s="3">
        <v>1</v>
      </c>
      <c r="L112" s="3">
        <v>1</v>
      </c>
      <c r="M112" s="3">
        <v>1</v>
      </c>
      <c r="N112" s="3">
        <v>1</v>
      </c>
      <c r="O112" s="3">
        <v>1</v>
      </c>
      <c r="P112" s="3">
        <v>1</v>
      </c>
      <c r="Q112" s="3">
        <v>1</v>
      </c>
      <c r="R112" s="3">
        <v>0.99983999999999995</v>
      </c>
      <c r="S112" s="3">
        <v>0.99873999999999996</v>
      </c>
      <c r="T112" s="3">
        <v>0.99265999999999999</v>
      </c>
      <c r="U112" s="3">
        <v>0.96855999999999998</v>
      </c>
      <c r="V112" s="3">
        <v>0.89973000000000003</v>
      </c>
      <c r="W112" s="3">
        <v>0.75804000000000005</v>
      </c>
      <c r="X112" s="3">
        <v>0.54776000000000002</v>
      </c>
      <c r="Y112" s="3">
        <v>0.31918000000000002</v>
      </c>
      <c r="Z112" s="3">
        <v>0.14685999999999999</v>
      </c>
      <c r="AA112" s="3">
        <v>5.1549999999999999E-2</v>
      </c>
      <c r="AB112" s="3">
        <v>1.355E-2</v>
      </c>
      <c r="AC112" s="3">
        <v>2.64E-3</v>
      </c>
      <c r="AD112" s="3">
        <v>3.8000000000000002E-4</v>
      </c>
      <c r="AE112" s="3">
        <v>4.0000000000000003E-5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5">
        <f>Points[[#This Row],[8+]]-Points[[#This Row],[9+]]</f>
        <v>0</v>
      </c>
      <c r="AM112" s="5">
        <f>Points[[#This Row],[9+]]-Points[[#This Row],[10+]]</f>
        <v>0</v>
      </c>
      <c r="AN112" s="5">
        <f>Points[[#This Row],[10+]]-Points[[#This Row],[11+]]</f>
        <v>0</v>
      </c>
      <c r="AO112" s="5">
        <f>Points[[#This Row],[11+]]-Points[[#This Row],[12+]]</f>
        <v>0</v>
      </c>
      <c r="AP112" s="5">
        <f>Points[[#This Row],[12+]]-Points[[#This Row],[13+]]</f>
        <v>0</v>
      </c>
      <c r="AQ112" s="5">
        <f>Points[[#This Row],[13+]]-Points[[#This Row],[14+]]</f>
        <v>0</v>
      </c>
      <c r="AR112" s="5">
        <f>Points[[#This Row],[14+]]-Points[[#This Row],[15+]]</f>
        <v>0</v>
      </c>
      <c r="AS112" s="5">
        <f>Points[[#This Row],[15+]]-Points[[#This Row],[16+]]</f>
        <v>0</v>
      </c>
      <c r="AT112" s="5">
        <f>Points[[#This Row],[16+]]-Points[[#This Row],[17+]]</f>
        <v>0</v>
      </c>
      <c r="AU112" s="5">
        <f>Points[[#This Row],[17+]]-Points[[#This Row],[18+]]</f>
        <v>1.6000000000004899E-4</v>
      </c>
      <c r="AV112" s="5">
        <f>Points[[#This Row],[18+]]-Points[[#This Row],[19+]]</f>
        <v>1.0999999999999899E-3</v>
      </c>
      <c r="AW112" s="5">
        <f>Points[[#This Row],[19+]]-Points[[#This Row],[20+]]</f>
        <v>6.0799999999999743E-3</v>
      </c>
      <c r="AX112" s="5">
        <f>Points[[#This Row],[20+]]-Points[[#This Row],[21+]]</f>
        <v>2.410000000000001E-2</v>
      </c>
      <c r="AY112" s="5">
        <f>Points[[#This Row],[21+]]-Points[[#This Row],[22+]]</f>
        <v>6.8829999999999947E-2</v>
      </c>
      <c r="AZ112" s="5">
        <f>Points[[#This Row],[22+]]-Points[[#This Row],[23+]]</f>
        <v>0.14168999999999998</v>
      </c>
      <c r="BA112" s="5">
        <f>Points[[#This Row],[23+]]-Points[[#This Row],[24+]]</f>
        <v>0.21028000000000002</v>
      </c>
      <c r="BB112" s="5">
        <f>Points[[#This Row],[24+]]-Points[[#This Row],[25+]]</f>
        <v>0.22858000000000001</v>
      </c>
      <c r="BC112" s="5">
        <f>Points[[#This Row],[25+]]-Points[[#This Row],[26+]]</f>
        <v>0.17232000000000003</v>
      </c>
      <c r="BD112" s="5">
        <f>Points[[#This Row],[26+]]-Points[[#This Row],[27+]]</f>
        <v>9.5309999999999992E-2</v>
      </c>
      <c r="BE112" s="5">
        <f>Points[[#This Row],[27+]]-Points[[#This Row],[28+]]</f>
        <v>3.7999999999999999E-2</v>
      </c>
      <c r="BF112" s="5">
        <f>Points[[#This Row],[28+]]-Points[[#This Row],[29+]]</f>
        <v>1.091E-2</v>
      </c>
      <c r="BG112" s="5">
        <f>Points[[#This Row],[29+]]-Points[[#This Row],[30+]]</f>
        <v>2.2599999999999999E-3</v>
      </c>
      <c r="BH112" s="5">
        <f>Points[[#This Row],[30+]]-Points[[#This Row],[31+]]</f>
        <v>3.4000000000000002E-4</v>
      </c>
      <c r="BI112" s="5">
        <f>Points[[#This Row],[31+]]-Points[[#This Row],[32+]]</f>
        <v>4.0000000000000003E-5</v>
      </c>
      <c r="BJ112" s="5">
        <f>Points[[#This Row],[32+]]-Points[[#This Row],[33+]]</f>
        <v>0</v>
      </c>
      <c r="BK112" s="5">
        <f>Points[[#This Row],[33+]]-Points[[#This Row],[34+]]</f>
        <v>0</v>
      </c>
      <c r="BL112" s="5">
        <f>Points[[#This Row],[34+]]-Points[[#This Row],[35+]]</f>
        <v>0</v>
      </c>
      <c r="BM112" s="5">
        <f>Points[[#This Row],[35+]]-Points[[#This Row],[40+]]</f>
        <v>0</v>
      </c>
      <c r="BN112" s="5">
        <f>Points[[#This Row],[40+]]-Points[[#This Row],[45+]]</f>
        <v>0</v>
      </c>
    </row>
    <row r="113" spans="1:66" x14ac:dyDescent="0.25">
      <c r="A113" s="10">
        <v>22400794</v>
      </c>
      <c r="B113" s="4" t="s">
        <v>164</v>
      </c>
      <c r="C113" s="4" t="s">
        <v>79</v>
      </c>
      <c r="D113" s="11">
        <v>0.875</v>
      </c>
      <c r="E113" s="6" t="str">
        <f>HYPERLINK("https://www.nba.com/stats/player/1641706/boxscores-traditional", "Brandon Miller")</f>
        <v>Brandon Miller</v>
      </c>
      <c r="F113">
        <v>18.8</v>
      </c>
      <c r="G113" s="4">
        <v>3.544</v>
      </c>
      <c r="H113" s="3">
        <v>0.99885999999999997</v>
      </c>
      <c r="I113" s="3">
        <v>0.99719999999999998</v>
      </c>
      <c r="J113" s="3">
        <v>0.99343000000000004</v>
      </c>
      <c r="K113" s="3">
        <v>0.98609999999999998</v>
      </c>
      <c r="L113" s="3">
        <v>0.97257000000000005</v>
      </c>
      <c r="M113" s="3">
        <v>0.94950000000000001</v>
      </c>
      <c r="N113" s="3">
        <v>0.91149000000000002</v>
      </c>
      <c r="O113" s="3">
        <v>0.85768999999999995</v>
      </c>
      <c r="P113" s="3">
        <v>0.78524000000000005</v>
      </c>
      <c r="Q113" s="3">
        <v>0.69496999999999998</v>
      </c>
      <c r="R113" s="3">
        <v>0.59094999999999998</v>
      </c>
      <c r="S113" s="3">
        <v>0.47608</v>
      </c>
      <c r="T113" s="3">
        <v>0.36692999999999998</v>
      </c>
      <c r="U113" s="3">
        <v>0.26762999999999998</v>
      </c>
      <c r="V113" s="3">
        <v>0.18406</v>
      </c>
      <c r="W113" s="3">
        <v>0.11702</v>
      </c>
      <c r="X113" s="3">
        <v>7.0779999999999996E-2</v>
      </c>
      <c r="Y113" s="3">
        <v>4.0059999999999998E-2</v>
      </c>
      <c r="Z113" s="3">
        <v>2.1180000000000001E-2</v>
      </c>
      <c r="AA113" s="3">
        <v>1.044E-2</v>
      </c>
      <c r="AB113" s="3">
        <v>4.6600000000000001E-3</v>
      </c>
      <c r="AC113" s="3">
        <v>1.99E-3</v>
      </c>
      <c r="AD113" s="3">
        <v>7.9000000000000001E-4</v>
      </c>
      <c r="AE113" s="3">
        <v>2.9E-4</v>
      </c>
      <c r="AF113" s="3">
        <v>1E-4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5">
        <f>Points[[#This Row],[8+]]-Points[[#This Row],[9+]]</f>
        <v>1.6599999999999948E-3</v>
      </c>
      <c r="AM113" s="5">
        <f>Points[[#This Row],[9+]]-Points[[#This Row],[10+]]</f>
        <v>3.7699999999999401E-3</v>
      </c>
      <c r="AN113" s="5">
        <f>Points[[#This Row],[10+]]-Points[[#This Row],[11+]]</f>
        <v>7.3300000000000587E-3</v>
      </c>
      <c r="AO113" s="5">
        <f>Points[[#This Row],[11+]]-Points[[#This Row],[12+]]</f>
        <v>1.3529999999999931E-2</v>
      </c>
      <c r="AP113" s="5">
        <f>Points[[#This Row],[12+]]-Points[[#This Row],[13+]]</f>
        <v>2.3070000000000035E-2</v>
      </c>
      <c r="AQ113" s="5">
        <f>Points[[#This Row],[13+]]-Points[[#This Row],[14+]]</f>
        <v>3.8009999999999988E-2</v>
      </c>
      <c r="AR113" s="5">
        <f>Points[[#This Row],[14+]]-Points[[#This Row],[15+]]</f>
        <v>5.380000000000007E-2</v>
      </c>
      <c r="AS113" s="5">
        <f>Points[[#This Row],[15+]]-Points[[#This Row],[16+]]</f>
        <v>7.2449999999999903E-2</v>
      </c>
      <c r="AT113" s="5">
        <f>Points[[#This Row],[16+]]-Points[[#This Row],[17+]]</f>
        <v>9.0270000000000072E-2</v>
      </c>
      <c r="AU113" s="5">
        <f>Points[[#This Row],[17+]]-Points[[#This Row],[18+]]</f>
        <v>0.10402</v>
      </c>
      <c r="AV113" s="5">
        <f>Points[[#This Row],[18+]]-Points[[#This Row],[19+]]</f>
        <v>0.11486999999999997</v>
      </c>
      <c r="AW113" s="5">
        <f>Points[[#This Row],[19+]]-Points[[#This Row],[20+]]</f>
        <v>0.10915000000000002</v>
      </c>
      <c r="AX113" s="5">
        <f>Points[[#This Row],[20+]]-Points[[#This Row],[21+]]</f>
        <v>9.9299999999999999E-2</v>
      </c>
      <c r="AY113" s="5">
        <f>Points[[#This Row],[21+]]-Points[[#This Row],[22+]]</f>
        <v>8.3569999999999978E-2</v>
      </c>
      <c r="AZ113" s="5">
        <f>Points[[#This Row],[22+]]-Points[[#This Row],[23+]]</f>
        <v>6.7040000000000002E-2</v>
      </c>
      <c r="BA113" s="5">
        <f>Points[[#This Row],[23+]]-Points[[#This Row],[24+]]</f>
        <v>4.6240000000000003E-2</v>
      </c>
      <c r="BB113" s="5">
        <f>Points[[#This Row],[24+]]-Points[[#This Row],[25+]]</f>
        <v>3.0719999999999997E-2</v>
      </c>
      <c r="BC113" s="5">
        <f>Points[[#This Row],[25+]]-Points[[#This Row],[26+]]</f>
        <v>1.8879999999999997E-2</v>
      </c>
      <c r="BD113" s="5">
        <f>Points[[#This Row],[26+]]-Points[[#This Row],[27+]]</f>
        <v>1.0740000000000001E-2</v>
      </c>
      <c r="BE113" s="5">
        <f>Points[[#This Row],[27+]]-Points[[#This Row],[28+]]</f>
        <v>5.7799999999999995E-3</v>
      </c>
      <c r="BF113" s="5">
        <f>Points[[#This Row],[28+]]-Points[[#This Row],[29+]]</f>
        <v>2.6700000000000001E-3</v>
      </c>
      <c r="BG113" s="5">
        <f>Points[[#This Row],[29+]]-Points[[#This Row],[30+]]</f>
        <v>1.2000000000000001E-3</v>
      </c>
      <c r="BH113" s="5">
        <f>Points[[#This Row],[30+]]-Points[[#This Row],[31+]]</f>
        <v>5.0000000000000001E-4</v>
      </c>
      <c r="BI113" s="5">
        <f>Points[[#This Row],[31+]]-Points[[#This Row],[32+]]</f>
        <v>1.9000000000000001E-4</v>
      </c>
      <c r="BJ113" s="5">
        <f>Points[[#This Row],[32+]]-Points[[#This Row],[33+]]</f>
        <v>1E-4</v>
      </c>
      <c r="BK113" s="5">
        <f>Points[[#This Row],[33+]]-Points[[#This Row],[34+]]</f>
        <v>0</v>
      </c>
      <c r="BL113" s="5">
        <f>Points[[#This Row],[34+]]-Points[[#This Row],[35+]]</f>
        <v>0</v>
      </c>
      <c r="BM113" s="5">
        <f>Points[[#This Row],[35+]]-Points[[#This Row],[40+]]</f>
        <v>0</v>
      </c>
      <c r="BN113" s="5">
        <f>Points[[#This Row],[40+]]-Points[[#This Row],[45+]]</f>
        <v>0</v>
      </c>
    </row>
    <row r="114" spans="1:66" x14ac:dyDescent="0.25">
      <c r="A114" s="10">
        <v>22400794</v>
      </c>
      <c r="B114" s="4" t="s">
        <v>164</v>
      </c>
      <c r="C114" s="4" t="s">
        <v>79</v>
      </c>
      <c r="D114" s="11">
        <v>0.875</v>
      </c>
      <c r="E114" s="6" t="str">
        <f>HYPERLINK("https://www.nba.com/stats/player/1628970/boxscores-traditional", "Miles Bridges")</f>
        <v>Miles Bridges</v>
      </c>
      <c r="F114">
        <v>22</v>
      </c>
      <c r="G114" s="4">
        <v>8.4380000000000006</v>
      </c>
      <c r="H114" s="3">
        <v>0.95154000000000005</v>
      </c>
      <c r="I114" s="3">
        <v>0.93822000000000005</v>
      </c>
      <c r="J114" s="3">
        <v>0.92220000000000002</v>
      </c>
      <c r="K114" s="3">
        <v>0.9032</v>
      </c>
      <c r="L114" s="3">
        <v>0.88297999999999999</v>
      </c>
      <c r="M114" s="3">
        <v>0.85768999999999995</v>
      </c>
      <c r="N114" s="3">
        <v>0.82894000000000001</v>
      </c>
      <c r="O114" s="3">
        <v>0.79673000000000005</v>
      </c>
      <c r="P114" s="3">
        <v>0.76114999999999999</v>
      </c>
      <c r="Q114" s="3">
        <v>0.72240000000000004</v>
      </c>
      <c r="R114" s="3">
        <v>0.68081999999999998</v>
      </c>
      <c r="S114" s="3">
        <v>0.64058000000000004</v>
      </c>
      <c r="T114" s="3">
        <v>0.59482999999999997</v>
      </c>
      <c r="U114" s="3">
        <v>0.54776000000000002</v>
      </c>
      <c r="V114" s="3">
        <v>0.5</v>
      </c>
      <c r="W114" s="3">
        <v>0.45223999999999998</v>
      </c>
      <c r="X114" s="3">
        <v>0.40516999999999997</v>
      </c>
      <c r="Y114" s="3">
        <v>0.35942000000000002</v>
      </c>
      <c r="Z114" s="3">
        <v>0.31918000000000002</v>
      </c>
      <c r="AA114" s="3">
        <v>0.27760000000000001</v>
      </c>
      <c r="AB114" s="3">
        <v>0.23885000000000001</v>
      </c>
      <c r="AC114" s="3">
        <v>0.20327000000000001</v>
      </c>
      <c r="AD114" s="3">
        <v>0.17105999999999999</v>
      </c>
      <c r="AE114" s="3">
        <v>0.14230999999999999</v>
      </c>
      <c r="AF114" s="3">
        <v>0.11702</v>
      </c>
      <c r="AG114" s="3">
        <v>9.6799999999999997E-2</v>
      </c>
      <c r="AH114" s="3">
        <v>7.7799999999999994E-2</v>
      </c>
      <c r="AI114" s="3">
        <v>6.1780000000000002E-2</v>
      </c>
      <c r="AJ114" s="3">
        <v>1.6590000000000001E-2</v>
      </c>
      <c r="AK114" s="3">
        <v>3.1700000000000001E-3</v>
      </c>
      <c r="AL114" s="5">
        <f>Points[[#This Row],[8+]]-Points[[#This Row],[9+]]</f>
        <v>1.3319999999999999E-2</v>
      </c>
      <c r="AM114" s="5">
        <f>Points[[#This Row],[9+]]-Points[[#This Row],[10+]]</f>
        <v>1.6020000000000034E-2</v>
      </c>
      <c r="AN114" s="5">
        <f>Points[[#This Row],[10+]]-Points[[#This Row],[11+]]</f>
        <v>1.9000000000000017E-2</v>
      </c>
      <c r="AO114" s="5">
        <f>Points[[#This Row],[11+]]-Points[[#This Row],[12+]]</f>
        <v>2.0220000000000016E-2</v>
      </c>
      <c r="AP114" s="5">
        <f>Points[[#This Row],[12+]]-Points[[#This Row],[13+]]</f>
        <v>2.5290000000000035E-2</v>
      </c>
      <c r="AQ114" s="5">
        <f>Points[[#This Row],[13+]]-Points[[#This Row],[14+]]</f>
        <v>2.8749999999999942E-2</v>
      </c>
      <c r="AR114" s="5">
        <f>Points[[#This Row],[14+]]-Points[[#This Row],[15+]]</f>
        <v>3.2209999999999961E-2</v>
      </c>
      <c r="AS114" s="5">
        <f>Points[[#This Row],[15+]]-Points[[#This Row],[16+]]</f>
        <v>3.5580000000000056E-2</v>
      </c>
      <c r="AT114" s="5">
        <f>Points[[#This Row],[16+]]-Points[[#This Row],[17+]]</f>
        <v>3.8749999999999951E-2</v>
      </c>
      <c r="AU114" s="5">
        <f>Points[[#This Row],[17+]]-Points[[#This Row],[18+]]</f>
        <v>4.1580000000000061E-2</v>
      </c>
      <c r="AV114" s="5">
        <f>Points[[#This Row],[18+]]-Points[[#This Row],[19+]]</f>
        <v>4.0239999999999942E-2</v>
      </c>
      <c r="AW114" s="5">
        <f>Points[[#This Row],[19+]]-Points[[#This Row],[20+]]</f>
        <v>4.5750000000000068E-2</v>
      </c>
      <c r="AX114" s="5">
        <f>Points[[#This Row],[20+]]-Points[[#This Row],[21+]]</f>
        <v>4.7069999999999945E-2</v>
      </c>
      <c r="AY114" s="5">
        <f>Points[[#This Row],[21+]]-Points[[#This Row],[22+]]</f>
        <v>4.7760000000000025E-2</v>
      </c>
      <c r="AZ114" s="5">
        <f>Points[[#This Row],[22+]]-Points[[#This Row],[23+]]</f>
        <v>4.7760000000000025E-2</v>
      </c>
      <c r="BA114" s="5">
        <f>Points[[#This Row],[23+]]-Points[[#This Row],[24+]]</f>
        <v>4.7070000000000001E-2</v>
      </c>
      <c r="BB114" s="5">
        <f>Points[[#This Row],[24+]]-Points[[#This Row],[25+]]</f>
        <v>4.5749999999999957E-2</v>
      </c>
      <c r="BC114" s="5">
        <f>Points[[#This Row],[25+]]-Points[[#This Row],[26+]]</f>
        <v>4.0239999999999998E-2</v>
      </c>
      <c r="BD114" s="5">
        <f>Points[[#This Row],[26+]]-Points[[#This Row],[27+]]</f>
        <v>4.1580000000000006E-2</v>
      </c>
      <c r="BE114" s="5">
        <f>Points[[#This Row],[27+]]-Points[[#This Row],[28+]]</f>
        <v>3.8750000000000007E-2</v>
      </c>
      <c r="BF114" s="5">
        <f>Points[[#This Row],[28+]]-Points[[#This Row],[29+]]</f>
        <v>3.5580000000000001E-2</v>
      </c>
      <c r="BG114" s="5">
        <f>Points[[#This Row],[29+]]-Points[[#This Row],[30+]]</f>
        <v>3.2210000000000016E-2</v>
      </c>
      <c r="BH114" s="5">
        <f>Points[[#This Row],[30+]]-Points[[#This Row],[31+]]</f>
        <v>2.8749999999999998E-2</v>
      </c>
      <c r="BI114" s="5">
        <f>Points[[#This Row],[31+]]-Points[[#This Row],[32+]]</f>
        <v>2.5289999999999993E-2</v>
      </c>
      <c r="BJ114" s="5">
        <f>Points[[#This Row],[32+]]-Points[[#This Row],[33+]]</f>
        <v>2.0220000000000002E-2</v>
      </c>
      <c r="BK114" s="5">
        <f>Points[[#This Row],[33+]]-Points[[#This Row],[34+]]</f>
        <v>1.9000000000000003E-2</v>
      </c>
      <c r="BL114" s="5">
        <f>Points[[#This Row],[34+]]-Points[[#This Row],[35+]]</f>
        <v>1.6019999999999993E-2</v>
      </c>
      <c r="BM114" s="5">
        <f>Points[[#This Row],[35+]]-Points[[#This Row],[40+]]</f>
        <v>4.5190000000000001E-2</v>
      </c>
      <c r="BN114" s="5">
        <f>Points[[#This Row],[40+]]-Points[[#This Row],[45+]]</f>
        <v>1.3420000000000001E-2</v>
      </c>
    </row>
    <row r="115" spans="1:66" x14ac:dyDescent="0.25">
      <c r="A115" s="10">
        <v>22400794</v>
      </c>
      <c r="B115" s="4" t="s">
        <v>164</v>
      </c>
      <c r="C115" s="4" t="s">
        <v>79</v>
      </c>
      <c r="D115" s="11">
        <v>0.875</v>
      </c>
      <c r="E115" s="6" t="str">
        <f>HYPERLINK("https://www.nba.com/stats/player/1642354/boxscores-traditional", "KJ Simpson")</f>
        <v>KJ Simpson</v>
      </c>
      <c r="F115">
        <v>11</v>
      </c>
      <c r="G115" s="4">
        <v>2.2800000000000002</v>
      </c>
      <c r="H115" s="3">
        <v>0.90658000000000005</v>
      </c>
      <c r="I115" s="3">
        <v>0.81057000000000001</v>
      </c>
      <c r="J115" s="3">
        <v>0.67003000000000001</v>
      </c>
      <c r="K115" s="3">
        <v>0.5</v>
      </c>
      <c r="L115" s="3">
        <v>0.32996999999999999</v>
      </c>
      <c r="M115" s="3">
        <v>0.18942999999999999</v>
      </c>
      <c r="N115" s="3">
        <v>9.3420000000000003E-2</v>
      </c>
      <c r="O115" s="3">
        <v>4.0059999999999998E-2</v>
      </c>
      <c r="P115" s="3">
        <v>1.426E-2</v>
      </c>
      <c r="Q115" s="3">
        <v>4.2700000000000004E-3</v>
      </c>
      <c r="R115" s="3">
        <v>1.07E-3</v>
      </c>
      <c r="S115" s="3">
        <v>2.2000000000000001E-4</v>
      </c>
      <c r="T115" s="3">
        <v>4.0000000000000003E-5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5">
        <f>Points[[#This Row],[8+]]-Points[[#This Row],[9+]]</f>
        <v>9.601000000000004E-2</v>
      </c>
      <c r="AM115" s="5">
        <f>Points[[#This Row],[9+]]-Points[[#This Row],[10+]]</f>
        <v>0.14054</v>
      </c>
      <c r="AN115" s="5">
        <f>Points[[#This Row],[10+]]-Points[[#This Row],[11+]]</f>
        <v>0.17003000000000001</v>
      </c>
      <c r="AO115" s="5">
        <f>Points[[#This Row],[11+]]-Points[[#This Row],[12+]]</f>
        <v>0.17003000000000001</v>
      </c>
      <c r="AP115" s="5">
        <f>Points[[#This Row],[12+]]-Points[[#This Row],[13+]]</f>
        <v>0.14054</v>
      </c>
      <c r="AQ115" s="5">
        <f>Points[[#This Row],[13+]]-Points[[#This Row],[14+]]</f>
        <v>9.6009999999999984E-2</v>
      </c>
      <c r="AR115" s="5">
        <f>Points[[#This Row],[14+]]-Points[[#This Row],[15+]]</f>
        <v>5.3360000000000005E-2</v>
      </c>
      <c r="AS115" s="5">
        <f>Points[[#This Row],[15+]]-Points[[#This Row],[16+]]</f>
        <v>2.5799999999999997E-2</v>
      </c>
      <c r="AT115" s="5">
        <f>Points[[#This Row],[16+]]-Points[[#This Row],[17+]]</f>
        <v>9.9899999999999989E-3</v>
      </c>
      <c r="AU115" s="5">
        <f>Points[[#This Row],[17+]]-Points[[#This Row],[18+]]</f>
        <v>3.2000000000000006E-3</v>
      </c>
      <c r="AV115" s="5">
        <f>Points[[#This Row],[18+]]-Points[[#This Row],[19+]]</f>
        <v>8.4999999999999995E-4</v>
      </c>
      <c r="AW115" s="5">
        <f>Points[[#This Row],[19+]]-Points[[#This Row],[20+]]</f>
        <v>1.8000000000000001E-4</v>
      </c>
      <c r="AX115" s="5">
        <f>Points[[#This Row],[20+]]-Points[[#This Row],[21+]]</f>
        <v>4.0000000000000003E-5</v>
      </c>
      <c r="AY115" s="5">
        <f>Points[[#This Row],[21+]]-Points[[#This Row],[22+]]</f>
        <v>0</v>
      </c>
      <c r="AZ115" s="5">
        <f>Points[[#This Row],[22+]]-Points[[#This Row],[23+]]</f>
        <v>0</v>
      </c>
      <c r="BA115" s="5">
        <f>Points[[#This Row],[23+]]-Points[[#This Row],[24+]]</f>
        <v>0</v>
      </c>
      <c r="BB115" s="5">
        <f>Points[[#This Row],[24+]]-Points[[#This Row],[25+]]</f>
        <v>0</v>
      </c>
      <c r="BC115" s="5">
        <f>Points[[#This Row],[25+]]-Points[[#This Row],[26+]]</f>
        <v>0</v>
      </c>
      <c r="BD115" s="5">
        <f>Points[[#This Row],[26+]]-Points[[#This Row],[27+]]</f>
        <v>0</v>
      </c>
      <c r="BE115" s="5">
        <f>Points[[#This Row],[27+]]-Points[[#This Row],[28+]]</f>
        <v>0</v>
      </c>
      <c r="BF115" s="5">
        <f>Points[[#This Row],[28+]]-Points[[#This Row],[29+]]</f>
        <v>0</v>
      </c>
      <c r="BG115" s="5">
        <f>Points[[#This Row],[29+]]-Points[[#This Row],[30+]]</f>
        <v>0</v>
      </c>
      <c r="BH115" s="5">
        <f>Points[[#This Row],[30+]]-Points[[#This Row],[31+]]</f>
        <v>0</v>
      </c>
      <c r="BI115" s="5">
        <f>Points[[#This Row],[31+]]-Points[[#This Row],[32+]]</f>
        <v>0</v>
      </c>
      <c r="BJ115" s="5">
        <f>Points[[#This Row],[32+]]-Points[[#This Row],[33+]]</f>
        <v>0</v>
      </c>
      <c r="BK115" s="5">
        <f>Points[[#This Row],[33+]]-Points[[#This Row],[34+]]</f>
        <v>0</v>
      </c>
      <c r="BL115" s="5">
        <f>Points[[#This Row],[34+]]-Points[[#This Row],[35+]]</f>
        <v>0</v>
      </c>
      <c r="BM115" s="5">
        <f>Points[[#This Row],[35+]]-Points[[#This Row],[40+]]</f>
        <v>0</v>
      </c>
      <c r="BN115" s="5">
        <f>Points[[#This Row],[40+]]-Points[[#This Row],[45+]]</f>
        <v>0</v>
      </c>
    </row>
    <row r="116" spans="1:66" x14ac:dyDescent="0.25">
      <c r="A116" s="10">
        <v>22400794</v>
      </c>
      <c r="B116" s="4" t="s">
        <v>164</v>
      </c>
      <c r="C116" s="4" t="s">
        <v>79</v>
      </c>
      <c r="D116" s="11">
        <v>0.875</v>
      </c>
      <c r="E116" s="6" t="str">
        <f>HYPERLINK("https://www.nba.com/stats/player/1631109/boxscores-traditional", "Mark Williams")</f>
        <v>Mark Williams</v>
      </c>
      <c r="F116">
        <v>14</v>
      </c>
      <c r="G116" s="4">
        <v>6.4189999999999996</v>
      </c>
      <c r="H116" s="3">
        <v>0.82381000000000004</v>
      </c>
      <c r="I116" s="3">
        <v>0.7823</v>
      </c>
      <c r="J116" s="3">
        <v>0.73236999999999997</v>
      </c>
      <c r="K116" s="3">
        <v>0.68081999999999998</v>
      </c>
      <c r="L116" s="3">
        <v>0.62172000000000005</v>
      </c>
      <c r="M116" s="3">
        <v>0.56355999999999995</v>
      </c>
      <c r="N116" s="3">
        <v>0.5</v>
      </c>
      <c r="O116" s="3">
        <v>0.43643999999999999</v>
      </c>
      <c r="P116" s="3">
        <v>0.37828000000000001</v>
      </c>
      <c r="Q116" s="3">
        <v>0.31918000000000002</v>
      </c>
      <c r="R116" s="3">
        <v>0.26762999999999998</v>
      </c>
      <c r="S116" s="3">
        <v>0.2177</v>
      </c>
      <c r="T116" s="3">
        <v>0.17619000000000001</v>
      </c>
      <c r="U116" s="3">
        <v>0.13786000000000001</v>
      </c>
      <c r="V116" s="3">
        <v>0.10564999999999999</v>
      </c>
      <c r="W116" s="3">
        <v>8.0759999999999998E-2</v>
      </c>
      <c r="X116" s="3">
        <v>5.9380000000000002E-2</v>
      </c>
      <c r="Y116" s="3">
        <v>4.3630000000000002E-2</v>
      </c>
      <c r="Z116" s="3">
        <v>3.074E-2</v>
      </c>
      <c r="AA116" s="3">
        <v>2.1180000000000001E-2</v>
      </c>
      <c r="AB116" s="3">
        <v>1.4630000000000001E-2</v>
      </c>
      <c r="AC116" s="3">
        <v>9.6399999999999993E-3</v>
      </c>
      <c r="AD116" s="3">
        <v>6.3899999999999998E-3</v>
      </c>
      <c r="AE116" s="3">
        <v>4.0200000000000001E-3</v>
      </c>
      <c r="AF116" s="3">
        <v>2.5600000000000002E-3</v>
      </c>
      <c r="AG116" s="3">
        <v>1.5399999999999999E-3</v>
      </c>
      <c r="AH116" s="3">
        <v>8.9999999999999998E-4</v>
      </c>
      <c r="AI116" s="3">
        <v>5.4000000000000001E-4</v>
      </c>
      <c r="AJ116" s="3">
        <v>0</v>
      </c>
      <c r="AK116" s="3">
        <v>0</v>
      </c>
      <c r="AL116" s="5">
        <f>Points[[#This Row],[8+]]-Points[[#This Row],[9+]]</f>
        <v>4.1510000000000047E-2</v>
      </c>
      <c r="AM116" s="5">
        <f>Points[[#This Row],[9+]]-Points[[#This Row],[10+]]</f>
        <v>4.993000000000003E-2</v>
      </c>
      <c r="AN116" s="5">
        <f>Points[[#This Row],[10+]]-Points[[#This Row],[11+]]</f>
        <v>5.1549999999999985E-2</v>
      </c>
      <c r="AO116" s="5">
        <f>Points[[#This Row],[11+]]-Points[[#This Row],[12+]]</f>
        <v>5.909999999999993E-2</v>
      </c>
      <c r="AP116" s="5">
        <f>Points[[#This Row],[12+]]-Points[[#This Row],[13+]]</f>
        <v>5.8160000000000101E-2</v>
      </c>
      <c r="AQ116" s="5">
        <f>Points[[#This Row],[13+]]-Points[[#This Row],[14+]]</f>
        <v>6.355999999999995E-2</v>
      </c>
      <c r="AR116" s="5">
        <f>Points[[#This Row],[14+]]-Points[[#This Row],[15+]]</f>
        <v>6.3560000000000005E-2</v>
      </c>
      <c r="AS116" s="5">
        <f>Points[[#This Row],[15+]]-Points[[#This Row],[16+]]</f>
        <v>5.8159999999999989E-2</v>
      </c>
      <c r="AT116" s="5">
        <f>Points[[#This Row],[16+]]-Points[[#This Row],[17+]]</f>
        <v>5.9099999999999986E-2</v>
      </c>
      <c r="AU116" s="5">
        <f>Points[[#This Row],[17+]]-Points[[#This Row],[18+]]</f>
        <v>5.155000000000004E-2</v>
      </c>
      <c r="AV116" s="5">
        <f>Points[[#This Row],[18+]]-Points[[#This Row],[19+]]</f>
        <v>4.9929999999999974E-2</v>
      </c>
      <c r="AW116" s="5">
        <f>Points[[#This Row],[19+]]-Points[[#This Row],[20+]]</f>
        <v>4.1509999999999991E-2</v>
      </c>
      <c r="AX116" s="5">
        <f>Points[[#This Row],[20+]]-Points[[#This Row],[21+]]</f>
        <v>3.8330000000000003E-2</v>
      </c>
      <c r="AY116" s="5">
        <f>Points[[#This Row],[21+]]-Points[[#This Row],[22+]]</f>
        <v>3.2210000000000016E-2</v>
      </c>
      <c r="AZ116" s="5">
        <f>Points[[#This Row],[22+]]-Points[[#This Row],[23+]]</f>
        <v>2.4889999999999995E-2</v>
      </c>
      <c r="BA116" s="5">
        <f>Points[[#This Row],[23+]]-Points[[#This Row],[24+]]</f>
        <v>2.1379999999999996E-2</v>
      </c>
      <c r="BB116" s="5">
        <f>Points[[#This Row],[24+]]-Points[[#This Row],[25+]]</f>
        <v>1.575E-2</v>
      </c>
      <c r="BC116" s="5">
        <f>Points[[#This Row],[25+]]-Points[[#This Row],[26+]]</f>
        <v>1.2890000000000002E-2</v>
      </c>
      <c r="BD116" s="5">
        <f>Points[[#This Row],[26+]]-Points[[#This Row],[27+]]</f>
        <v>9.5599999999999991E-3</v>
      </c>
      <c r="BE116" s="5">
        <f>Points[[#This Row],[27+]]-Points[[#This Row],[28+]]</f>
        <v>6.5500000000000003E-3</v>
      </c>
      <c r="BF116" s="5">
        <f>Points[[#This Row],[28+]]-Points[[#This Row],[29+]]</f>
        <v>4.9900000000000014E-3</v>
      </c>
      <c r="BG116" s="5">
        <f>Points[[#This Row],[29+]]-Points[[#This Row],[30+]]</f>
        <v>3.2499999999999994E-3</v>
      </c>
      <c r="BH116" s="5">
        <f>Points[[#This Row],[30+]]-Points[[#This Row],[31+]]</f>
        <v>2.3699999999999997E-3</v>
      </c>
      <c r="BI116" s="5">
        <f>Points[[#This Row],[31+]]-Points[[#This Row],[32+]]</f>
        <v>1.4599999999999999E-3</v>
      </c>
      <c r="BJ116" s="5">
        <f>Points[[#This Row],[32+]]-Points[[#This Row],[33+]]</f>
        <v>1.0200000000000003E-3</v>
      </c>
      <c r="BK116" s="5">
        <f>Points[[#This Row],[33+]]-Points[[#This Row],[34+]]</f>
        <v>6.3999999999999994E-4</v>
      </c>
      <c r="BL116" s="5">
        <f>Points[[#This Row],[34+]]-Points[[#This Row],[35+]]</f>
        <v>3.5999999999999997E-4</v>
      </c>
      <c r="BM116" s="5">
        <f>Points[[#This Row],[35+]]-Points[[#This Row],[40+]]</f>
        <v>5.4000000000000001E-4</v>
      </c>
      <c r="BN116" s="5">
        <f>Points[[#This Row],[40+]]-Points[[#This Row],[45+]]</f>
        <v>0</v>
      </c>
    </row>
    <row r="117" spans="1:66" x14ac:dyDescent="0.25">
      <c r="A117" s="10">
        <v>22400794</v>
      </c>
      <c r="B117" s="4" t="s">
        <v>164</v>
      </c>
      <c r="C117" s="4" t="s">
        <v>79</v>
      </c>
      <c r="D117" s="11">
        <v>0.875</v>
      </c>
      <c r="E117" s="6" t="str">
        <f>HYPERLINK("https://www.nba.com/stats/player/1629684/boxscores-traditional", "Grant Williams")</f>
        <v>Grant Williams</v>
      </c>
      <c r="F117">
        <v>11.4</v>
      </c>
      <c r="G117" s="4">
        <v>3.8780000000000001</v>
      </c>
      <c r="H117" s="3">
        <v>0.81057000000000001</v>
      </c>
      <c r="I117" s="3">
        <v>0.73236999999999997</v>
      </c>
      <c r="J117" s="3">
        <v>0.64058000000000004</v>
      </c>
      <c r="K117" s="3">
        <v>0.53983000000000003</v>
      </c>
      <c r="L117" s="3">
        <v>0.44037999999999999</v>
      </c>
      <c r="M117" s="3">
        <v>0.34089999999999998</v>
      </c>
      <c r="N117" s="3">
        <v>0.25142999999999999</v>
      </c>
      <c r="O117" s="3">
        <v>0.17619000000000001</v>
      </c>
      <c r="P117" s="3">
        <v>0.11702</v>
      </c>
      <c r="Q117" s="3">
        <v>7.4929999999999997E-2</v>
      </c>
      <c r="R117" s="3">
        <v>4.4569999999999999E-2</v>
      </c>
      <c r="S117" s="3">
        <v>2.5000000000000001E-2</v>
      </c>
      <c r="T117" s="3">
        <v>1.321E-2</v>
      </c>
      <c r="U117" s="3">
        <v>6.5700000000000003E-3</v>
      </c>
      <c r="V117" s="3">
        <v>3.1700000000000001E-3</v>
      </c>
      <c r="W117" s="3">
        <v>1.39E-3</v>
      </c>
      <c r="X117" s="3">
        <v>5.8E-4</v>
      </c>
      <c r="Y117" s="3">
        <v>2.2000000000000001E-4</v>
      </c>
      <c r="Z117" s="3">
        <v>8.0000000000000007E-5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5">
        <f>Points[[#This Row],[8+]]-Points[[#This Row],[9+]]</f>
        <v>7.8200000000000047E-2</v>
      </c>
      <c r="AM117" s="5">
        <f>Points[[#This Row],[9+]]-Points[[#This Row],[10+]]</f>
        <v>9.1789999999999927E-2</v>
      </c>
      <c r="AN117" s="5">
        <f>Points[[#This Row],[10+]]-Points[[#This Row],[11+]]</f>
        <v>0.10075000000000001</v>
      </c>
      <c r="AO117" s="5">
        <f>Points[[#This Row],[11+]]-Points[[#This Row],[12+]]</f>
        <v>9.9450000000000038E-2</v>
      </c>
      <c r="AP117" s="5">
        <f>Points[[#This Row],[12+]]-Points[[#This Row],[13+]]</f>
        <v>9.9480000000000013E-2</v>
      </c>
      <c r="AQ117" s="5">
        <f>Points[[#This Row],[13+]]-Points[[#This Row],[14+]]</f>
        <v>8.9469999999999994E-2</v>
      </c>
      <c r="AR117" s="5">
        <f>Points[[#This Row],[14+]]-Points[[#This Row],[15+]]</f>
        <v>7.5239999999999974E-2</v>
      </c>
      <c r="AS117" s="5">
        <f>Points[[#This Row],[15+]]-Points[[#This Row],[16+]]</f>
        <v>5.9170000000000014E-2</v>
      </c>
      <c r="AT117" s="5">
        <f>Points[[#This Row],[16+]]-Points[[#This Row],[17+]]</f>
        <v>4.2090000000000002E-2</v>
      </c>
      <c r="AU117" s="5">
        <f>Points[[#This Row],[17+]]-Points[[#This Row],[18+]]</f>
        <v>3.0359999999999998E-2</v>
      </c>
      <c r="AV117" s="5">
        <f>Points[[#This Row],[18+]]-Points[[#This Row],[19+]]</f>
        <v>1.9569999999999997E-2</v>
      </c>
      <c r="AW117" s="5">
        <f>Points[[#This Row],[19+]]-Points[[#This Row],[20+]]</f>
        <v>1.1790000000000002E-2</v>
      </c>
      <c r="AX117" s="5">
        <f>Points[[#This Row],[20+]]-Points[[#This Row],[21+]]</f>
        <v>6.6399999999999992E-3</v>
      </c>
      <c r="AY117" s="5">
        <f>Points[[#This Row],[21+]]-Points[[#This Row],[22+]]</f>
        <v>3.4000000000000002E-3</v>
      </c>
      <c r="AZ117" s="5">
        <f>Points[[#This Row],[22+]]-Points[[#This Row],[23+]]</f>
        <v>1.7800000000000001E-3</v>
      </c>
      <c r="BA117" s="5">
        <f>Points[[#This Row],[23+]]-Points[[#This Row],[24+]]</f>
        <v>8.0999999999999996E-4</v>
      </c>
      <c r="BB117" s="5">
        <f>Points[[#This Row],[24+]]-Points[[#This Row],[25+]]</f>
        <v>3.5999999999999997E-4</v>
      </c>
      <c r="BC117" s="5">
        <f>Points[[#This Row],[25+]]-Points[[#This Row],[26+]]</f>
        <v>1.3999999999999999E-4</v>
      </c>
      <c r="BD117" s="5">
        <f>Points[[#This Row],[26+]]-Points[[#This Row],[27+]]</f>
        <v>8.0000000000000007E-5</v>
      </c>
      <c r="BE117" s="5">
        <f>Points[[#This Row],[27+]]-Points[[#This Row],[28+]]</f>
        <v>0</v>
      </c>
      <c r="BF117" s="5">
        <f>Points[[#This Row],[28+]]-Points[[#This Row],[29+]]</f>
        <v>0</v>
      </c>
      <c r="BG117" s="5">
        <f>Points[[#This Row],[29+]]-Points[[#This Row],[30+]]</f>
        <v>0</v>
      </c>
      <c r="BH117" s="5">
        <f>Points[[#This Row],[30+]]-Points[[#This Row],[31+]]</f>
        <v>0</v>
      </c>
      <c r="BI117" s="5">
        <f>Points[[#This Row],[31+]]-Points[[#This Row],[32+]]</f>
        <v>0</v>
      </c>
      <c r="BJ117" s="5">
        <f>Points[[#This Row],[32+]]-Points[[#This Row],[33+]]</f>
        <v>0</v>
      </c>
      <c r="BK117" s="5">
        <f>Points[[#This Row],[33+]]-Points[[#This Row],[34+]]</f>
        <v>0</v>
      </c>
      <c r="BL117" s="5">
        <f>Points[[#This Row],[34+]]-Points[[#This Row],[35+]]</f>
        <v>0</v>
      </c>
      <c r="BM117" s="5">
        <f>Points[[#This Row],[35+]]-Points[[#This Row],[40+]]</f>
        <v>0</v>
      </c>
      <c r="BN117" s="5">
        <f>Points[[#This Row],[40+]]-Points[[#This Row],[45+]]</f>
        <v>0</v>
      </c>
    </row>
    <row r="118" spans="1:66" x14ac:dyDescent="0.25">
      <c r="A118" s="10">
        <v>22400794</v>
      </c>
      <c r="B118" s="4" t="s">
        <v>164</v>
      </c>
      <c r="C118" s="4" t="s">
        <v>79</v>
      </c>
      <c r="D118" s="11">
        <v>0.875</v>
      </c>
      <c r="E118" s="6" t="str">
        <f>HYPERLINK("https://www.nba.com/stats/player/1641733/boxscores-traditional", "Nick Smith Jr.")</f>
        <v>Nick Smith Jr.</v>
      </c>
      <c r="F118">
        <v>13.8</v>
      </c>
      <c r="G118" s="4">
        <v>7.1390000000000002</v>
      </c>
      <c r="H118" s="3">
        <v>0.79103000000000001</v>
      </c>
      <c r="I118" s="3">
        <v>0.74856999999999996</v>
      </c>
      <c r="J118" s="3">
        <v>0.70194000000000001</v>
      </c>
      <c r="K118" s="3">
        <v>0.65173000000000003</v>
      </c>
      <c r="L118" s="3">
        <v>0.59870999999999996</v>
      </c>
      <c r="M118" s="3">
        <v>0.54379999999999995</v>
      </c>
      <c r="N118" s="3">
        <v>0.48803000000000002</v>
      </c>
      <c r="O118" s="3">
        <v>0.43251000000000001</v>
      </c>
      <c r="P118" s="3">
        <v>0.37828000000000001</v>
      </c>
      <c r="Q118" s="3">
        <v>0.32635999999999998</v>
      </c>
      <c r="R118" s="3">
        <v>0.27760000000000001</v>
      </c>
      <c r="S118" s="3">
        <v>0.23269999999999999</v>
      </c>
      <c r="T118" s="3">
        <v>0.19214999999999999</v>
      </c>
      <c r="U118" s="3">
        <v>0.15625</v>
      </c>
      <c r="V118" s="3">
        <v>0.12506999999999999</v>
      </c>
      <c r="W118" s="3">
        <v>9.8530000000000006E-2</v>
      </c>
      <c r="X118" s="3">
        <v>7.6359999999999997E-2</v>
      </c>
      <c r="Y118" s="3">
        <v>5.8209999999999998E-2</v>
      </c>
      <c r="Z118" s="3">
        <v>4.3630000000000002E-2</v>
      </c>
      <c r="AA118" s="3">
        <v>3.2160000000000001E-2</v>
      </c>
      <c r="AB118" s="3">
        <v>2.3300000000000001E-2</v>
      </c>
      <c r="AC118" s="3">
        <v>1.6590000000000001E-2</v>
      </c>
      <c r="AD118" s="3">
        <v>1.1599999999999999E-2</v>
      </c>
      <c r="AE118" s="3">
        <v>7.9799999999999992E-3</v>
      </c>
      <c r="AF118" s="3">
        <v>5.3899999999999998E-3</v>
      </c>
      <c r="AG118" s="3">
        <v>3.5699999999999998E-3</v>
      </c>
      <c r="AH118" s="3">
        <v>2.33E-3</v>
      </c>
      <c r="AI118" s="3">
        <v>1.49E-3</v>
      </c>
      <c r="AJ118" s="3">
        <v>1.2E-4</v>
      </c>
      <c r="AK118" s="3">
        <v>0</v>
      </c>
      <c r="AL118" s="5">
        <f>Points[[#This Row],[8+]]-Points[[#This Row],[9+]]</f>
        <v>4.2460000000000053E-2</v>
      </c>
      <c r="AM118" s="5">
        <f>Points[[#This Row],[9+]]-Points[[#This Row],[10+]]</f>
        <v>4.6629999999999949E-2</v>
      </c>
      <c r="AN118" s="5">
        <f>Points[[#This Row],[10+]]-Points[[#This Row],[11+]]</f>
        <v>5.0209999999999977E-2</v>
      </c>
      <c r="AO118" s="5">
        <f>Points[[#This Row],[11+]]-Points[[#This Row],[12+]]</f>
        <v>5.3020000000000067E-2</v>
      </c>
      <c r="AP118" s="5">
        <f>Points[[#This Row],[12+]]-Points[[#This Row],[13+]]</f>
        <v>5.4910000000000014E-2</v>
      </c>
      <c r="AQ118" s="5">
        <f>Points[[#This Row],[13+]]-Points[[#This Row],[14+]]</f>
        <v>5.5769999999999931E-2</v>
      </c>
      <c r="AR118" s="5">
        <f>Points[[#This Row],[14+]]-Points[[#This Row],[15+]]</f>
        <v>5.5520000000000014E-2</v>
      </c>
      <c r="AS118" s="5">
        <f>Points[[#This Row],[15+]]-Points[[#This Row],[16+]]</f>
        <v>5.423E-2</v>
      </c>
      <c r="AT118" s="5">
        <f>Points[[#This Row],[16+]]-Points[[#This Row],[17+]]</f>
        <v>5.1920000000000022E-2</v>
      </c>
      <c r="AU118" s="5">
        <f>Points[[#This Row],[17+]]-Points[[#This Row],[18+]]</f>
        <v>4.875999999999997E-2</v>
      </c>
      <c r="AV118" s="5">
        <f>Points[[#This Row],[18+]]-Points[[#This Row],[19+]]</f>
        <v>4.4900000000000023E-2</v>
      </c>
      <c r="AW118" s="5">
        <f>Points[[#This Row],[19+]]-Points[[#This Row],[20+]]</f>
        <v>4.0550000000000003E-2</v>
      </c>
      <c r="AX118" s="5">
        <f>Points[[#This Row],[20+]]-Points[[#This Row],[21+]]</f>
        <v>3.5899999999999987E-2</v>
      </c>
      <c r="AY118" s="5">
        <f>Points[[#This Row],[21+]]-Points[[#This Row],[22+]]</f>
        <v>3.1180000000000013E-2</v>
      </c>
      <c r="AZ118" s="5">
        <f>Points[[#This Row],[22+]]-Points[[#This Row],[23+]]</f>
        <v>2.653999999999998E-2</v>
      </c>
      <c r="BA118" s="5">
        <f>Points[[#This Row],[23+]]-Points[[#This Row],[24+]]</f>
        <v>2.2170000000000009E-2</v>
      </c>
      <c r="BB118" s="5">
        <f>Points[[#This Row],[24+]]-Points[[#This Row],[25+]]</f>
        <v>1.8149999999999999E-2</v>
      </c>
      <c r="BC118" s="5">
        <f>Points[[#This Row],[25+]]-Points[[#This Row],[26+]]</f>
        <v>1.4579999999999996E-2</v>
      </c>
      <c r="BD118" s="5">
        <f>Points[[#This Row],[26+]]-Points[[#This Row],[27+]]</f>
        <v>1.1470000000000001E-2</v>
      </c>
      <c r="BE118" s="5">
        <f>Points[[#This Row],[27+]]-Points[[#This Row],[28+]]</f>
        <v>8.8599999999999998E-3</v>
      </c>
      <c r="BF118" s="5">
        <f>Points[[#This Row],[28+]]-Points[[#This Row],[29+]]</f>
        <v>6.7100000000000007E-3</v>
      </c>
      <c r="BG118" s="5">
        <f>Points[[#This Row],[29+]]-Points[[#This Row],[30+]]</f>
        <v>4.9900000000000014E-3</v>
      </c>
      <c r="BH118" s="5">
        <f>Points[[#This Row],[30+]]-Points[[#This Row],[31+]]</f>
        <v>3.62E-3</v>
      </c>
      <c r="BI118" s="5">
        <f>Points[[#This Row],[31+]]-Points[[#This Row],[32+]]</f>
        <v>2.5899999999999994E-3</v>
      </c>
      <c r="BJ118" s="5">
        <f>Points[[#This Row],[32+]]-Points[[#This Row],[33+]]</f>
        <v>1.82E-3</v>
      </c>
      <c r="BK118" s="5">
        <f>Points[[#This Row],[33+]]-Points[[#This Row],[34+]]</f>
        <v>1.2399999999999998E-3</v>
      </c>
      <c r="BL118" s="5">
        <f>Points[[#This Row],[34+]]-Points[[#This Row],[35+]]</f>
        <v>8.4000000000000003E-4</v>
      </c>
      <c r="BM118" s="5">
        <f>Points[[#This Row],[35+]]-Points[[#This Row],[40+]]</f>
        <v>1.3699999999999999E-3</v>
      </c>
      <c r="BN118" s="5">
        <f>Points[[#This Row],[40+]]-Points[[#This Row],[45+]]</f>
        <v>1.2E-4</v>
      </c>
    </row>
    <row r="119" spans="1:66" x14ac:dyDescent="0.25">
      <c r="A119" s="10">
        <v>22400794</v>
      </c>
      <c r="B119" s="4" t="s">
        <v>164</v>
      </c>
      <c r="C119" s="4" t="s">
        <v>79</v>
      </c>
      <c r="D119" s="11">
        <v>0.875</v>
      </c>
      <c r="E119" s="6" t="str">
        <f>HYPERLINK("https://www.nba.com/stats/player/1629006/boxscores-traditional", "Josh Okogie")</f>
        <v>Josh Okogie</v>
      </c>
      <c r="F119">
        <v>11.8</v>
      </c>
      <c r="G119" s="4">
        <v>4.7919999999999998</v>
      </c>
      <c r="H119" s="3">
        <v>0.78524000000000005</v>
      </c>
      <c r="I119" s="3">
        <v>0.71904000000000001</v>
      </c>
      <c r="J119" s="3">
        <v>0.64802999999999999</v>
      </c>
      <c r="K119" s="3">
        <v>0.56749000000000005</v>
      </c>
      <c r="L119" s="3">
        <v>0.48404999999999998</v>
      </c>
      <c r="M119" s="3">
        <v>0.40128999999999998</v>
      </c>
      <c r="N119" s="3">
        <v>0.32275999999999999</v>
      </c>
      <c r="O119" s="3">
        <v>0.25142999999999999</v>
      </c>
      <c r="P119" s="3">
        <v>0.18942999999999999</v>
      </c>
      <c r="Q119" s="3">
        <v>0.13786000000000001</v>
      </c>
      <c r="R119" s="3">
        <v>9.8530000000000006E-2</v>
      </c>
      <c r="S119" s="3">
        <v>6.6809999999999994E-2</v>
      </c>
      <c r="T119" s="3">
        <v>4.3630000000000002E-2</v>
      </c>
      <c r="U119" s="3">
        <v>2.743E-2</v>
      </c>
      <c r="V119" s="3">
        <v>1.6590000000000001E-2</v>
      </c>
      <c r="W119" s="3">
        <v>9.6399999999999993E-3</v>
      </c>
      <c r="X119" s="3">
        <v>5.3899999999999998E-3</v>
      </c>
      <c r="Y119" s="3">
        <v>2.98E-3</v>
      </c>
      <c r="Z119" s="3">
        <v>1.5399999999999999E-3</v>
      </c>
      <c r="AA119" s="3">
        <v>7.6000000000000004E-4</v>
      </c>
      <c r="AB119" s="3">
        <v>3.6000000000000002E-4</v>
      </c>
      <c r="AC119" s="3">
        <v>1.7000000000000001E-4</v>
      </c>
      <c r="AD119" s="3">
        <v>6.9999999999999994E-5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5">
        <f>Points[[#This Row],[8+]]-Points[[#This Row],[9+]]</f>
        <v>6.6200000000000037E-2</v>
      </c>
      <c r="AM119" s="5">
        <f>Points[[#This Row],[9+]]-Points[[#This Row],[10+]]</f>
        <v>7.1010000000000018E-2</v>
      </c>
      <c r="AN119" s="5">
        <f>Points[[#This Row],[10+]]-Points[[#This Row],[11+]]</f>
        <v>8.0539999999999945E-2</v>
      </c>
      <c r="AO119" s="5">
        <f>Points[[#This Row],[11+]]-Points[[#This Row],[12+]]</f>
        <v>8.344000000000007E-2</v>
      </c>
      <c r="AP119" s="5">
        <f>Points[[#This Row],[12+]]-Points[[#This Row],[13+]]</f>
        <v>8.276E-2</v>
      </c>
      <c r="AQ119" s="5">
        <f>Points[[#This Row],[13+]]-Points[[#This Row],[14+]]</f>
        <v>7.8529999999999989E-2</v>
      </c>
      <c r="AR119" s="5">
        <f>Points[[#This Row],[14+]]-Points[[#This Row],[15+]]</f>
        <v>7.1330000000000005E-2</v>
      </c>
      <c r="AS119" s="5">
        <f>Points[[#This Row],[15+]]-Points[[#This Row],[16+]]</f>
        <v>6.2E-2</v>
      </c>
      <c r="AT119" s="5">
        <f>Points[[#This Row],[16+]]-Points[[#This Row],[17+]]</f>
        <v>5.1569999999999977E-2</v>
      </c>
      <c r="AU119" s="5">
        <f>Points[[#This Row],[17+]]-Points[[#This Row],[18+]]</f>
        <v>3.9330000000000004E-2</v>
      </c>
      <c r="AV119" s="5">
        <f>Points[[#This Row],[18+]]-Points[[#This Row],[19+]]</f>
        <v>3.1720000000000012E-2</v>
      </c>
      <c r="AW119" s="5">
        <f>Points[[#This Row],[19+]]-Points[[#This Row],[20+]]</f>
        <v>2.3179999999999992E-2</v>
      </c>
      <c r="AX119" s="5">
        <f>Points[[#This Row],[20+]]-Points[[#This Row],[21+]]</f>
        <v>1.6200000000000003E-2</v>
      </c>
      <c r="AY119" s="5">
        <f>Points[[#This Row],[21+]]-Points[[#This Row],[22+]]</f>
        <v>1.0839999999999999E-2</v>
      </c>
      <c r="AZ119" s="5">
        <f>Points[[#This Row],[22+]]-Points[[#This Row],[23+]]</f>
        <v>6.9500000000000013E-3</v>
      </c>
      <c r="BA119" s="5">
        <f>Points[[#This Row],[23+]]-Points[[#This Row],[24+]]</f>
        <v>4.2499999999999994E-3</v>
      </c>
      <c r="BB119" s="5">
        <f>Points[[#This Row],[24+]]-Points[[#This Row],[25+]]</f>
        <v>2.4099999999999998E-3</v>
      </c>
      <c r="BC119" s="5">
        <f>Points[[#This Row],[25+]]-Points[[#This Row],[26+]]</f>
        <v>1.4400000000000001E-3</v>
      </c>
      <c r="BD119" s="5">
        <f>Points[[#This Row],[26+]]-Points[[#This Row],[27+]]</f>
        <v>7.7999999999999988E-4</v>
      </c>
      <c r="BE119" s="5">
        <f>Points[[#This Row],[27+]]-Points[[#This Row],[28+]]</f>
        <v>4.0000000000000002E-4</v>
      </c>
      <c r="BF119" s="5">
        <f>Points[[#This Row],[28+]]-Points[[#This Row],[29+]]</f>
        <v>1.9000000000000001E-4</v>
      </c>
      <c r="BG119" s="5">
        <f>Points[[#This Row],[29+]]-Points[[#This Row],[30+]]</f>
        <v>1.0000000000000002E-4</v>
      </c>
      <c r="BH119" s="5">
        <f>Points[[#This Row],[30+]]-Points[[#This Row],[31+]]</f>
        <v>6.9999999999999994E-5</v>
      </c>
      <c r="BI119" s="5">
        <f>Points[[#This Row],[31+]]-Points[[#This Row],[32+]]</f>
        <v>0</v>
      </c>
      <c r="BJ119" s="5">
        <f>Points[[#This Row],[32+]]-Points[[#This Row],[33+]]</f>
        <v>0</v>
      </c>
      <c r="BK119" s="5">
        <f>Points[[#This Row],[33+]]-Points[[#This Row],[34+]]</f>
        <v>0</v>
      </c>
      <c r="BL119" s="5">
        <f>Points[[#This Row],[34+]]-Points[[#This Row],[35+]]</f>
        <v>0</v>
      </c>
      <c r="BM119" s="5">
        <f>Points[[#This Row],[35+]]-Points[[#This Row],[40+]]</f>
        <v>0</v>
      </c>
      <c r="BN119" s="5">
        <f>Points[[#This Row],[40+]]-Points[[#This Row],[45+]]</f>
        <v>0</v>
      </c>
    </row>
    <row r="120" spans="1:66" x14ac:dyDescent="0.25">
      <c r="A120" s="10">
        <v>22400794</v>
      </c>
      <c r="B120" s="4" t="s">
        <v>164</v>
      </c>
      <c r="C120" s="4" t="s">
        <v>79</v>
      </c>
      <c r="D120" s="11">
        <v>0.875</v>
      </c>
      <c r="E120" s="6" t="str">
        <f>HYPERLINK("https://www.nba.com/stats/player/1631217/boxscores-traditional", "Moussa Diabaté")</f>
        <v>Moussa Diabaté</v>
      </c>
      <c r="F120">
        <v>11.4</v>
      </c>
      <c r="G120" s="4">
        <v>5.3140000000000001</v>
      </c>
      <c r="H120" s="3">
        <v>0.73890999999999996</v>
      </c>
      <c r="I120" s="3">
        <v>0.67364000000000002</v>
      </c>
      <c r="J120" s="3">
        <v>0.60257000000000005</v>
      </c>
      <c r="K120" s="3">
        <v>0.53188000000000002</v>
      </c>
      <c r="L120" s="3">
        <v>0.45619999999999999</v>
      </c>
      <c r="M120" s="3">
        <v>0.38208999999999999</v>
      </c>
      <c r="N120" s="3">
        <v>0.31207000000000001</v>
      </c>
      <c r="O120" s="3">
        <v>0.24825</v>
      </c>
      <c r="P120" s="3">
        <v>0.19214999999999999</v>
      </c>
      <c r="Q120" s="3">
        <v>0.14685999999999999</v>
      </c>
      <c r="R120" s="3">
        <v>0.10749</v>
      </c>
      <c r="S120" s="3">
        <v>7.6359999999999997E-2</v>
      </c>
      <c r="T120" s="3">
        <v>5.262E-2</v>
      </c>
      <c r="U120" s="3">
        <v>3.5150000000000001E-2</v>
      </c>
      <c r="V120" s="3">
        <v>2.3300000000000001E-2</v>
      </c>
      <c r="W120" s="3">
        <v>1.4630000000000001E-2</v>
      </c>
      <c r="X120" s="3">
        <v>8.8900000000000003E-3</v>
      </c>
      <c r="Y120" s="3">
        <v>5.2300000000000003E-3</v>
      </c>
      <c r="Z120" s="3">
        <v>2.98E-3</v>
      </c>
      <c r="AA120" s="3">
        <v>1.64E-3</v>
      </c>
      <c r="AB120" s="3">
        <v>8.9999999999999998E-4</v>
      </c>
      <c r="AC120" s="3">
        <v>4.6999999999999999E-4</v>
      </c>
      <c r="AD120" s="3">
        <v>2.3000000000000001E-4</v>
      </c>
      <c r="AE120" s="3">
        <v>1.1E-4</v>
      </c>
      <c r="AF120" s="3">
        <v>5.0000000000000002E-5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5">
        <f>Points[[#This Row],[8+]]-Points[[#This Row],[9+]]</f>
        <v>6.5269999999999939E-2</v>
      </c>
      <c r="AM120" s="5">
        <f>Points[[#This Row],[9+]]-Points[[#This Row],[10+]]</f>
        <v>7.1069999999999967E-2</v>
      </c>
      <c r="AN120" s="5">
        <f>Points[[#This Row],[10+]]-Points[[#This Row],[11+]]</f>
        <v>7.0690000000000031E-2</v>
      </c>
      <c r="AO120" s="5">
        <f>Points[[#This Row],[11+]]-Points[[#This Row],[12+]]</f>
        <v>7.5680000000000025E-2</v>
      </c>
      <c r="AP120" s="5">
        <f>Points[[#This Row],[12+]]-Points[[#This Row],[13+]]</f>
        <v>7.4110000000000009E-2</v>
      </c>
      <c r="AQ120" s="5">
        <f>Points[[#This Row],[13+]]-Points[[#This Row],[14+]]</f>
        <v>7.0019999999999971E-2</v>
      </c>
      <c r="AR120" s="5">
        <f>Points[[#This Row],[14+]]-Points[[#This Row],[15+]]</f>
        <v>6.3820000000000016E-2</v>
      </c>
      <c r="AS120" s="5">
        <f>Points[[#This Row],[15+]]-Points[[#This Row],[16+]]</f>
        <v>5.6100000000000011E-2</v>
      </c>
      <c r="AT120" s="5">
        <f>Points[[#This Row],[16+]]-Points[[#This Row],[17+]]</f>
        <v>4.5289999999999997E-2</v>
      </c>
      <c r="AU120" s="5">
        <f>Points[[#This Row],[17+]]-Points[[#This Row],[18+]]</f>
        <v>3.9369999999999988E-2</v>
      </c>
      <c r="AV120" s="5">
        <f>Points[[#This Row],[18+]]-Points[[#This Row],[19+]]</f>
        <v>3.1130000000000005E-2</v>
      </c>
      <c r="AW120" s="5">
        <f>Points[[#This Row],[19+]]-Points[[#This Row],[20+]]</f>
        <v>2.3739999999999997E-2</v>
      </c>
      <c r="AX120" s="5">
        <f>Points[[#This Row],[20+]]-Points[[#This Row],[21+]]</f>
        <v>1.7469999999999999E-2</v>
      </c>
      <c r="AY120" s="5">
        <f>Points[[#This Row],[21+]]-Points[[#This Row],[22+]]</f>
        <v>1.1849999999999999E-2</v>
      </c>
      <c r="AZ120" s="5">
        <f>Points[[#This Row],[22+]]-Points[[#This Row],[23+]]</f>
        <v>8.6700000000000006E-3</v>
      </c>
      <c r="BA120" s="5">
        <f>Points[[#This Row],[23+]]-Points[[#This Row],[24+]]</f>
        <v>5.7400000000000003E-3</v>
      </c>
      <c r="BB120" s="5">
        <f>Points[[#This Row],[24+]]-Points[[#This Row],[25+]]</f>
        <v>3.6600000000000001E-3</v>
      </c>
      <c r="BC120" s="5">
        <f>Points[[#This Row],[25+]]-Points[[#This Row],[26+]]</f>
        <v>2.2500000000000003E-3</v>
      </c>
      <c r="BD120" s="5">
        <f>Points[[#This Row],[26+]]-Points[[#This Row],[27+]]</f>
        <v>1.34E-3</v>
      </c>
      <c r="BE120" s="5">
        <f>Points[[#This Row],[27+]]-Points[[#This Row],[28+]]</f>
        <v>7.3999999999999999E-4</v>
      </c>
      <c r="BF120" s="5">
        <f>Points[[#This Row],[28+]]-Points[[#This Row],[29+]]</f>
        <v>4.2999999999999999E-4</v>
      </c>
      <c r="BG120" s="5">
        <f>Points[[#This Row],[29+]]-Points[[#This Row],[30+]]</f>
        <v>2.3999999999999998E-4</v>
      </c>
      <c r="BH120" s="5">
        <f>Points[[#This Row],[30+]]-Points[[#This Row],[31+]]</f>
        <v>1.2E-4</v>
      </c>
      <c r="BI120" s="5">
        <f>Points[[#This Row],[31+]]-Points[[#This Row],[32+]]</f>
        <v>6.0000000000000002E-5</v>
      </c>
      <c r="BJ120" s="5">
        <f>Points[[#This Row],[32+]]-Points[[#This Row],[33+]]</f>
        <v>5.0000000000000002E-5</v>
      </c>
      <c r="BK120" s="5">
        <f>Points[[#This Row],[33+]]-Points[[#This Row],[34+]]</f>
        <v>0</v>
      </c>
      <c r="BL120" s="5">
        <f>Points[[#This Row],[34+]]-Points[[#This Row],[35+]]</f>
        <v>0</v>
      </c>
      <c r="BM120" s="5">
        <f>Points[[#This Row],[35+]]-Points[[#This Row],[40+]]</f>
        <v>0</v>
      </c>
      <c r="BN120" s="5">
        <f>Points[[#This Row],[40+]]-Points[[#This Row],[45+]]</f>
        <v>0</v>
      </c>
    </row>
    <row r="121" spans="1:66" x14ac:dyDescent="0.25">
      <c r="A121" s="10">
        <v>22400794</v>
      </c>
      <c r="B121" s="4" t="s">
        <v>164</v>
      </c>
      <c r="C121" s="4" t="s">
        <v>79</v>
      </c>
      <c r="D121" s="11">
        <v>0.875</v>
      </c>
      <c r="E121" s="6" t="str">
        <f>HYPERLINK("https://www.nba.com/stats/player/203995/boxscores-traditional", "Vasilije Micic")</f>
        <v>Vasilije Micic</v>
      </c>
      <c r="F121">
        <v>11.8</v>
      </c>
      <c r="G121" s="4">
        <v>6.6150000000000002</v>
      </c>
      <c r="H121" s="3">
        <v>0.71565999999999996</v>
      </c>
      <c r="I121" s="3">
        <v>0.66276000000000002</v>
      </c>
      <c r="J121" s="3">
        <v>0.60641999999999996</v>
      </c>
      <c r="K121" s="3">
        <v>0.54776000000000002</v>
      </c>
      <c r="L121" s="3">
        <v>0.48803000000000002</v>
      </c>
      <c r="M121" s="3">
        <v>0.42858000000000002</v>
      </c>
      <c r="N121" s="3">
        <v>0.37069999999999997</v>
      </c>
      <c r="O121" s="3">
        <v>0.31561</v>
      </c>
      <c r="P121" s="3">
        <v>0.26434999999999997</v>
      </c>
      <c r="Q121" s="3">
        <v>0.21476000000000001</v>
      </c>
      <c r="R121" s="3">
        <v>0.17360999999999999</v>
      </c>
      <c r="S121" s="3">
        <v>0.13786000000000001</v>
      </c>
      <c r="T121" s="3">
        <v>0.10749</v>
      </c>
      <c r="U121" s="3">
        <v>8.226E-2</v>
      </c>
      <c r="V121" s="3">
        <v>6.1780000000000002E-2</v>
      </c>
      <c r="W121" s="3">
        <v>4.5510000000000002E-2</v>
      </c>
      <c r="X121" s="3">
        <v>3.288E-2</v>
      </c>
      <c r="Y121" s="3">
        <v>2.2749999999999999E-2</v>
      </c>
      <c r="Z121" s="3">
        <v>1.5779999999999999E-2</v>
      </c>
      <c r="AA121" s="3">
        <v>1.072E-2</v>
      </c>
      <c r="AB121" s="3">
        <v>7.1399999999999996E-3</v>
      </c>
      <c r="AC121" s="3">
        <v>4.6600000000000001E-3</v>
      </c>
      <c r="AD121" s="3">
        <v>2.98E-3</v>
      </c>
      <c r="AE121" s="3">
        <v>1.8699999999999999E-3</v>
      </c>
      <c r="AF121" s="3">
        <v>1.14E-3</v>
      </c>
      <c r="AG121" s="3">
        <v>6.8999999999999997E-4</v>
      </c>
      <c r="AH121" s="3">
        <v>3.8999999999999999E-4</v>
      </c>
      <c r="AI121" s="3">
        <v>2.2000000000000001E-4</v>
      </c>
      <c r="AJ121" s="3">
        <v>0</v>
      </c>
      <c r="AK121" s="3">
        <v>0</v>
      </c>
      <c r="AL121" s="5">
        <f>Points[[#This Row],[8+]]-Points[[#This Row],[9+]]</f>
        <v>5.2899999999999947E-2</v>
      </c>
      <c r="AM121" s="5">
        <f>Points[[#This Row],[9+]]-Points[[#This Row],[10+]]</f>
        <v>5.6340000000000057E-2</v>
      </c>
      <c r="AN121" s="5">
        <f>Points[[#This Row],[10+]]-Points[[#This Row],[11+]]</f>
        <v>5.8659999999999934E-2</v>
      </c>
      <c r="AO121" s="5">
        <f>Points[[#This Row],[11+]]-Points[[#This Row],[12+]]</f>
        <v>5.9730000000000005E-2</v>
      </c>
      <c r="AP121" s="5">
        <f>Points[[#This Row],[12+]]-Points[[#This Row],[13+]]</f>
        <v>5.9450000000000003E-2</v>
      </c>
      <c r="AQ121" s="5">
        <f>Points[[#This Row],[13+]]-Points[[#This Row],[14+]]</f>
        <v>5.7880000000000043E-2</v>
      </c>
      <c r="AR121" s="5">
        <f>Points[[#This Row],[14+]]-Points[[#This Row],[15+]]</f>
        <v>5.5089999999999972E-2</v>
      </c>
      <c r="AS121" s="5">
        <f>Points[[#This Row],[15+]]-Points[[#This Row],[16+]]</f>
        <v>5.1260000000000028E-2</v>
      </c>
      <c r="AT121" s="5">
        <f>Points[[#This Row],[16+]]-Points[[#This Row],[17+]]</f>
        <v>4.9589999999999967E-2</v>
      </c>
      <c r="AU121" s="5">
        <f>Points[[#This Row],[17+]]-Points[[#This Row],[18+]]</f>
        <v>4.115000000000002E-2</v>
      </c>
      <c r="AV121" s="5">
        <f>Points[[#This Row],[18+]]-Points[[#This Row],[19+]]</f>
        <v>3.5749999999999976E-2</v>
      </c>
      <c r="AW121" s="5">
        <f>Points[[#This Row],[19+]]-Points[[#This Row],[20+]]</f>
        <v>3.0370000000000008E-2</v>
      </c>
      <c r="AX121" s="5">
        <f>Points[[#This Row],[20+]]-Points[[#This Row],[21+]]</f>
        <v>2.5230000000000002E-2</v>
      </c>
      <c r="AY121" s="5">
        <f>Points[[#This Row],[21+]]-Points[[#This Row],[22+]]</f>
        <v>2.0479999999999998E-2</v>
      </c>
      <c r="AZ121" s="5">
        <f>Points[[#This Row],[22+]]-Points[[#This Row],[23+]]</f>
        <v>1.627E-2</v>
      </c>
      <c r="BA121" s="5">
        <f>Points[[#This Row],[23+]]-Points[[#This Row],[24+]]</f>
        <v>1.2630000000000002E-2</v>
      </c>
      <c r="BB121" s="5">
        <f>Points[[#This Row],[24+]]-Points[[#This Row],[25+]]</f>
        <v>1.013E-2</v>
      </c>
      <c r="BC121" s="5">
        <f>Points[[#This Row],[25+]]-Points[[#This Row],[26+]]</f>
        <v>6.9700000000000005E-3</v>
      </c>
      <c r="BD121" s="5">
        <f>Points[[#This Row],[26+]]-Points[[#This Row],[27+]]</f>
        <v>5.0599999999999985E-3</v>
      </c>
      <c r="BE121" s="5">
        <f>Points[[#This Row],[27+]]-Points[[#This Row],[28+]]</f>
        <v>3.5800000000000007E-3</v>
      </c>
      <c r="BF121" s="5">
        <f>Points[[#This Row],[28+]]-Points[[#This Row],[29+]]</f>
        <v>2.4799999999999996E-3</v>
      </c>
      <c r="BG121" s="5">
        <f>Points[[#This Row],[29+]]-Points[[#This Row],[30+]]</f>
        <v>1.6800000000000001E-3</v>
      </c>
      <c r="BH121" s="5">
        <f>Points[[#This Row],[30+]]-Points[[#This Row],[31+]]</f>
        <v>1.1100000000000001E-3</v>
      </c>
      <c r="BI121" s="5">
        <f>Points[[#This Row],[31+]]-Points[[#This Row],[32+]]</f>
        <v>7.2999999999999996E-4</v>
      </c>
      <c r="BJ121" s="5">
        <f>Points[[#This Row],[32+]]-Points[[#This Row],[33+]]</f>
        <v>4.4999999999999999E-4</v>
      </c>
      <c r="BK121" s="5">
        <f>Points[[#This Row],[33+]]-Points[[#This Row],[34+]]</f>
        <v>2.9999999999999997E-4</v>
      </c>
      <c r="BL121" s="5">
        <f>Points[[#This Row],[34+]]-Points[[#This Row],[35+]]</f>
        <v>1.6999999999999999E-4</v>
      </c>
      <c r="BM121" s="5">
        <f>Points[[#This Row],[35+]]-Points[[#This Row],[40+]]</f>
        <v>2.2000000000000001E-4</v>
      </c>
      <c r="BN121" s="5">
        <f>Points[[#This Row],[40+]]-Points[[#This Row],[45+]]</f>
        <v>0</v>
      </c>
    </row>
    <row r="122" spans="1:66" x14ac:dyDescent="0.25">
      <c r="A122" s="10">
        <v>22400794</v>
      </c>
      <c r="B122" s="4" t="s">
        <v>164</v>
      </c>
      <c r="C122" s="4" t="s">
        <v>79</v>
      </c>
      <c r="D122" s="11">
        <v>0.875</v>
      </c>
      <c r="E122" s="6" t="str">
        <f>HYPERLINK("https://www.nba.com/stats/player/1630544/boxscores-traditional", "Tre Mann")</f>
        <v>Tre Mann</v>
      </c>
      <c r="F122">
        <v>10.8</v>
      </c>
      <c r="G122" s="4">
        <v>5.3810000000000002</v>
      </c>
      <c r="H122" s="3">
        <v>0.69847000000000004</v>
      </c>
      <c r="I122" s="3">
        <v>0.62929999999999997</v>
      </c>
      <c r="J122" s="3">
        <v>0.55962000000000001</v>
      </c>
      <c r="K122" s="3">
        <v>0.48404999999999998</v>
      </c>
      <c r="L122" s="3">
        <v>0.41293999999999997</v>
      </c>
      <c r="M122" s="3">
        <v>0.34089999999999998</v>
      </c>
      <c r="N122" s="3">
        <v>0.27760000000000001</v>
      </c>
      <c r="O122" s="3">
        <v>0.2177</v>
      </c>
      <c r="P122" s="3">
        <v>0.16602</v>
      </c>
      <c r="Q122" s="3">
        <v>0.12506999999999999</v>
      </c>
      <c r="R122" s="3">
        <v>9.0120000000000006E-2</v>
      </c>
      <c r="S122" s="3">
        <v>6.4259999999999998E-2</v>
      </c>
      <c r="T122" s="3">
        <v>4.3630000000000002E-2</v>
      </c>
      <c r="U122" s="3">
        <v>2.8719999999999999E-2</v>
      </c>
      <c r="V122" s="3">
        <v>1.8759999999999999E-2</v>
      </c>
      <c r="W122" s="3">
        <v>1.1599999999999999E-2</v>
      </c>
      <c r="X122" s="3">
        <v>7.1399999999999996E-3</v>
      </c>
      <c r="Y122" s="3">
        <v>4.15E-3</v>
      </c>
      <c r="Z122" s="3">
        <v>2.3999999999999998E-3</v>
      </c>
      <c r="AA122" s="3">
        <v>1.31E-3</v>
      </c>
      <c r="AB122" s="3">
        <v>6.8999999999999997E-4</v>
      </c>
      <c r="AC122" s="3">
        <v>3.6000000000000002E-4</v>
      </c>
      <c r="AD122" s="3">
        <v>1.8000000000000001E-4</v>
      </c>
      <c r="AE122" s="3">
        <v>9.0000000000000006E-5</v>
      </c>
      <c r="AF122" s="3">
        <v>4.0000000000000003E-5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5">
        <f>Points[[#This Row],[8+]]-Points[[#This Row],[9+]]</f>
        <v>6.9170000000000065E-2</v>
      </c>
      <c r="AM122" s="5">
        <f>Points[[#This Row],[9+]]-Points[[#This Row],[10+]]</f>
        <v>6.9679999999999964E-2</v>
      </c>
      <c r="AN122" s="5">
        <f>Points[[#This Row],[10+]]-Points[[#This Row],[11+]]</f>
        <v>7.5570000000000026E-2</v>
      </c>
      <c r="AO122" s="5">
        <f>Points[[#This Row],[11+]]-Points[[#This Row],[12+]]</f>
        <v>7.1110000000000007E-2</v>
      </c>
      <c r="AP122" s="5">
        <f>Points[[#This Row],[12+]]-Points[[#This Row],[13+]]</f>
        <v>7.2039999999999993E-2</v>
      </c>
      <c r="AQ122" s="5">
        <f>Points[[#This Row],[13+]]-Points[[#This Row],[14+]]</f>
        <v>6.3299999999999967E-2</v>
      </c>
      <c r="AR122" s="5">
        <f>Points[[#This Row],[14+]]-Points[[#This Row],[15+]]</f>
        <v>5.9900000000000009E-2</v>
      </c>
      <c r="AS122" s="5">
        <f>Points[[#This Row],[15+]]-Points[[#This Row],[16+]]</f>
        <v>5.1680000000000004E-2</v>
      </c>
      <c r="AT122" s="5">
        <f>Points[[#This Row],[16+]]-Points[[#This Row],[17+]]</f>
        <v>4.0950000000000014E-2</v>
      </c>
      <c r="AU122" s="5">
        <f>Points[[#This Row],[17+]]-Points[[#This Row],[18+]]</f>
        <v>3.4949999999999981E-2</v>
      </c>
      <c r="AV122" s="5">
        <f>Points[[#This Row],[18+]]-Points[[#This Row],[19+]]</f>
        <v>2.5860000000000008E-2</v>
      </c>
      <c r="AW122" s="5">
        <f>Points[[#This Row],[19+]]-Points[[#This Row],[20+]]</f>
        <v>2.0629999999999996E-2</v>
      </c>
      <c r="AX122" s="5">
        <f>Points[[#This Row],[20+]]-Points[[#This Row],[21+]]</f>
        <v>1.4910000000000003E-2</v>
      </c>
      <c r="AY122" s="5">
        <f>Points[[#This Row],[21+]]-Points[[#This Row],[22+]]</f>
        <v>9.9600000000000001E-3</v>
      </c>
      <c r="AZ122" s="5">
        <f>Points[[#This Row],[22+]]-Points[[#This Row],[23+]]</f>
        <v>7.1599999999999997E-3</v>
      </c>
      <c r="BA122" s="5">
        <f>Points[[#This Row],[23+]]-Points[[#This Row],[24+]]</f>
        <v>4.4599999999999996E-3</v>
      </c>
      <c r="BB122" s="5">
        <f>Points[[#This Row],[24+]]-Points[[#This Row],[25+]]</f>
        <v>2.9899999999999996E-3</v>
      </c>
      <c r="BC122" s="5">
        <f>Points[[#This Row],[25+]]-Points[[#This Row],[26+]]</f>
        <v>1.7500000000000003E-3</v>
      </c>
      <c r="BD122" s="5">
        <f>Points[[#This Row],[26+]]-Points[[#This Row],[27+]]</f>
        <v>1.0899999999999998E-3</v>
      </c>
      <c r="BE122" s="5">
        <f>Points[[#This Row],[27+]]-Points[[#This Row],[28+]]</f>
        <v>6.2E-4</v>
      </c>
      <c r="BF122" s="5">
        <f>Points[[#This Row],[28+]]-Points[[#This Row],[29+]]</f>
        <v>3.2999999999999994E-4</v>
      </c>
      <c r="BG122" s="5">
        <f>Points[[#This Row],[29+]]-Points[[#This Row],[30+]]</f>
        <v>1.8000000000000001E-4</v>
      </c>
      <c r="BH122" s="5">
        <f>Points[[#This Row],[30+]]-Points[[#This Row],[31+]]</f>
        <v>9.0000000000000006E-5</v>
      </c>
      <c r="BI122" s="5">
        <f>Points[[#This Row],[31+]]-Points[[#This Row],[32+]]</f>
        <v>5.0000000000000002E-5</v>
      </c>
      <c r="BJ122" s="5">
        <f>Points[[#This Row],[32+]]-Points[[#This Row],[33+]]</f>
        <v>4.0000000000000003E-5</v>
      </c>
      <c r="BK122" s="5">
        <f>Points[[#This Row],[33+]]-Points[[#This Row],[34+]]</f>
        <v>0</v>
      </c>
      <c r="BL122" s="5">
        <f>Points[[#This Row],[34+]]-Points[[#This Row],[35+]]</f>
        <v>0</v>
      </c>
      <c r="BM122" s="5">
        <f>Points[[#This Row],[35+]]-Points[[#This Row],[40+]]</f>
        <v>0</v>
      </c>
      <c r="BN122" s="5">
        <f>Points[[#This Row],[40+]]-Points[[#This Row],[45+]]</f>
        <v>0</v>
      </c>
    </row>
    <row r="123" spans="1:66" x14ac:dyDescent="0.25">
      <c r="A123" s="10">
        <v>22400794</v>
      </c>
      <c r="B123" s="4" t="s">
        <v>164</v>
      </c>
      <c r="C123" s="4" t="s">
        <v>79</v>
      </c>
      <c r="D123" s="11">
        <v>0.875</v>
      </c>
      <c r="E123" s="6" t="str">
        <f>HYPERLINK("https://www.nba.com/stats/player/203552/boxscores-traditional", "Seth Curry")</f>
        <v>Seth Curry</v>
      </c>
      <c r="F123">
        <v>11</v>
      </c>
      <c r="G123" s="4">
        <v>8.2460000000000004</v>
      </c>
      <c r="H123" s="3">
        <v>0.64058000000000004</v>
      </c>
      <c r="I123" s="3">
        <v>0.59482999999999997</v>
      </c>
      <c r="J123" s="3">
        <v>0.54776000000000002</v>
      </c>
      <c r="K123" s="3">
        <v>0.5</v>
      </c>
      <c r="L123" s="3">
        <v>0.45223999999999998</v>
      </c>
      <c r="M123" s="3">
        <v>0.40516999999999997</v>
      </c>
      <c r="N123" s="3">
        <v>0.35942000000000002</v>
      </c>
      <c r="O123" s="3">
        <v>0.31207000000000001</v>
      </c>
      <c r="P123" s="3">
        <v>0.27093</v>
      </c>
      <c r="Q123" s="3">
        <v>0.23269999999999999</v>
      </c>
      <c r="R123" s="3">
        <v>0.19766</v>
      </c>
      <c r="S123" s="3">
        <v>0.16602</v>
      </c>
      <c r="T123" s="3">
        <v>0.13786000000000001</v>
      </c>
      <c r="U123" s="3">
        <v>0.11314</v>
      </c>
      <c r="V123" s="3">
        <v>9.1759999999999994E-2</v>
      </c>
      <c r="W123" s="3">
        <v>7.2150000000000006E-2</v>
      </c>
      <c r="X123" s="3">
        <v>5.7049999999999997E-2</v>
      </c>
      <c r="Y123" s="3">
        <v>4.4569999999999999E-2</v>
      </c>
      <c r="Z123" s="3">
        <v>3.4380000000000001E-2</v>
      </c>
      <c r="AA123" s="3">
        <v>2.6190000000000001E-2</v>
      </c>
      <c r="AB123" s="3">
        <v>1.9699999999999999E-2</v>
      </c>
      <c r="AC123" s="3">
        <v>1.4630000000000001E-2</v>
      </c>
      <c r="AD123" s="3">
        <v>1.072E-2</v>
      </c>
      <c r="AE123" s="3">
        <v>7.5500000000000003E-3</v>
      </c>
      <c r="AF123" s="3">
        <v>5.3899999999999998E-3</v>
      </c>
      <c r="AG123" s="3">
        <v>3.79E-3</v>
      </c>
      <c r="AH123" s="3">
        <v>2.64E-3</v>
      </c>
      <c r="AI123" s="3">
        <v>1.81E-3</v>
      </c>
      <c r="AJ123" s="3">
        <v>2.2000000000000001E-4</v>
      </c>
      <c r="AK123" s="3">
        <v>0</v>
      </c>
      <c r="AL123" s="5">
        <f>Points[[#This Row],[8+]]-Points[[#This Row],[9+]]</f>
        <v>4.5750000000000068E-2</v>
      </c>
      <c r="AM123" s="5">
        <f>Points[[#This Row],[9+]]-Points[[#This Row],[10+]]</f>
        <v>4.7069999999999945E-2</v>
      </c>
      <c r="AN123" s="5">
        <f>Points[[#This Row],[10+]]-Points[[#This Row],[11+]]</f>
        <v>4.7760000000000025E-2</v>
      </c>
      <c r="AO123" s="5">
        <f>Points[[#This Row],[11+]]-Points[[#This Row],[12+]]</f>
        <v>4.7760000000000025E-2</v>
      </c>
      <c r="AP123" s="5">
        <f>Points[[#This Row],[12+]]-Points[[#This Row],[13+]]</f>
        <v>4.7070000000000001E-2</v>
      </c>
      <c r="AQ123" s="5">
        <f>Points[[#This Row],[13+]]-Points[[#This Row],[14+]]</f>
        <v>4.5749999999999957E-2</v>
      </c>
      <c r="AR123" s="5">
        <f>Points[[#This Row],[14+]]-Points[[#This Row],[15+]]</f>
        <v>4.7350000000000003E-2</v>
      </c>
      <c r="AS123" s="5">
        <f>Points[[#This Row],[15+]]-Points[[#This Row],[16+]]</f>
        <v>4.114000000000001E-2</v>
      </c>
      <c r="AT123" s="5">
        <f>Points[[#This Row],[16+]]-Points[[#This Row],[17+]]</f>
        <v>3.8230000000000014E-2</v>
      </c>
      <c r="AU123" s="5">
        <f>Points[[#This Row],[17+]]-Points[[#This Row],[18+]]</f>
        <v>3.5039999999999988E-2</v>
      </c>
      <c r="AV123" s="5">
        <f>Points[[#This Row],[18+]]-Points[[#This Row],[19+]]</f>
        <v>3.1640000000000001E-2</v>
      </c>
      <c r="AW123" s="5">
        <f>Points[[#This Row],[19+]]-Points[[#This Row],[20+]]</f>
        <v>2.8159999999999991E-2</v>
      </c>
      <c r="AX123" s="5">
        <f>Points[[#This Row],[20+]]-Points[[#This Row],[21+]]</f>
        <v>2.4720000000000006E-2</v>
      </c>
      <c r="AY123" s="5">
        <f>Points[[#This Row],[21+]]-Points[[#This Row],[22+]]</f>
        <v>2.138000000000001E-2</v>
      </c>
      <c r="AZ123" s="5">
        <f>Points[[#This Row],[22+]]-Points[[#This Row],[23+]]</f>
        <v>1.9609999999999989E-2</v>
      </c>
      <c r="BA123" s="5">
        <f>Points[[#This Row],[23+]]-Points[[#This Row],[24+]]</f>
        <v>1.5100000000000009E-2</v>
      </c>
      <c r="BB123" s="5">
        <f>Points[[#This Row],[24+]]-Points[[#This Row],[25+]]</f>
        <v>1.2479999999999998E-2</v>
      </c>
      <c r="BC123" s="5">
        <f>Points[[#This Row],[25+]]-Points[[#This Row],[26+]]</f>
        <v>1.0189999999999998E-2</v>
      </c>
      <c r="BD123" s="5">
        <f>Points[[#This Row],[26+]]-Points[[#This Row],[27+]]</f>
        <v>8.1899999999999994E-3</v>
      </c>
      <c r="BE123" s="5">
        <f>Points[[#This Row],[27+]]-Points[[#This Row],[28+]]</f>
        <v>6.4900000000000027E-3</v>
      </c>
      <c r="BF123" s="5">
        <f>Points[[#This Row],[28+]]-Points[[#This Row],[29+]]</f>
        <v>5.0699999999999981E-3</v>
      </c>
      <c r="BG123" s="5">
        <f>Points[[#This Row],[29+]]-Points[[#This Row],[30+]]</f>
        <v>3.9100000000000003E-3</v>
      </c>
      <c r="BH123" s="5">
        <f>Points[[#This Row],[30+]]-Points[[#This Row],[31+]]</f>
        <v>3.1700000000000001E-3</v>
      </c>
      <c r="BI123" s="5">
        <f>Points[[#This Row],[31+]]-Points[[#This Row],[32+]]</f>
        <v>2.1600000000000005E-3</v>
      </c>
      <c r="BJ123" s="5">
        <f>Points[[#This Row],[32+]]-Points[[#This Row],[33+]]</f>
        <v>1.5999999999999999E-3</v>
      </c>
      <c r="BK123" s="5">
        <f>Points[[#This Row],[33+]]-Points[[#This Row],[34+]]</f>
        <v>1.15E-3</v>
      </c>
      <c r="BL123" s="5">
        <f>Points[[#This Row],[34+]]-Points[[#This Row],[35+]]</f>
        <v>8.3000000000000001E-4</v>
      </c>
      <c r="BM123" s="5">
        <f>Points[[#This Row],[35+]]-Points[[#This Row],[40+]]</f>
        <v>1.5900000000000001E-3</v>
      </c>
      <c r="BN123" s="5">
        <f>Points[[#This Row],[40+]]-Points[[#This Row],[45+]]</f>
        <v>2.2000000000000001E-4</v>
      </c>
    </row>
    <row r="124" spans="1:66" x14ac:dyDescent="0.25">
      <c r="A124" s="10">
        <v>22400794</v>
      </c>
      <c r="B124" s="4" t="s">
        <v>164</v>
      </c>
      <c r="C124" s="4" t="s">
        <v>79</v>
      </c>
      <c r="D124" s="11">
        <v>0.875</v>
      </c>
      <c r="E124" s="6" t="str">
        <f>HYPERLINK("https://www.nba.com/stats/player/1630182/boxscores-traditional", "Josh Green")</f>
        <v>Josh Green</v>
      </c>
      <c r="F124">
        <v>8.1999999999999993</v>
      </c>
      <c r="G124" s="4">
        <v>4.6219999999999999</v>
      </c>
      <c r="H124" s="3">
        <v>0.51595000000000002</v>
      </c>
      <c r="I124" s="3">
        <v>0.43251000000000001</v>
      </c>
      <c r="J124" s="3">
        <v>0.34827000000000002</v>
      </c>
      <c r="K124" s="3">
        <v>0.27093</v>
      </c>
      <c r="L124" s="3">
        <v>0.20610999999999999</v>
      </c>
      <c r="M124" s="3">
        <v>0.14917</v>
      </c>
      <c r="N124" s="3">
        <v>0.10564999999999999</v>
      </c>
      <c r="O124" s="3">
        <v>7.0779999999999996E-2</v>
      </c>
      <c r="P124" s="3">
        <v>4.5510000000000002E-2</v>
      </c>
      <c r="Q124" s="3">
        <v>2.8719999999999999E-2</v>
      </c>
      <c r="R124" s="3">
        <v>1.7000000000000001E-2</v>
      </c>
      <c r="S124" s="3">
        <v>9.6399999999999993E-3</v>
      </c>
      <c r="T124" s="3">
        <v>5.3899999999999998E-3</v>
      </c>
      <c r="U124" s="3">
        <v>2.8E-3</v>
      </c>
      <c r="V124" s="3">
        <v>1.39E-3</v>
      </c>
      <c r="W124" s="3">
        <v>6.8999999999999997E-4</v>
      </c>
      <c r="X124" s="3">
        <v>3.1E-4</v>
      </c>
      <c r="Y124" s="3">
        <v>1.3999999999999999E-4</v>
      </c>
      <c r="Z124" s="3">
        <v>6.0000000000000002E-5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5">
        <f>Points[[#This Row],[8+]]-Points[[#This Row],[9+]]</f>
        <v>8.3440000000000014E-2</v>
      </c>
      <c r="AM124" s="5">
        <f>Points[[#This Row],[9+]]-Points[[#This Row],[10+]]</f>
        <v>8.4239999999999982E-2</v>
      </c>
      <c r="AN124" s="5">
        <f>Points[[#This Row],[10+]]-Points[[#This Row],[11+]]</f>
        <v>7.734000000000002E-2</v>
      </c>
      <c r="AO124" s="5">
        <f>Points[[#This Row],[11+]]-Points[[#This Row],[12+]]</f>
        <v>6.4820000000000016E-2</v>
      </c>
      <c r="AP124" s="5">
        <f>Points[[#This Row],[12+]]-Points[[#This Row],[13+]]</f>
        <v>5.6939999999999991E-2</v>
      </c>
      <c r="AQ124" s="5">
        <f>Points[[#This Row],[13+]]-Points[[#This Row],[14+]]</f>
        <v>4.3520000000000003E-2</v>
      </c>
      <c r="AR124" s="5">
        <f>Points[[#This Row],[14+]]-Points[[#This Row],[15+]]</f>
        <v>3.4869999999999998E-2</v>
      </c>
      <c r="AS124" s="5">
        <f>Points[[#This Row],[15+]]-Points[[#This Row],[16+]]</f>
        <v>2.5269999999999994E-2</v>
      </c>
      <c r="AT124" s="5">
        <f>Points[[#This Row],[16+]]-Points[[#This Row],[17+]]</f>
        <v>1.6790000000000003E-2</v>
      </c>
      <c r="AU124" s="5">
        <f>Points[[#This Row],[17+]]-Points[[#This Row],[18+]]</f>
        <v>1.1719999999999998E-2</v>
      </c>
      <c r="AV124" s="5">
        <f>Points[[#This Row],[18+]]-Points[[#This Row],[19+]]</f>
        <v>7.360000000000002E-3</v>
      </c>
      <c r="AW124" s="5">
        <f>Points[[#This Row],[19+]]-Points[[#This Row],[20+]]</f>
        <v>4.2499999999999994E-3</v>
      </c>
      <c r="AX124" s="5">
        <f>Points[[#This Row],[20+]]-Points[[#This Row],[21+]]</f>
        <v>2.5899999999999999E-3</v>
      </c>
      <c r="AY124" s="5">
        <f>Points[[#This Row],[21+]]-Points[[#This Row],[22+]]</f>
        <v>1.41E-3</v>
      </c>
      <c r="AZ124" s="5">
        <f>Points[[#This Row],[22+]]-Points[[#This Row],[23+]]</f>
        <v>6.9999999999999999E-4</v>
      </c>
      <c r="BA124" s="5">
        <f>Points[[#This Row],[23+]]-Points[[#This Row],[24+]]</f>
        <v>3.7999999999999997E-4</v>
      </c>
      <c r="BB124" s="5">
        <f>Points[[#This Row],[24+]]-Points[[#This Row],[25+]]</f>
        <v>1.7000000000000001E-4</v>
      </c>
      <c r="BC124" s="5">
        <f>Points[[#This Row],[25+]]-Points[[#This Row],[26+]]</f>
        <v>7.9999999999999993E-5</v>
      </c>
      <c r="BD124" s="5">
        <f>Points[[#This Row],[26+]]-Points[[#This Row],[27+]]</f>
        <v>6.0000000000000002E-5</v>
      </c>
      <c r="BE124" s="5">
        <f>Points[[#This Row],[27+]]-Points[[#This Row],[28+]]</f>
        <v>0</v>
      </c>
      <c r="BF124" s="5">
        <f>Points[[#This Row],[28+]]-Points[[#This Row],[29+]]</f>
        <v>0</v>
      </c>
      <c r="BG124" s="5">
        <f>Points[[#This Row],[29+]]-Points[[#This Row],[30+]]</f>
        <v>0</v>
      </c>
      <c r="BH124" s="5">
        <f>Points[[#This Row],[30+]]-Points[[#This Row],[31+]]</f>
        <v>0</v>
      </c>
      <c r="BI124" s="5">
        <f>Points[[#This Row],[31+]]-Points[[#This Row],[32+]]</f>
        <v>0</v>
      </c>
      <c r="BJ124" s="5">
        <f>Points[[#This Row],[32+]]-Points[[#This Row],[33+]]</f>
        <v>0</v>
      </c>
      <c r="BK124" s="5">
        <f>Points[[#This Row],[33+]]-Points[[#This Row],[34+]]</f>
        <v>0</v>
      </c>
      <c r="BL124" s="5">
        <f>Points[[#This Row],[34+]]-Points[[#This Row],[35+]]</f>
        <v>0</v>
      </c>
      <c r="BM124" s="5">
        <f>Points[[#This Row],[35+]]-Points[[#This Row],[40+]]</f>
        <v>0</v>
      </c>
      <c r="BN124" s="5">
        <f>Points[[#This Row],[40+]]-Points[[#This Row],[45+]]</f>
        <v>0</v>
      </c>
    </row>
    <row r="125" spans="1:66" x14ac:dyDescent="0.25">
      <c r="A125" s="10">
        <v>22400794</v>
      </c>
      <c r="B125" s="4" t="s">
        <v>79</v>
      </c>
      <c r="C125" s="4" t="s">
        <v>164</v>
      </c>
      <c r="D125" s="11">
        <v>0.875</v>
      </c>
      <c r="E125" s="6" t="str">
        <f>HYPERLINK("https://www.nba.com/stats/player/203999/boxscores-traditional", "Nikola Jokic")</f>
        <v>Nikola Jokic</v>
      </c>
      <c r="F125">
        <v>31.6</v>
      </c>
      <c r="G125" s="4">
        <v>6.1189999999999998</v>
      </c>
      <c r="H125" s="3">
        <v>0.99994000000000005</v>
      </c>
      <c r="I125" s="3">
        <v>0.99988999999999995</v>
      </c>
      <c r="J125" s="3">
        <v>0.99978999999999996</v>
      </c>
      <c r="K125" s="3">
        <v>0.99961999999999995</v>
      </c>
      <c r="L125" s="3">
        <v>0.99931000000000003</v>
      </c>
      <c r="M125" s="3">
        <v>0.99882000000000004</v>
      </c>
      <c r="N125" s="3">
        <v>0.99800999999999995</v>
      </c>
      <c r="O125" s="3">
        <v>0.99663999999999997</v>
      </c>
      <c r="P125" s="3">
        <v>0.99460999999999999</v>
      </c>
      <c r="Q125" s="3">
        <v>0.99158000000000002</v>
      </c>
      <c r="R125" s="3">
        <v>0.98678999999999994</v>
      </c>
      <c r="S125" s="3">
        <v>0.98029999999999995</v>
      </c>
      <c r="T125" s="3">
        <v>0.97128000000000003</v>
      </c>
      <c r="U125" s="3">
        <v>0.95818000000000003</v>
      </c>
      <c r="V125" s="3">
        <v>0.94179000000000002</v>
      </c>
      <c r="W125" s="3">
        <v>0.92073000000000005</v>
      </c>
      <c r="X125" s="3">
        <v>0.89251000000000003</v>
      </c>
      <c r="Y125" s="3">
        <v>0.85992999999999997</v>
      </c>
      <c r="Z125" s="3">
        <v>0.82121</v>
      </c>
      <c r="AA125" s="3">
        <v>0.77337</v>
      </c>
      <c r="AB125" s="3">
        <v>0.72240000000000004</v>
      </c>
      <c r="AC125" s="3">
        <v>0.66276000000000002</v>
      </c>
      <c r="AD125" s="3">
        <v>0.60257000000000005</v>
      </c>
      <c r="AE125" s="3">
        <v>0.53983000000000003</v>
      </c>
      <c r="AF125" s="3">
        <v>0.47210000000000002</v>
      </c>
      <c r="AG125" s="3">
        <v>0.40905000000000002</v>
      </c>
      <c r="AH125" s="3">
        <v>0.34827000000000002</v>
      </c>
      <c r="AI125" s="3">
        <v>0.28774</v>
      </c>
      <c r="AJ125" s="3">
        <v>8.5339999999999999E-2</v>
      </c>
      <c r="AK125" s="3">
        <v>1.426E-2</v>
      </c>
      <c r="AL125" s="5">
        <f>Points[[#This Row],[8+]]-Points[[#This Row],[9+]]</f>
        <v>5.0000000000105516E-5</v>
      </c>
      <c r="AM125" s="5">
        <f>Points[[#This Row],[9+]]-Points[[#This Row],[10+]]</f>
        <v>9.9999999999988987E-5</v>
      </c>
      <c r="AN125" s="5">
        <f>Points[[#This Row],[10+]]-Points[[#This Row],[11+]]</f>
        <v>1.7000000000000348E-4</v>
      </c>
      <c r="AO125" s="5">
        <f>Points[[#This Row],[11+]]-Points[[#This Row],[12+]]</f>
        <v>3.0999999999992145E-4</v>
      </c>
      <c r="AP125" s="5">
        <f>Points[[#This Row],[12+]]-Points[[#This Row],[13+]]</f>
        <v>4.8999999999999044E-4</v>
      </c>
      <c r="AQ125" s="5">
        <f>Points[[#This Row],[13+]]-Points[[#This Row],[14+]]</f>
        <v>8.1000000000008843E-4</v>
      </c>
      <c r="AR125" s="5">
        <f>Points[[#This Row],[14+]]-Points[[#This Row],[15+]]</f>
        <v>1.3699999999999823E-3</v>
      </c>
      <c r="AS125" s="5">
        <f>Points[[#This Row],[15+]]-Points[[#This Row],[16+]]</f>
        <v>2.0299999999999763E-3</v>
      </c>
      <c r="AT125" s="5">
        <f>Points[[#This Row],[16+]]-Points[[#This Row],[17+]]</f>
        <v>3.0299999999999772E-3</v>
      </c>
      <c r="AU125" s="5">
        <f>Points[[#This Row],[17+]]-Points[[#This Row],[18+]]</f>
        <v>4.790000000000072E-3</v>
      </c>
      <c r="AV125" s="5">
        <f>Points[[#This Row],[18+]]-Points[[#This Row],[19+]]</f>
        <v>6.4899999999999958E-3</v>
      </c>
      <c r="AW125" s="5">
        <f>Points[[#This Row],[19+]]-Points[[#This Row],[20+]]</f>
        <v>9.019999999999917E-3</v>
      </c>
      <c r="AX125" s="5">
        <f>Points[[#This Row],[20+]]-Points[[#This Row],[21+]]</f>
        <v>1.3100000000000001E-2</v>
      </c>
      <c r="AY125" s="5">
        <f>Points[[#This Row],[21+]]-Points[[#This Row],[22+]]</f>
        <v>1.6390000000000016E-2</v>
      </c>
      <c r="AZ125" s="5">
        <f>Points[[#This Row],[22+]]-Points[[#This Row],[23+]]</f>
        <v>2.1059999999999968E-2</v>
      </c>
      <c r="BA125" s="5">
        <f>Points[[#This Row],[23+]]-Points[[#This Row],[24+]]</f>
        <v>2.8220000000000023E-2</v>
      </c>
      <c r="BB125" s="5">
        <f>Points[[#This Row],[24+]]-Points[[#This Row],[25+]]</f>
        <v>3.2580000000000053E-2</v>
      </c>
      <c r="BC125" s="5">
        <f>Points[[#This Row],[25+]]-Points[[#This Row],[26+]]</f>
        <v>3.8719999999999977E-2</v>
      </c>
      <c r="BD125" s="5">
        <f>Points[[#This Row],[26+]]-Points[[#This Row],[27+]]</f>
        <v>4.7839999999999994E-2</v>
      </c>
      <c r="BE125" s="5">
        <f>Points[[#This Row],[27+]]-Points[[#This Row],[28+]]</f>
        <v>5.096999999999996E-2</v>
      </c>
      <c r="BF125" s="5">
        <f>Points[[#This Row],[28+]]-Points[[#This Row],[29+]]</f>
        <v>5.9640000000000026E-2</v>
      </c>
      <c r="BG125" s="5">
        <f>Points[[#This Row],[29+]]-Points[[#This Row],[30+]]</f>
        <v>6.0189999999999966E-2</v>
      </c>
      <c r="BH125" s="5">
        <f>Points[[#This Row],[30+]]-Points[[#This Row],[31+]]</f>
        <v>6.2740000000000018E-2</v>
      </c>
      <c r="BI125" s="5">
        <f>Points[[#This Row],[31+]]-Points[[#This Row],[32+]]</f>
        <v>6.7730000000000012E-2</v>
      </c>
      <c r="BJ125" s="5">
        <f>Points[[#This Row],[32+]]-Points[[#This Row],[33+]]</f>
        <v>6.3049999999999995E-2</v>
      </c>
      <c r="BK125" s="5">
        <f>Points[[#This Row],[33+]]-Points[[#This Row],[34+]]</f>
        <v>6.0780000000000001E-2</v>
      </c>
      <c r="BL125" s="5">
        <f>Points[[#This Row],[34+]]-Points[[#This Row],[35+]]</f>
        <v>6.0530000000000028E-2</v>
      </c>
      <c r="BM125" s="5">
        <f>Points[[#This Row],[35+]]-Points[[#This Row],[40+]]</f>
        <v>0.2024</v>
      </c>
      <c r="BN125" s="5">
        <f>Points[[#This Row],[40+]]-Points[[#This Row],[45+]]</f>
        <v>7.1080000000000004E-2</v>
      </c>
    </row>
    <row r="126" spans="1:66" x14ac:dyDescent="0.25">
      <c r="A126" s="10">
        <v>22400794</v>
      </c>
      <c r="B126" s="4" t="s">
        <v>79</v>
      </c>
      <c r="C126" s="4" t="s">
        <v>164</v>
      </c>
      <c r="D126" s="11">
        <v>0.875</v>
      </c>
      <c r="E126" s="6" t="str">
        <f>HYPERLINK("https://www.nba.com/stats/player/1631128/boxscores-traditional", "Christian Braun")</f>
        <v>Christian Braun</v>
      </c>
      <c r="F126">
        <v>20.8</v>
      </c>
      <c r="G126" s="4">
        <v>3.544</v>
      </c>
      <c r="H126" s="3">
        <v>0.99985000000000002</v>
      </c>
      <c r="I126" s="3">
        <v>0.99956999999999996</v>
      </c>
      <c r="J126" s="3">
        <v>0.99885999999999997</v>
      </c>
      <c r="K126" s="3">
        <v>0.99719999999999998</v>
      </c>
      <c r="L126" s="3">
        <v>0.99343000000000004</v>
      </c>
      <c r="M126" s="3">
        <v>0.98609999999999998</v>
      </c>
      <c r="N126" s="3">
        <v>0.97257000000000005</v>
      </c>
      <c r="O126" s="3">
        <v>0.94950000000000001</v>
      </c>
      <c r="P126" s="3">
        <v>0.91149000000000002</v>
      </c>
      <c r="Q126" s="3">
        <v>0.85768999999999995</v>
      </c>
      <c r="R126" s="3">
        <v>0.78524000000000005</v>
      </c>
      <c r="S126" s="3">
        <v>0.69496999999999998</v>
      </c>
      <c r="T126" s="3">
        <v>0.59094999999999998</v>
      </c>
      <c r="U126" s="3">
        <v>0.47608</v>
      </c>
      <c r="V126" s="3">
        <v>0.36692999999999998</v>
      </c>
      <c r="W126" s="3">
        <v>0.26762999999999998</v>
      </c>
      <c r="X126" s="3">
        <v>0.18406</v>
      </c>
      <c r="Y126" s="3">
        <v>0.11702</v>
      </c>
      <c r="Z126" s="3">
        <v>7.0779999999999996E-2</v>
      </c>
      <c r="AA126" s="3">
        <v>4.0059999999999998E-2</v>
      </c>
      <c r="AB126" s="3">
        <v>2.1180000000000001E-2</v>
      </c>
      <c r="AC126" s="3">
        <v>1.044E-2</v>
      </c>
      <c r="AD126" s="3">
        <v>4.6600000000000001E-3</v>
      </c>
      <c r="AE126" s="3">
        <v>1.99E-3</v>
      </c>
      <c r="AF126" s="3">
        <v>7.9000000000000001E-4</v>
      </c>
      <c r="AG126" s="3">
        <v>2.9E-4</v>
      </c>
      <c r="AH126" s="3">
        <v>1E-4</v>
      </c>
      <c r="AI126" s="3">
        <v>0</v>
      </c>
      <c r="AJ126" s="3">
        <v>0</v>
      </c>
      <c r="AK126" s="3">
        <v>0</v>
      </c>
      <c r="AL126" s="5">
        <f>Points[[#This Row],[8+]]-Points[[#This Row],[9+]]</f>
        <v>2.8000000000005798E-4</v>
      </c>
      <c r="AM126" s="5">
        <f>Points[[#This Row],[9+]]-Points[[#This Row],[10+]]</f>
        <v>7.0999999999998842E-4</v>
      </c>
      <c r="AN126" s="5">
        <f>Points[[#This Row],[10+]]-Points[[#This Row],[11+]]</f>
        <v>1.6599999999999948E-3</v>
      </c>
      <c r="AO126" s="5">
        <f>Points[[#This Row],[11+]]-Points[[#This Row],[12+]]</f>
        <v>3.7699999999999401E-3</v>
      </c>
      <c r="AP126" s="5">
        <f>Points[[#This Row],[12+]]-Points[[#This Row],[13+]]</f>
        <v>7.3300000000000587E-3</v>
      </c>
      <c r="AQ126" s="5">
        <f>Points[[#This Row],[13+]]-Points[[#This Row],[14+]]</f>
        <v>1.3529999999999931E-2</v>
      </c>
      <c r="AR126" s="5">
        <f>Points[[#This Row],[14+]]-Points[[#This Row],[15+]]</f>
        <v>2.3070000000000035E-2</v>
      </c>
      <c r="AS126" s="5">
        <f>Points[[#This Row],[15+]]-Points[[#This Row],[16+]]</f>
        <v>3.8009999999999988E-2</v>
      </c>
      <c r="AT126" s="5">
        <f>Points[[#This Row],[16+]]-Points[[#This Row],[17+]]</f>
        <v>5.380000000000007E-2</v>
      </c>
      <c r="AU126" s="5">
        <f>Points[[#This Row],[17+]]-Points[[#This Row],[18+]]</f>
        <v>7.2449999999999903E-2</v>
      </c>
      <c r="AV126" s="5">
        <f>Points[[#This Row],[18+]]-Points[[#This Row],[19+]]</f>
        <v>9.0270000000000072E-2</v>
      </c>
      <c r="AW126" s="5">
        <f>Points[[#This Row],[19+]]-Points[[#This Row],[20+]]</f>
        <v>0.10402</v>
      </c>
      <c r="AX126" s="5">
        <f>Points[[#This Row],[20+]]-Points[[#This Row],[21+]]</f>
        <v>0.11486999999999997</v>
      </c>
      <c r="AY126" s="5">
        <f>Points[[#This Row],[21+]]-Points[[#This Row],[22+]]</f>
        <v>0.10915000000000002</v>
      </c>
      <c r="AZ126" s="5">
        <f>Points[[#This Row],[22+]]-Points[[#This Row],[23+]]</f>
        <v>9.9299999999999999E-2</v>
      </c>
      <c r="BA126" s="5">
        <f>Points[[#This Row],[23+]]-Points[[#This Row],[24+]]</f>
        <v>8.3569999999999978E-2</v>
      </c>
      <c r="BB126" s="5">
        <f>Points[[#This Row],[24+]]-Points[[#This Row],[25+]]</f>
        <v>6.7040000000000002E-2</v>
      </c>
      <c r="BC126" s="5">
        <f>Points[[#This Row],[25+]]-Points[[#This Row],[26+]]</f>
        <v>4.6240000000000003E-2</v>
      </c>
      <c r="BD126" s="5">
        <f>Points[[#This Row],[26+]]-Points[[#This Row],[27+]]</f>
        <v>3.0719999999999997E-2</v>
      </c>
      <c r="BE126" s="5">
        <f>Points[[#This Row],[27+]]-Points[[#This Row],[28+]]</f>
        <v>1.8879999999999997E-2</v>
      </c>
      <c r="BF126" s="5">
        <f>Points[[#This Row],[28+]]-Points[[#This Row],[29+]]</f>
        <v>1.0740000000000001E-2</v>
      </c>
      <c r="BG126" s="5">
        <f>Points[[#This Row],[29+]]-Points[[#This Row],[30+]]</f>
        <v>5.7799999999999995E-3</v>
      </c>
      <c r="BH126" s="5">
        <f>Points[[#This Row],[30+]]-Points[[#This Row],[31+]]</f>
        <v>2.6700000000000001E-3</v>
      </c>
      <c r="BI126" s="5">
        <f>Points[[#This Row],[31+]]-Points[[#This Row],[32+]]</f>
        <v>1.2000000000000001E-3</v>
      </c>
      <c r="BJ126" s="5">
        <f>Points[[#This Row],[32+]]-Points[[#This Row],[33+]]</f>
        <v>5.0000000000000001E-4</v>
      </c>
      <c r="BK126" s="5">
        <f>Points[[#This Row],[33+]]-Points[[#This Row],[34+]]</f>
        <v>1.9000000000000001E-4</v>
      </c>
      <c r="BL126" s="5">
        <f>Points[[#This Row],[34+]]-Points[[#This Row],[35+]]</f>
        <v>1E-4</v>
      </c>
      <c r="BM126" s="5">
        <f>Points[[#This Row],[35+]]-Points[[#This Row],[40+]]</f>
        <v>0</v>
      </c>
      <c r="BN126" s="5">
        <f>Points[[#This Row],[40+]]-Points[[#This Row],[45+]]</f>
        <v>0</v>
      </c>
    </row>
    <row r="127" spans="1:66" x14ac:dyDescent="0.25">
      <c r="A127" s="10">
        <v>22400794</v>
      </c>
      <c r="B127" s="4" t="s">
        <v>79</v>
      </c>
      <c r="C127" s="4" t="s">
        <v>164</v>
      </c>
      <c r="D127" s="11">
        <v>0.875</v>
      </c>
      <c r="E127" s="6" t="str">
        <f>HYPERLINK("https://www.nba.com/stats/player/1629008/boxscores-traditional", "Michael Porter Jr.")</f>
        <v>Michael Porter Jr.</v>
      </c>
      <c r="F127">
        <v>28.8</v>
      </c>
      <c r="G127" s="4">
        <v>8.6120000000000001</v>
      </c>
      <c r="H127" s="3">
        <v>0.99224000000000001</v>
      </c>
      <c r="I127" s="3">
        <v>0.98928000000000005</v>
      </c>
      <c r="J127" s="3">
        <v>0.98536999999999997</v>
      </c>
      <c r="K127" s="3">
        <v>0.98077000000000003</v>
      </c>
      <c r="L127" s="3">
        <v>0.97441</v>
      </c>
      <c r="M127" s="3">
        <v>0.96638000000000002</v>
      </c>
      <c r="N127" s="3">
        <v>0.95728000000000002</v>
      </c>
      <c r="O127" s="3">
        <v>0.94520000000000004</v>
      </c>
      <c r="P127" s="3">
        <v>0.93189</v>
      </c>
      <c r="Q127" s="3">
        <v>0.91466000000000003</v>
      </c>
      <c r="R127" s="3">
        <v>0.89434999999999998</v>
      </c>
      <c r="S127" s="3">
        <v>0.87285999999999997</v>
      </c>
      <c r="T127" s="3">
        <v>0.84614</v>
      </c>
      <c r="U127" s="3">
        <v>0.81859000000000004</v>
      </c>
      <c r="V127" s="3">
        <v>0.78524000000000005</v>
      </c>
      <c r="W127" s="3">
        <v>0.74856999999999996</v>
      </c>
      <c r="X127" s="3">
        <v>0.71226</v>
      </c>
      <c r="Y127" s="3">
        <v>0.67003000000000001</v>
      </c>
      <c r="Z127" s="3">
        <v>0.62929999999999997</v>
      </c>
      <c r="AA127" s="3">
        <v>0.58316999999999997</v>
      </c>
      <c r="AB127" s="3">
        <v>0.53586</v>
      </c>
      <c r="AC127" s="3">
        <v>0.49202000000000001</v>
      </c>
      <c r="AD127" s="3">
        <v>0.44433</v>
      </c>
      <c r="AE127" s="3">
        <v>0.39743000000000001</v>
      </c>
      <c r="AF127" s="3">
        <v>0.35569000000000001</v>
      </c>
      <c r="AG127" s="3">
        <v>0.31207000000000001</v>
      </c>
      <c r="AH127" s="3">
        <v>0.27424999999999999</v>
      </c>
      <c r="AI127" s="3">
        <v>0.23576</v>
      </c>
      <c r="AJ127" s="3">
        <v>9.6799999999999997E-2</v>
      </c>
      <c r="AK127" s="3">
        <v>3.005E-2</v>
      </c>
      <c r="AL127" s="5">
        <f>Points[[#This Row],[8+]]-Points[[#This Row],[9+]]</f>
        <v>2.9599999999999627E-3</v>
      </c>
      <c r="AM127" s="5">
        <f>Points[[#This Row],[9+]]-Points[[#This Row],[10+]]</f>
        <v>3.9100000000000801E-3</v>
      </c>
      <c r="AN127" s="5">
        <f>Points[[#This Row],[10+]]-Points[[#This Row],[11+]]</f>
        <v>4.5999999999999375E-3</v>
      </c>
      <c r="AO127" s="5">
        <f>Points[[#This Row],[11+]]-Points[[#This Row],[12+]]</f>
        <v>6.3600000000000323E-3</v>
      </c>
      <c r="AP127" s="5">
        <f>Points[[#This Row],[12+]]-Points[[#This Row],[13+]]</f>
        <v>8.0299999999999816E-3</v>
      </c>
      <c r="AQ127" s="5">
        <f>Points[[#This Row],[13+]]-Points[[#This Row],[14+]]</f>
        <v>9.099999999999997E-3</v>
      </c>
      <c r="AR127" s="5">
        <f>Points[[#This Row],[14+]]-Points[[#This Row],[15+]]</f>
        <v>1.207999999999998E-2</v>
      </c>
      <c r="AS127" s="5">
        <f>Points[[#This Row],[15+]]-Points[[#This Row],[16+]]</f>
        <v>1.3310000000000044E-2</v>
      </c>
      <c r="AT127" s="5">
        <f>Points[[#This Row],[16+]]-Points[[#This Row],[17+]]</f>
        <v>1.7229999999999968E-2</v>
      </c>
      <c r="AU127" s="5">
        <f>Points[[#This Row],[17+]]-Points[[#This Row],[18+]]</f>
        <v>2.031000000000005E-2</v>
      </c>
      <c r="AV127" s="5">
        <f>Points[[#This Row],[18+]]-Points[[#This Row],[19+]]</f>
        <v>2.1490000000000009E-2</v>
      </c>
      <c r="AW127" s="5">
        <f>Points[[#This Row],[19+]]-Points[[#This Row],[20+]]</f>
        <v>2.6719999999999966E-2</v>
      </c>
      <c r="AX127" s="5">
        <f>Points[[#This Row],[20+]]-Points[[#This Row],[21+]]</f>
        <v>2.7549999999999963E-2</v>
      </c>
      <c r="AY127" s="5">
        <f>Points[[#This Row],[21+]]-Points[[#This Row],[22+]]</f>
        <v>3.3349999999999991E-2</v>
      </c>
      <c r="AZ127" s="5">
        <f>Points[[#This Row],[22+]]-Points[[#This Row],[23+]]</f>
        <v>3.6670000000000091E-2</v>
      </c>
      <c r="BA127" s="5">
        <f>Points[[#This Row],[23+]]-Points[[#This Row],[24+]]</f>
        <v>3.6309999999999953E-2</v>
      </c>
      <c r="BB127" s="5">
        <f>Points[[#This Row],[24+]]-Points[[#This Row],[25+]]</f>
        <v>4.222999999999999E-2</v>
      </c>
      <c r="BC127" s="5">
        <f>Points[[#This Row],[25+]]-Points[[#This Row],[26+]]</f>
        <v>4.0730000000000044E-2</v>
      </c>
      <c r="BD127" s="5">
        <f>Points[[#This Row],[26+]]-Points[[#This Row],[27+]]</f>
        <v>4.6130000000000004E-2</v>
      </c>
      <c r="BE127" s="5">
        <f>Points[[#This Row],[27+]]-Points[[#This Row],[28+]]</f>
        <v>4.7309999999999963E-2</v>
      </c>
      <c r="BF127" s="5">
        <f>Points[[#This Row],[28+]]-Points[[#This Row],[29+]]</f>
        <v>4.383999999999999E-2</v>
      </c>
      <c r="BG127" s="5">
        <f>Points[[#This Row],[29+]]-Points[[#This Row],[30+]]</f>
        <v>4.769000000000001E-2</v>
      </c>
      <c r="BH127" s="5">
        <f>Points[[#This Row],[30+]]-Points[[#This Row],[31+]]</f>
        <v>4.6899999999999997E-2</v>
      </c>
      <c r="BI127" s="5">
        <f>Points[[#This Row],[31+]]-Points[[#This Row],[32+]]</f>
        <v>4.1739999999999999E-2</v>
      </c>
      <c r="BJ127" s="5">
        <f>Points[[#This Row],[32+]]-Points[[#This Row],[33+]]</f>
        <v>4.3619999999999992E-2</v>
      </c>
      <c r="BK127" s="5">
        <f>Points[[#This Row],[33+]]-Points[[#This Row],[34+]]</f>
        <v>3.782000000000002E-2</v>
      </c>
      <c r="BL127" s="5">
        <f>Points[[#This Row],[34+]]-Points[[#This Row],[35+]]</f>
        <v>3.8489999999999996E-2</v>
      </c>
      <c r="BM127" s="5">
        <f>Points[[#This Row],[35+]]-Points[[#This Row],[40+]]</f>
        <v>0.13896</v>
      </c>
      <c r="BN127" s="5">
        <f>Points[[#This Row],[40+]]-Points[[#This Row],[45+]]</f>
        <v>6.6750000000000004E-2</v>
      </c>
    </row>
    <row r="128" spans="1:66" x14ac:dyDescent="0.25">
      <c r="A128" s="10">
        <v>22400794</v>
      </c>
      <c r="B128" s="4" t="s">
        <v>79</v>
      </c>
      <c r="C128" s="4" t="s">
        <v>164</v>
      </c>
      <c r="D128" s="11">
        <v>0.875</v>
      </c>
      <c r="E128" s="6" t="str">
        <f>HYPERLINK("https://www.nba.com/stats/player/1627750/boxscores-traditional", "Jamal Murray")</f>
        <v>Jamal Murray</v>
      </c>
      <c r="F128">
        <v>26.4</v>
      </c>
      <c r="G128" s="4">
        <v>15.679</v>
      </c>
      <c r="H128" s="3">
        <v>0.879</v>
      </c>
      <c r="I128" s="3">
        <v>0.86650000000000005</v>
      </c>
      <c r="J128" s="3">
        <v>0.85314000000000001</v>
      </c>
      <c r="K128" s="3">
        <v>0.83645999999999998</v>
      </c>
      <c r="L128" s="3">
        <v>0.82121</v>
      </c>
      <c r="M128" s="3">
        <v>0.80234000000000005</v>
      </c>
      <c r="N128" s="3">
        <v>0.78524000000000005</v>
      </c>
      <c r="O128" s="3">
        <v>0.76729999999999998</v>
      </c>
      <c r="P128" s="3">
        <v>0.74536999999999998</v>
      </c>
      <c r="Q128" s="3">
        <v>0.72575000000000001</v>
      </c>
      <c r="R128" s="3">
        <v>0.70540000000000003</v>
      </c>
      <c r="S128" s="3">
        <v>0.68081999999999998</v>
      </c>
      <c r="T128" s="3">
        <v>0.65910000000000002</v>
      </c>
      <c r="U128" s="3">
        <v>0.63307000000000002</v>
      </c>
      <c r="V128" s="3">
        <v>0.61026000000000002</v>
      </c>
      <c r="W128" s="3">
        <v>0.58706000000000003</v>
      </c>
      <c r="X128" s="3">
        <v>0.55962000000000001</v>
      </c>
      <c r="Y128" s="3">
        <v>0.53586</v>
      </c>
      <c r="Z128" s="3">
        <v>0.51197000000000004</v>
      </c>
      <c r="AA128" s="3">
        <v>0.48404999999999998</v>
      </c>
      <c r="AB128" s="3">
        <v>0.46017000000000002</v>
      </c>
      <c r="AC128" s="3">
        <v>0.43251000000000001</v>
      </c>
      <c r="AD128" s="3">
        <v>0.40905000000000002</v>
      </c>
      <c r="AE128" s="3">
        <v>0.38590999999999998</v>
      </c>
      <c r="AF128" s="3">
        <v>0.35942000000000002</v>
      </c>
      <c r="AG128" s="3">
        <v>0.33723999999999998</v>
      </c>
      <c r="AH128" s="3">
        <v>0.31561</v>
      </c>
      <c r="AI128" s="3">
        <v>0.29115999999999997</v>
      </c>
      <c r="AJ128" s="3">
        <v>0.19214999999999999</v>
      </c>
      <c r="AK128" s="3">
        <v>0.11702</v>
      </c>
      <c r="AL128" s="5">
        <f>Points[[#This Row],[8+]]-Points[[#This Row],[9+]]</f>
        <v>1.2499999999999956E-2</v>
      </c>
      <c r="AM128" s="5">
        <f>Points[[#This Row],[9+]]-Points[[#This Row],[10+]]</f>
        <v>1.3360000000000039E-2</v>
      </c>
      <c r="AN128" s="5">
        <f>Points[[#This Row],[10+]]-Points[[#This Row],[11+]]</f>
        <v>1.6680000000000028E-2</v>
      </c>
      <c r="AO128" s="5">
        <f>Points[[#This Row],[11+]]-Points[[#This Row],[12+]]</f>
        <v>1.5249999999999986E-2</v>
      </c>
      <c r="AP128" s="5">
        <f>Points[[#This Row],[12+]]-Points[[#This Row],[13+]]</f>
        <v>1.8869999999999942E-2</v>
      </c>
      <c r="AQ128" s="5">
        <f>Points[[#This Row],[13+]]-Points[[#This Row],[14+]]</f>
        <v>1.7100000000000004E-2</v>
      </c>
      <c r="AR128" s="5">
        <f>Points[[#This Row],[14+]]-Points[[#This Row],[15+]]</f>
        <v>1.7940000000000067E-2</v>
      </c>
      <c r="AS128" s="5">
        <f>Points[[#This Row],[15+]]-Points[[#This Row],[16+]]</f>
        <v>2.1930000000000005E-2</v>
      </c>
      <c r="AT128" s="5">
        <f>Points[[#This Row],[16+]]-Points[[#This Row],[17+]]</f>
        <v>1.9619999999999971E-2</v>
      </c>
      <c r="AU128" s="5">
        <f>Points[[#This Row],[17+]]-Points[[#This Row],[18+]]</f>
        <v>2.0349999999999979E-2</v>
      </c>
      <c r="AV128" s="5">
        <f>Points[[#This Row],[18+]]-Points[[#This Row],[19+]]</f>
        <v>2.4580000000000046E-2</v>
      </c>
      <c r="AW128" s="5">
        <f>Points[[#This Row],[19+]]-Points[[#This Row],[20+]]</f>
        <v>2.1719999999999962E-2</v>
      </c>
      <c r="AX128" s="5">
        <f>Points[[#This Row],[20+]]-Points[[#This Row],[21+]]</f>
        <v>2.6029999999999998E-2</v>
      </c>
      <c r="AY128" s="5">
        <f>Points[[#This Row],[21+]]-Points[[#This Row],[22+]]</f>
        <v>2.2809999999999997E-2</v>
      </c>
      <c r="AZ128" s="5">
        <f>Points[[#This Row],[22+]]-Points[[#This Row],[23+]]</f>
        <v>2.3199999999999998E-2</v>
      </c>
      <c r="BA128" s="5">
        <f>Points[[#This Row],[23+]]-Points[[#This Row],[24+]]</f>
        <v>2.744000000000002E-2</v>
      </c>
      <c r="BB128" s="5">
        <f>Points[[#This Row],[24+]]-Points[[#This Row],[25+]]</f>
        <v>2.3760000000000003E-2</v>
      </c>
      <c r="BC128" s="5">
        <f>Points[[#This Row],[25+]]-Points[[#This Row],[26+]]</f>
        <v>2.3889999999999967E-2</v>
      </c>
      <c r="BD128" s="5">
        <f>Points[[#This Row],[26+]]-Points[[#This Row],[27+]]</f>
        <v>2.7920000000000056E-2</v>
      </c>
      <c r="BE128" s="5">
        <f>Points[[#This Row],[27+]]-Points[[#This Row],[28+]]</f>
        <v>2.3879999999999957E-2</v>
      </c>
      <c r="BF128" s="5">
        <f>Points[[#This Row],[28+]]-Points[[#This Row],[29+]]</f>
        <v>2.7660000000000018E-2</v>
      </c>
      <c r="BG128" s="5">
        <f>Points[[#This Row],[29+]]-Points[[#This Row],[30+]]</f>
        <v>2.3459999999999981E-2</v>
      </c>
      <c r="BH128" s="5">
        <f>Points[[#This Row],[30+]]-Points[[#This Row],[31+]]</f>
        <v>2.3140000000000049E-2</v>
      </c>
      <c r="BI128" s="5">
        <f>Points[[#This Row],[31+]]-Points[[#This Row],[32+]]</f>
        <v>2.6489999999999958E-2</v>
      </c>
      <c r="BJ128" s="5">
        <f>Points[[#This Row],[32+]]-Points[[#This Row],[33+]]</f>
        <v>2.2180000000000033E-2</v>
      </c>
      <c r="BK128" s="5">
        <f>Points[[#This Row],[33+]]-Points[[#This Row],[34+]]</f>
        <v>2.1629999999999983E-2</v>
      </c>
      <c r="BL128" s="5">
        <f>Points[[#This Row],[34+]]-Points[[#This Row],[35+]]</f>
        <v>2.4450000000000027E-2</v>
      </c>
      <c r="BM128" s="5">
        <f>Points[[#This Row],[35+]]-Points[[#This Row],[40+]]</f>
        <v>9.9009999999999987E-2</v>
      </c>
      <c r="BN128" s="5">
        <f>Points[[#This Row],[40+]]-Points[[#This Row],[45+]]</f>
        <v>7.5129999999999988E-2</v>
      </c>
    </row>
    <row r="129" spans="1:66" x14ac:dyDescent="0.25">
      <c r="A129" s="10">
        <v>22400794</v>
      </c>
      <c r="B129" s="4" t="s">
        <v>79</v>
      </c>
      <c r="C129" s="4" t="s">
        <v>164</v>
      </c>
      <c r="D129" s="11">
        <v>0.875</v>
      </c>
      <c r="E129" s="6" t="str">
        <f>HYPERLINK("https://www.nba.com/stats/player/201566/boxscores-traditional", "Russell Westbrook")</f>
        <v>Russell Westbrook</v>
      </c>
      <c r="F129">
        <v>12.6</v>
      </c>
      <c r="G129" s="4">
        <v>4.63</v>
      </c>
      <c r="H129" s="3">
        <v>0.83891000000000004</v>
      </c>
      <c r="I129" s="3">
        <v>0.7823</v>
      </c>
      <c r="J129" s="3">
        <v>0.71226</v>
      </c>
      <c r="K129" s="3">
        <v>0.63683000000000001</v>
      </c>
      <c r="L129" s="3">
        <v>0.55171999999999999</v>
      </c>
      <c r="M129" s="3">
        <v>0.46414</v>
      </c>
      <c r="N129" s="3">
        <v>0.38208999999999999</v>
      </c>
      <c r="O129" s="3">
        <v>0.30153000000000002</v>
      </c>
      <c r="P129" s="3">
        <v>0.23269999999999999</v>
      </c>
      <c r="Q129" s="3">
        <v>0.17105999999999999</v>
      </c>
      <c r="R129" s="3">
        <v>0.121</v>
      </c>
      <c r="S129" s="3">
        <v>8.3790000000000003E-2</v>
      </c>
      <c r="T129" s="3">
        <v>5.4800000000000001E-2</v>
      </c>
      <c r="U129" s="3">
        <v>3.5150000000000001E-2</v>
      </c>
      <c r="V129" s="3">
        <v>2.1180000000000001E-2</v>
      </c>
      <c r="W129" s="3">
        <v>1.222E-2</v>
      </c>
      <c r="X129" s="3">
        <v>6.9499999999999996E-3</v>
      </c>
      <c r="Y129" s="3">
        <v>3.6800000000000001E-3</v>
      </c>
      <c r="Z129" s="3">
        <v>1.9300000000000001E-3</v>
      </c>
      <c r="AA129" s="3">
        <v>9.3999999999999997E-4</v>
      </c>
      <c r="AB129" s="3">
        <v>4.2999999999999999E-4</v>
      </c>
      <c r="AC129" s="3">
        <v>2.0000000000000001E-4</v>
      </c>
      <c r="AD129" s="3">
        <v>8.0000000000000007E-5</v>
      </c>
      <c r="AE129" s="3">
        <v>4.0000000000000003E-5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5">
        <f>Points[[#This Row],[8+]]-Points[[#This Row],[9+]]</f>
        <v>5.6610000000000049E-2</v>
      </c>
      <c r="AM129" s="5">
        <f>Points[[#This Row],[9+]]-Points[[#This Row],[10+]]</f>
        <v>7.0039999999999991E-2</v>
      </c>
      <c r="AN129" s="5">
        <f>Points[[#This Row],[10+]]-Points[[#This Row],[11+]]</f>
        <v>7.5429999999999997E-2</v>
      </c>
      <c r="AO129" s="5">
        <f>Points[[#This Row],[11+]]-Points[[#This Row],[12+]]</f>
        <v>8.5110000000000019E-2</v>
      </c>
      <c r="AP129" s="5">
        <f>Points[[#This Row],[12+]]-Points[[#This Row],[13+]]</f>
        <v>8.7579999999999991E-2</v>
      </c>
      <c r="AQ129" s="5">
        <f>Points[[#This Row],[13+]]-Points[[#This Row],[14+]]</f>
        <v>8.2050000000000012E-2</v>
      </c>
      <c r="AR129" s="5">
        <f>Points[[#This Row],[14+]]-Points[[#This Row],[15+]]</f>
        <v>8.0559999999999965E-2</v>
      </c>
      <c r="AS129" s="5">
        <f>Points[[#This Row],[15+]]-Points[[#This Row],[16+]]</f>
        <v>6.883000000000003E-2</v>
      </c>
      <c r="AT129" s="5">
        <f>Points[[#This Row],[16+]]-Points[[#This Row],[17+]]</f>
        <v>6.164E-2</v>
      </c>
      <c r="AU129" s="5">
        <f>Points[[#This Row],[17+]]-Points[[#This Row],[18+]]</f>
        <v>5.0059999999999993E-2</v>
      </c>
      <c r="AV129" s="5">
        <f>Points[[#This Row],[18+]]-Points[[#This Row],[19+]]</f>
        <v>3.7209999999999993E-2</v>
      </c>
      <c r="AW129" s="5">
        <f>Points[[#This Row],[19+]]-Points[[#This Row],[20+]]</f>
        <v>2.8990000000000002E-2</v>
      </c>
      <c r="AX129" s="5">
        <f>Points[[#This Row],[20+]]-Points[[#This Row],[21+]]</f>
        <v>1.9650000000000001E-2</v>
      </c>
      <c r="AY129" s="5">
        <f>Points[[#This Row],[21+]]-Points[[#This Row],[22+]]</f>
        <v>1.397E-2</v>
      </c>
      <c r="AZ129" s="5">
        <f>Points[[#This Row],[22+]]-Points[[#This Row],[23+]]</f>
        <v>8.9600000000000009E-3</v>
      </c>
      <c r="BA129" s="5">
        <f>Points[[#This Row],[23+]]-Points[[#This Row],[24+]]</f>
        <v>5.2700000000000004E-3</v>
      </c>
      <c r="BB129" s="5">
        <f>Points[[#This Row],[24+]]-Points[[#This Row],[25+]]</f>
        <v>3.2699999999999995E-3</v>
      </c>
      <c r="BC129" s="5">
        <f>Points[[#This Row],[25+]]-Points[[#This Row],[26+]]</f>
        <v>1.75E-3</v>
      </c>
      <c r="BD129" s="5">
        <f>Points[[#This Row],[26+]]-Points[[#This Row],[27+]]</f>
        <v>9.8999999999999999E-4</v>
      </c>
      <c r="BE129" s="5">
        <f>Points[[#This Row],[27+]]-Points[[#This Row],[28+]]</f>
        <v>5.1000000000000004E-4</v>
      </c>
      <c r="BF129" s="5">
        <f>Points[[#This Row],[28+]]-Points[[#This Row],[29+]]</f>
        <v>2.2999999999999998E-4</v>
      </c>
      <c r="BG129" s="5">
        <f>Points[[#This Row],[29+]]-Points[[#This Row],[30+]]</f>
        <v>1.2E-4</v>
      </c>
      <c r="BH129" s="5">
        <f>Points[[#This Row],[30+]]-Points[[#This Row],[31+]]</f>
        <v>4.0000000000000003E-5</v>
      </c>
      <c r="BI129" s="5">
        <f>Points[[#This Row],[31+]]-Points[[#This Row],[32+]]</f>
        <v>4.0000000000000003E-5</v>
      </c>
      <c r="BJ129" s="5">
        <f>Points[[#This Row],[32+]]-Points[[#This Row],[33+]]</f>
        <v>0</v>
      </c>
      <c r="BK129" s="5">
        <f>Points[[#This Row],[33+]]-Points[[#This Row],[34+]]</f>
        <v>0</v>
      </c>
      <c r="BL129" s="5">
        <f>Points[[#This Row],[34+]]-Points[[#This Row],[35+]]</f>
        <v>0</v>
      </c>
      <c r="BM129" s="5">
        <f>Points[[#This Row],[35+]]-Points[[#This Row],[40+]]</f>
        <v>0</v>
      </c>
      <c r="BN129" s="5">
        <f>Points[[#This Row],[40+]]-Points[[#This Row],[45+]]</f>
        <v>0</v>
      </c>
    </row>
    <row r="130" spans="1:66" x14ac:dyDescent="0.25">
      <c r="A130" s="10">
        <v>22400794</v>
      </c>
      <c r="B130" s="4" t="s">
        <v>79</v>
      </c>
      <c r="C130" s="4" t="s">
        <v>164</v>
      </c>
      <c r="D130" s="11">
        <v>0.875</v>
      </c>
      <c r="E130" s="6" t="str">
        <f>HYPERLINK("https://www.nba.com/stats/player/1631124/boxscores-traditional", "Julian Strawther")</f>
        <v>Julian Strawther</v>
      </c>
      <c r="F130">
        <v>11.8</v>
      </c>
      <c r="G130" s="4">
        <v>5.9459999999999997</v>
      </c>
      <c r="H130" s="3">
        <v>0.73890999999999996</v>
      </c>
      <c r="I130" s="3">
        <v>0.68081999999999998</v>
      </c>
      <c r="J130" s="3">
        <v>0.61790999999999996</v>
      </c>
      <c r="K130" s="3">
        <v>0.55171999999999999</v>
      </c>
      <c r="L130" s="3">
        <v>0.48803000000000002</v>
      </c>
      <c r="M130" s="3">
        <v>0.42074</v>
      </c>
      <c r="N130" s="3">
        <v>0.35569000000000001</v>
      </c>
      <c r="O130" s="3">
        <v>0.29459999999999997</v>
      </c>
      <c r="P130" s="3">
        <v>0.23885000000000001</v>
      </c>
      <c r="Q130" s="3">
        <v>0.19214999999999999</v>
      </c>
      <c r="R130" s="3">
        <v>0.14917</v>
      </c>
      <c r="S130" s="3">
        <v>0.11314</v>
      </c>
      <c r="T130" s="3">
        <v>8.3790000000000003E-2</v>
      </c>
      <c r="U130" s="3">
        <v>6.0569999999999999E-2</v>
      </c>
      <c r="V130" s="3">
        <v>4.2720000000000001E-2</v>
      </c>
      <c r="W130" s="3">
        <v>3.005E-2</v>
      </c>
      <c r="X130" s="3">
        <v>2.018E-2</v>
      </c>
      <c r="Y130" s="3">
        <v>1.321E-2</v>
      </c>
      <c r="Z130" s="3">
        <v>8.4200000000000004E-3</v>
      </c>
      <c r="AA130" s="3">
        <v>5.2300000000000003E-3</v>
      </c>
      <c r="AB130" s="3">
        <v>3.2599999999999999E-3</v>
      </c>
      <c r="AC130" s="3">
        <v>1.9300000000000001E-3</v>
      </c>
      <c r="AD130" s="3">
        <v>1.1100000000000001E-3</v>
      </c>
      <c r="AE130" s="3">
        <v>6.2E-4</v>
      </c>
      <c r="AF130" s="3">
        <v>3.4000000000000002E-4</v>
      </c>
      <c r="AG130" s="3">
        <v>1.8000000000000001E-4</v>
      </c>
      <c r="AH130" s="3">
        <v>1E-4</v>
      </c>
      <c r="AI130" s="3">
        <v>5.0000000000000002E-5</v>
      </c>
      <c r="AJ130" s="3">
        <v>0</v>
      </c>
      <c r="AK130" s="3">
        <v>0</v>
      </c>
      <c r="AL130" s="5">
        <f>Points[[#This Row],[8+]]-Points[[#This Row],[9+]]</f>
        <v>5.8089999999999975E-2</v>
      </c>
      <c r="AM130" s="5">
        <f>Points[[#This Row],[9+]]-Points[[#This Row],[10+]]</f>
        <v>6.2910000000000021E-2</v>
      </c>
      <c r="AN130" s="5">
        <f>Points[[#This Row],[10+]]-Points[[#This Row],[11+]]</f>
        <v>6.6189999999999971E-2</v>
      </c>
      <c r="AO130" s="5">
        <f>Points[[#This Row],[11+]]-Points[[#This Row],[12+]]</f>
        <v>6.3689999999999969E-2</v>
      </c>
      <c r="AP130" s="5">
        <f>Points[[#This Row],[12+]]-Points[[#This Row],[13+]]</f>
        <v>6.7290000000000016E-2</v>
      </c>
      <c r="AQ130" s="5">
        <f>Points[[#This Row],[13+]]-Points[[#This Row],[14+]]</f>
        <v>6.5049999999999997E-2</v>
      </c>
      <c r="AR130" s="5">
        <f>Points[[#This Row],[14+]]-Points[[#This Row],[15+]]</f>
        <v>6.1090000000000033E-2</v>
      </c>
      <c r="AS130" s="5">
        <f>Points[[#This Row],[15+]]-Points[[#This Row],[16+]]</f>
        <v>5.5749999999999966E-2</v>
      </c>
      <c r="AT130" s="5">
        <f>Points[[#This Row],[16+]]-Points[[#This Row],[17+]]</f>
        <v>4.6700000000000019E-2</v>
      </c>
      <c r="AU130" s="5">
        <f>Points[[#This Row],[17+]]-Points[[#This Row],[18+]]</f>
        <v>4.297999999999999E-2</v>
      </c>
      <c r="AV130" s="5">
        <f>Points[[#This Row],[18+]]-Points[[#This Row],[19+]]</f>
        <v>3.6029999999999993E-2</v>
      </c>
      <c r="AW130" s="5">
        <f>Points[[#This Row],[19+]]-Points[[#This Row],[20+]]</f>
        <v>2.9350000000000001E-2</v>
      </c>
      <c r="AX130" s="5">
        <f>Points[[#This Row],[20+]]-Points[[#This Row],[21+]]</f>
        <v>2.3220000000000005E-2</v>
      </c>
      <c r="AY130" s="5">
        <f>Points[[#This Row],[21+]]-Points[[#This Row],[22+]]</f>
        <v>1.7849999999999998E-2</v>
      </c>
      <c r="AZ130" s="5">
        <f>Points[[#This Row],[22+]]-Points[[#This Row],[23+]]</f>
        <v>1.2670000000000001E-2</v>
      </c>
      <c r="BA130" s="5">
        <f>Points[[#This Row],[23+]]-Points[[#This Row],[24+]]</f>
        <v>9.8700000000000003E-3</v>
      </c>
      <c r="BB130" s="5">
        <f>Points[[#This Row],[24+]]-Points[[#This Row],[25+]]</f>
        <v>6.9700000000000005E-3</v>
      </c>
      <c r="BC130" s="5">
        <f>Points[[#This Row],[25+]]-Points[[#This Row],[26+]]</f>
        <v>4.7899999999999991E-3</v>
      </c>
      <c r="BD130" s="5">
        <f>Points[[#This Row],[26+]]-Points[[#This Row],[27+]]</f>
        <v>3.1900000000000001E-3</v>
      </c>
      <c r="BE130" s="5">
        <f>Points[[#This Row],[27+]]-Points[[#This Row],[28+]]</f>
        <v>1.9700000000000004E-3</v>
      </c>
      <c r="BF130" s="5">
        <f>Points[[#This Row],[28+]]-Points[[#This Row],[29+]]</f>
        <v>1.3299999999999998E-3</v>
      </c>
      <c r="BG130" s="5">
        <f>Points[[#This Row],[29+]]-Points[[#This Row],[30+]]</f>
        <v>8.1999999999999998E-4</v>
      </c>
      <c r="BH130" s="5">
        <f>Points[[#This Row],[30+]]-Points[[#This Row],[31+]]</f>
        <v>4.9000000000000009E-4</v>
      </c>
      <c r="BI130" s="5">
        <f>Points[[#This Row],[31+]]-Points[[#This Row],[32+]]</f>
        <v>2.7999999999999998E-4</v>
      </c>
      <c r="BJ130" s="5">
        <f>Points[[#This Row],[32+]]-Points[[#This Row],[33+]]</f>
        <v>1.6000000000000001E-4</v>
      </c>
      <c r="BK130" s="5">
        <f>Points[[#This Row],[33+]]-Points[[#This Row],[34+]]</f>
        <v>8.0000000000000007E-5</v>
      </c>
      <c r="BL130" s="5">
        <f>Points[[#This Row],[34+]]-Points[[#This Row],[35+]]</f>
        <v>5.0000000000000002E-5</v>
      </c>
      <c r="BM130" s="5">
        <f>Points[[#This Row],[35+]]-Points[[#This Row],[40+]]</f>
        <v>5.0000000000000002E-5</v>
      </c>
      <c r="BN130" s="5">
        <f>Points[[#This Row],[40+]]-Points[[#This Row],[45+]]</f>
        <v>0</v>
      </c>
    </row>
    <row r="131" spans="1:66" x14ac:dyDescent="0.25">
      <c r="A131" s="10">
        <v>22400794</v>
      </c>
      <c r="B131" s="4" t="s">
        <v>79</v>
      </c>
      <c r="C131" s="4" t="s">
        <v>164</v>
      </c>
      <c r="D131" s="11">
        <v>0.875</v>
      </c>
      <c r="E131" s="6" t="str">
        <f>HYPERLINK("https://www.nba.com/stats/player/203932/boxscores-traditional", "Aaron Gordon")</f>
        <v>Aaron Gordon</v>
      </c>
      <c r="F131">
        <v>8.4</v>
      </c>
      <c r="G131" s="4">
        <v>1.744</v>
      </c>
      <c r="H131" s="3">
        <v>0.59094999999999998</v>
      </c>
      <c r="I131" s="3">
        <v>0.36692999999999998</v>
      </c>
      <c r="J131" s="3">
        <v>0.17879</v>
      </c>
      <c r="K131" s="3">
        <v>6.8110000000000004E-2</v>
      </c>
      <c r="L131" s="3">
        <v>1.9699999999999999E-2</v>
      </c>
      <c r="M131" s="3">
        <v>4.15E-3</v>
      </c>
      <c r="N131" s="3">
        <v>6.6E-4</v>
      </c>
      <c r="O131" s="3">
        <v>8.0000000000000007E-5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5">
        <f>Points[[#This Row],[8+]]-Points[[#This Row],[9+]]</f>
        <v>0.22402</v>
      </c>
      <c r="AM131" s="5">
        <f>Points[[#This Row],[9+]]-Points[[#This Row],[10+]]</f>
        <v>0.18813999999999997</v>
      </c>
      <c r="AN131" s="5">
        <f>Points[[#This Row],[10+]]-Points[[#This Row],[11+]]</f>
        <v>0.11068</v>
      </c>
      <c r="AO131" s="5">
        <f>Points[[#This Row],[11+]]-Points[[#This Row],[12+]]</f>
        <v>4.8410000000000009E-2</v>
      </c>
      <c r="AP131" s="5">
        <f>Points[[#This Row],[12+]]-Points[[#This Row],[13+]]</f>
        <v>1.5549999999999998E-2</v>
      </c>
      <c r="AQ131" s="5">
        <f>Points[[#This Row],[13+]]-Points[[#This Row],[14+]]</f>
        <v>3.49E-3</v>
      </c>
      <c r="AR131" s="5">
        <f>Points[[#This Row],[14+]]-Points[[#This Row],[15+]]</f>
        <v>5.8E-4</v>
      </c>
      <c r="AS131" s="5">
        <f>Points[[#This Row],[15+]]-Points[[#This Row],[16+]]</f>
        <v>8.0000000000000007E-5</v>
      </c>
      <c r="AT131" s="5">
        <f>Points[[#This Row],[16+]]-Points[[#This Row],[17+]]</f>
        <v>0</v>
      </c>
      <c r="AU131" s="5">
        <f>Points[[#This Row],[17+]]-Points[[#This Row],[18+]]</f>
        <v>0</v>
      </c>
      <c r="AV131" s="5">
        <f>Points[[#This Row],[18+]]-Points[[#This Row],[19+]]</f>
        <v>0</v>
      </c>
      <c r="AW131" s="5">
        <f>Points[[#This Row],[19+]]-Points[[#This Row],[20+]]</f>
        <v>0</v>
      </c>
      <c r="AX131" s="5">
        <f>Points[[#This Row],[20+]]-Points[[#This Row],[21+]]</f>
        <v>0</v>
      </c>
      <c r="AY131" s="5">
        <f>Points[[#This Row],[21+]]-Points[[#This Row],[22+]]</f>
        <v>0</v>
      </c>
      <c r="AZ131" s="5">
        <f>Points[[#This Row],[22+]]-Points[[#This Row],[23+]]</f>
        <v>0</v>
      </c>
      <c r="BA131" s="5">
        <f>Points[[#This Row],[23+]]-Points[[#This Row],[24+]]</f>
        <v>0</v>
      </c>
      <c r="BB131" s="5">
        <f>Points[[#This Row],[24+]]-Points[[#This Row],[25+]]</f>
        <v>0</v>
      </c>
      <c r="BC131" s="5">
        <f>Points[[#This Row],[25+]]-Points[[#This Row],[26+]]</f>
        <v>0</v>
      </c>
      <c r="BD131" s="5">
        <f>Points[[#This Row],[26+]]-Points[[#This Row],[27+]]</f>
        <v>0</v>
      </c>
      <c r="BE131" s="5">
        <f>Points[[#This Row],[27+]]-Points[[#This Row],[28+]]</f>
        <v>0</v>
      </c>
      <c r="BF131" s="5">
        <f>Points[[#This Row],[28+]]-Points[[#This Row],[29+]]</f>
        <v>0</v>
      </c>
      <c r="BG131" s="5">
        <f>Points[[#This Row],[29+]]-Points[[#This Row],[30+]]</f>
        <v>0</v>
      </c>
      <c r="BH131" s="5">
        <f>Points[[#This Row],[30+]]-Points[[#This Row],[31+]]</f>
        <v>0</v>
      </c>
      <c r="BI131" s="5">
        <f>Points[[#This Row],[31+]]-Points[[#This Row],[32+]]</f>
        <v>0</v>
      </c>
      <c r="BJ131" s="5">
        <f>Points[[#This Row],[32+]]-Points[[#This Row],[33+]]</f>
        <v>0</v>
      </c>
      <c r="BK131" s="5">
        <f>Points[[#This Row],[33+]]-Points[[#This Row],[34+]]</f>
        <v>0</v>
      </c>
      <c r="BL131" s="5">
        <f>Points[[#This Row],[34+]]-Points[[#This Row],[35+]]</f>
        <v>0</v>
      </c>
      <c r="BM131" s="5">
        <f>Points[[#This Row],[35+]]-Points[[#This Row],[40+]]</f>
        <v>0</v>
      </c>
      <c r="BN131" s="5">
        <f>Points[[#This Row],[40+]]-Points[[#This Row],[45+]]</f>
        <v>0</v>
      </c>
    </row>
    <row r="132" spans="1:66" x14ac:dyDescent="0.25">
      <c r="A132" s="10">
        <v>22400795</v>
      </c>
      <c r="B132" s="4" t="s">
        <v>155</v>
      </c>
      <c r="C132" s="4" t="s">
        <v>270</v>
      </c>
      <c r="D132" s="11">
        <v>0.89583333333333337</v>
      </c>
      <c r="E132" s="6" t="str">
        <f>HYPERLINK("https://www.nba.com/stats/player/1641705/boxscores-traditional", "Victor Wembanyama")</f>
        <v>Victor Wembanyama</v>
      </c>
      <c r="F132">
        <v>21.2</v>
      </c>
      <c r="G132" s="4">
        <v>5.6360000000000001</v>
      </c>
      <c r="H132" s="3">
        <v>0.99036000000000002</v>
      </c>
      <c r="I132" s="3">
        <v>0.98460999999999999</v>
      </c>
      <c r="J132" s="3">
        <v>0.97670000000000001</v>
      </c>
      <c r="K132" s="3">
        <v>0.96484999999999999</v>
      </c>
      <c r="L132" s="3">
        <v>0.94845000000000002</v>
      </c>
      <c r="M132" s="3">
        <v>0.92647000000000002</v>
      </c>
      <c r="N132" s="3">
        <v>0.89973000000000003</v>
      </c>
      <c r="O132" s="3">
        <v>0.86433000000000004</v>
      </c>
      <c r="P132" s="3">
        <v>0.82121</v>
      </c>
      <c r="Q132" s="3">
        <v>0.77337</v>
      </c>
      <c r="R132" s="3">
        <v>0.71565999999999996</v>
      </c>
      <c r="S132" s="3">
        <v>0.65173000000000003</v>
      </c>
      <c r="T132" s="3">
        <v>0.58316999999999997</v>
      </c>
      <c r="U132" s="3">
        <v>0.51595000000000002</v>
      </c>
      <c r="V132" s="3">
        <v>0.44433</v>
      </c>
      <c r="W132" s="3">
        <v>0.37447999999999998</v>
      </c>
      <c r="X132" s="3">
        <v>0.30853999999999998</v>
      </c>
      <c r="Y132" s="3">
        <v>0.25142999999999999</v>
      </c>
      <c r="Z132" s="3">
        <v>0.19766</v>
      </c>
      <c r="AA132" s="3">
        <v>0.15151000000000001</v>
      </c>
      <c r="AB132" s="3">
        <v>0.11314</v>
      </c>
      <c r="AC132" s="3">
        <v>8.3790000000000003E-2</v>
      </c>
      <c r="AD132" s="3">
        <v>5.9380000000000002E-2</v>
      </c>
      <c r="AE132" s="3">
        <v>4.0930000000000001E-2</v>
      </c>
      <c r="AF132" s="3">
        <v>2.743E-2</v>
      </c>
      <c r="AG132" s="3">
        <v>1.831E-2</v>
      </c>
      <c r="AH132" s="3">
        <v>1.1599999999999999E-2</v>
      </c>
      <c r="AI132" s="3">
        <v>7.1399999999999996E-3</v>
      </c>
      <c r="AJ132" s="3">
        <v>4.2000000000000002E-4</v>
      </c>
      <c r="AK132" s="3">
        <v>0</v>
      </c>
      <c r="AL132" s="5">
        <f>Points[[#This Row],[8+]]-Points[[#This Row],[9+]]</f>
        <v>5.7500000000000329E-3</v>
      </c>
      <c r="AM132" s="5">
        <f>Points[[#This Row],[9+]]-Points[[#This Row],[10+]]</f>
        <v>7.9099999999999726E-3</v>
      </c>
      <c r="AN132" s="5">
        <f>Points[[#This Row],[10+]]-Points[[#This Row],[11+]]</f>
        <v>1.1850000000000027E-2</v>
      </c>
      <c r="AO132" s="5">
        <f>Points[[#This Row],[11+]]-Points[[#This Row],[12+]]</f>
        <v>1.639999999999997E-2</v>
      </c>
      <c r="AP132" s="5">
        <f>Points[[#This Row],[12+]]-Points[[#This Row],[13+]]</f>
        <v>2.198E-2</v>
      </c>
      <c r="AQ132" s="5">
        <f>Points[[#This Row],[13+]]-Points[[#This Row],[14+]]</f>
        <v>2.6739999999999986E-2</v>
      </c>
      <c r="AR132" s="5">
        <f>Points[[#This Row],[14+]]-Points[[#This Row],[15+]]</f>
        <v>3.5399999999999987E-2</v>
      </c>
      <c r="AS132" s="5">
        <f>Points[[#This Row],[15+]]-Points[[#This Row],[16+]]</f>
        <v>4.3120000000000047E-2</v>
      </c>
      <c r="AT132" s="5">
        <f>Points[[#This Row],[16+]]-Points[[#This Row],[17+]]</f>
        <v>4.7839999999999994E-2</v>
      </c>
      <c r="AU132" s="5">
        <f>Points[[#This Row],[17+]]-Points[[#This Row],[18+]]</f>
        <v>5.7710000000000039E-2</v>
      </c>
      <c r="AV132" s="5">
        <f>Points[[#This Row],[18+]]-Points[[#This Row],[19+]]</f>
        <v>6.3929999999999931E-2</v>
      </c>
      <c r="AW132" s="5">
        <f>Points[[#This Row],[19+]]-Points[[#This Row],[20+]]</f>
        <v>6.8560000000000065E-2</v>
      </c>
      <c r="AX132" s="5">
        <f>Points[[#This Row],[20+]]-Points[[#This Row],[21+]]</f>
        <v>6.7219999999999946E-2</v>
      </c>
      <c r="AY132" s="5">
        <f>Points[[#This Row],[21+]]-Points[[#This Row],[22+]]</f>
        <v>7.1620000000000017E-2</v>
      </c>
      <c r="AZ132" s="5">
        <f>Points[[#This Row],[22+]]-Points[[#This Row],[23+]]</f>
        <v>6.9850000000000023E-2</v>
      </c>
      <c r="BA132" s="5">
        <f>Points[[#This Row],[23+]]-Points[[#This Row],[24+]]</f>
        <v>6.5939999999999999E-2</v>
      </c>
      <c r="BB132" s="5">
        <f>Points[[#This Row],[24+]]-Points[[#This Row],[25+]]</f>
        <v>5.7109999999999994E-2</v>
      </c>
      <c r="BC132" s="5">
        <f>Points[[#This Row],[25+]]-Points[[#This Row],[26+]]</f>
        <v>5.3769999999999984E-2</v>
      </c>
      <c r="BD132" s="5">
        <f>Points[[#This Row],[26+]]-Points[[#This Row],[27+]]</f>
        <v>4.6149999999999997E-2</v>
      </c>
      <c r="BE132" s="5">
        <f>Points[[#This Row],[27+]]-Points[[#This Row],[28+]]</f>
        <v>3.8370000000000001E-2</v>
      </c>
      <c r="BF132" s="5">
        <f>Points[[#This Row],[28+]]-Points[[#This Row],[29+]]</f>
        <v>2.9350000000000001E-2</v>
      </c>
      <c r="BG132" s="5">
        <f>Points[[#This Row],[29+]]-Points[[#This Row],[30+]]</f>
        <v>2.4410000000000001E-2</v>
      </c>
      <c r="BH132" s="5">
        <f>Points[[#This Row],[30+]]-Points[[#This Row],[31+]]</f>
        <v>1.8450000000000001E-2</v>
      </c>
      <c r="BI132" s="5">
        <f>Points[[#This Row],[31+]]-Points[[#This Row],[32+]]</f>
        <v>1.3500000000000002E-2</v>
      </c>
      <c r="BJ132" s="5">
        <f>Points[[#This Row],[32+]]-Points[[#This Row],[33+]]</f>
        <v>9.1199999999999996E-3</v>
      </c>
      <c r="BK132" s="5">
        <f>Points[[#This Row],[33+]]-Points[[#This Row],[34+]]</f>
        <v>6.7100000000000007E-3</v>
      </c>
      <c r="BL132" s="5">
        <f>Points[[#This Row],[34+]]-Points[[#This Row],[35+]]</f>
        <v>4.4599999999999996E-3</v>
      </c>
      <c r="BM132" s="5">
        <f>Points[[#This Row],[35+]]-Points[[#This Row],[40+]]</f>
        <v>6.7199999999999994E-3</v>
      </c>
      <c r="BN132" s="5">
        <f>Points[[#This Row],[40+]]-Points[[#This Row],[45+]]</f>
        <v>4.2000000000000002E-4</v>
      </c>
    </row>
    <row r="133" spans="1:66" x14ac:dyDescent="0.25">
      <c r="A133" s="10">
        <v>22400795</v>
      </c>
      <c r="B133" s="4" t="s">
        <v>155</v>
      </c>
      <c r="C133" s="4" t="s">
        <v>270</v>
      </c>
      <c r="D133" s="11">
        <v>0.89583333333333337</v>
      </c>
      <c r="E133" s="6" t="str">
        <f>HYPERLINK("https://www.nba.com/stats/player/1628368/boxscores-traditional", "De'Aaron Fox")</f>
        <v>De'Aaron Fox</v>
      </c>
      <c r="F133">
        <v>21.6</v>
      </c>
      <c r="G133" s="4">
        <v>6.8879999999999999</v>
      </c>
      <c r="H133" s="3">
        <v>0.97558</v>
      </c>
      <c r="I133" s="3">
        <v>0.96638000000000002</v>
      </c>
      <c r="J133" s="3">
        <v>0.95352000000000003</v>
      </c>
      <c r="K133" s="3">
        <v>0.93822000000000005</v>
      </c>
      <c r="L133" s="3">
        <v>0.91774</v>
      </c>
      <c r="M133" s="3">
        <v>0.89434999999999998</v>
      </c>
      <c r="N133" s="3">
        <v>0.86433000000000004</v>
      </c>
      <c r="O133" s="3">
        <v>0.83147000000000004</v>
      </c>
      <c r="P133" s="3">
        <v>0.79103000000000001</v>
      </c>
      <c r="Q133" s="3">
        <v>0.74856999999999996</v>
      </c>
      <c r="R133" s="3">
        <v>0.69847000000000004</v>
      </c>
      <c r="S133" s="3">
        <v>0.64802999999999999</v>
      </c>
      <c r="T133" s="3">
        <v>0.59094999999999998</v>
      </c>
      <c r="U133" s="3">
        <v>0.53586</v>
      </c>
      <c r="V133" s="3">
        <v>0.47608</v>
      </c>
      <c r="W133" s="3">
        <v>0.42074</v>
      </c>
      <c r="X133" s="3">
        <v>0.36316999999999999</v>
      </c>
      <c r="Y133" s="3">
        <v>0.31207000000000001</v>
      </c>
      <c r="Z133" s="3">
        <v>0.26108999999999999</v>
      </c>
      <c r="AA133" s="3">
        <v>0.2177</v>
      </c>
      <c r="AB133" s="3">
        <v>0.17619000000000001</v>
      </c>
      <c r="AC133" s="3">
        <v>0.14230999999999999</v>
      </c>
      <c r="AD133" s="3">
        <v>0.11123</v>
      </c>
      <c r="AE133" s="3">
        <v>8.6910000000000001E-2</v>
      </c>
      <c r="AF133" s="3">
        <v>6.5519999999999995E-2</v>
      </c>
      <c r="AG133" s="3">
        <v>4.8460000000000003E-2</v>
      </c>
      <c r="AH133" s="3">
        <v>3.5929999999999997E-2</v>
      </c>
      <c r="AI133" s="3">
        <v>2.5590000000000002E-2</v>
      </c>
      <c r="AJ133" s="3">
        <v>3.79E-3</v>
      </c>
      <c r="AK133" s="3">
        <v>3.4000000000000002E-4</v>
      </c>
      <c r="AL133" s="5">
        <f>Points[[#This Row],[8+]]-Points[[#This Row],[9+]]</f>
        <v>9.199999999999986E-3</v>
      </c>
      <c r="AM133" s="5">
        <f>Points[[#This Row],[9+]]-Points[[#This Row],[10+]]</f>
        <v>1.2859999999999983E-2</v>
      </c>
      <c r="AN133" s="5">
        <f>Points[[#This Row],[10+]]-Points[[#This Row],[11+]]</f>
        <v>1.529999999999998E-2</v>
      </c>
      <c r="AO133" s="5">
        <f>Points[[#This Row],[11+]]-Points[[#This Row],[12+]]</f>
        <v>2.0480000000000054E-2</v>
      </c>
      <c r="AP133" s="5">
        <f>Points[[#This Row],[12+]]-Points[[#This Row],[13+]]</f>
        <v>2.3390000000000022E-2</v>
      </c>
      <c r="AQ133" s="5">
        <f>Points[[#This Row],[13+]]-Points[[#This Row],[14+]]</f>
        <v>3.0019999999999936E-2</v>
      </c>
      <c r="AR133" s="5">
        <f>Points[[#This Row],[14+]]-Points[[#This Row],[15+]]</f>
        <v>3.286E-2</v>
      </c>
      <c r="AS133" s="5">
        <f>Points[[#This Row],[15+]]-Points[[#This Row],[16+]]</f>
        <v>4.0440000000000031E-2</v>
      </c>
      <c r="AT133" s="5">
        <f>Points[[#This Row],[16+]]-Points[[#This Row],[17+]]</f>
        <v>4.2460000000000053E-2</v>
      </c>
      <c r="AU133" s="5">
        <f>Points[[#This Row],[17+]]-Points[[#This Row],[18+]]</f>
        <v>5.0099999999999922E-2</v>
      </c>
      <c r="AV133" s="5">
        <f>Points[[#This Row],[18+]]-Points[[#This Row],[19+]]</f>
        <v>5.044000000000004E-2</v>
      </c>
      <c r="AW133" s="5">
        <f>Points[[#This Row],[19+]]-Points[[#This Row],[20+]]</f>
        <v>5.708000000000002E-2</v>
      </c>
      <c r="AX133" s="5">
        <f>Points[[#This Row],[20+]]-Points[[#This Row],[21+]]</f>
        <v>5.5089999999999972E-2</v>
      </c>
      <c r="AY133" s="5">
        <f>Points[[#This Row],[21+]]-Points[[#This Row],[22+]]</f>
        <v>5.978E-2</v>
      </c>
      <c r="AZ133" s="5">
        <f>Points[[#This Row],[22+]]-Points[[#This Row],[23+]]</f>
        <v>5.534E-2</v>
      </c>
      <c r="BA133" s="5">
        <f>Points[[#This Row],[23+]]-Points[[#This Row],[24+]]</f>
        <v>5.757000000000001E-2</v>
      </c>
      <c r="BB133" s="5">
        <f>Points[[#This Row],[24+]]-Points[[#This Row],[25+]]</f>
        <v>5.1099999999999979E-2</v>
      </c>
      <c r="BC133" s="5">
        <f>Points[[#This Row],[25+]]-Points[[#This Row],[26+]]</f>
        <v>5.0980000000000025E-2</v>
      </c>
      <c r="BD133" s="5">
        <f>Points[[#This Row],[26+]]-Points[[#This Row],[27+]]</f>
        <v>4.3389999999999984E-2</v>
      </c>
      <c r="BE133" s="5">
        <f>Points[[#This Row],[27+]]-Points[[#This Row],[28+]]</f>
        <v>4.1509999999999991E-2</v>
      </c>
      <c r="BF133" s="5">
        <f>Points[[#This Row],[28+]]-Points[[#This Row],[29+]]</f>
        <v>3.3880000000000021E-2</v>
      </c>
      <c r="BG133" s="5">
        <f>Points[[#This Row],[29+]]-Points[[#This Row],[30+]]</f>
        <v>3.1079999999999997E-2</v>
      </c>
      <c r="BH133" s="5">
        <f>Points[[#This Row],[30+]]-Points[[#This Row],[31+]]</f>
        <v>2.4319999999999994E-2</v>
      </c>
      <c r="BI133" s="5">
        <f>Points[[#This Row],[31+]]-Points[[#This Row],[32+]]</f>
        <v>2.1390000000000006E-2</v>
      </c>
      <c r="BJ133" s="5">
        <f>Points[[#This Row],[32+]]-Points[[#This Row],[33+]]</f>
        <v>1.7059999999999992E-2</v>
      </c>
      <c r="BK133" s="5">
        <f>Points[[#This Row],[33+]]-Points[[#This Row],[34+]]</f>
        <v>1.2530000000000006E-2</v>
      </c>
      <c r="BL133" s="5">
        <f>Points[[#This Row],[34+]]-Points[[#This Row],[35+]]</f>
        <v>1.0339999999999995E-2</v>
      </c>
      <c r="BM133" s="5">
        <f>Points[[#This Row],[35+]]-Points[[#This Row],[40+]]</f>
        <v>2.18E-2</v>
      </c>
      <c r="BN133" s="5">
        <f>Points[[#This Row],[40+]]-Points[[#This Row],[45+]]</f>
        <v>3.4499999999999999E-3</v>
      </c>
    </row>
    <row r="134" spans="1:66" x14ac:dyDescent="0.25">
      <c r="A134" s="10">
        <v>22400795</v>
      </c>
      <c r="B134" s="4" t="s">
        <v>155</v>
      </c>
      <c r="C134" s="4" t="s">
        <v>270</v>
      </c>
      <c r="D134" s="11">
        <v>0.89583333333333337</v>
      </c>
      <c r="E134" s="6" t="str">
        <f>HYPERLINK("https://www.nba.com/stats/player/1642264/boxscores-traditional", "Stephon Castle")</f>
        <v>Stephon Castle</v>
      </c>
      <c r="F134">
        <v>19</v>
      </c>
      <c r="G134" s="4">
        <v>7.5629999999999997</v>
      </c>
      <c r="H134" s="3">
        <v>0.92647000000000002</v>
      </c>
      <c r="I134" s="3">
        <v>0.90658000000000005</v>
      </c>
      <c r="J134" s="3">
        <v>0.88297999999999999</v>
      </c>
      <c r="K134" s="3">
        <v>0.85543000000000002</v>
      </c>
      <c r="L134" s="3">
        <v>0.82381000000000004</v>
      </c>
      <c r="M134" s="3">
        <v>0.78524000000000005</v>
      </c>
      <c r="N134" s="3">
        <v>0.74536999999999998</v>
      </c>
      <c r="O134" s="3">
        <v>0.70194000000000001</v>
      </c>
      <c r="P134" s="3">
        <v>0.65542</v>
      </c>
      <c r="Q134" s="3">
        <v>0.60257000000000005</v>
      </c>
      <c r="R134" s="3">
        <v>0.55171999999999999</v>
      </c>
      <c r="S134" s="3">
        <v>0.5</v>
      </c>
      <c r="T134" s="3">
        <v>0.44828000000000001</v>
      </c>
      <c r="U134" s="3">
        <v>0.39743000000000001</v>
      </c>
      <c r="V134" s="3">
        <v>0.34458</v>
      </c>
      <c r="W134" s="3">
        <v>0.29805999999999999</v>
      </c>
      <c r="X134" s="3">
        <v>0.25463000000000002</v>
      </c>
      <c r="Y134" s="3">
        <v>0.21476000000000001</v>
      </c>
      <c r="Z134" s="3">
        <v>0.17619000000000001</v>
      </c>
      <c r="AA134" s="3">
        <v>0.14457</v>
      </c>
      <c r="AB134" s="3">
        <v>0.11702</v>
      </c>
      <c r="AC134" s="3">
        <v>9.3420000000000003E-2</v>
      </c>
      <c r="AD134" s="3">
        <v>7.3529999999999998E-2</v>
      </c>
      <c r="AE134" s="3">
        <v>5.5919999999999997E-2</v>
      </c>
      <c r="AF134" s="3">
        <v>4.2720000000000001E-2</v>
      </c>
      <c r="AG134" s="3">
        <v>3.2160000000000001E-2</v>
      </c>
      <c r="AH134" s="3">
        <v>2.385E-2</v>
      </c>
      <c r="AI134" s="3">
        <v>1.7000000000000001E-2</v>
      </c>
      <c r="AJ134" s="3">
        <v>2.7200000000000002E-3</v>
      </c>
      <c r="AK134" s="3">
        <v>2.9E-4</v>
      </c>
      <c r="AL134" s="5">
        <f>Points[[#This Row],[8+]]-Points[[#This Row],[9+]]</f>
        <v>1.9889999999999963E-2</v>
      </c>
      <c r="AM134" s="5">
        <f>Points[[#This Row],[9+]]-Points[[#This Row],[10+]]</f>
        <v>2.3600000000000065E-2</v>
      </c>
      <c r="AN134" s="5">
        <f>Points[[#This Row],[10+]]-Points[[#This Row],[11+]]</f>
        <v>2.7549999999999963E-2</v>
      </c>
      <c r="AO134" s="5">
        <f>Points[[#This Row],[11+]]-Points[[#This Row],[12+]]</f>
        <v>3.1619999999999981E-2</v>
      </c>
      <c r="AP134" s="5">
        <f>Points[[#This Row],[12+]]-Points[[#This Row],[13+]]</f>
        <v>3.8569999999999993E-2</v>
      </c>
      <c r="AQ134" s="5">
        <f>Points[[#This Row],[13+]]-Points[[#This Row],[14+]]</f>
        <v>3.9870000000000072E-2</v>
      </c>
      <c r="AR134" s="5">
        <f>Points[[#This Row],[14+]]-Points[[#This Row],[15+]]</f>
        <v>4.3429999999999969E-2</v>
      </c>
      <c r="AS134" s="5">
        <f>Points[[#This Row],[15+]]-Points[[#This Row],[16+]]</f>
        <v>4.6520000000000006E-2</v>
      </c>
      <c r="AT134" s="5">
        <f>Points[[#This Row],[16+]]-Points[[#This Row],[17+]]</f>
        <v>5.2849999999999953E-2</v>
      </c>
      <c r="AU134" s="5">
        <f>Points[[#This Row],[17+]]-Points[[#This Row],[18+]]</f>
        <v>5.0850000000000062E-2</v>
      </c>
      <c r="AV134" s="5">
        <f>Points[[#This Row],[18+]]-Points[[#This Row],[19+]]</f>
        <v>5.1719999999999988E-2</v>
      </c>
      <c r="AW134" s="5">
        <f>Points[[#This Row],[19+]]-Points[[#This Row],[20+]]</f>
        <v>5.1719999999999988E-2</v>
      </c>
      <c r="AX134" s="5">
        <f>Points[[#This Row],[20+]]-Points[[#This Row],[21+]]</f>
        <v>5.0850000000000006E-2</v>
      </c>
      <c r="AY134" s="5">
        <f>Points[[#This Row],[21+]]-Points[[#This Row],[22+]]</f>
        <v>5.2850000000000008E-2</v>
      </c>
      <c r="AZ134" s="5">
        <f>Points[[#This Row],[22+]]-Points[[#This Row],[23+]]</f>
        <v>4.6520000000000006E-2</v>
      </c>
      <c r="BA134" s="5">
        <f>Points[[#This Row],[23+]]-Points[[#This Row],[24+]]</f>
        <v>4.3429999999999969E-2</v>
      </c>
      <c r="BB134" s="5">
        <f>Points[[#This Row],[24+]]-Points[[#This Row],[25+]]</f>
        <v>3.9870000000000017E-2</v>
      </c>
      <c r="BC134" s="5">
        <f>Points[[#This Row],[25+]]-Points[[#This Row],[26+]]</f>
        <v>3.8569999999999993E-2</v>
      </c>
      <c r="BD134" s="5">
        <f>Points[[#This Row],[26+]]-Points[[#This Row],[27+]]</f>
        <v>3.1620000000000009E-2</v>
      </c>
      <c r="BE134" s="5">
        <f>Points[[#This Row],[27+]]-Points[[#This Row],[28+]]</f>
        <v>2.7550000000000005E-2</v>
      </c>
      <c r="BF134" s="5">
        <f>Points[[#This Row],[28+]]-Points[[#This Row],[29+]]</f>
        <v>2.3599999999999996E-2</v>
      </c>
      <c r="BG134" s="5">
        <f>Points[[#This Row],[29+]]-Points[[#This Row],[30+]]</f>
        <v>1.9890000000000005E-2</v>
      </c>
      <c r="BH134" s="5">
        <f>Points[[#This Row],[30+]]-Points[[#This Row],[31+]]</f>
        <v>1.7610000000000001E-2</v>
      </c>
      <c r="BI134" s="5">
        <f>Points[[#This Row],[31+]]-Points[[#This Row],[32+]]</f>
        <v>1.3199999999999996E-2</v>
      </c>
      <c r="BJ134" s="5">
        <f>Points[[#This Row],[32+]]-Points[[#This Row],[33+]]</f>
        <v>1.056E-2</v>
      </c>
      <c r="BK134" s="5">
        <f>Points[[#This Row],[33+]]-Points[[#This Row],[34+]]</f>
        <v>8.3100000000000014E-3</v>
      </c>
      <c r="BL134" s="5">
        <f>Points[[#This Row],[34+]]-Points[[#This Row],[35+]]</f>
        <v>6.8499999999999985E-3</v>
      </c>
      <c r="BM134" s="5">
        <f>Points[[#This Row],[35+]]-Points[[#This Row],[40+]]</f>
        <v>1.4280000000000001E-2</v>
      </c>
      <c r="BN134" s="5">
        <f>Points[[#This Row],[40+]]-Points[[#This Row],[45+]]</f>
        <v>2.4300000000000003E-3</v>
      </c>
    </row>
    <row r="135" spans="1:66" x14ac:dyDescent="0.25">
      <c r="A135" s="10">
        <v>22400795</v>
      </c>
      <c r="B135" s="4" t="s">
        <v>155</v>
      </c>
      <c r="C135" s="4" t="s">
        <v>270</v>
      </c>
      <c r="D135" s="11">
        <v>0.89583333333333337</v>
      </c>
      <c r="E135" s="6" t="str">
        <f>HYPERLINK("https://www.nba.com/stats/player/1631110/boxscores-traditional", "Jeremy Sochan")</f>
        <v>Jeremy Sochan</v>
      </c>
      <c r="F135">
        <v>12.2</v>
      </c>
      <c r="G135" s="4">
        <v>2.9260000000000002</v>
      </c>
      <c r="H135" s="3">
        <v>0.92506999999999995</v>
      </c>
      <c r="I135" s="3">
        <v>0.86214000000000002</v>
      </c>
      <c r="J135" s="3">
        <v>0.77337</v>
      </c>
      <c r="K135" s="3">
        <v>0.65910000000000002</v>
      </c>
      <c r="L135" s="3">
        <v>0.52790000000000004</v>
      </c>
      <c r="M135" s="3">
        <v>0.39357999999999999</v>
      </c>
      <c r="N135" s="3">
        <v>0.26762999999999998</v>
      </c>
      <c r="O135" s="3">
        <v>0.16853000000000001</v>
      </c>
      <c r="P135" s="3">
        <v>9.6799999999999997E-2</v>
      </c>
      <c r="Q135" s="3">
        <v>5.0500000000000003E-2</v>
      </c>
      <c r="R135" s="3">
        <v>2.385E-2</v>
      </c>
      <c r="S135" s="3">
        <v>1.017E-2</v>
      </c>
      <c r="T135" s="3">
        <v>3.79E-3</v>
      </c>
      <c r="U135" s="3">
        <v>1.31E-3</v>
      </c>
      <c r="V135" s="3">
        <v>4.0000000000000002E-4</v>
      </c>
      <c r="W135" s="3">
        <v>1.1E-4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5">
        <f>Points[[#This Row],[8+]]-Points[[#This Row],[9+]]</f>
        <v>6.292999999999993E-2</v>
      </c>
      <c r="AM135" s="5">
        <f>Points[[#This Row],[9+]]-Points[[#This Row],[10+]]</f>
        <v>8.8770000000000016E-2</v>
      </c>
      <c r="AN135" s="5">
        <f>Points[[#This Row],[10+]]-Points[[#This Row],[11+]]</f>
        <v>0.11426999999999998</v>
      </c>
      <c r="AO135" s="5">
        <f>Points[[#This Row],[11+]]-Points[[#This Row],[12+]]</f>
        <v>0.13119999999999998</v>
      </c>
      <c r="AP135" s="5">
        <f>Points[[#This Row],[12+]]-Points[[#This Row],[13+]]</f>
        <v>0.13432000000000005</v>
      </c>
      <c r="AQ135" s="5">
        <f>Points[[#This Row],[13+]]-Points[[#This Row],[14+]]</f>
        <v>0.12595000000000001</v>
      </c>
      <c r="AR135" s="5">
        <f>Points[[#This Row],[14+]]-Points[[#This Row],[15+]]</f>
        <v>9.9099999999999966E-2</v>
      </c>
      <c r="AS135" s="5">
        <f>Points[[#This Row],[15+]]-Points[[#This Row],[16+]]</f>
        <v>7.1730000000000016E-2</v>
      </c>
      <c r="AT135" s="5">
        <f>Points[[#This Row],[16+]]-Points[[#This Row],[17+]]</f>
        <v>4.6299999999999994E-2</v>
      </c>
      <c r="AU135" s="5">
        <f>Points[[#This Row],[17+]]-Points[[#This Row],[18+]]</f>
        <v>2.6650000000000004E-2</v>
      </c>
      <c r="AV135" s="5">
        <f>Points[[#This Row],[18+]]-Points[[#This Row],[19+]]</f>
        <v>1.3679999999999999E-2</v>
      </c>
      <c r="AW135" s="5">
        <f>Points[[#This Row],[19+]]-Points[[#This Row],[20+]]</f>
        <v>6.3800000000000003E-3</v>
      </c>
      <c r="AX135" s="5">
        <f>Points[[#This Row],[20+]]-Points[[#This Row],[21+]]</f>
        <v>2.48E-3</v>
      </c>
      <c r="AY135" s="5">
        <f>Points[[#This Row],[21+]]-Points[[#This Row],[22+]]</f>
        <v>9.1E-4</v>
      </c>
      <c r="AZ135" s="5">
        <f>Points[[#This Row],[22+]]-Points[[#This Row],[23+]]</f>
        <v>2.9E-4</v>
      </c>
      <c r="BA135" s="5">
        <f>Points[[#This Row],[23+]]-Points[[#This Row],[24+]]</f>
        <v>1.1E-4</v>
      </c>
      <c r="BB135" s="5">
        <f>Points[[#This Row],[24+]]-Points[[#This Row],[25+]]</f>
        <v>0</v>
      </c>
      <c r="BC135" s="5">
        <f>Points[[#This Row],[25+]]-Points[[#This Row],[26+]]</f>
        <v>0</v>
      </c>
      <c r="BD135" s="5">
        <f>Points[[#This Row],[26+]]-Points[[#This Row],[27+]]</f>
        <v>0</v>
      </c>
      <c r="BE135" s="5">
        <f>Points[[#This Row],[27+]]-Points[[#This Row],[28+]]</f>
        <v>0</v>
      </c>
      <c r="BF135" s="5">
        <f>Points[[#This Row],[28+]]-Points[[#This Row],[29+]]</f>
        <v>0</v>
      </c>
      <c r="BG135" s="5">
        <f>Points[[#This Row],[29+]]-Points[[#This Row],[30+]]</f>
        <v>0</v>
      </c>
      <c r="BH135" s="5">
        <f>Points[[#This Row],[30+]]-Points[[#This Row],[31+]]</f>
        <v>0</v>
      </c>
      <c r="BI135" s="5">
        <f>Points[[#This Row],[31+]]-Points[[#This Row],[32+]]</f>
        <v>0</v>
      </c>
      <c r="BJ135" s="5">
        <f>Points[[#This Row],[32+]]-Points[[#This Row],[33+]]</f>
        <v>0</v>
      </c>
      <c r="BK135" s="5">
        <f>Points[[#This Row],[33+]]-Points[[#This Row],[34+]]</f>
        <v>0</v>
      </c>
      <c r="BL135" s="5">
        <f>Points[[#This Row],[34+]]-Points[[#This Row],[35+]]</f>
        <v>0</v>
      </c>
      <c r="BM135" s="5">
        <f>Points[[#This Row],[35+]]-Points[[#This Row],[40+]]</f>
        <v>0</v>
      </c>
      <c r="BN135" s="5">
        <f>Points[[#This Row],[40+]]-Points[[#This Row],[45+]]</f>
        <v>0</v>
      </c>
    </row>
    <row r="136" spans="1:66" x14ac:dyDescent="0.25">
      <c r="A136" s="10">
        <v>22400795</v>
      </c>
      <c r="B136" s="4" t="s">
        <v>155</v>
      </c>
      <c r="C136" s="4" t="s">
        <v>270</v>
      </c>
      <c r="D136" s="11">
        <v>0.89583333333333337</v>
      </c>
      <c r="E136" s="6" t="str">
        <f>HYPERLINK("https://www.nba.com/stats/player/203084/boxscores-traditional", "Harrison Barnes")</f>
        <v>Harrison Barnes</v>
      </c>
      <c r="F136">
        <v>13.6</v>
      </c>
      <c r="G136" s="4">
        <v>4.2240000000000002</v>
      </c>
      <c r="H136" s="3">
        <v>0.90824000000000005</v>
      </c>
      <c r="I136" s="3">
        <v>0.86214000000000002</v>
      </c>
      <c r="J136" s="3">
        <v>0.80234000000000005</v>
      </c>
      <c r="K136" s="3">
        <v>0.73236999999999997</v>
      </c>
      <c r="L136" s="3">
        <v>0.64802999999999999</v>
      </c>
      <c r="M136" s="3">
        <v>0.55567</v>
      </c>
      <c r="N136" s="3">
        <v>0.46414</v>
      </c>
      <c r="O136" s="3">
        <v>0.37069999999999997</v>
      </c>
      <c r="P136" s="3">
        <v>0.28433999999999998</v>
      </c>
      <c r="Q136" s="3">
        <v>0.21185999999999999</v>
      </c>
      <c r="R136" s="3">
        <v>0.14917</v>
      </c>
      <c r="S136" s="3">
        <v>0.10027</v>
      </c>
      <c r="T136" s="3">
        <v>6.4259999999999998E-2</v>
      </c>
      <c r="U136" s="3">
        <v>4.0059999999999998E-2</v>
      </c>
      <c r="V136" s="3">
        <v>2.3300000000000001E-2</v>
      </c>
      <c r="W136" s="3">
        <v>1.2869999999999999E-2</v>
      </c>
      <c r="X136" s="3">
        <v>6.9499999999999996E-3</v>
      </c>
      <c r="Y136" s="3">
        <v>3.47E-3</v>
      </c>
      <c r="Z136" s="3">
        <v>1.64E-3</v>
      </c>
      <c r="AA136" s="3">
        <v>7.6000000000000004E-4</v>
      </c>
      <c r="AB136" s="3">
        <v>3.2000000000000003E-4</v>
      </c>
      <c r="AC136" s="3">
        <v>1.2999999999999999E-4</v>
      </c>
      <c r="AD136" s="3">
        <v>5.0000000000000002E-5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5">
        <f>Points[[#This Row],[8+]]-Points[[#This Row],[9+]]</f>
        <v>4.610000000000003E-2</v>
      </c>
      <c r="AM136" s="5">
        <f>Points[[#This Row],[9+]]-Points[[#This Row],[10+]]</f>
        <v>5.9799999999999964E-2</v>
      </c>
      <c r="AN136" s="5">
        <f>Points[[#This Row],[10+]]-Points[[#This Row],[11+]]</f>
        <v>6.9970000000000088E-2</v>
      </c>
      <c r="AO136" s="5">
        <f>Points[[#This Row],[11+]]-Points[[#This Row],[12+]]</f>
        <v>8.4339999999999971E-2</v>
      </c>
      <c r="AP136" s="5">
        <f>Points[[#This Row],[12+]]-Points[[#This Row],[13+]]</f>
        <v>9.2359999999999998E-2</v>
      </c>
      <c r="AQ136" s="5">
        <f>Points[[#This Row],[13+]]-Points[[#This Row],[14+]]</f>
        <v>9.153E-2</v>
      </c>
      <c r="AR136" s="5">
        <f>Points[[#This Row],[14+]]-Points[[#This Row],[15+]]</f>
        <v>9.3440000000000023E-2</v>
      </c>
      <c r="AS136" s="5">
        <f>Points[[#This Row],[15+]]-Points[[#This Row],[16+]]</f>
        <v>8.6359999999999992E-2</v>
      </c>
      <c r="AT136" s="5">
        <f>Points[[#This Row],[16+]]-Points[[#This Row],[17+]]</f>
        <v>7.2479999999999989E-2</v>
      </c>
      <c r="AU136" s="5">
        <f>Points[[#This Row],[17+]]-Points[[#This Row],[18+]]</f>
        <v>6.2689999999999996E-2</v>
      </c>
      <c r="AV136" s="5">
        <f>Points[[#This Row],[18+]]-Points[[#This Row],[19+]]</f>
        <v>4.8899999999999999E-2</v>
      </c>
      <c r="AW136" s="5">
        <f>Points[[#This Row],[19+]]-Points[[#This Row],[20+]]</f>
        <v>3.601E-2</v>
      </c>
      <c r="AX136" s="5">
        <f>Points[[#This Row],[20+]]-Points[[#This Row],[21+]]</f>
        <v>2.4199999999999999E-2</v>
      </c>
      <c r="AY136" s="5">
        <f>Points[[#This Row],[21+]]-Points[[#This Row],[22+]]</f>
        <v>1.6759999999999997E-2</v>
      </c>
      <c r="AZ136" s="5">
        <f>Points[[#This Row],[22+]]-Points[[#This Row],[23+]]</f>
        <v>1.0430000000000002E-2</v>
      </c>
      <c r="BA136" s="5">
        <f>Points[[#This Row],[23+]]-Points[[#This Row],[24+]]</f>
        <v>5.9199999999999999E-3</v>
      </c>
      <c r="BB136" s="5">
        <f>Points[[#This Row],[24+]]-Points[[#This Row],[25+]]</f>
        <v>3.4799999999999996E-3</v>
      </c>
      <c r="BC136" s="5">
        <f>Points[[#This Row],[25+]]-Points[[#This Row],[26+]]</f>
        <v>1.83E-3</v>
      </c>
      <c r="BD136" s="5">
        <f>Points[[#This Row],[26+]]-Points[[#This Row],[27+]]</f>
        <v>8.7999999999999992E-4</v>
      </c>
      <c r="BE136" s="5">
        <f>Points[[#This Row],[27+]]-Points[[#This Row],[28+]]</f>
        <v>4.4000000000000002E-4</v>
      </c>
      <c r="BF136" s="5">
        <f>Points[[#This Row],[28+]]-Points[[#This Row],[29+]]</f>
        <v>1.9000000000000004E-4</v>
      </c>
      <c r="BG136" s="5">
        <f>Points[[#This Row],[29+]]-Points[[#This Row],[30+]]</f>
        <v>7.9999999999999993E-5</v>
      </c>
      <c r="BH136" s="5">
        <f>Points[[#This Row],[30+]]-Points[[#This Row],[31+]]</f>
        <v>5.0000000000000002E-5</v>
      </c>
      <c r="BI136" s="5">
        <f>Points[[#This Row],[31+]]-Points[[#This Row],[32+]]</f>
        <v>0</v>
      </c>
      <c r="BJ136" s="5">
        <f>Points[[#This Row],[32+]]-Points[[#This Row],[33+]]</f>
        <v>0</v>
      </c>
      <c r="BK136" s="5">
        <f>Points[[#This Row],[33+]]-Points[[#This Row],[34+]]</f>
        <v>0</v>
      </c>
      <c r="BL136" s="5">
        <f>Points[[#This Row],[34+]]-Points[[#This Row],[35+]]</f>
        <v>0</v>
      </c>
      <c r="BM136" s="5">
        <f>Points[[#This Row],[35+]]-Points[[#This Row],[40+]]</f>
        <v>0</v>
      </c>
      <c r="BN136" s="5">
        <f>Points[[#This Row],[40+]]-Points[[#This Row],[45+]]</f>
        <v>0</v>
      </c>
    </row>
    <row r="137" spans="1:66" x14ac:dyDescent="0.25">
      <c r="A137" s="10">
        <v>22400795</v>
      </c>
      <c r="B137" s="4" t="s">
        <v>155</v>
      </c>
      <c r="C137" s="4" t="s">
        <v>270</v>
      </c>
      <c r="D137" s="11">
        <v>0.89583333333333337</v>
      </c>
      <c r="E137" s="6" t="str">
        <f>HYPERLINK("https://www.nba.com/stats/player/1630170/boxscores-traditional", "Devin Vassell")</f>
        <v>Devin Vassell</v>
      </c>
      <c r="F137">
        <v>15</v>
      </c>
      <c r="G137" s="4">
        <v>6.899</v>
      </c>
      <c r="H137" s="3">
        <v>0.84375</v>
      </c>
      <c r="I137" s="3">
        <v>0.80784999999999996</v>
      </c>
      <c r="J137" s="3">
        <v>0.76424000000000003</v>
      </c>
      <c r="K137" s="3">
        <v>0.71904000000000001</v>
      </c>
      <c r="L137" s="3">
        <v>0.66639999999999999</v>
      </c>
      <c r="M137" s="3">
        <v>0.61409000000000002</v>
      </c>
      <c r="N137" s="3">
        <v>0.55567</v>
      </c>
      <c r="O137" s="3">
        <v>0.5</v>
      </c>
      <c r="P137" s="3">
        <v>0.44433</v>
      </c>
      <c r="Q137" s="3">
        <v>0.38590999999999998</v>
      </c>
      <c r="R137" s="3">
        <v>0.33360000000000001</v>
      </c>
      <c r="S137" s="3">
        <v>0.28095999999999999</v>
      </c>
      <c r="T137" s="3">
        <v>0.23576</v>
      </c>
      <c r="U137" s="3">
        <v>0.19214999999999999</v>
      </c>
      <c r="V137" s="3">
        <v>0.15625</v>
      </c>
      <c r="W137" s="3">
        <v>0.12302</v>
      </c>
      <c r="X137" s="3">
        <v>9.6799999999999997E-2</v>
      </c>
      <c r="Y137" s="3">
        <v>7.3529999999999998E-2</v>
      </c>
      <c r="Z137" s="3">
        <v>5.5919999999999997E-2</v>
      </c>
      <c r="AA137" s="3">
        <v>4.0930000000000001E-2</v>
      </c>
      <c r="AB137" s="3">
        <v>3.005E-2</v>
      </c>
      <c r="AC137" s="3">
        <v>2.1180000000000001E-2</v>
      </c>
      <c r="AD137" s="3">
        <v>1.4999999999999999E-2</v>
      </c>
      <c r="AE137" s="3">
        <v>1.017E-2</v>
      </c>
      <c r="AF137" s="3">
        <v>6.9499999999999996E-3</v>
      </c>
      <c r="AG137" s="3">
        <v>4.5300000000000002E-3</v>
      </c>
      <c r="AH137" s="3">
        <v>2.98E-3</v>
      </c>
      <c r="AI137" s="3">
        <v>1.8699999999999999E-3</v>
      </c>
      <c r="AJ137" s="3">
        <v>1.4999999999999999E-4</v>
      </c>
      <c r="AK137" s="3">
        <v>0</v>
      </c>
      <c r="AL137" s="5">
        <f>Points[[#This Row],[8+]]-Points[[#This Row],[9+]]</f>
        <v>3.5900000000000043E-2</v>
      </c>
      <c r="AM137" s="5">
        <f>Points[[#This Row],[9+]]-Points[[#This Row],[10+]]</f>
        <v>4.3609999999999927E-2</v>
      </c>
      <c r="AN137" s="5">
        <f>Points[[#This Row],[10+]]-Points[[#This Row],[11+]]</f>
        <v>4.5200000000000018E-2</v>
      </c>
      <c r="AO137" s="5">
        <f>Points[[#This Row],[11+]]-Points[[#This Row],[12+]]</f>
        <v>5.264000000000002E-2</v>
      </c>
      <c r="AP137" s="5">
        <f>Points[[#This Row],[12+]]-Points[[#This Row],[13+]]</f>
        <v>5.2309999999999968E-2</v>
      </c>
      <c r="AQ137" s="5">
        <f>Points[[#This Row],[13+]]-Points[[#This Row],[14+]]</f>
        <v>5.8420000000000027E-2</v>
      </c>
      <c r="AR137" s="5">
        <f>Points[[#This Row],[14+]]-Points[[#This Row],[15+]]</f>
        <v>5.5669999999999997E-2</v>
      </c>
      <c r="AS137" s="5">
        <f>Points[[#This Row],[15+]]-Points[[#This Row],[16+]]</f>
        <v>5.5669999999999997E-2</v>
      </c>
      <c r="AT137" s="5">
        <f>Points[[#This Row],[16+]]-Points[[#This Row],[17+]]</f>
        <v>5.8420000000000027E-2</v>
      </c>
      <c r="AU137" s="5">
        <f>Points[[#This Row],[17+]]-Points[[#This Row],[18+]]</f>
        <v>5.2309999999999968E-2</v>
      </c>
      <c r="AV137" s="5">
        <f>Points[[#This Row],[18+]]-Points[[#This Row],[19+]]</f>
        <v>5.264000000000002E-2</v>
      </c>
      <c r="AW137" s="5">
        <f>Points[[#This Row],[19+]]-Points[[#This Row],[20+]]</f>
        <v>4.519999999999999E-2</v>
      </c>
      <c r="AX137" s="5">
        <f>Points[[#This Row],[20+]]-Points[[#This Row],[21+]]</f>
        <v>4.361000000000001E-2</v>
      </c>
      <c r="AY137" s="5">
        <f>Points[[#This Row],[21+]]-Points[[#This Row],[22+]]</f>
        <v>3.5899999999999987E-2</v>
      </c>
      <c r="AZ137" s="5">
        <f>Points[[#This Row],[22+]]-Points[[#This Row],[23+]]</f>
        <v>3.3229999999999996E-2</v>
      </c>
      <c r="BA137" s="5">
        <f>Points[[#This Row],[23+]]-Points[[#This Row],[24+]]</f>
        <v>2.6220000000000007E-2</v>
      </c>
      <c r="BB137" s="5">
        <f>Points[[#This Row],[24+]]-Points[[#This Row],[25+]]</f>
        <v>2.3269999999999999E-2</v>
      </c>
      <c r="BC137" s="5">
        <f>Points[[#This Row],[25+]]-Points[[#This Row],[26+]]</f>
        <v>1.7610000000000001E-2</v>
      </c>
      <c r="BD137" s="5">
        <f>Points[[#This Row],[26+]]-Points[[#This Row],[27+]]</f>
        <v>1.4989999999999996E-2</v>
      </c>
      <c r="BE137" s="5">
        <f>Points[[#This Row],[27+]]-Points[[#This Row],[28+]]</f>
        <v>1.0880000000000001E-2</v>
      </c>
      <c r="BF137" s="5">
        <f>Points[[#This Row],[28+]]-Points[[#This Row],[29+]]</f>
        <v>8.8699999999999994E-3</v>
      </c>
      <c r="BG137" s="5">
        <f>Points[[#This Row],[29+]]-Points[[#This Row],[30+]]</f>
        <v>6.1800000000000015E-3</v>
      </c>
      <c r="BH137" s="5">
        <f>Points[[#This Row],[30+]]-Points[[#This Row],[31+]]</f>
        <v>4.8299999999999992E-3</v>
      </c>
      <c r="BI137" s="5">
        <f>Points[[#This Row],[31+]]-Points[[#This Row],[32+]]</f>
        <v>3.2200000000000006E-3</v>
      </c>
      <c r="BJ137" s="5">
        <f>Points[[#This Row],[32+]]-Points[[#This Row],[33+]]</f>
        <v>2.4199999999999994E-3</v>
      </c>
      <c r="BK137" s="5">
        <f>Points[[#This Row],[33+]]-Points[[#This Row],[34+]]</f>
        <v>1.5500000000000002E-3</v>
      </c>
      <c r="BL137" s="5">
        <f>Points[[#This Row],[34+]]-Points[[#This Row],[35+]]</f>
        <v>1.1100000000000001E-3</v>
      </c>
      <c r="BM137" s="5">
        <f>Points[[#This Row],[35+]]-Points[[#This Row],[40+]]</f>
        <v>1.72E-3</v>
      </c>
      <c r="BN137" s="5">
        <f>Points[[#This Row],[40+]]-Points[[#This Row],[45+]]</f>
        <v>1.4999999999999999E-4</v>
      </c>
    </row>
    <row r="138" spans="1:66" x14ac:dyDescent="0.25">
      <c r="A138" s="10">
        <v>22400795</v>
      </c>
      <c r="B138" s="4" t="s">
        <v>270</v>
      </c>
      <c r="C138" s="4" t="s">
        <v>155</v>
      </c>
      <c r="D138" s="11">
        <v>0.89583333333333337</v>
      </c>
      <c r="E138" s="6" t="str">
        <f>HYPERLINK("https://www.nba.com/stats/player/201142/boxscores-traditional", "Kevin Durant")</f>
        <v>Kevin Durant</v>
      </c>
      <c r="F138">
        <v>27.8</v>
      </c>
      <c r="G138" s="4">
        <v>6.8529999999999998</v>
      </c>
      <c r="H138" s="3">
        <v>0.99807000000000001</v>
      </c>
      <c r="I138" s="3">
        <v>0.99692999999999998</v>
      </c>
      <c r="J138" s="3">
        <v>0.99534</v>
      </c>
      <c r="K138" s="3">
        <v>0.99285999999999996</v>
      </c>
      <c r="L138" s="3">
        <v>0.98956</v>
      </c>
      <c r="M138" s="3">
        <v>0.98460999999999999</v>
      </c>
      <c r="N138" s="3">
        <v>0.97777999999999998</v>
      </c>
      <c r="O138" s="3">
        <v>0.96926000000000001</v>
      </c>
      <c r="P138" s="3">
        <v>0.95728000000000002</v>
      </c>
      <c r="Q138" s="3">
        <v>0.94294999999999995</v>
      </c>
      <c r="R138" s="3">
        <v>0.92364000000000002</v>
      </c>
      <c r="S138" s="3">
        <v>0.89973000000000003</v>
      </c>
      <c r="T138" s="3">
        <v>0.87285999999999997</v>
      </c>
      <c r="U138" s="3">
        <v>0.83891000000000004</v>
      </c>
      <c r="V138" s="3">
        <v>0.80234000000000005</v>
      </c>
      <c r="W138" s="3">
        <v>0.75804000000000005</v>
      </c>
      <c r="X138" s="3">
        <v>0.70884000000000003</v>
      </c>
      <c r="Y138" s="3">
        <v>0.65910000000000002</v>
      </c>
      <c r="Z138" s="3">
        <v>0.60257000000000005</v>
      </c>
      <c r="AA138" s="3">
        <v>0.54776000000000002</v>
      </c>
      <c r="AB138" s="3">
        <v>0.48803000000000002</v>
      </c>
      <c r="AC138" s="3">
        <v>0.42858000000000002</v>
      </c>
      <c r="AD138" s="3">
        <v>0.37447999999999998</v>
      </c>
      <c r="AE138" s="3">
        <v>0.31918000000000002</v>
      </c>
      <c r="AF138" s="3">
        <v>0.27093</v>
      </c>
      <c r="AG138" s="3">
        <v>0.22363</v>
      </c>
      <c r="AH138" s="3">
        <v>0.18406</v>
      </c>
      <c r="AI138" s="3">
        <v>0.14685999999999999</v>
      </c>
      <c r="AJ138" s="3">
        <v>3.7539999999999997E-2</v>
      </c>
      <c r="AK138" s="3">
        <v>6.0400000000000002E-3</v>
      </c>
      <c r="AL138" s="5">
        <f>Points[[#This Row],[8+]]-Points[[#This Row],[9+]]</f>
        <v>1.1400000000000299E-3</v>
      </c>
      <c r="AM138" s="5">
        <f>Points[[#This Row],[9+]]-Points[[#This Row],[10+]]</f>
        <v>1.5899999999999803E-3</v>
      </c>
      <c r="AN138" s="5">
        <f>Points[[#This Row],[10+]]-Points[[#This Row],[11+]]</f>
        <v>2.4800000000000377E-3</v>
      </c>
      <c r="AO138" s="5">
        <f>Points[[#This Row],[11+]]-Points[[#This Row],[12+]]</f>
        <v>3.2999999999999696E-3</v>
      </c>
      <c r="AP138" s="5">
        <f>Points[[#This Row],[12+]]-Points[[#This Row],[13+]]</f>
        <v>4.9500000000000099E-3</v>
      </c>
      <c r="AQ138" s="5">
        <f>Points[[#This Row],[13+]]-Points[[#This Row],[14+]]</f>
        <v>6.8300000000000027E-3</v>
      </c>
      <c r="AR138" s="5">
        <f>Points[[#This Row],[14+]]-Points[[#This Row],[15+]]</f>
        <v>8.519999999999972E-3</v>
      </c>
      <c r="AS138" s="5">
        <f>Points[[#This Row],[15+]]-Points[[#This Row],[16+]]</f>
        <v>1.1979999999999991E-2</v>
      </c>
      <c r="AT138" s="5">
        <f>Points[[#This Row],[16+]]-Points[[#This Row],[17+]]</f>
        <v>1.4330000000000065E-2</v>
      </c>
      <c r="AU138" s="5">
        <f>Points[[#This Row],[17+]]-Points[[#This Row],[18+]]</f>
        <v>1.9309999999999938E-2</v>
      </c>
      <c r="AV138" s="5">
        <f>Points[[#This Row],[18+]]-Points[[#This Row],[19+]]</f>
        <v>2.3909999999999987E-2</v>
      </c>
      <c r="AW138" s="5">
        <f>Points[[#This Row],[19+]]-Points[[#This Row],[20+]]</f>
        <v>2.6870000000000061E-2</v>
      </c>
      <c r="AX138" s="5">
        <f>Points[[#This Row],[20+]]-Points[[#This Row],[21+]]</f>
        <v>3.3949999999999925E-2</v>
      </c>
      <c r="AY138" s="5">
        <f>Points[[#This Row],[21+]]-Points[[#This Row],[22+]]</f>
        <v>3.6569999999999991E-2</v>
      </c>
      <c r="AZ138" s="5">
        <f>Points[[#This Row],[22+]]-Points[[#This Row],[23+]]</f>
        <v>4.4300000000000006E-2</v>
      </c>
      <c r="BA138" s="5">
        <f>Points[[#This Row],[23+]]-Points[[#This Row],[24+]]</f>
        <v>4.9200000000000021E-2</v>
      </c>
      <c r="BB138" s="5">
        <f>Points[[#This Row],[24+]]-Points[[#This Row],[25+]]</f>
        <v>4.9740000000000006E-2</v>
      </c>
      <c r="BC138" s="5">
        <f>Points[[#This Row],[25+]]-Points[[#This Row],[26+]]</f>
        <v>5.6529999999999969E-2</v>
      </c>
      <c r="BD138" s="5">
        <f>Points[[#This Row],[26+]]-Points[[#This Row],[27+]]</f>
        <v>5.4810000000000025E-2</v>
      </c>
      <c r="BE138" s="5">
        <f>Points[[#This Row],[27+]]-Points[[#This Row],[28+]]</f>
        <v>5.9730000000000005E-2</v>
      </c>
      <c r="BF138" s="5">
        <f>Points[[#This Row],[28+]]-Points[[#This Row],[29+]]</f>
        <v>5.9450000000000003E-2</v>
      </c>
      <c r="BG138" s="5">
        <f>Points[[#This Row],[29+]]-Points[[#This Row],[30+]]</f>
        <v>5.4100000000000037E-2</v>
      </c>
      <c r="BH138" s="5">
        <f>Points[[#This Row],[30+]]-Points[[#This Row],[31+]]</f>
        <v>5.529999999999996E-2</v>
      </c>
      <c r="BI138" s="5">
        <f>Points[[#This Row],[31+]]-Points[[#This Row],[32+]]</f>
        <v>4.8250000000000015E-2</v>
      </c>
      <c r="BJ138" s="5">
        <f>Points[[#This Row],[32+]]-Points[[#This Row],[33+]]</f>
        <v>4.7300000000000009E-2</v>
      </c>
      <c r="BK138" s="5">
        <f>Points[[#This Row],[33+]]-Points[[#This Row],[34+]]</f>
        <v>3.9569999999999994E-2</v>
      </c>
      <c r="BL138" s="5">
        <f>Points[[#This Row],[34+]]-Points[[#This Row],[35+]]</f>
        <v>3.7200000000000011E-2</v>
      </c>
      <c r="BM138" s="5">
        <f>Points[[#This Row],[35+]]-Points[[#This Row],[40+]]</f>
        <v>0.10932</v>
      </c>
      <c r="BN138" s="5">
        <f>Points[[#This Row],[40+]]-Points[[#This Row],[45+]]</f>
        <v>3.15E-2</v>
      </c>
    </row>
    <row r="139" spans="1:66" x14ac:dyDescent="0.25">
      <c r="A139" s="10">
        <v>22400795</v>
      </c>
      <c r="B139" s="4" t="s">
        <v>270</v>
      </c>
      <c r="C139" s="4" t="s">
        <v>155</v>
      </c>
      <c r="D139" s="11">
        <v>0.89583333333333337</v>
      </c>
      <c r="E139" s="6" t="str">
        <f>HYPERLINK("https://www.nba.com/stats/player/203078/boxscores-traditional", "Bradley Beal")</f>
        <v>Bradley Beal</v>
      </c>
      <c r="F139">
        <v>20.2</v>
      </c>
      <c r="G139" s="4">
        <v>4.665</v>
      </c>
      <c r="H139" s="3">
        <v>0.99560000000000004</v>
      </c>
      <c r="I139" s="3">
        <v>0.99180000000000001</v>
      </c>
      <c r="J139" s="3">
        <v>0.98573999999999995</v>
      </c>
      <c r="K139" s="3">
        <v>0.97558</v>
      </c>
      <c r="L139" s="3">
        <v>0.96079999999999999</v>
      </c>
      <c r="M139" s="3">
        <v>0.93822000000000005</v>
      </c>
      <c r="N139" s="3">
        <v>0.90824000000000005</v>
      </c>
      <c r="O139" s="3">
        <v>0.86650000000000005</v>
      </c>
      <c r="P139" s="3">
        <v>0.81594</v>
      </c>
      <c r="Q139" s="3">
        <v>0.75490000000000002</v>
      </c>
      <c r="R139" s="3">
        <v>0.68081999999999998</v>
      </c>
      <c r="S139" s="3">
        <v>0.60257000000000005</v>
      </c>
      <c r="T139" s="3">
        <v>0.51595000000000002</v>
      </c>
      <c r="U139" s="3">
        <v>0.43251000000000001</v>
      </c>
      <c r="V139" s="3">
        <v>0.34827000000000002</v>
      </c>
      <c r="W139" s="3">
        <v>0.27424999999999999</v>
      </c>
      <c r="X139" s="3">
        <v>0.20896999999999999</v>
      </c>
      <c r="Y139" s="3">
        <v>0.15151000000000001</v>
      </c>
      <c r="Z139" s="3">
        <v>0.10749</v>
      </c>
      <c r="AA139" s="3">
        <v>7.2150000000000006E-2</v>
      </c>
      <c r="AB139" s="3">
        <v>4.7460000000000002E-2</v>
      </c>
      <c r="AC139" s="3">
        <v>2.938E-2</v>
      </c>
      <c r="AD139" s="3">
        <v>1.7860000000000001E-2</v>
      </c>
      <c r="AE139" s="3">
        <v>1.017E-2</v>
      </c>
      <c r="AF139" s="3">
        <v>5.7000000000000002E-3</v>
      </c>
      <c r="AG139" s="3">
        <v>3.0699999999999998E-3</v>
      </c>
      <c r="AH139" s="3">
        <v>1.5399999999999999E-3</v>
      </c>
      <c r="AI139" s="3">
        <v>7.6000000000000004E-4</v>
      </c>
      <c r="AJ139" s="3">
        <v>0</v>
      </c>
      <c r="AK139" s="3">
        <v>0</v>
      </c>
      <c r="AL139" s="5">
        <f>Points[[#This Row],[8+]]-Points[[#This Row],[9+]]</f>
        <v>3.8000000000000256E-3</v>
      </c>
      <c r="AM139" s="5">
        <f>Points[[#This Row],[9+]]-Points[[#This Row],[10+]]</f>
        <v>6.0600000000000653E-3</v>
      </c>
      <c r="AN139" s="5">
        <f>Points[[#This Row],[10+]]-Points[[#This Row],[11+]]</f>
        <v>1.0159999999999947E-2</v>
      </c>
      <c r="AO139" s="5">
        <f>Points[[#This Row],[11+]]-Points[[#This Row],[12+]]</f>
        <v>1.4780000000000015E-2</v>
      </c>
      <c r="AP139" s="5">
        <f>Points[[#This Row],[12+]]-Points[[#This Row],[13+]]</f>
        <v>2.2579999999999933E-2</v>
      </c>
      <c r="AQ139" s="5">
        <f>Points[[#This Row],[13+]]-Points[[#This Row],[14+]]</f>
        <v>2.9980000000000007E-2</v>
      </c>
      <c r="AR139" s="5">
        <f>Points[[#This Row],[14+]]-Points[[#This Row],[15+]]</f>
        <v>4.1739999999999999E-2</v>
      </c>
      <c r="AS139" s="5">
        <f>Points[[#This Row],[15+]]-Points[[#This Row],[16+]]</f>
        <v>5.0560000000000049E-2</v>
      </c>
      <c r="AT139" s="5">
        <f>Points[[#This Row],[16+]]-Points[[#This Row],[17+]]</f>
        <v>6.1039999999999983E-2</v>
      </c>
      <c r="AU139" s="5">
        <f>Points[[#This Row],[17+]]-Points[[#This Row],[18+]]</f>
        <v>7.4080000000000035E-2</v>
      </c>
      <c r="AV139" s="5">
        <f>Points[[#This Row],[18+]]-Points[[#This Row],[19+]]</f>
        <v>7.8249999999999931E-2</v>
      </c>
      <c r="AW139" s="5">
        <f>Points[[#This Row],[19+]]-Points[[#This Row],[20+]]</f>
        <v>8.662000000000003E-2</v>
      </c>
      <c r="AX139" s="5">
        <f>Points[[#This Row],[20+]]-Points[[#This Row],[21+]]</f>
        <v>8.3440000000000014E-2</v>
      </c>
      <c r="AY139" s="5">
        <f>Points[[#This Row],[21+]]-Points[[#This Row],[22+]]</f>
        <v>8.4239999999999982E-2</v>
      </c>
      <c r="AZ139" s="5">
        <f>Points[[#This Row],[22+]]-Points[[#This Row],[23+]]</f>
        <v>7.402000000000003E-2</v>
      </c>
      <c r="BA139" s="5">
        <f>Points[[#This Row],[23+]]-Points[[#This Row],[24+]]</f>
        <v>6.5280000000000005E-2</v>
      </c>
      <c r="BB139" s="5">
        <f>Points[[#This Row],[24+]]-Points[[#This Row],[25+]]</f>
        <v>5.7459999999999983E-2</v>
      </c>
      <c r="BC139" s="5">
        <f>Points[[#This Row],[25+]]-Points[[#This Row],[26+]]</f>
        <v>4.4020000000000004E-2</v>
      </c>
      <c r="BD139" s="5">
        <f>Points[[#This Row],[26+]]-Points[[#This Row],[27+]]</f>
        <v>3.5339999999999996E-2</v>
      </c>
      <c r="BE139" s="5">
        <f>Points[[#This Row],[27+]]-Points[[#This Row],[28+]]</f>
        <v>2.4690000000000004E-2</v>
      </c>
      <c r="BF139" s="5">
        <f>Points[[#This Row],[28+]]-Points[[#This Row],[29+]]</f>
        <v>1.8080000000000002E-2</v>
      </c>
      <c r="BG139" s="5">
        <f>Points[[#This Row],[29+]]-Points[[#This Row],[30+]]</f>
        <v>1.1519999999999999E-2</v>
      </c>
      <c r="BH139" s="5">
        <f>Points[[#This Row],[30+]]-Points[[#This Row],[31+]]</f>
        <v>7.6900000000000007E-3</v>
      </c>
      <c r="BI139" s="5">
        <f>Points[[#This Row],[31+]]-Points[[#This Row],[32+]]</f>
        <v>4.47E-3</v>
      </c>
      <c r="BJ139" s="5">
        <f>Points[[#This Row],[32+]]-Points[[#This Row],[33+]]</f>
        <v>2.6300000000000004E-3</v>
      </c>
      <c r="BK139" s="5">
        <f>Points[[#This Row],[33+]]-Points[[#This Row],[34+]]</f>
        <v>1.5299999999999999E-3</v>
      </c>
      <c r="BL139" s="5">
        <f>Points[[#This Row],[34+]]-Points[[#This Row],[35+]]</f>
        <v>7.7999999999999988E-4</v>
      </c>
      <c r="BM139" s="5">
        <f>Points[[#This Row],[35+]]-Points[[#This Row],[40+]]</f>
        <v>7.6000000000000004E-4</v>
      </c>
      <c r="BN139" s="5">
        <f>Points[[#This Row],[40+]]-Points[[#This Row],[45+]]</f>
        <v>0</v>
      </c>
    </row>
    <row r="140" spans="1:66" x14ac:dyDescent="0.25">
      <c r="A140" s="10">
        <v>22400795</v>
      </c>
      <c r="B140" s="4" t="s">
        <v>270</v>
      </c>
      <c r="C140" s="4" t="s">
        <v>155</v>
      </c>
      <c r="D140" s="11">
        <v>0.89583333333333337</v>
      </c>
      <c r="E140" s="6" t="str">
        <f>HYPERLINK("https://www.nba.com/stats/player/1626164/boxscores-traditional", "Devin Booker")</f>
        <v>Devin Booker</v>
      </c>
      <c r="F140">
        <v>28.2</v>
      </c>
      <c r="G140" s="4">
        <v>11.089</v>
      </c>
      <c r="H140" s="3">
        <v>0.96562000000000003</v>
      </c>
      <c r="I140" s="3">
        <v>0.95818000000000003</v>
      </c>
      <c r="J140" s="3">
        <v>0.94950000000000001</v>
      </c>
      <c r="K140" s="3">
        <v>0.93942999999999999</v>
      </c>
      <c r="L140" s="3">
        <v>0.92784999999999995</v>
      </c>
      <c r="M140" s="3">
        <v>0.91466000000000003</v>
      </c>
      <c r="N140" s="3">
        <v>0.89973000000000003</v>
      </c>
      <c r="O140" s="3">
        <v>0.88297999999999999</v>
      </c>
      <c r="P140" s="3">
        <v>0.86433000000000004</v>
      </c>
      <c r="Q140" s="3">
        <v>0.84375</v>
      </c>
      <c r="R140" s="3">
        <v>0.82121</v>
      </c>
      <c r="S140" s="3">
        <v>0.79673000000000005</v>
      </c>
      <c r="T140" s="3">
        <v>0.77034999999999998</v>
      </c>
      <c r="U140" s="3">
        <v>0.74214999999999998</v>
      </c>
      <c r="V140" s="3">
        <v>0.71226</v>
      </c>
      <c r="W140" s="3">
        <v>0.68081999999999998</v>
      </c>
      <c r="X140" s="3">
        <v>0.64802999999999999</v>
      </c>
      <c r="Y140" s="3">
        <v>0.61409000000000002</v>
      </c>
      <c r="Z140" s="3">
        <v>0.57926</v>
      </c>
      <c r="AA140" s="3">
        <v>0.54379999999999995</v>
      </c>
      <c r="AB140" s="3">
        <v>0.50797999999999999</v>
      </c>
      <c r="AC140" s="3">
        <v>0.47210000000000002</v>
      </c>
      <c r="AD140" s="3">
        <v>0.43643999999999999</v>
      </c>
      <c r="AE140" s="3">
        <v>0.40128999999999998</v>
      </c>
      <c r="AF140" s="3">
        <v>0.36692999999999998</v>
      </c>
      <c r="AG140" s="3">
        <v>0.33360000000000001</v>
      </c>
      <c r="AH140" s="3">
        <v>0.30153000000000002</v>
      </c>
      <c r="AI140" s="3">
        <v>0.27093</v>
      </c>
      <c r="AJ140" s="3">
        <v>0.14457</v>
      </c>
      <c r="AK140" s="3">
        <v>6.4259999999999998E-2</v>
      </c>
      <c r="AL140" s="5">
        <f>Points[[#This Row],[8+]]-Points[[#This Row],[9+]]</f>
        <v>7.4400000000000022E-3</v>
      </c>
      <c r="AM140" s="5">
        <f>Points[[#This Row],[9+]]-Points[[#This Row],[10+]]</f>
        <v>8.680000000000021E-3</v>
      </c>
      <c r="AN140" s="5">
        <f>Points[[#This Row],[10+]]-Points[[#This Row],[11+]]</f>
        <v>1.0070000000000023E-2</v>
      </c>
      <c r="AO140" s="5">
        <f>Points[[#This Row],[11+]]-Points[[#This Row],[12+]]</f>
        <v>1.1580000000000035E-2</v>
      </c>
      <c r="AP140" s="5">
        <f>Points[[#This Row],[12+]]-Points[[#This Row],[13+]]</f>
        <v>1.3189999999999924E-2</v>
      </c>
      <c r="AQ140" s="5">
        <f>Points[[#This Row],[13+]]-Points[[#This Row],[14+]]</f>
        <v>1.4929999999999999E-2</v>
      </c>
      <c r="AR140" s="5">
        <f>Points[[#This Row],[14+]]-Points[[#This Row],[15+]]</f>
        <v>1.6750000000000043E-2</v>
      </c>
      <c r="AS140" s="5">
        <f>Points[[#This Row],[15+]]-Points[[#This Row],[16+]]</f>
        <v>1.8649999999999944E-2</v>
      </c>
      <c r="AT140" s="5">
        <f>Points[[#This Row],[16+]]-Points[[#This Row],[17+]]</f>
        <v>2.0580000000000043E-2</v>
      </c>
      <c r="AU140" s="5">
        <f>Points[[#This Row],[17+]]-Points[[#This Row],[18+]]</f>
        <v>2.2540000000000004E-2</v>
      </c>
      <c r="AV140" s="5">
        <f>Points[[#This Row],[18+]]-Points[[#This Row],[19+]]</f>
        <v>2.4479999999999946E-2</v>
      </c>
      <c r="AW140" s="5">
        <f>Points[[#This Row],[19+]]-Points[[#This Row],[20+]]</f>
        <v>2.638000000000007E-2</v>
      </c>
      <c r="AX140" s="5">
        <f>Points[[#This Row],[20+]]-Points[[#This Row],[21+]]</f>
        <v>2.8200000000000003E-2</v>
      </c>
      <c r="AY140" s="5">
        <f>Points[[#This Row],[21+]]-Points[[#This Row],[22+]]</f>
        <v>2.9889999999999972E-2</v>
      </c>
      <c r="AZ140" s="5">
        <f>Points[[#This Row],[22+]]-Points[[#This Row],[23+]]</f>
        <v>3.1440000000000023E-2</v>
      </c>
      <c r="BA140" s="5">
        <f>Points[[#This Row],[23+]]-Points[[#This Row],[24+]]</f>
        <v>3.2789999999999986E-2</v>
      </c>
      <c r="BB140" s="5">
        <f>Points[[#This Row],[24+]]-Points[[#This Row],[25+]]</f>
        <v>3.393999999999997E-2</v>
      </c>
      <c r="BC140" s="5">
        <f>Points[[#This Row],[25+]]-Points[[#This Row],[26+]]</f>
        <v>3.4830000000000028E-2</v>
      </c>
      <c r="BD140" s="5">
        <f>Points[[#This Row],[26+]]-Points[[#This Row],[27+]]</f>
        <v>3.5460000000000047E-2</v>
      </c>
      <c r="BE140" s="5">
        <f>Points[[#This Row],[27+]]-Points[[#This Row],[28+]]</f>
        <v>3.5819999999999963E-2</v>
      </c>
      <c r="BF140" s="5">
        <f>Points[[#This Row],[28+]]-Points[[#This Row],[29+]]</f>
        <v>3.5879999999999967E-2</v>
      </c>
      <c r="BG140" s="5">
        <f>Points[[#This Row],[29+]]-Points[[#This Row],[30+]]</f>
        <v>3.5660000000000025E-2</v>
      </c>
      <c r="BH140" s="5">
        <f>Points[[#This Row],[30+]]-Points[[#This Row],[31+]]</f>
        <v>3.5150000000000015E-2</v>
      </c>
      <c r="BI140" s="5">
        <f>Points[[#This Row],[31+]]-Points[[#This Row],[32+]]</f>
        <v>3.4360000000000002E-2</v>
      </c>
      <c r="BJ140" s="5">
        <f>Points[[#This Row],[32+]]-Points[[#This Row],[33+]]</f>
        <v>3.3329999999999971E-2</v>
      </c>
      <c r="BK140" s="5">
        <f>Points[[#This Row],[33+]]-Points[[#This Row],[34+]]</f>
        <v>3.2069999999999987E-2</v>
      </c>
      <c r="BL140" s="5">
        <f>Points[[#This Row],[34+]]-Points[[#This Row],[35+]]</f>
        <v>3.0600000000000016E-2</v>
      </c>
      <c r="BM140" s="5">
        <f>Points[[#This Row],[35+]]-Points[[#This Row],[40+]]</f>
        <v>0.12636</v>
      </c>
      <c r="BN140" s="5">
        <f>Points[[#This Row],[40+]]-Points[[#This Row],[45+]]</f>
        <v>8.0310000000000006E-2</v>
      </c>
    </row>
    <row r="141" spans="1:66" x14ac:dyDescent="0.25">
      <c r="A141" s="10">
        <v>22400795</v>
      </c>
      <c r="B141" s="4" t="s">
        <v>270</v>
      </c>
      <c r="C141" s="4" t="s">
        <v>155</v>
      </c>
      <c r="D141" s="11">
        <v>0.89583333333333337</v>
      </c>
      <c r="E141" s="6" t="str">
        <f>HYPERLINK("https://www.nba.com/stats/player/1626145/boxscores-traditional", "Tyus Jones")</f>
        <v>Tyus Jones</v>
      </c>
      <c r="F141">
        <v>12.4</v>
      </c>
      <c r="G141" s="4">
        <v>2.577</v>
      </c>
      <c r="H141" s="3">
        <v>0.95637000000000005</v>
      </c>
      <c r="I141" s="3">
        <v>0.90658000000000005</v>
      </c>
      <c r="J141" s="3">
        <v>0.82381000000000004</v>
      </c>
      <c r="K141" s="3">
        <v>0.70540000000000003</v>
      </c>
      <c r="L141" s="3">
        <v>0.56355999999999995</v>
      </c>
      <c r="M141" s="3">
        <v>0.40905000000000002</v>
      </c>
      <c r="N141" s="3">
        <v>0.26762999999999998</v>
      </c>
      <c r="O141" s="3">
        <v>0.15625</v>
      </c>
      <c r="P141" s="3">
        <v>8.0759999999999998E-2</v>
      </c>
      <c r="Q141" s="3">
        <v>3.6729999999999999E-2</v>
      </c>
      <c r="R141" s="3">
        <v>1.4999999999999999E-2</v>
      </c>
      <c r="S141" s="3">
        <v>5.2300000000000003E-3</v>
      </c>
      <c r="T141" s="3">
        <v>1.5900000000000001E-3</v>
      </c>
      <c r="U141" s="3">
        <v>4.2000000000000002E-4</v>
      </c>
      <c r="V141" s="3">
        <v>1E-4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5">
        <f>Points[[#This Row],[8+]]-Points[[#This Row],[9+]]</f>
        <v>4.9790000000000001E-2</v>
      </c>
      <c r="AM141" s="5">
        <f>Points[[#This Row],[9+]]-Points[[#This Row],[10+]]</f>
        <v>8.277000000000001E-2</v>
      </c>
      <c r="AN141" s="5">
        <f>Points[[#This Row],[10+]]-Points[[#This Row],[11+]]</f>
        <v>0.11841000000000002</v>
      </c>
      <c r="AO141" s="5">
        <f>Points[[#This Row],[11+]]-Points[[#This Row],[12+]]</f>
        <v>0.14184000000000008</v>
      </c>
      <c r="AP141" s="5">
        <f>Points[[#This Row],[12+]]-Points[[#This Row],[13+]]</f>
        <v>0.15450999999999993</v>
      </c>
      <c r="AQ141" s="5">
        <f>Points[[#This Row],[13+]]-Points[[#This Row],[14+]]</f>
        <v>0.14142000000000005</v>
      </c>
      <c r="AR141" s="5">
        <f>Points[[#This Row],[14+]]-Points[[#This Row],[15+]]</f>
        <v>0.11137999999999998</v>
      </c>
      <c r="AS141" s="5">
        <f>Points[[#This Row],[15+]]-Points[[#This Row],[16+]]</f>
        <v>7.5490000000000002E-2</v>
      </c>
      <c r="AT141" s="5">
        <f>Points[[#This Row],[16+]]-Points[[#This Row],[17+]]</f>
        <v>4.403E-2</v>
      </c>
      <c r="AU141" s="5">
        <f>Points[[#This Row],[17+]]-Points[[#This Row],[18+]]</f>
        <v>2.1729999999999999E-2</v>
      </c>
      <c r="AV141" s="5">
        <f>Points[[#This Row],[18+]]-Points[[#This Row],[19+]]</f>
        <v>9.7699999999999992E-3</v>
      </c>
      <c r="AW141" s="5">
        <f>Points[[#This Row],[19+]]-Points[[#This Row],[20+]]</f>
        <v>3.64E-3</v>
      </c>
      <c r="AX141" s="5">
        <f>Points[[#This Row],[20+]]-Points[[#This Row],[21+]]</f>
        <v>1.17E-3</v>
      </c>
      <c r="AY141" s="5">
        <f>Points[[#This Row],[21+]]-Points[[#This Row],[22+]]</f>
        <v>3.2000000000000003E-4</v>
      </c>
      <c r="AZ141" s="5">
        <f>Points[[#This Row],[22+]]-Points[[#This Row],[23+]]</f>
        <v>1E-4</v>
      </c>
      <c r="BA141" s="5">
        <f>Points[[#This Row],[23+]]-Points[[#This Row],[24+]]</f>
        <v>0</v>
      </c>
      <c r="BB141" s="5">
        <f>Points[[#This Row],[24+]]-Points[[#This Row],[25+]]</f>
        <v>0</v>
      </c>
      <c r="BC141" s="5">
        <f>Points[[#This Row],[25+]]-Points[[#This Row],[26+]]</f>
        <v>0</v>
      </c>
      <c r="BD141" s="5">
        <f>Points[[#This Row],[26+]]-Points[[#This Row],[27+]]</f>
        <v>0</v>
      </c>
      <c r="BE141" s="5">
        <f>Points[[#This Row],[27+]]-Points[[#This Row],[28+]]</f>
        <v>0</v>
      </c>
      <c r="BF141" s="5">
        <f>Points[[#This Row],[28+]]-Points[[#This Row],[29+]]</f>
        <v>0</v>
      </c>
      <c r="BG141" s="5">
        <f>Points[[#This Row],[29+]]-Points[[#This Row],[30+]]</f>
        <v>0</v>
      </c>
      <c r="BH141" s="5">
        <f>Points[[#This Row],[30+]]-Points[[#This Row],[31+]]</f>
        <v>0</v>
      </c>
      <c r="BI141" s="5">
        <f>Points[[#This Row],[31+]]-Points[[#This Row],[32+]]</f>
        <v>0</v>
      </c>
      <c r="BJ141" s="5">
        <f>Points[[#This Row],[32+]]-Points[[#This Row],[33+]]</f>
        <v>0</v>
      </c>
      <c r="BK141" s="5">
        <f>Points[[#This Row],[33+]]-Points[[#This Row],[34+]]</f>
        <v>0</v>
      </c>
      <c r="BL141" s="5">
        <f>Points[[#This Row],[34+]]-Points[[#This Row],[35+]]</f>
        <v>0</v>
      </c>
      <c r="BM141" s="5">
        <f>Points[[#This Row],[35+]]-Points[[#This Row],[40+]]</f>
        <v>0</v>
      </c>
      <c r="BN141" s="5">
        <f>Points[[#This Row],[40+]]-Points[[#This Row],[45+]]</f>
        <v>0</v>
      </c>
    </row>
    <row r="142" spans="1:66" x14ac:dyDescent="0.25">
      <c r="A142" s="10">
        <v>22400795</v>
      </c>
      <c r="B142" s="4" t="s">
        <v>270</v>
      </c>
      <c r="C142" s="4" t="s">
        <v>155</v>
      </c>
      <c r="D142" s="11">
        <v>0.89583333333333337</v>
      </c>
      <c r="E142" s="6" t="str">
        <f>HYPERLINK("https://www.nba.com/stats/player/1626220/boxscores-traditional", "Royce O'Neale")</f>
        <v>Royce O'Neale</v>
      </c>
      <c r="F142">
        <v>12.8</v>
      </c>
      <c r="G142" s="4">
        <v>3.0590000000000002</v>
      </c>
      <c r="H142" s="3">
        <v>0.94179000000000002</v>
      </c>
      <c r="I142" s="3">
        <v>0.89251000000000003</v>
      </c>
      <c r="J142" s="3">
        <v>0.82121</v>
      </c>
      <c r="K142" s="3">
        <v>0.72240000000000004</v>
      </c>
      <c r="L142" s="3">
        <v>0.60257000000000005</v>
      </c>
      <c r="M142" s="3">
        <v>0.47210000000000002</v>
      </c>
      <c r="N142" s="3">
        <v>0.34827000000000002</v>
      </c>
      <c r="O142" s="3">
        <v>0.23576</v>
      </c>
      <c r="P142" s="3">
        <v>0.14685999999999999</v>
      </c>
      <c r="Q142" s="3">
        <v>8.5339999999999999E-2</v>
      </c>
      <c r="R142" s="3">
        <v>4.4569999999999999E-2</v>
      </c>
      <c r="S142" s="3">
        <v>2.1180000000000001E-2</v>
      </c>
      <c r="T142" s="3">
        <v>9.3900000000000008E-3</v>
      </c>
      <c r="U142" s="3">
        <v>3.6800000000000001E-3</v>
      </c>
      <c r="V142" s="3">
        <v>1.31E-3</v>
      </c>
      <c r="W142" s="3">
        <v>4.2999999999999999E-4</v>
      </c>
      <c r="X142" s="3">
        <v>1.2999999999999999E-4</v>
      </c>
      <c r="Y142" s="3">
        <v>3.0000000000000001E-5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5">
        <f>Points[[#This Row],[8+]]-Points[[#This Row],[9+]]</f>
        <v>4.927999999999999E-2</v>
      </c>
      <c r="AM142" s="5">
        <f>Points[[#This Row],[9+]]-Points[[#This Row],[10+]]</f>
        <v>7.130000000000003E-2</v>
      </c>
      <c r="AN142" s="5">
        <f>Points[[#This Row],[10+]]-Points[[#This Row],[11+]]</f>
        <v>9.8809999999999953E-2</v>
      </c>
      <c r="AO142" s="5">
        <f>Points[[#This Row],[11+]]-Points[[#This Row],[12+]]</f>
        <v>0.11982999999999999</v>
      </c>
      <c r="AP142" s="5">
        <f>Points[[#This Row],[12+]]-Points[[#This Row],[13+]]</f>
        <v>0.13047000000000003</v>
      </c>
      <c r="AQ142" s="5">
        <f>Points[[#This Row],[13+]]-Points[[#This Row],[14+]]</f>
        <v>0.12383</v>
      </c>
      <c r="AR142" s="5">
        <f>Points[[#This Row],[14+]]-Points[[#This Row],[15+]]</f>
        <v>0.11251000000000003</v>
      </c>
      <c r="AS142" s="5">
        <f>Points[[#This Row],[15+]]-Points[[#This Row],[16+]]</f>
        <v>8.8900000000000007E-2</v>
      </c>
      <c r="AT142" s="5">
        <f>Points[[#This Row],[16+]]-Points[[#This Row],[17+]]</f>
        <v>6.1519999999999991E-2</v>
      </c>
      <c r="AU142" s="5">
        <f>Points[[#This Row],[17+]]-Points[[#This Row],[18+]]</f>
        <v>4.0770000000000001E-2</v>
      </c>
      <c r="AV142" s="5">
        <f>Points[[#This Row],[18+]]-Points[[#This Row],[19+]]</f>
        <v>2.3389999999999998E-2</v>
      </c>
      <c r="AW142" s="5">
        <f>Points[[#This Row],[19+]]-Points[[#This Row],[20+]]</f>
        <v>1.179E-2</v>
      </c>
      <c r="AX142" s="5">
        <f>Points[[#This Row],[20+]]-Points[[#This Row],[21+]]</f>
        <v>5.7100000000000007E-3</v>
      </c>
      <c r="AY142" s="5">
        <f>Points[[#This Row],[21+]]-Points[[#This Row],[22+]]</f>
        <v>2.3700000000000001E-3</v>
      </c>
      <c r="AZ142" s="5">
        <f>Points[[#This Row],[22+]]-Points[[#This Row],[23+]]</f>
        <v>8.7999999999999992E-4</v>
      </c>
      <c r="BA142" s="5">
        <f>Points[[#This Row],[23+]]-Points[[#This Row],[24+]]</f>
        <v>3.0000000000000003E-4</v>
      </c>
      <c r="BB142" s="5">
        <f>Points[[#This Row],[24+]]-Points[[#This Row],[25+]]</f>
        <v>9.9999999999999991E-5</v>
      </c>
      <c r="BC142" s="5">
        <f>Points[[#This Row],[25+]]-Points[[#This Row],[26+]]</f>
        <v>3.0000000000000001E-5</v>
      </c>
      <c r="BD142" s="5">
        <f>Points[[#This Row],[26+]]-Points[[#This Row],[27+]]</f>
        <v>0</v>
      </c>
      <c r="BE142" s="5">
        <f>Points[[#This Row],[27+]]-Points[[#This Row],[28+]]</f>
        <v>0</v>
      </c>
      <c r="BF142" s="5">
        <f>Points[[#This Row],[28+]]-Points[[#This Row],[29+]]</f>
        <v>0</v>
      </c>
      <c r="BG142" s="5">
        <f>Points[[#This Row],[29+]]-Points[[#This Row],[30+]]</f>
        <v>0</v>
      </c>
      <c r="BH142" s="5">
        <f>Points[[#This Row],[30+]]-Points[[#This Row],[31+]]</f>
        <v>0</v>
      </c>
      <c r="BI142" s="5">
        <f>Points[[#This Row],[31+]]-Points[[#This Row],[32+]]</f>
        <v>0</v>
      </c>
      <c r="BJ142" s="5">
        <f>Points[[#This Row],[32+]]-Points[[#This Row],[33+]]</f>
        <v>0</v>
      </c>
      <c r="BK142" s="5">
        <f>Points[[#This Row],[33+]]-Points[[#This Row],[34+]]</f>
        <v>0</v>
      </c>
      <c r="BL142" s="5">
        <f>Points[[#This Row],[34+]]-Points[[#This Row],[35+]]</f>
        <v>0</v>
      </c>
      <c r="BM142" s="5">
        <f>Points[[#This Row],[35+]]-Points[[#This Row],[40+]]</f>
        <v>0</v>
      </c>
      <c r="BN142" s="5">
        <f>Points[[#This Row],[40+]]-Points[[#This Row],[45+]]</f>
        <v>0</v>
      </c>
    </row>
    <row r="143" spans="1:66" x14ac:dyDescent="0.25">
      <c r="A143" s="10">
        <v>22400795</v>
      </c>
      <c r="B143" s="4" t="s">
        <v>270</v>
      </c>
      <c r="C143" s="4" t="s">
        <v>155</v>
      </c>
      <c r="D143" s="11">
        <v>0.89583333333333337</v>
      </c>
      <c r="E143" s="6" t="str">
        <f>HYPERLINK("https://www.nba.com/stats/player/1629626/boxscores-traditional", "Bol Bol")</f>
        <v>Bol Bol</v>
      </c>
      <c r="F143">
        <v>13.4</v>
      </c>
      <c r="G143" s="4">
        <v>5.7480000000000002</v>
      </c>
      <c r="H143" s="3">
        <v>0.82638999999999996</v>
      </c>
      <c r="I143" s="3">
        <v>0.77934999999999999</v>
      </c>
      <c r="J143" s="3">
        <v>0.72240000000000004</v>
      </c>
      <c r="K143" s="3">
        <v>0.66276000000000002</v>
      </c>
      <c r="L143" s="3">
        <v>0.59482999999999997</v>
      </c>
      <c r="M143" s="3">
        <v>0.52790000000000004</v>
      </c>
      <c r="N143" s="3">
        <v>0.46017000000000002</v>
      </c>
      <c r="O143" s="3">
        <v>0.38973999999999998</v>
      </c>
      <c r="P143" s="3">
        <v>0.32635999999999998</v>
      </c>
      <c r="Q143" s="3">
        <v>0.26434999999999997</v>
      </c>
      <c r="R143" s="3">
        <v>0.21185999999999999</v>
      </c>
      <c r="S143" s="3">
        <v>0.16602</v>
      </c>
      <c r="T143" s="3">
        <v>0.12506999999999999</v>
      </c>
      <c r="U143" s="3">
        <v>9.3420000000000003E-2</v>
      </c>
      <c r="V143" s="3">
        <v>6.6809999999999994E-2</v>
      </c>
      <c r="W143" s="3">
        <v>4.7460000000000002E-2</v>
      </c>
      <c r="X143" s="3">
        <v>3.288E-2</v>
      </c>
      <c r="Y143" s="3">
        <v>2.1690000000000001E-2</v>
      </c>
      <c r="Z143" s="3">
        <v>1.426E-2</v>
      </c>
      <c r="AA143" s="3">
        <v>8.8900000000000003E-3</v>
      </c>
      <c r="AB143" s="3">
        <v>5.5399999999999998E-3</v>
      </c>
      <c r="AC143" s="3">
        <v>3.3600000000000001E-3</v>
      </c>
      <c r="AD143" s="3">
        <v>1.9300000000000001E-3</v>
      </c>
      <c r="AE143" s="3">
        <v>1.1100000000000001E-3</v>
      </c>
      <c r="AF143" s="3">
        <v>5.9999999999999995E-4</v>
      </c>
      <c r="AG143" s="3">
        <v>3.2000000000000003E-4</v>
      </c>
      <c r="AH143" s="3">
        <v>1.7000000000000001E-4</v>
      </c>
      <c r="AI143" s="3">
        <v>8.0000000000000007E-5</v>
      </c>
      <c r="AJ143" s="3">
        <v>0</v>
      </c>
      <c r="AK143" s="3">
        <v>0</v>
      </c>
      <c r="AL143" s="5">
        <f>Points[[#This Row],[8+]]-Points[[#This Row],[9+]]</f>
        <v>4.7039999999999971E-2</v>
      </c>
      <c r="AM143" s="5">
        <f>Points[[#This Row],[9+]]-Points[[#This Row],[10+]]</f>
        <v>5.6949999999999945E-2</v>
      </c>
      <c r="AN143" s="5">
        <f>Points[[#This Row],[10+]]-Points[[#This Row],[11+]]</f>
        <v>5.9640000000000026E-2</v>
      </c>
      <c r="AO143" s="5">
        <f>Points[[#This Row],[11+]]-Points[[#This Row],[12+]]</f>
        <v>6.7930000000000046E-2</v>
      </c>
      <c r="AP143" s="5">
        <f>Points[[#This Row],[12+]]-Points[[#This Row],[13+]]</f>
        <v>6.6929999999999934E-2</v>
      </c>
      <c r="AQ143" s="5">
        <f>Points[[#This Row],[13+]]-Points[[#This Row],[14+]]</f>
        <v>6.7730000000000012E-2</v>
      </c>
      <c r="AR143" s="5">
        <f>Points[[#This Row],[14+]]-Points[[#This Row],[15+]]</f>
        <v>7.0430000000000048E-2</v>
      </c>
      <c r="AS143" s="5">
        <f>Points[[#This Row],[15+]]-Points[[#This Row],[16+]]</f>
        <v>6.3379999999999992E-2</v>
      </c>
      <c r="AT143" s="5">
        <f>Points[[#This Row],[16+]]-Points[[#This Row],[17+]]</f>
        <v>6.201000000000001E-2</v>
      </c>
      <c r="AU143" s="5">
        <f>Points[[#This Row],[17+]]-Points[[#This Row],[18+]]</f>
        <v>5.2489999999999981E-2</v>
      </c>
      <c r="AV143" s="5">
        <f>Points[[#This Row],[18+]]-Points[[#This Row],[19+]]</f>
        <v>4.5839999999999992E-2</v>
      </c>
      <c r="AW143" s="5">
        <f>Points[[#This Row],[19+]]-Points[[#This Row],[20+]]</f>
        <v>4.0950000000000014E-2</v>
      </c>
      <c r="AX143" s="5">
        <f>Points[[#This Row],[20+]]-Points[[#This Row],[21+]]</f>
        <v>3.1649999999999984E-2</v>
      </c>
      <c r="AY143" s="5">
        <f>Points[[#This Row],[21+]]-Points[[#This Row],[22+]]</f>
        <v>2.6610000000000009E-2</v>
      </c>
      <c r="AZ143" s="5">
        <f>Points[[#This Row],[22+]]-Points[[#This Row],[23+]]</f>
        <v>1.9349999999999992E-2</v>
      </c>
      <c r="BA143" s="5">
        <f>Points[[#This Row],[23+]]-Points[[#This Row],[24+]]</f>
        <v>1.4580000000000003E-2</v>
      </c>
      <c r="BB143" s="5">
        <f>Points[[#This Row],[24+]]-Points[[#This Row],[25+]]</f>
        <v>1.1189999999999999E-2</v>
      </c>
      <c r="BC143" s="5">
        <f>Points[[#This Row],[25+]]-Points[[#This Row],[26+]]</f>
        <v>7.4300000000000008E-3</v>
      </c>
      <c r="BD143" s="5">
        <f>Points[[#This Row],[26+]]-Points[[#This Row],[27+]]</f>
        <v>5.3699999999999998E-3</v>
      </c>
      <c r="BE143" s="5">
        <f>Points[[#This Row],[27+]]-Points[[#This Row],[28+]]</f>
        <v>3.3500000000000005E-3</v>
      </c>
      <c r="BF143" s="5">
        <f>Points[[#This Row],[28+]]-Points[[#This Row],[29+]]</f>
        <v>2.1799999999999996E-3</v>
      </c>
      <c r="BG143" s="5">
        <f>Points[[#This Row],[29+]]-Points[[#This Row],[30+]]</f>
        <v>1.4300000000000001E-3</v>
      </c>
      <c r="BH143" s="5">
        <f>Points[[#This Row],[30+]]-Points[[#This Row],[31+]]</f>
        <v>8.1999999999999998E-4</v>
      </c>
      <c r="BI143" s="5">
        <f>Points[[#This Row],[31+]]-Points[[#This Row],[32+]]</f>
        <v>5.1000000000000015E-4</v>
      </c>
      <c r="BJ143" s="5">
        <f>Points[[#This Row],[32+]]-Points[[#This Row],[33+]]</f>
        <v>2.7999999999999992E-4</v>
      </c>
      <c r="BK143" s="5">
        <f>Points[[#This Row],[33+]]-Points[[#This Row],[34+]]</f>
        <v>1.5000000000000001E-4</v>
      </c>
      <c r="BL143" s="5">
        <f>Points[[#This Row],[34+]]-Points[[#This Row],[35+]]</f>
        <v>9.0000000000000006E-5</v>
      </c>
      <c r="BM143" s="5">
        <f>Points[[#This Row],[35+]]-Points[[#This Row],[40+]]</f>
        <v>8.0000000000000007E-5</v>
      </c>
      <c r="BN143" s="5">
        <f>Points[[#This Row],[40+]]-Points[[#This Row],[45+]]</f>
        <v>0</v>
      </c>
    </row>
    <row r="144" spans="1:66" x14ac:dyDescent="0.25">
      <c r="A144" s="10">
        <v>22400795</v>
      </c>
      <c r="B144" s="4" t="s">
        <v>270</v>
      </c>
      <c r="C144" s="4" t="s">
        <v>155</v>
      </c>
      <c r="D144" s="11">
        <v>0.89583333333333337</v>
      </c>
      <c r="E144" s="6" t="str">
        <f>HYPERLINK("https://www.nba.com/stats/player/1628960/boxscores-traditional", "Grayson Allen")</f>
        <v>Grayson Allen</v>
      </c>
      <c r="F144">
        <v>10.6</v>
      </c>
      <c r="G144" s="4">
        <v>5.851</v>
      </c>
      <c r="H144" s="3">
        <v>0.67003000000000001</v>
      </c>
      <c r="I144" s="3">
        <v>0.60641999999999996</v>
      </c>
      <c r="J144" s="3">
        <v>0.53983000000000003</v>
      </c>
      <c r="K144" s="3">
        <v>0.47210000000000002</v>
      </c>
      <c r="L144" s="3">
        <v>0.40516999999999997</v>
      </c>
      <c r="M144" s="3">
        <v>0.34089999999999998</v>
      </c>
      <c r="N144" s="3">
        <v>0.28095999999999999</v>
      </c>
      <c r="O144" s="3">
        <v>0.22663</v>
      </c>
      <c r="P144" s="3">
        <v>0.17879</v>
      </c>
      <c r="Q144" s="3">
        <v>0.13786000000000001</v>
      </c>
      <c r="R144" s="3">
        <v>0.10383000000000001</v>
      </c>
      <c r="S144" s="3">
        <v>7.4929999999999997E-2</v>
      </c>
      <c r="T144" s="3">
        <v>5.3699999999999998E-2</v>
      </c>
      <c r="U144" s="3">
        <v>3.7539999999999997E-2</v>
      </c>
      <c r="V144" s="3">
        <v>2.5590000000000002E-2</v>
      </c>
      <c r="W144" s="3">
        <v>1.7000000000000001E-2</v>
      </c>
      <c r="X144" s="3">
        <v>1.1010000000000001E-2</v>
      </c>
      <c r="Y144" s="3">
        <v>6.9499999999999996E-3</v>
      </c>
      <c r="Z144" s="3">
        <v>4.2700000000000004E-3</v>
      </c>
      <c r="AA144" s="3">
        <v>2.5600000000000002E-3</v>
      </c>
      <c r="AB144" s="3">
        <v>1.49E-3</v>
      </c>
      <c r="AC144" s="3">
        <v>8.4000000000000003E-4</v>
      </c>
      <c r="AD144" s="3">
        <v>4.4999999999999999E-4</v>
      </c>
      <c r="AE144" s="3">
        <v>2.4000000000000001E-4</v>
      </c>
      <c r="AF144" s="3">
        <v>1.2999999999999999E-4</v>
      </c>
      <c r="AG144" s="3">
        <v>6.0000000000000002E-5</v>
      </c>
      <c r="AH144" s="3">
        <v>0</v>
      </c>
      <c r="AI144" s="3">
        <v>0</v>
      </c>
      <c r="AJ144" s="3">
        <v>0</v>
      </c>
      <c r="AK144" s="3">
        <v>0</v>
      </c>
      <c r="AL144" s="5">
        <f>Points[[#This Row],[8+]]-Points[[#This Row],[9+]]</f>
        <v>6.3610000000000055E-2</v>
      </c>
      <c r="AM144" s="5">
        <f>Points[[#This Row],[9+]]-Points[[#This Row],[10+]]</f>
        <v>6.6589999999999927E-2</v>
      </c>
      <c r="AN144" s="5">
        <f>Points[[#This Row],[10+]]-Points[[#This Row],[11+]]</f>
        <v>6.7730000000000012E-2</v>
      </c>
      <c r="AO144" s="5">
        <f>Points[[#This Row],[11+]]-Points[[#This Row],[12+]]</f>
        <v>6.6930000000000045E-2</v>
      </c>
      <c r="AP144" s="5">
        <f>Points[[#This Row],[12+]]-Points[[#This Row],[13+]]</f>
        <v>6.4269999999999994E-2</v>
      </c>
      <c r="AQ144" s="5">
        <f>Points[[#This Row],[13+]]-Points[[#This Row],[14+]]</f>
        <v>5.9939999999999993E-2</v>
      </c>
      <c r="AR144" s="5">
        <f>Points[[#This Row],[14+]]-Points[[#This Row],[15+]]</f>
        <v>5.4329999999999989E-2</v>
      </c>
      <c r="AS144" s="5">
        <f>Points[[#This Row],[15+]]-Points[[#This Row],[16+]]</f>
        <v>4.7839999999999994E-2</v>
      </c>
      <c r="AT144" s="5">
        <f>Points[[#This Row],[16+]]-Points[[#This Row],[17+]]</f>
        <v>4.0929999999999994E-2</v>
      </c>
      <c r="AU144" s="5">
        <f>Points[[#This Row],[17+]]-Points[[#This Row],[18+]]</f>
        <v>3.4030000000000005E-2</v>
      </c>
      <c r="AV144" s="5">
        <f>Points[[#This Row],[18+]]-Points[[#This Row],[19+]]</f>
        <v>2.8900000000000009E-2</v>
      </c>
      <c r="AW144" s="5">
        <f>Points[[#This Row],[19+]]-Points[[#This Row],[20+]]</f>
        <v>2.1229999999999999E-2</v>
      </c>
      <c r="AX144" s="5">
        <f>Points[[#This Row],[20+]]-Points[[#This Row],[21+]]</f>
        <v>1.6160000000000001E-2</v>
      </c>
      <c r="AY144" s="5">
        <f>Points[[#This Row],[21+]]-Points[[#This Row],[22+]]</f>
        <v>1.1949999999999995E-2</v>
      </c>
      <c r="AZ144" s="5">
        <f>Points[[#This Row],[22+]]-Points[[#This Row],[23+]]</f>
        <v>8.5900000000000004E-3</v>
      </c>
      <c r="BA144" s="5">
        <f>Points[[#This Row],[23+]]-Points[[#This Row],[24+]]</f>
        <v>5.9900000000000005E-3</v>
      </c>
      <c r="BB144" s="5">
        <f>Points[[#This Row],[24+]]-Points[[#This Row],[25+]]</f>
        <v>4.0600000000000011E-3</v>
      </c>
      <c r="BC144" s="5">
        <f>Points[[#This Row],[25+]]-Points[[#This Row],[26+]]</f>
        <v>2.6799999999999992E-3</v>
      </c>
      <c r="BD144" s="5">
        <f>Points[[#This Row],[26+]]-Points[[#This Row],[27+]]</f>
        <v>1.7100000000000001E-3</v>
      </c>
      <c r="BE144" s="5">
        <f>Points[[#This Row],[27+]]-Points[[#This Row],[28+]]</f>
        <v>1.0700000000000002E-3</v>
      </c>
      <c r="BF144" s="5">
        <f>Points[[#This Row],[28+]]-Points[[#This Row],[29+]]</f>
        <v>6.4999999999999997E-4</v>
      </c>
      <c r="BG144" s="5">
        <f>Points[[#This Row],[29+]]-Points[[#This Row],[30+]]</f>
        <v>3.9000000000000005E-4</v>
      </c>
      <c r="BH144" s="5">
        <f>Points[[#This Row],[30+]]-Points[[#This Row],[31+]]</f>
        <v>2.0999999999999998E-4</v>
      </c>
      <c r="BI144" s="5">
        <f>Points[[#This Row],[31+]]-Points[[#This Row],[32+]]</f>
        <v>1.1000000000000002E-4</v>
      </c>
      <c r="BJ144" s="5">
        <f>Points[[#This Row],[32+]]-Points[[#This Row],[33+]]</f>
        <v>6.9999999999999994E-5</v>
      </c>
      <c r="BK144" s="5">
        <f>Points[[#This Row],[33+]]-Points[[#This Row],[34+]]</f>
        <v>6.0000000000000002E-5</v>
      </c>
      <c r="BL144" s="5">
        <f>Points[[#This Row],[34+]]-Points[[#This Row],[35+]]</f>
        <v>0</v>
      </c>
      <c r="BM144" s="5">
        <f>Points[[#This Row],[35+]]-Points[[#This Row],[40+]]</f>
        <v>0</v>
      </c>
      <c r="BN144" s="5">
        <f>Points[[#This Row],[40+]]-Points[[#This Row],[45+]]</f>
        <v>0</v>
      </c>
    </row>
    <row r="145" spans="1:66" x14ac:dyDescent="0.25">
      <c r="A145" s="10">
        <v>22400795</v>
      </c>
      <c r="B145" s="4" t="s">
        <v>270</v>
      </c>
      <c r="C145" s="4" t="s">
        <v>155</v>
      </c>
      <c r="D145" s="11">
        <v>0.89583333333333337</v>
      </c>
      <c r="E145" s="6" t="str">
        <f>HYPERLINK("https://www.nba.com/stats/player/1630208/boxscores-traditional", "Nick Richards")</f>
        <v>Nick Richards</v>
      </c>
      <c r="F145">
        <v>8</v>
      </c>
      <c r="G145" s="4">
        <v>2.8980000000000001</v>
      </c>
      <c r="H145" s="3">
        <v>0.5</v>
      </c>
      <c r="I145" s="3">
        <v>0.36316999999999999</v>
      </c>
      <c r="J145" s="3">
        <v>0.24510000000000001</v>
      </c>
      <c r="K145" s="3">
        <v>0.14917</v>
      </c>
      <c r="L145" s="3">
        <v>8.3790000000000003E-2</v>
      </c>
      <c r="M145" s="3">
        <v>4.1820000000000003E-2</v>
      </c>
      <c r="N145" s="3">
        <v>1.9230000000000001E-2</v>
      </c>
      <c r="O145" s="3">
        <v>7.7600000000000004E-3</v>
      </c>
      <c r="P145" s="3">
        <v>2.8900000000000002E-3</v>
      </c>
      <c r="Q145" s="3">
        <v>9.3999999999999997E-4</v>
      </c>
      <c r="R145" s="3">
        <v>2.7999999999999998E-4</v>
      </c>
      <c r="S145" s="3">
        <v>6.9999999999999994E-5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5">
        <f>Points[[#This Row],[8+]]-Points[[#This Row],[9+]]</f>
        <v>0.13683000000000001</v>
      </c>
      <c r="AM145" s="5">
        <f>Points[[#This Row],[9+]]-Points[[#This Row],[10+]]</f>
        <v>0.11806999999999998</v>
      </c>
      <c r="AN145" s="5">
        <f>Points[[#This Row],[10+]]-Points[[#This Row],[11+]]</f>
        <v>9.5930000000000015E-2</v>
      </c>
      <c r="AO145" s="5">
        <f>Points[[#This Row],[11+]]-Points[[#This Row],[12+]]</f>
        <v>6.5379999999999994E-2</v>
      </c>
      <c r="AP145" s="5">
        <f>Points[[#This Row],[12+]]-Points[[#This Row],[13+]]</f>
        <v>4.197E-2</v>
      </c>
      <c r="AQ145" s="5">
        <f>Points[[#This Row],[13+]]-Points[[#This Row],[14+]]</f>
        <v>2.2590000000000002E-2</v>
      </c>
      <c r="AR145" s="5">
        <f>Points[[#This Row],[14+]]-Points[[#This Row],[15+]]</f>
        <v>1.1470000000000001E-2</v>
      </c>
      <c r="AS145" s="5">
        <f>Points[[#This Row],[15+]]-Points[[#This Row],[16+]]</f>
        <v>4.8700000000000002E-3</v>
      </c>
      <c r="AT145" s="5">
        <f>Points[[#This Row],[16+]]-Points[[#This Row],[17+]]</f>
        <v>1.9500000000000003E-3</v>
      </c>
      <c r="AU145" s="5">
        <f>Points[[#This Row],[17+]]-Points[[#This Row],[18+]]</f>
        <v>6.6E-4</v>
      </c>
      <c r="AV145" s="5">
        <f>Points[[#This Row],[18+]]-Points[[#This Row],[19+]]</f>
        <v>2.0999999999999998E-4</v>
      </c>
      <c r="AW145" s="5">
        <f>Points[[#This Row],[19+]]-Points[[#This Row],[20+]]</f>
        <v>6.9999999999999994E-5</v>
      </c>
      <c r="AX145" s="5">
        <f>Points[[#This Row],[20+]]-Points[[#This Row],[21+]]</f>
        <v>0</v>
      </c>
      <c r="AY145" s="5">
        <f>Points[[#This Row],[21+]]-Points[[#This Row],[22+]]</f>
        <v>0</v>
      </c>
      <c r="AZ145" s="5">
        <f>Points[[#This Row],[22+]]-Points[[#This Row],[23+]]</f>
        <v>0</v>
      </c>
      <c r="BA145" s="5">
        <f>Points[[#This Row],[23+]]-Points[[#This Row],[24+]]</f>
        <v>0</v>
      </c>
      <c r="BB145" s="5">
        <f>Points[[#This Row],[24+]]-Points[[#This Row],[25+]]</f>
        <v>0</v>
      </c>
      <c r="BC145" s="5">
        <f>Points[[#This Row],[25+]]-Points[[#This Row],[26+]]</f>
        <v>0</v>
      </c>
      <c r="BD145" s="5">
        <f>Points[[#This Row],[26+]]-Points[[#This Row],[27+]]</f>
        <v>0</v>
      </c>
      <c r="BE145" s="5">
        <f>Points[[#This Row],[27+]]-Points[[#This Row],[28+]]</f>
        <v>0</v>
      </c>
      <c r="BF145" s="5">
        <f>Points[[#This Row],[28+]]-Points[[#This Row],[29+]]</f>
        <v>0</v>
      </c>
      <c r="BG145" s="5">
        <f>Points[[#This Row],[29+]]-Points[[#This Row],[30+]]</f>
        <v>0</v>
      </c>
      <c r="BH145" s="5">
        <f>Points[[#This Row],[30+]]-Points[[#This Row],[31+]]</f>
        <v>0</v>
      </c>
      <c r="BI145" s="5">
        <f>Points[[#This Row],[31+]]-Points[[#This Row],[32+]]</f>
        <v>0</v>
      </c>
      <c r="BJ145" s="5">
        <f>Points[[#This Row],[32+]]-Points[[#This Row],[33+]]</f>
        <v>0</v>
      </c>
      <c r="BK145" s="5">
        <f>Points[[#This Row],[33+]]-Points[[#This Row],[34+]]</f>
        <v>0</v>
      </c>
      <c r="BL145" s="5">
        <f>Points[[#This Row],[34+]]-Points[[#This Row],[35+]]</f>
        <v>0</v>
      </c>
      <c r="BM145" s="5">
        <f>Points[[#This Row],[35+]]-Points[[#This Row],[40+]]</f>
        <v>0</v>
      </c>
      <c r="BN145" s="5">
        <f>Points[[#This Row],[40+]]-Points[[#This Row],[45+]]</f>
        <v>0</v>
      </c>
    </row>
    <row r="146" spans="1:66" x14ac:dyDescent="0.25">
      <c r="A146" s="10">
        <v>22400796</v>
      </c>
      <c r="B146" s="4" t="s">
        <v>77</v>
      </c>
      <c r="C146" s="4" t="s">
        <v>78</v>
      </c>
      <c r="D146" s="11">
        <v>0.91666666666666663</v>
      </c>
      <c r="E146" s="6" t="str">
        <f>HYPERLINK("https://www.nba.com/stats/player/1629029/boxscores-traditional", "Luka Doncic")</f>
        <v>Luka Doncic</v>
      </c>
      <c r="F146">
        <v>14.67</v>
      </c>
      <c r="G146" s="4">
        <v>0.94299999999999995</v>
      </c>
      <c r="H146" s="3">
        <v>1</v>
      </c>
      <c r="I146" s="3">
        <v>1</v>
      </c>
      <c r="J146" s="3">
        <v>1</v>
      </c>
      <c r="K146" s="3">
        <v>0.99995000000000001</v>
      </c>
      <c r="L146" s="3">
        <v>0.99766999999999995</v>
      </c>
      <c r="M146" s="3">
        <v>0.96164000000000005</v>
      </c>
      <c r="N146" s="3">
        <v>0.76114999999999999</v>
      </c>
      <c r="O146" s="3">
        <v>0.36316999999999999</v>
      </c>
      <c r="P146" s="3">
        <v>7.9269999999999993E-2</v>
      </c>
      <c r="Q146" s="3">
        <v>6.7600000000000004E-3</v>
      </c>
      <c r="R146" s="3">
        <v>2.1000000000000001E-4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5">
        <f>Points[[#This Row],[8+]]-Points[[#This Row],[9+]]</f>
        <v>0</v>
      </c>
      <c r="AM146" s="5">
        <f>Points[[#This Row],[9+]]-Points[[#This Row],[10+]]</f>
        <v>0</v>
      </c>
      <c r="AN146" s="5">
        <f>Points[[#This Row],[10+]]-Points[[#This Row],[11+]]</f>
        <v>4.9999999999994493E-5</v>
      </c>
      <c r="AO146" s="5">
        <f>Points[[#This Row],[11+]]-Points[[#This Row],[12+]]</f>
        <v>2.2800000000000598E-3</v>
      </c>
      <c r="AP146" s="5">
        <f>Points[[#This Row],[12+]]-Points[[#This Row],[13+]]</f>
        <v>3.6029999999999895E-2</v>
      </c>
      <c r="AQ146" s="5">
        <f>Points[[#This Row],[13+]]-Points[[#This Row],[14+]]</f>
        <v>0.20049000000000006</v>
      </c>
      <c r="AR146" s="5">
        <f>Points[[#This Row],[14+]]-Points[[#This Row],[15+]]</f>
        <v>0.39798</v>
      </c>
      <c r="AS146" s="5">
        <f>Points[[#This Row],[15+]]-Points[[#This Row],[16+]]</f>
        <v>0.28389999999999999</v>
      </c>
      <c r="AT146" s="5">
        <f>Points[[#This Row],[16+]]-Points[[#This Row],[17+]]</f>
        <v>7.2509999999999991E-2</v>
      </c>
      <c r="AU146" s="5">
        <f>Points[[#This Row],[17+]]-Points[[#This Row],[18+]]</f>
        <v>6.5500000000000003E-3</v>
      </c>
      <c r="AV146" s="5">
        <f>Points[[#This Row],[18+]]-Points[[#This Row],[19+]]</f>
        <v>2.1000000000000001E-4</v>
      </c>
      <c r="AW146" s="5">
        <f>Points[[#This Row],[19+]]-Points[[#This Row],[20+]]</f>
        <v>0</v>
      </c>
      <c r="AX146" s="5">
        <f>Points[[#This Row],[20+]]-Points[[#This Row],[21+]]</f>
        <v>0</v>
      </c>
      <c r="AY146" s="5">
        <f>Points[[#This Row],[21+]]-Points[[#This Row],[22+]]</f>
        <v>0</v>
      </c>
      <c r="AZ146" s="5">
        <f>Points[[#This Row],[22+]]-Points[[#This Row],[23+]]</f>
        <v>0</v>
      </c>
      <c r="BA146" s="5">
        <f>Points[[#This Row],[23+]]-Points[[#This Row],[24+]]</f>
        <v>0</v>
      </c>
      <c r="BB146" s="5">
        <f>Points[[#This Row],[24+]]-Points[[#This Row],[25+]]</f>
        <v>0</v>
      </c>
      <c r="BC146" s="5">
        <f>Points[[#This Row],[25+]]-Points[[#This Row],[26+]]</f>
        <v>0</v>
      </c>
      <c r="BD146" s="5">
        <f>Points[[#This Row],[26+]]-Points[[#This Row],[27+]]</f>
        <v>0</v>
      </c>
      <c r="BE146" s="5">
        <f>Points[[#This Row],[27+]]-Points[[#This Row],[28+]]</f>
        <v>0</v>
      </c>
      <c r="BF146" s="5">
        <f>Points[[#This Row],[28+]]-Points[[#This Row],[29+]]</f>
        <v>0</v>
      </c>
      <c r="BG146" s="5">
        <f>Points[[#This Row],[29+]]-Points[[#This Row],[30+]]</f>
        <v>0</v>
      </c>
      <c r="BH146" s="5">
        <f>Points[[#This Row],[30+]]-Points[[#This Row],[31+]]</f>
        <v>0</v>
      </c>
      <c r="BI146" s="5">
        <f>Points[[#This Row],[31+]]-Points[[#This Row],[32+]]</f>
        <v>0</v>
      </c>
      <c r="BJ146" s="5">
        <f>Points[[#This Row],[32+]]-Points[[#This Row],[33+]]</f>
        <v>0</v>
      </c>
      <c r="BK146" s="5">
        <f>Points[[#This Row],[33+]]-Points[[#This Row],[34+]]</f>
        <v>0</v>
      </c>
      <c r="BL146" s="5">
        <f>Points[[#This Row],[34+]]-Points[[#This Row],[35+]]</f>
        <v>0</v>
      </c>
      <c r="BM146" s="5">
        <f>Points[[#This Row],[35+]]-Points[[#This Row],[40+]]</f>
        <v>0</v>
      </c>
      <c r="BN146" s="5">
        <f>Points[[#This Row],[40+]]-Points[[#This Row],[45+]]</f>
        <v>0</v>
      </c>
    </row>
    <row r="147" spans="1:66" x14ac:dyDescent="0.25">
      <c r="A147" s="10">
        <v>22400796</v>
      </c>
      <c r="B147" s="4" t="s">
        <v>77</v>
      </c>
      <c r="C147" s="4" t="s">
        <v>78</v>
      </c>
      <c r="D147" s="11">
        <v>0.91666666666666663</v>
      </c>
      <c r="E147" s="6" t="str">
        <f>HYPERLINK("https://www.nba.com/stats/player/203076/boxscores-traditional", "Anthony Davis")</f>
        <v>Anthony Davis</v>
      </c>
      <c r="F147">
        <v>32.75</v>
      </c>
      <c r="G147" s="4">
        <v>6.8330000000000002</v>
      </c>
      <c r="H147" s="3">
        <v>0.99985000000000002</v>
      </c>
      <c r="I147" s="3">
        <v>0.99975000000000003</v>
      </c>
      <c r="J147" s="3">
        <v>0.99956999999999996</v>
      </c>
      <c r="K147" s="3">
        <v>0.99926000000000004</v>
      </c>
      <c r="L147" s="3">
        <v>0.99882000000000004</v>
      </c>
      <c r="M147" s="3">
        <v>0.99807000000000001</v>
      </c>
      <c r="N147" s="3">
        <v>0.99692999999999998</v>
      </c>
      <c r="O147" s="3">
        <v>0.99534</v>
      </c>
      <c r="P147" s="3">
        <v>0.99285999999999996</v>
      </c>
      <c r="Q147" s="3">
        <v>0.98928000000000005</v>
      </c>
      <c r="R147" s="3">
        <v>0.98460999999999999</v>
      </c>
      <c r="S147" s="3">
        <v>0.97777999999999998</v>
      </c>
      <c r="T147" s="3">
        <v>0.96926000000000001</v>
      </c>
      <c r="U147" s="3">
        <v>0.95728000000000002</v>
      </c>
      <c r="V147" s="3">
        <v>0.94179000000000002</v>
      </c>
      <c r="W147" s="3">
        <v>0.92364000000000002</v>
      </c>
      <c r="X147" s="3">
        <v>0.89973000000000003</v>
      </c>
      <c r="Y147" s="3">
        <v>0.87075999999999998</v>
      </c>
      <c r="Z147" s="3">
        <v>0.83891000000000004</v>
      </c>
      <c r="AA147" s="3">
        <v>0.79954999999999998</v>
      </c>
      <c r="AB147" s="3">
        <v>0.75804000000000005</v>
      </c>
      <c r="AC147" s="3">
        <v>0.70884000000000003</v>
      </c>
      <c r="AD147" s="3">
        <v>0.65542</v>
      </c>
      <c r="AE147" s="3">
        <v>0.60257000000000005</v>
      </c>
      <c r="AF147" s="3">
        <v>0.54379999999999995</v>
      </c>
      <c r="AG147" s="3">
        <v>0.48404999999999998</v>
      </c>
      <c r="AH147" s="3">
        <v>0.42858000000000002</v>
      </c>
      <c r="AI147" s="3">
        <v>0.37069999999999997</v>
      </c>
      <c r="AJ147" s="3">
        <v>0.14457</v>
      </c>
      <c r="AK147" s="3">
        <v>3.6729999999999999E-2</v>
      </c>
      <c r="AL147" s="5">
        <f>Points[[#This Row],[8+]]-Points[[#This Row],[9+]]</f>
        <v>9.9999999999988987E-5</v>
      </c>
      <c r="AM147" s="5">
        <f>Points[[#This Row],[9+]]-Points[[#This Row],[10+]]</f>
        <v>1.8000000000006899E-4</v>
      </c>
      <c r="AN147" s="5">
        <f>Points[[#This Row],[10+]]-Points[[#This Row],[11+]]</f>
        <v>3.0999999999992145E-4</v>
      </c>
      <c r="AO147" s="5">
        <f>Points[[#This Row],[11+]]-Points[[#This Row],[12+]]</f>
        <v>4.3999999999999595E-4</v>
      </c>
      <c r="AP147" s="5">
        <f>Points[[#This Row],[12+]]-Points[[#This Row],[13+]]</f>
        <v>7.5000000000002842E-4</v>
      </c>
      <c r="AQ147" s="5">
        <f>Points[[#This Row],[13+]]-Points[[#This Row],[14+]]</f>
        <v>1.1400000000000299E-3</v>
      </c>
      <c r="AR147" s="5">
        <f>Points[[#This Row],[14+]]-Points[[#This Row],[15+]]</f>
        <v>1.5899999999999803E-3</v>
      </c>
      <c r="AS147" s="5">
        <f>Points[[#This Row],[15+]]-Points[[#This Row],[16+]]</f>
        <v>2.4800000000000377E-3</v>
      </c>
      <c r="AT147" s="5">
        <f>Points[[#This Row],[16+]]-Points[[#This Row],[17+]]</f>
        <v>3.5799999999999166E-3</v>
      </c>
      <c r="AU147" s="5">
        <f>Points[[#This Row],[17+]]-Points[[#This Row],[18+]]</f>
        <v>4.670000000000063E-3</v>
      </c>
      <c r="AV147" s="5">
        <f>Points[[#This Row],[18+]]-Points[[#This Row],[19+]]</f>
        <v>6.8300000000000027E-3</v>
      </c>
      <c r="AW147" s="5">
        <f>Points[[#This Row],[19+]]-Points[[#This Row],[20+]]</f>
        <v>8.519999999999972E-3</v>
      </c>
      <c r="AX147" s="5">
        <f>Points[[#This Row],[20+]]-Points[[#This Row],[21+]]</f>
        <v>1.1979999999999991E-2</v>
      </c>
      <c r="AY147" s="5">
        <f>Points[[#This Row],[21+]]-Points[[#This Row],[22+]]</f>
        <v>1.5490000000000004E-2</v>
      </c>
      <c r="AZ147" s="5">
        <f>Points[[#This Row],[22+]]-Points[[#This Row],[23+]]</f>
        <v>1.8149999999999999E-2</v>
      </c>
      <c r="BA147" s="5">
        <f>Points[[#This Row],[23+]]-Points[[#This Row],[24+]]</f>
        <v>2.3909999999999987E-2</v>
      </c>
      <c r="BB147" s="5">
        <f>Points[[#This Row],[24+]]-Points[[#This Row],[25+]]</f>
        <v>2.8970000000000051E-2</v>
      </c>
      <c r="BC147" s="5">
        <f>Points[[#This Row],[25+]]-Points[[#This Row],[26+]]</f>
        <v>3.1849999999999934E-2</v>
      </c>
      <c r="BD147" s="5">
        <f>Points[[#This Row],[26+]]-Points[[#This Row],[27+]]</f>
        <v>3.9360000000000062E-2</v>
      </c>
      <c r="BE147" s="5">
        <f>Points[[#This Row],[27+]]-Points[[#This Row],[28+]]</f>
        <v>4.1509999999999936E-2</v>
      </c>
      <c r="BF147" s="5">
        <f>Points[[#This Row],[28+]]-Points[[#This Row],[29+]]</f>
        <v>4.9200000000000021E-2</v>
      </c>
      <c r="BG147" s="5">
        <f>Points[[#This Row],[29+]]-Points[[#This Row],[30+]]</f>
        <v>5.3420000000000023E-2</v>
      </c>
      <c r="BH147" s="5">
        <f>Points[[#This Row],[30+]]-Points[[#This Row],[31+]]</f>
        <v>5.2849999999999953E-2</v>
      </c>
      <c r="BI147" s="5">
        <f>Points[[#This Row],[31+]]-Points[[#This Row],[32+]]</f>
        <v>5.87700000000001E-2</v>
      </c>
      <c r="BJ147" s="5">
        <f>Points[[#This Row],[32+]]-Points[[#This Row],[33+]]</f>
        <v>5.974999999999997E-2</v>
      </c>
      <c r="BK147" s="5">
        <f>Points[[#This Row],[33+]]-Points[[#This Row],[34+]]</f>
        <v>5.5469999999999964E-2</v>
      </c>
      <c r="BL147" s="5">
        <f>Points[[#This Row],[34+]]-Points[[#This Row],[35+]]</f>
        <v>5.7880000000000043E-2</v>
      </c>
      <c r="BM147" s="5">
        <f>Points[[#This Row],[35+]]-Points[[#This Row],[40+]]</f>
        <v>0.22612999999999997</v>
      </c>
      <c r="BN147" s="5">
        <f>Points[[#This Row],[40+]]-Points[[#This Row],[45+]]</f>
        <v>0.10784000000000001</v>
      </c>
    </row>
    <row r="148" spans="1:66" x14ac:dyDescent="0.25">
      <c r="A148" s="10">
        <v>22400796</v>
      </c>
      <c r="B148" s="4" t="s">
        <v>77</v>
      </c>
      <c r="C148" s="4" t="s">
        <v>78</v>
      </c>
      <c r="D148" s="11">
        <v>0.91666666666666663</v>
      </c>
      <c r="E148" s="6" t="str">
        <f>HYPERLINK("https://www.nba.com/stats/player/2544/boxscores-traditional", "LeBron James")</f>
        <v>LeBron James</v>
      </c>
      <c r="F148">
        <v>27.2</v>
      </c>
      <c r="G148" s="4">
        <v>7.96</v>
      </c>
      <c r="H148" s="3">
        <v>0.99202000000000001</v>
      </c>
      <c r="I148" s="3">
        <v>0.98899000000000004</v>
      </c>
      <c r="J148" s="3">
        <v>0.98460999999999999</v>
      </c>
      <c r="K148" s="3">
        <v>0.97931999999999997</v>
      </c>
      <c r="L148" s="3">
        <v>0.97192999999999996</v>
      </c>
      <c r="M148" s="3">
        <v>0.96245999999999998</v>
      </c>
      <c r="N148" s="3">
        <v>0.95154000000000005</v>
      </c>
      <c r="O148" s="3">
        <v>0.93698999999999999</v>
      </c>
      <c r="P148" s="3">
        <v>0.92073000000000005</v>
      </c>
      <c r="Q148" s="3">
        <v>0.89973000000000003</v>
      </c>
      <c r="R148" s="3">
        <v>0.87697999999999998</v>
      </c>
      <c r="S148" s="3">
        <v>0.84848999999999997</v>
      </c>
      <c r="T148" s="3">
        <v>0.81594</v>
      </c>
      <c r="U148" s="3">
        <v>0.7823</v>
      </c>
      <c r="V148" s="3">
        <v>0.74214999999999998</v>
      </c>
      <c r="W148" s="3">
        <v>0.70194000000000001</v>
      </c>
      <c r="X148" s="3">
        <v>0.65542</v>
      </c>
      <c r="Y148" s="3">
        <v>0.61026000000000002</v>
      </c>
      <c r="Z148" s="3">
        <v>0.55962000000000001</v>
      </c>
      <c r="AA148" s="3">
        <v>0.51197000000000004</v>
      </c>
      <c r="AB148" s="3">
        <v>0.46017000000000002</v>
      </c>
      <c r="AC148" s="3">
        <v>0.40905000000000002</v>
      </c>
      <c r="AD148" s="3">
        <v>0.36316999999999999</v>
      </c>
      <c r="AE148" s="3">
        <v>0.31561</v>
      </c>
      <c r="AF148" s="3">
        <v>0.27424999999999999</v>
      </c>
      <c r="AG148" s="3">
        <v>0.23269999999999999</v>
      </c>
      <c r="AH148" s="3">
        <v>0.19766</v>
      </c>
      <c r="AI148" s="3">
        <v>0.16353999999999999</v>
      </c>
      <c r="AJ148" s="3">
        <v>5.3699999999999998E-2</v>
      </c>
      <c r="AK148" s="3">
        <v>1.255E-2</v>
      </c>
      <c r="AL148" s="5">
        <f>Points[[#This Row],[8+]]-Points[[#This Row],[9+]]</f>
        <v>3.0299999999999772E-3</v>
      </c>
      <c r="AM148" s="5">
        <f>Points[[#This Row],[9+]]-Points[[#This Row],[10+]]</f>
        <v>4.3800000000000505E-3</v>
      </c>
      <c r="AN148" s="5">
        <f>Points[[#This Row],[10+]]-Points[[#This Row],[11+]]</f>
        <v>5.2900000000000169E-3</v>
      </c>
      <c r="AO148" s="5">
        <f>Points[[#This Row],[11+]]-Points[[#This Row],[12+]]</f>
        <v>7.3900000000000077E-3</v>
      </c>
      <c r="AP148" s="5">
        <f>Points[[#This Row],[12+]]-Points[[#This Row],[13+]]</f>
        <v>9.4699999999999784E-3</v>
      </c>
      <c r="AQ148" s="5">
        <f>Points[[#This Row],[13+]]-Points[[#This Row],[14+]]</f>
        <v>1.091999999999993E-2</v>
      </c>
      <c r="AR148" s="5">
        <f>Points[[#This Row],[14+]]-Points[[#This Row],[15+]]</f>
        <v>1.4550000000000063E-2</v>
      </c>
      <c r="AS148" s="5">
        <f>Points[[#This Row],[15+]]-Points[[#This Row],[16+]]</f>
        <v>1.6259999999999941E-2</v>
      </c>
      <c r="AT148" s="5">
        <f>Points[[#This Row],[16+]]-Points[[#This Row],[17+]]</f>
        <v>2.1000000000000019E-2</v>
      </c>
      <c r="AU148" s="5">
        <f>Points[[#This Row],[17+]]-Points[[#This Row],[18+]]</f>
        <v>2.2750000000000048E-2</v>
      </c>
      <c r="AV148" s="5">
        <f>Points[[#This Row],[18+]]-Points[[#This Row],[19+]]</f>
        <v>2.8490000000000015E-2</v>
      </c>
      <c r="AW148" s="5">
        <f>Points[[#This Row],[19+]]-Points[[#This Row],[20+]]</f>
        <v>3.2549999999999968E-2</v>
      </c>
      <c r="AX148" s="5">
        <f>Points[[#This Row],[20+]]-Points[[#This Row],[21+]]</f>
        <v>3.3640000000000003E-2</v>
      </c>
      <c r="AY148" s="5">
        <f>Points[[#This Row],[21+]]-Points[[#This Row],[22+]]</f>
        <v>4.0150000000000019E-2</v>
      </c>
      <c r="AZ148" s="5">
        <f>Points[[#This Row],[22+]]-Points[[#This Row],[23+]]</f>
        <v>4.0209999999999968E-2</v>
      </c>
      <c r="BA148" s="5">
        <f>Points[[#This Row],[23+]]-Points[[#This Row],[24+]]</f>
        <v>4.6520000000000006E-2</v>
      </c>
      <c r="BB148" s="5">
        <f>Points[[#This Row],[24+]]-Points[[#This Row],[25+]]</f>
        <v>4.5159999999999978E-2</v>
      </c>
      <c r="BC148" s="5">
        <f>Points[[#This Row],[25+]]-Points[[#This Row],[26+]]</f>
        <v>5.0640000000000018E-2</v>
      </c>
      <c r="BD148" s="5">
        <f>Points[[#This Row],[26+]]-Points[[#This Row],[27+]]</f>
        <v>4.764999999999997E-2</v>
      </c>
      <c r="BE148" s="5">
        <f>Points[[#This Row],[27+]]-Points[[#This Row],[28+]]</f>
        <v>5.1800000000000013E-2</v>
      </c>
      <c r="BF148" s="5">
        <f>Points[[#This Row],[28+]]-Points[[#This Row],[29+]]</f>
        <v>5.1119999999999999E-2</v>
      </c>
      <c r="BG148" s="5">
        <f>Points[[#This Row],[29+]]-Points[[#This Row],[30+]]</f>
        <v>4.5880000000000032E-2</v>
      </c>
      <c r="BH148" s="5">
        <f>Points[[#This Row],[30+]]-Points[[#This Row],[31+]]</f>
        <v>4.7559999999999991E-2</v>
      </c>
      <c r="BI148" s="5">
        <f>Points[[#This Row],[31+]]-Points[[#This Row],[32+]]</f>
        <v>4.1360000000000008E-2</v>
      </c>
      <c r="BJ148" s="5">
        <f>Points[[#This Row],[32+]]-Points[[#This Row],[33+]]</f>
        <v>4.1550000000000004E-2</v>
      </c>
      <c r="BK148" s="5">
        <f>Points[[#This Row],[33+]]-Points[[#This Row],[34+]]</f>
        <v>3.5039999999999988E-2</v>
      </c>
      <c r="BL148" s="5">
        <f>Points[[#This Row],[34+]]-Points[[#This Row],[35+]]</f>
        <v>3.4120000000000011E-2</v>
      </c>
      <c r="BM148" s="5">
        <f>Points[[#This Row],[35+]]-Points[[#This Row],[40+]]</f>
        <v>0.10983999999999999</v>
      </c>
      <c r="BN148" s="5">
        <f>Points[[#This Row],[40+]]-Points[[#This Row],[45+]]</f>
        <v>4.1149999999999999E-2</v>
      </c>
    </row>
    <row r="149" spans="1:66" x14ac:dyDescent="0.25">
      <c r="A149" s="10">
        <v>22400796</v>
      </c>
      <c r="B149" s="4" t="s">
        <v>77</v>
      </c>
      <c r="C149" s="4" t="s">
        <v>78</v>
      </c>
      <c r="D149" s="11">
        <v>0.91666666666666663</v>
      </c>
      <c r="E149" s="6" t="str">
        <f>HYPERLINK("https://www.nba.com/stats/player/1629060/boxscores-traditional", "Rui Hachimura")</f>
        <v>Rui Hachimura</v>
      </c>
      <c r="F149">
        <v>18.399999999999999</v>
      </c>
      <c r="G149" s="4">
        <v>4.3629999999999995</v>
      </c>
      <c r="H149" s="3">
        <v>0.99134</v>
      </c>
      <c r="I149" s="3">
        <v>0.98421999999999998</v>
      </c>
      <c r="J149" s="3">
        <v>0.97319999999999995</v>
      </c>
      <c r="K149" s="3">
        <v>0.95543</v>
      </c>
      <c r="L149" s="3">
        <v>0.92922000000000005</v>
      </c>
      <c r="M149" s="3">
        <v>0.89251000000000003</v>
      </c>
      <c r="N149" s="3">
        <v>0.84375</v>
      </c>
      <c r="O149" s="3">
        <v>0.7823</v>
      </c>
      <c r="P149" s="3">
        <v>0.70884000000000003</v>
      </c>
      <c r="Q149" s="3">
        <v>0.62551999999999996</v>
      </c>
      <c r="R149" s="3">
        <v>0.53586</v>
      </c>
      <c r="S149" s="3">
        <v>0.44433</v>
      </c>
      <c r="T149" s="3">
        <v>0.35569000000000001</v>
      </c>
      <c r="U149" s="3">
        <v>0.27424999999999999</v>
      </c>
      <c r="V149" s="3">
        <v>0.20327000000000001</v>
      </c>
      <c r="W149" s="3">
        <v>0.14685999999999999</v>
      </c>
      <c r="X149" s="3">
        <v>0.10027</v>
      </c>
      <c r="Y149" s="3">
        <v>6.5519999999999995E-2</v>
      </c>
      <c r="Z149" s="3">
        <v>4.0930000000000001E-2</v>
      </c>
      <c r="AA149" s="3">
        <v>2.4420000000000001E-2</v>
      </c>
      <c r="AB149" s="3">
        <v>1.3899999999999999E-2</v>
      </c>
      <c r="AC149" s="3">
        <v>7.5500000000000003E-3</v>
      </c>
      <c r="AD149" s="3">
        <v>3.9100000000000003E-3</v>
      </c>
      <c r="AE149" s="3">
        <v>1.9300000000000001E-3</v>
      </c>
      <c r="AF149" s="3">
        <v>8.9999999999999998E-4</v>
      </c>
      <c r="AG149" s="3">
        <v>4.0000000000000002E-4</v>
      </c>
      <c r="AH149" s="3">
        <v>1.7000000000000001E-4</v>
      </c>
      <c r="AI149" s="3">
        <v>6.9999999999999994E-5</v>
      </c>
      <c r="AJ149" s="3">
        <v>0</v>
      </c>
      <c r="AK149" s="3">
        <v>0</v>
      </c>
      <c r="AL149" s="5">
        <f>Points[[#This Row],[8+]]-Points[[#This Row],[9+]]</f>
        <v>7.1200000000000152E-3</v>
      </c>
      <c r="AM149" s="5">
        <f>Points[[#This Row],[9+]]-Points[[#This Row],[10+]]</f>
        <v>1.102000000000003E-2</v>
      </c>
      <c r="AN149" s="5">
        <f>Points[[#This Row],[10+]]-Points[[#This Row],[11+]]</f>
        <v>1.7769999999999953E-2</v>
      </c>
      <c r="AO149" s="5">
        <f>Points[[#This Row],[11+]]-Points[[#This Row],[12+]]</f>
        <v>2.6209999999999956E-2</v>
      </c>
      <c r="AP149" s="5">
        <f>Points[[#This Row],[12+]]-Points[[#This Row],[13+]]</f>
        <v>3.671000000000002E-2</v>
      </c>
      <c r="AQ149" s="5">
        <f>Points[[#This Row],[13+]]-Points[[#This Row],[14+]]</f>
        <v>4.8760000000000026E-2</v>
      </c>
      <c r="AR149" s="5">
        <f>Points[[#This Row],[14+]]-Points[[#This Row],[15+]]</f>
        <v>6.1450000000000005E-2</v>
      </c>
      <c r="AS149" s="5">
        <f>Points[[#This Row],[15+]]-Points[[#This Row],[16+]]</f>
        <v>7.345999999999997E-2</v>
      </c>
      <c r="AT149" s="5">
        <f>Points[[#This Row],[16+]]-Points[[#This Row],[17+]]</f>
        <v>8.3320000000000061E-2</v>
      </c>
      <c r="AU149" s="5">
        <f>Points[[#This Row],[17+]]-Points[[#This Row],[18+]]</f>
        <v>8.9659999999999962E-2</v>
      </c>
      <c r="AV149" s="5">
        <f>Points[[#This Row],[18+]]-Points[[#This Row],[19+]]</f>
        <v>9.153E-2</v>
      </c>
      <c r="AW149" s="5">
        <f>Points[[#This Row],[19+]]-Points[[#This Row],[20+]]</f>
        <v>8.8639999999999997E-2</v>
      </c>
      <c r="AX149" s="5">
        <f>Points[[#This Row],[20+]]-Points[[#This Row],[21+]]</f>
        <v>8.1440000000000012E-2</v>
      </c>
      <c r="AY149" s="5">
        <f>Points[[#This Row],[21+]]-Points[[#This Row],[22+]]</f>
        <v>7.0979999999999988E-2</v>
      </c>
      <c r="AZ149" s="5">
        <f>Points[[#This Row],[22+]]-Points[[#This Row],[23+]]</f>
        <v>5.6410000000000016E-2</v>
      </c>
      <c r="BA149" s="5">
        <f>Points[[#This Row],[23+]]-Points[[#This Row],[24+]]</f>
        <v>4.6589999999999993E-2</v>
      </c>
      <c r="BB149" s="5">
        <f>Points[[#This Row],[24+]]-Points[[#This Row],[25+]]</f>
        <v>3.4750000000000003E-2</v>
      </c>
      <c r="BC149" s="5">
        <f>Points[[#This Row],[25+]]-Points[[#This Row],[26+]]</f>
        <v>2.4589999999999994E-2</v>
      </c>
      <c r="BD149" s="5">
        <f>Points[[#This Row],[26+]]-Points[[#This Row],[27+]]</f>
        <v>1.651E-2</v>
      </c>
      <c r="BE149" s="5">
        <f>Points[[#This Row],[27+]]-Points[[#This Row],[28+]]</f>
        <v>1.0520000000000002E-2</v>
      </c>
      <c r="BF149" s="5">
        <f>Points[[#This Row],[28+]]-Points[[#This Row],[29+]]</f>
        <v>6.3499999999999989E-3</v>
      </c>
      <c r="BG149" s="5">
        <f>Points[[#This Row],[29+]]-Points[[#This Row],[30+]]</f>
        <v>3.64E-3</v>
      </c>
      <c r="BH149" s="5">
        <f>Points[[#This Row],[30+]]-Points[[#This Row],[31+]]</f>
        <v>1.98E-3</v>
      </c>
      <c r="BI149" s="5">
        <f>Points[[#This Row],[31+]]-Points[[#This Row],[32+]]</f>
        <v>1.0300000000000001E-3</v>
      </c>
      <c r="BJ149" s="5">
        <f>Points[[#This Row],[32+]]-Points[[#This Row],[33+]]</f>
        <v>5.0000000000000001E-4</v>
      </c>
      <c r="BK149" s="5">
        <f>Points[[#This Row],[33+]]-Points[[#This Row],[34+]]</f>
        <v>2.3000000000000001E-4</v>
      </c>
      <c r="BL149" s="5">
        <f>Points[[#This Row],[34+]]-Points[[#This Row],[35+]]</f>
        <v>1.0000000000000002E-4</v>
      </c>
      <c r="BM149" s="5">
        <f>Points[[#This Row],[35+]]-Points[[#This Row],[40+]]</f>
        <v>6.9999999999999994E-5</v>
      </c>
      <c r="BN149" s="5">
        <f>Points[[#This Row],[40+]]-Points[[#This Row],[45+]]</f>
        <v>0</v>
      </c>
    </row>
    <row r="150" spans="1:66" x14ac:dyDescent="0.25">
      <c r="A150" s="10">
        <v>22400796</v>
      </c>
      <c r="B150" s="4" t="s">
        <v>77</v>
      </c>
      <c r="C150" s="4" t="s">
        <v>78</v>
      </c>
      <c r="D150" s="11">
        <v>0.91666666666666663</v>
      </c>
      <c r="E150" s="6" t="str">
        <f>HYPERLINK("https://www.nba.com/stats/player/1630559/boxscores-traditional", "Austin Reaves")</f>
        <v>Austin Reaves</v>
      </c>
      <c r="F150">
        <v>22.6</v>
      </c>
      <c r="G150" s="4">
        <v>12.435</v>
      </c>
      <c r="H150" s="3">
        <v>0.879</v>
      </c>
      <c r="I150" s="3">
        <v>0.86214000000000002</v>
      </c>
      <c r="J150" s="3">
        <v>0.84375</v>
      </c>
      <c r="K150" s="3">
        <v>0.82381000000000004</v>
      </c>
      <c r="L150" s="3">
        <v>0.80234000000000005</v>
      </c>
      <c r="M150" s="3">
        <v>0.77934999999999999</v>
      </c>
      <c r="N150" s="3">
        <v>0.75490000000000002</v>
      </c>
      <c r="O150" s="3">
        <v>0.72907</v>
      </c>
      <c r="P150" s="3">
        <v>0.70194000000000001</v>
      </c>
      <c r="Q150" s="3">
        <v>0.67364000000000002</v>
      </c>
      <c r="R150" s="3">
        <v>0.64431000000000005</v>
      </c>
      <c r="S150" s="3">
        <v>0.61409000000000002</v>
      </c>
      <c r="T150" s="3">
        <v>0.58316999999999997</v>
      </c>
      <c r="U150" s="3">
        <v>0.55171999999999999</v>
      </c>
      <c r="V150" s="3">
        <v>0.51993999999999996</v>
      </c>
      <c r="W150" s="3">
        <v>0.48803000000000002</v>
      </c>
      <c r="X150" s="3">
        <v>0.45619999999999999</v>
      </c>
      <c r="Y150" s="3">
        <v>0.42465000000000003</v>
      </c>
      <c r="Z150" s="3">
        <v>0.39357999999999999</v>
      </c>
      <c r="AA150" s="3">
        <v>0.36316999999999999</v>
      </c>
      <c r="AB150" s="3">
        <v>0.33360000000000001</v>
      </c>
      <c r="AC150" s="3">
        <v>0.30503000000000002</v>
      </c>
      <c r="AD150" s="3">
        <v>0.27424999999999999</v>
      </c>
      <c r="AE150" s="3">
        <v>0.24825</v>
      </c>
      <c r="AF150" s="3">
        <v>0.22363</v>
      </c>
      <c r="AG150" s="3">
        <v>0.20044999999999999</v>
      </c>
      <c r="AH150" s="3">
        <v>0.17879</v>
      </c>
      <c r="AI150" s="3">
        <v>0.15866</v>
      </c>
      <c r="AJ150" s="3">
        <v>8.0759999999999998E-2</v>
      </c>
      <c r="AK150" s="3">
        <v>3.5929999999999997E-2</v>
      </c>
      <c r="AL150" s="5">
        <f>Points[[#This Row],[8+]]-Points[[#This Row],[9+]]</f>
        <v>1.6859999999999986E-2</v>
      </c>
      <c r="AM150" s="5">
        <f>Points[[#This Row],[9+]]-Points[[#This Row],[10+]]</f>
        <v>1.8390000000000017E-2</v>
      </c>
      <c r="AN150" s="5">
        <f>Points[[#This Row],[10+]]-Points[[#This Row],[11+]]</f>
        <v>1.9939999999999958E-2</v>
      </c>
      <c r="AO150" s="5">
        <f>Points[[#This Row],[11+]]-Points[[#This Row],[12+]]</f>
        <v>2.1469999999999989E-2</v>
      </c>
      <c r="AP150" s="5">
        <f>Points[[#This Row],[12+]]-Points[[#This Row],[13+]]</f>
        <v>2.2990000000000066E-2</v>
      </c>
      <c r="AQ150" s="5">
        <f>Points[[#This Row],[13+]]-Points[[#This Row],[14+]]</f>
        <v>2.4449999999999972E-2</v>
      </c>
      <c r="AR150" s="5">
        <f>Points[[#This Row],[14+]]-Points[[#This Row],[15+]]</f>
        <v>2.583000000000002E-2</v>
      </c>
      <c r="AS150" s="5">
        <f>Points[[#This Row],[15+]]-Points[[#This Row],[16+]]</f>
        <v>2.7129999999999987E-2</v>
      </c>
      <c r="AT150" s="5">
        <f>Points[[#This Row],[16+]]-Points[[#This Row],[17+]]</f>
        <v>2.8299999999999992E-2</v>
      </c>
      <c r="AU150" s="5">
        <f>Points[[#This Row],[17+]]-Points[[#This Row],[18+]]</f>
        <v>2.9329999999999967E-2</v>
      </c>
      <c r="AV150" s="5">
        <f>Points[[#This Row],[18+]]-Points[[#This Row],[19+]]</f>
        <v>3.0220000000000025E-2</v>
      </c>
      <c r="AW150" s="5">
        <f>Points[[#This Row],[19+]]-Points[[#This Row],[20+]]</f>
        <v>3.0920000000000059E-2</v>
      </c>
      <c r="AX150" s="5">
        <f>Points[[#This Row],[20+]]-Points[[#This Row],[21+]]</f>
        <v>3.1449999999999978E-2</v>
      </c>
      <c r="AY150" s="5">
        <f>Points[[#This Row],[21+]]-Points[[#This Row],[22+]]</f>
        <v>3.178000000000003E-2</v>
      </c>
      <c r="AZ150" s="5">
        <f>Points[[#This Row],[22+]]-Points[[#This Row],[23+]]</f>
        <v>3.1909999999999938E-2</v>
      </c>
      <c r="BA150" s="5">
        <f>Points[[#This Row],[23+]]-Points[[#This Row],[24+]]</f>
        <v>3.1830000000000025E-2</v>
      </c>
      <c r="BB150" s="5">
        <f>Points[[#This Row],[24+]]-Points[[#This Row],[25+]]</f>
        <v>3.1549999999999967E-2</v>
      </c>
      <c r="BC150" s="5">
        <f>Points[[#This Row],[25+]]-Points[[#This Row],[26+]]</f>
        <v>3.1070000000000042E-2</v>
      </c>
      <c r="BD150" s="5">
        <f>Points[[#This Row],[26+]]-Points[[#This Row],[27+]]</f>
        <v>3.0409999999999993E-2</v>
      </c>
      <c r="BE150" s="5">
        <f>Points[[#This Row],[27+]]-Points[[#This Row],[28+]]</f>
        <v>2.9569999999999985E-2</v>
      </c>
      <c r="BF150" s="5">
        <f>Points[[#This Row],[28+]]-Points[[#This Row],[29+]]</f>
        <v>2.8569999999999984E-2</v>
      </c>
      <c r="BG150" s="5">
        <f>Points[[#This Row],[29+]]-Points[[#This Row],[30+]]</f>
        <v>3.078000000000003E-2</v>
      </c>
      <c r="BH150" s="5">
        <f>Points[[#This Row],[30+]]-Points[[#This Row],[31+]]</f>
        <v>2.5999999999999995E-2</v>
      </c>
      <c r="BI150" s="5">
        <f>Points[[#This Row],[31+]]-Points[[#This Row],[32+]]</f>
        <v>2.4620000000000003E-2</v>
      </c>
      <c r="BJ150" s="5">
        <f>Points[[#This Row],[32+]]-Points[[#This Row],[33+]]</f>
        <v>2.3180000000000006E-2</v>
      </c>
      <c r="BK150" s="5">
        <f>Points[[#This Row],[33+]]-Points[[#This Row],[34+]]</f>
        <v>2.1659999999999985E-2</v>
      </c>
      <c r="BL150" s="5">
        <f>Points[[#This Row],[34+]]-Points[[#This Row],[35+]]</f>
        <v>2.0130000000000009E-2</v>
      </c>
      <c r="BM150" s="5">
        <f>Points[[#This Row],[35+]]-Points[[#This Row],[40+]]</f>
        <v>7.7899999999999997E-2</v>
      </c>
      <c r="BN150" s="5">
        <f>Points[[#This Row],[40+]]-Points[[#This Row],[45+]]</f>
        <v>4.4830000000000002E-2</v>
      </c>
    </row>
    <row r="151" spans="1:66" x14ac:dyDescent="0.25">
      <c r="A151" s="10">
        <v>22400796</v>
      </c>
      <c r="B151" s="4" t="s">
        <v>77</v>
      </c>
      <c r="C151" s="4" t="s">
        <v>78</v>
      </c>
      <c r="D151" s="11">
        <v>0.91666666666666663</v>
      </c>
      <c r="E151" s="6" t="str">
        <f>HYPERLINK("https://www.nba.com/stats/player/1629216/boxscores-traditional", "Gabe Vincent")</f>
        <v>Gabe Vincent</v>
      </c>
      <c r="F151">
        <v>11.2</v>
      </c>
      <c r="G151" s="4">
        <v>2.9260000000000002</v>
      </c>
      <c r="H151" s="3">
        <v>0.86214000000000002</v>
      </c>
      <c r="I151" s="3">
        <v>0.77337</v>
      </c>
      <c r="J151" s="3">
        <v>0.65910000000000002</v>
      </c>
      <c r="K151" s="3">
        <v>0.52790000000000004</v>
      </c>
      <c r="L151" s="3">
        <v>0.39357999999999999</v>
      </c>
      <c r="M151" s="3">
        <v>0.26762999999999998</v>
      </c>
      <c r="N151" s="3">
        <v>0.16853000000000001</v>
      </c>
      <c r="O151" s="3">
        <v>9.6799999999999997E-2</v>
      </c>
      <c r="P151" s="3">
        <v>5.0500000000000003E-2</v>
      </c>
      <c r="Q151" s="3">
        <v>2.385E-2</v>
      </c>
      <c r="R151" s="3">
        <v>1.017E-2</v>
      </c>
      <c r="S151" s="3">
        <v>3.79E-3</v>
      </c>
      <c r="T151" s="3">
        <v>1.31E-3</v>
      </c>
      <c r="U151" s="3">
        <v>4.0000000000000002E-4</v>
      </c>
      <c r="V151" s="3">
        <v>1.1E-4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5">
        <f>Points[[#This Row],[8+]]-Points[[#This Row],[9+]]</f>
        <v>8.8770000000000016E-2</v>
      </c>
      <c r="AM151" s="5">
        <f>Points[[#This Row],[9+]]-Points[[#This Row],[10+]]</f>
        <v>0.11426999999999998</v>
      </c>
      <c r="AN151" s="5">
        <f>Points[[#This Row],[10+]]-Points[[#This Row],[11+]]</f>
        <v>0.13119999999999998</v>
      </c>
      <c r="AO151" s="5">
        <f>Points[[#This Row],[11+]]-Points[[#This Row],[12+]]</f>
        <v>0.13432000000000005</v>
      </c>
      <c r="AP151" s="5">
        <f>Points[[#This Row],[12+]]-Points[[#This Row],[13+]]</f>
        <v>0.12595000000000001</v>
      </c>
      <c r="AQ151" s="5">
        <f>Points[[#This Row],[13+]]-Points[[#This Row],[14+]]</f>
        <v>9.9099999999999966E-2</v>
      </c>
      <c r="AR151" s="5">
        <f>Points[[#This Row],[14+]]-Points[[#This Row],[15+]]</f>
        <v>7.1730000000000016E-2</v>
      </c>
      <c r="AS151" s="5">
        <f>Points[[#This Row],[15+]]-Points[[#This Row],[16+]]</f>
        <v>4.6299999999999994E-2</v>
      </c>
      <c r="AT151" s="5">
        <f>Points[[#This Row],[16+]]-Points[[#This Row],[17+]]</f>
        <v>2.6650000000000004E-2</v>
      </c>
      <c r="AU151" s="5">
        <f>Points[[#This Row],[17+]]-Points[[#This Row],[18+]]</f>
        <v>1.3679999999999999E-2</v>
      </c>
      <c r="AV151" s="5">
        <f>Points[[#This Row],[18+]]-Points[[#This Row],[19+]]</f>
        <v>6.3800000000000003E-3</v>
      </c>
      <c r="AW151" s="5">
        <f>Points[[#This Row],[19+]]-Points[[#This Row],[20+]]</f>
        <v>2.48E-3</v>
      </c>
      <c r="AX151" s="5">
        <f>Points[[#This Row],[20+]]-Points[[#This Row],[21+]]</f>
        <v>9.1E-4</v>
      </c>
      <c r="AY151" s="5">
        <f>Points[[#This Row],[21+]]-Points[[#This Row],[22+]]</f>
        <v>2.9E-4</v>
      </c>
      <c r="AZ151" s="5">
        <f>Points[[#This Row],[22+]]-Points[[#This Row],[23+]]</f>
        <v>1.1E-4</v>
      </c>
      <c r="BA151" s="5">
        <f>Points[[#This Row],[23+]]-Points[[#This Row],[24+]]</f>
        <v>0</v>
      </c>
      <c r="BB151" s="5">
        <f>Points[[#This Row],[24+]]-Points[[#This Row],[25+]]</f>
        <v>0</v>
      </c>
      <c r="BC151" s="5">
        <f>Points[[#This Row],[25+]]-Points[[#This Row],[26+]]</f>
        <v>0</v>
      </c>
      <c r="BD151" s="5">
        <f>Points[[#This Row],[26+]]-Points[[#This Row],[27+]]</f>
        <v>0</v>
      </c>
      <c r="BE151" s="5">
        <f>Points[[#This Row],[27+]]-Points[[#This Row],[28+]]</f>
        <v>0</v>
      </c>
      <c r="BF151" s="5">
        <f>Points[[#This Row],[28+]]-Points[[#This Row],[29+]]</f>
        <v>0</v>
      </c>
      <c r="BG151" s="5">
        <f>Points[[#This Row],[29+]]-Points[[#This Row],[30+]]</f>
        <v>0</v>
      </c>
      <c r="BH151" s="5">
        <f>Points[[#This Row],[30+]]-Points[[#This Row],[31+]]</f>
        <v>0</v>
      </c>
      <c r="BI151" s="5">
        <f>Points[[#This Row],[31+]]-Points[[#This Row],[32+]]</f>
        <v>0</v>
      </c>
      <c r="BJ151" s="5">
        <f>Points[[#This Row],[32+]]-Points[[#This Row],[33+]]</f>
        <v>0</v>
      </c>
      <c r="BK151" s="5">
        <f>Points[[#This Row],[33+]]-Points[[#This Row],[34+]]</f>
        <v>0</v>
      </c>
      <c r="BL151" s="5">
        <f>Points[[#This Row],[34+]]-Points[[#This Row],[35+]]</f>
        <v>0</v>
      </c>
      <c r="BM151" s="5">
        <f>Points[[#This Row],[35+]]-Points[[#This Row],[40+]]</f>
        <v>0</v>
      </c>
      <c r="BN151" s="5">
        <f>Points[[#This Row],[40+]]-Points[[#This Row],[45+]]</f>
        <v>0</v>
      </c>
    </row>
    <row r="152" spans="1:66" x14ac:dyDescent="0.25">
      <c r="A152" s="10">
        <v>22400796</v>
      </c>
      <c r="B152" s="4" t="s">
        <v>77</v>
      </c>
      <c r="C152" s="4" t="s">
        <v>78</v>
      </c>
      <c r="D152" s="11">
        <v>0.91666666666666663</v>
      </c>
      <c r="E152" s="6" t="str">
        <f>HYPERLINK("https://www.nba.com/stats/player/1629029/boxscores-traditional", "Luka Doncic")</f>
        <v>Luka Doncic</v>
      </c>
      <c r="F152">
        <v>14.67</v>
      </c>
      <c r="G152" s="4">
        <v>9</v>
      </c>
      <c r="H152" s="3">
        <v>0.77034999999999998</v>
      </c>
      <c r="I152" s="3">
        <v>0.73565000000000003</v>
      </c>
      <c r="J152" s="3">
        <v>0.69847000000000004</v>
      </c>
      <c r="K152" s="3">
        <v>0.65910000000000002</v>
      </c>
      <c r="L152" s="3">
        <v>0.61790999999999996</v>
      </c>
      <c r="M152" s="3">
        <v>0.57535000000000003</v>
      </c>
      <c r="N152" s="3">
        <v>0.52790000000000004</v>
      </c>
      <c r="O152" s="3">
        <v>0.48404999999999998</v>
      </c>
      <c r="P152" s="3">
        <v>0.44037999999999999</v>
      </c>
      <c r="Q152" s="3">
        <v>0.39743000000000001</v>
      </c>
      <c r="R152" s="3">
        <v>0.35569000000000001</v>
      </c>
      <c r="S152" s="3">
        <v>0.31561</v>
      </c>
      <c r="T152" s="3">
        <v>0.27760000000000001</v>
      </c>
      <c r="U152" s="3">
        <v>0.24196000000000001</v>
      </c>
      <c r="V152" s="3">
        <v>0.20896999999999999</v>
      </c>
      <c r="W152" s="3">
        <v>0.17619000000000001</v>
      </c>
      <c r="X152" s="3">
        <v>0.14917</v>
      </c>
      <c r="Y152" s="3">
        <v>0.12506999999999999</v>
      </c>
      <c r="Z152" s="3">
        <v>0.10383000000000001</v>
      </c>
      <c r="AA152" s="3">
        <v>8.5339999999999999E-2</v>
      </c>
      <c r="AB152" s="3">
        <v>6.9440000000000002E-2</v>
      </c>
      <c r="AC152" s="3">
        <v>5.5919999999999997E-2</v>
      </c>
      <c r="AD152" s="3">
        <v>4.4569999999999999E-2</v>
      </c>
      <c r="AE152" s="3">
        <v>3.5150000000000001E-2</v>
      </c>
      <c r="AF152" s="3">
        <v>2.6800000000000001E-2</v>
      </c>
      <c r="AG152" s="3">
        <v>2.068E-2</v>
      </c>
      <c r="AH152" s="3">
        <v>1.5779999999999999E-2</v>
      </c>
      <c r="AI152" s="3">
        <v>1.191E-2</v>
      </c>
      <c r="AJ152" s="3">
        <v>2.48E-3</v>
      </c>
      <c r="AK152" s="3">
        <v>3.8000000000000002E-4</v>
      </c>
      <c r="AL152" s="5">
        <f>Points[[#This Row],[8+]]-Points[[#This Row],[9+]]</f>
        <v>3.4699999999999953E-2</v>
      </c>
      <c r="AM152" s="5">
        <f>Points[[#This Row],[9+]]-Points[[#This Row],[10+]]</f>
        <v>3.7179999999999991E-2</v>
      </c>
      <c r="AN152" s="5">
        <f>Points[[#This Row],[10+]]-Points[[#This Row],[11+]]</f>
        <v>3.9370000000000016E-2</v>
      </c>
      <c r="AO152" s="5">
        <f>Points[[#This Row],[11+]]-Points[[#This Row],[12+]]</f>
        <v>4.119000000000006E-2</v>
      </c>
      <c r="AP152" s="5">
        <f>Points[[#This Row],[12+]]-Points[[#This Row],[13+]]</f>
        <v>4.2559999999999931E-2</v>
      </c>
      <c r="AQ152" s="5">
        <f>Points[[#This Row],[13+]]-Points[[#This Row],[14+]]</f>
        <v>4.7449999999999992E-2</v>
      </c>
      <c r="AR152" s="5">
        <f>Points[[#This Row],[14+]]-Points[[#This Row],[15+]]</f>
        <v>4.3850000000000056E-2</v>
      </c>
      <c r="AS152" s="5">
        <f>Points[[#This Row],[15+]]-Points[[#This Row],[16+]]</f>
        <v>4.3669999999999987E-2</v>
      </c>
      <c r="AT152" s="5">
        <f>Points[[#This Row],[16+]]-Points[[#This Row],[17+]]</f>
        <v>4.2949999999999988E-2</v>
      </c>
      <c r="AU152" s="5">
        <f>Points[[#This Row],[17+]]-Points[[#This Row],[18+]]</f>
        <v>4.1739999999999999E-2</v>
      </c>
      <c r="AV152" s="5">
        <f>Points[[#This Row],[18+]]-Points[[#This Row],[19+]]</f>
        <v>4.0080000000000005E-2</v>
      </c>
      <c r="AW152" s="5">
        <f>Points[[#This Row],[19+]]-Points[[#This Row],[20+]]</f>
        <v>3.8009999999999988E-2</v>
      </c>
      <c r="AX152" s="5">
        <f>Points[[#This Row],[20+]]-Points[[#This Row],[21+]]</f>
        <v>3.5640000000000005E-2</v>
      </c>
      <c r="AY152" s="5">
        <f>Points[[#This Row],[21+]]-Points[[#This Row],[22+]]</f>
        <v>3.2990000000000019E-2</v>
      </c>
      <c r="AZ152" s="5">
        <f>Points[[#This Row],[22+]]-Points[[#This Row],[23+]]</f>
        <v>3.2779999999999976E-2</v>
      </c>
      <c r="BA152" s="5">
        <f>Points[[#This Row],[23+]]-Points[[#This Row],[24+]]</f>
        <v>2.7020000000000016E-2</v>
      </c>
      <c r="BB152" s="5">
        <f>Points[[#This Row],[24+]]-Points[[#This Row],[25+]]</f>
        <v>2.410000000000001E-2</v>
      </c>
      <c r="BC152" s="5">
        <f>Points[[#This Row],[25+]]-Points[[#This Row],[26+]]</f>
        <v>2.1239999999999981E-2</v>
      </c>
      <c r="BD152" s="5">
        <f>Points[[#This Row],[26+]]-Points[[#This Row],[27+]]</f>
        <v>1.8490000000000006E-2</v>
      </c>
      <c r="BE152" s="5">
        <f>Points[[#This Row],[27+]]-Points[[#This Row],[28+]]</f>
        <v>1.5899999999999997E-2</v>
      </c>
      <c r="BF152" s="5">
        <f>Points[[#This Row],[28+]]-Points[[#This Row],[29+]]</f>
        <v>1.3520000000000004E-2</v>
      </c>
      <c r="BG152" s="5">
        <f>Points[[#This Row],[29+]]-Points[[#This Row],[30+]]</f>
        <v>1.1349999999999999E-2</v>
      </c>
      <c r="BH152" s="5">
        <f>Points[[#This Row],[30+]]-Points[[#This Row],[31+]]</f>
        <v>9.4199999999999978E-3</v>
      </c>
      <c r="BI152" s="5">
        <f>Points[[#This Row],[31+]]-Points[[#This Row],[32+]]</f>
        <v>8.3499999999999998E-3</v>
      </c>
      <c r="BJ152" s="5">
        <f>Points[[#This Row],[32+]]-Points[[#This Row],[33+]]</f>
        <v>6.1200000000000004E-3</v>
      </c>
      <c r="BK152" s="5">
        <f>Points[[#This Row],[33+]]-Points[[#This Row],[34+]]</f>
        <v>4.9000000000000016E-3</v>
      </c>
      <c r="BL152" s="5">
        <f>Points[[#This Row],[34+]]-Points[[#This Row],[35+]]</f>
        <v>3.8699999999999984E-3</v>
      </c>
      <c r="BM152" s="5">
        <f>Points[[#This Row],[35+]]-Points[[#This Row],[40+]]</f>
        <v>9.4300000000000009E-3</v>
      </c>
      <c r="BN152" s="5">
        <f>Points[[#This Row],[40+]]-Points[[#This Row],[45+]]</f>
        <v>2.0999999999999999E-3</v>
      </c>
    </row>
    <row r="153" spans="1:66" x14ac:dyDescent="0.25">
      <c r="A153" s="10">
        <v>22400796</v>
      </c>
      <c r="B153" s="4" t="s">
        <v>77</v>
      </c>
      <c r="C153" s="4" t="s">
        <v>78</v>
      </c>
      <c r="D153" s="11">
        <v>0.91666666666666663</v>
      </c>
      <c r="E153" s="6" t="str">
        <f>HYPERLINK("https://www.nba.com/stats/player/1642261/boxscores-traditional", "Dalton Knecht")</f>
        <v>Dalton Knecht</v>
      </c>
      <c r="F153">
        <v>12.2</v>
      </c>
      <c r="G153" s="4">
        <v>6.8819999999999997</v>
      </c>
      <c r="H153" s="3">
        <v>0.72907</v>
      </c>
      <c r="I153" s="3">
        <v>0.67723999999999995</v>
      </c>
      <c r="J153" s="3">
        <v>0.62551999999999996</v>
      </c>
      <c r="K153" s="3">
        <v>0.56749000000000005</v>
      </c>
      <c r="L153" s="3">
        <v>0.51197000000000004</v>
      </c>
      <c r="M153" s="3">
        <v>0.45223999999999998</v>
      </c>
      <c r="N153" s="3">
        <v>0.39743000000000001</v>
      </c>
      <c r="O153" s="3">
        <v>0.34089999999999998</v>
      </c>
      <c r="P153" s="3">
        <v>0.29115999999999997</v>
      </c>
      <c r="Q153" s="3">
        <v>0.24196000000000001</v>
      </c>
      <c r="R153" s="3">
        <v>0.20044999999999999</v>
      </c>
      <c r="S153" s="3">
        <v>0.16109000000000001</v>
      </c>
      <c r="T153" s="3">
        <v>0.12923999999999999</v>
      </c>
      <c r="U153" s="3">
        <v>0.10027</v>
      </c>
      <c r="V153" s="3">
        <v>7.7799999999999994E-2</v>
      </c>
      <c r="W153" s="3">
        <v>5.8209999999999998E-2</v>
      </c>
      <c r="X153" s="3">
        <v>4.3630000000000002E-2</v>
      </c>
      <c r="Y153" s="3">
        <v>3.1440000000000003E-2</v>
      </c>
      <c r="Z153" s="3">
        <v>2.222E-2</v>
      </c>
      <c r="AA153" s="3">
        <v>1.5779999999999999E-2</v>
      </c>
      <c r="AB153" s="3">
        <v>1.072E-2</v>
      </c>
      <c r="AC153" s="3">
        <v>7.3400000000000002E-3</v>
      </c>
      <c r="AD153" s="3">
        <v>4.7999999999999996E-3</v>
      </c>
      <c r="AE153" s="3">
        <v>3.1700000000000001E-3</v>
      </c>
      <c r="AF153" s="3">
        <v>1.99E-3</v>
      </c>
      <c r="AG153" s="3">
        <v>1.2600000000000001E-3</v>
      </c>
      <c r="AH153" s="3">
        <v>7.6000000000000004E-4</v>
      </c>
      <c r="AI153" s="3">
        <v>4.6999999999999999E-4</v>
      </c>
      <c r="AJ153" s="3">
        <v>0</v>
      </c>
      <c r="AK153" s="3">
        <v>0</v>
      </c>
      <c r="AL153" s="5">
        <f>Points[[#This Row],[8+]]-Points[[#This Row],[9+]]</f>
        <v>5.1830000000000043E-2</v>
      </c>
      <c r="AM153" s="5">
        <f>Points[[#This Row],[9+]]-Points[[#This Row],[10+]]</f>
        <v>5.1719999999999988E-2</v>
      </c>
      <c r="AN153" s="5">
        <f>Points[[#This Row],[10+]]-Points[[#This Row],[11+]]</f>
        <v>5.8029999999999915E-2</v>
      </c>
      <c r="AO153" s="5">
        <f>Points[[#This Row],[11+]]-Points[[#This Row],[12+]]</f>
        <v>5.5520000000000014E-2</v>
      </c>
      <c r="AP153" s="5">
        <f>Points[[#This Row],[12+]]-Points[[#This Row],[13+]]</f>
        <v>5.9730000000000061E-2</v>
      </c>
      <c r="AQ153" s="5">
        <f>Points[[#This Row],[13+]]-Points[[#This Row],[14+]]</f>
        <v>5.480999999999997E-2</v>
      </c>
      <c r="AR153" s="5">
        <f>Points[[#This Row],[14+]]-Points[[#This Row],[15+]]</f>
        <v>5.6530000000000025E-2</v>
      </c>
      <c r="AS153" s="5">
        <f>Points[[#This Row],[15+]]-Points[[#This Row],[16+]]</f>
        <v>4.9740000000000006E-2</v>
      </c>
      <c r="AT153" s="5">
        <f>Points[[#This Row],[16+]]-Points[[#This Row],[17+]]</f>
        <v>4.9199999999999966E-2</v>
      </c>
      <c r="AU153" s="5">
        <f>Points[[#This Row],[17+]]-Points[[#This Row],[18+]]</f>
        <v>4.1510000000000019E-2</v>
      </c>
      <c r="AV153" s="5">
        <f>Points[[#This Row],[18+]]-Points[[#This Row],[19+]]</f>
        <v>3.9359999999999978E-2</v>
      </c>
      <c r="AW153" s="5">
        <f>Points[[#This Row],[19+]]-Points[[#This Row],[20+]]</f>
        <v>3.1850000000000017E-2</v>
      </c>
      <c r="AX153" s="5">
        <f>Points[[#This Row],[20+]]-Points[[#This Row],[21+]]</f>
        <v>2.8969999999999996E-2</v>
      </c>
      <c r="AY153" s="5">
        <f>Points[[#This Row],[21+]]-Points[[#This Row],[22+]]</f>
        <v>2.2470000000000004E-2</v>
      </c>
      <c r="AZ153" s="5">
        <f>Points[[#This Row],[22+]]-Points[[#This Row],[23+]]</f>
        <v>1.9589999999999996E-2</v>
      </c>
      <c r="BA153" s="5">
        <f>Points[[#This Row],[23+]]-Points[[#This Row],[24+]]</f>
        <v>1.4579999999999996E-2</v>
      </c>
      <c r="BB153" s="5">
        <f>Points[[#This Row],[24+]]-Points[[#This Row],[25+]]</f>
        <v>1.2189999999999999E-2</v>
      </c>
      <c r="BC153" s="5">
        <f>Points[[#This Row],[25+]]-Points[[#This Row],[26+]]</f>
        <v>9.2200000000000025E-3</v>
      </c>
      <c r="BD153" s="5">
        <f>Points[[#This Row],[26+]]-Points[[#This Row],[27+]]</f>
        <v>6.4400000000000013E-3</v>
      </c>
      <c r="BE153" s="5">
        <f>Points[[#This Row],[27+]]-Points[[#This Row],[28+]]</f>
        <v>5.0599999999999985E-3</v>
      </c>
      <c r="BF153" s="5">
        <f>Points[[#This Row],[28+]]-Points[[#This Row],[29+]]</f>
        <v>3.3800000000000002E-3</v>
      </c>
      <c r="BG153" s="5">
        <f>Points[[#This Row],[29+]]-Points[[#This Row],[30+]]</f>
        <v>2.5400000000000006E-3</v>
      </c>
      <c r="BH153" s="5">
        <f>Points[[#This Row],[30+]]-Points[[#This Row],[31+]]</f>
        <v>1.6299999999999995E-3</v>
      </c>
      <c r="BI153" s="5">
        <f>Points[[#This Row],[31+]]-Points[[#This Row],[32+]]</f>
        <v>1.1800000000000001E-3</v>
      </c>
      <c r="BJ153" s="5">
        <f>Points[[#This Row],[32+]]-Points[[#This Row],[33+]]</f>
        <v>7.2999999999999996E-4</v>
      </c>
      <c r="BK153" s="5">
        <f>Points[[#This Row],[33+]]-Points[[#This Row],[34+]]</f>
        <v>5.0000000000000001E-4</v>
      </c>
      <c r="BL153" s="5">
        <f>Points[[#This Row],[34+]]-Points[[#This Row],[35+]]</f>
        <v>2.9000000000000006E-4</v>
      </c>
      <c r="BM153" s="5">
        <f>Points[[#This Row],[35+]]-Points[[#This Row],[40+]]</f>
        <v>4.6999999999999999E-4</v>
      </c>
      <c r="BN153" s="5">
        <f>Points[[#This Row],[40+]]-Points[[#This Row],[45+]]</f>
        <v>0</v>
      </c>
    </row>
    <row r="154" spans="1:66" x14ac:dyDescent="0.25">
      <c r="A154" s="10">
        <v>22400796</v>
      </c>
      <c r="B154" s="4" t="s">
        <v>77</v>
      </c>
      <c r="C154" s="4" t="s">
        <v>78</v>
      </c>
      <c r="D154" s="11">
        <v>0.91666666666666663</v>
      </c>
      <c r="E154" s="6" t="str">
        <f>HYPERLINK("https://www.nba.com/stats/player/1629637/boxscores-traditional", "Jaxson Hayes")</f>
        <v>Jaxson Hayes</v>
      </c>
      <c r="F154">
        <v>9.1999999999999993</v>
      </c>
      <c r="G154" s="4">
        <v>2.1349999999999998</v>
      </c>
      <c r="H154" s="3">
        <v>0.71226</v>
      </c>
      <c r="I154" s="3">
        <v>0.53586</v>
      </c>
      <c r="J154" s="3">
        <v>0.35569000000000001</v>
      </c>
      <c r="K154" s="3">
        <v>0.20044999999999999</v>
      </c>
      <c r="L154" s="3">
        <v>9.5100000000000004E-2</v>
      </c>
      <c r="M154" s="3">
        <v>3.7539999999999997E-2</v>
      </c>
      <c r="N154" s="3">
        <v>1.222E-2</v>
      </c>
      <c r="O154" s="3">
        <v>3.2599999999999999E-3</v>
      </c>
      <c r="P154" s="3">
        <v>7.1000000000000002E-4</v>
      </c>
      <c r="Q154" s="3">
        <v>1.2999999999999999E-4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5">
        <f>Points[[#This Row],[8+]]-Points[[#This Row],[9+]]</f>
        <v>0.1764</v>
      </c>
      <c r="AM154" s="5">
        <f>Points[[#This Row],[9+]]-Points[[#This Row],[10+]]</f>
        <v>0.18017</v>
      </c>
      <c r="AN154" s="5">
        <f>Points[[#This Row],[10+]]-Points[[#This Row],[11+]]</f>
        <v>0.15524000000000002</v>
      </c>
      <c r="AO154" s="5">
        <f>Points[[#This Row],[11+]]-Points[[#This Row],[12+]]</f>
        <v>0.10534999999999999</v>
      </c>
      <c r="AP154" s="5">
        <f>Points[[#This Row],[12+]]-Points[[#This Row],[13+]]</f>
        <v>5.7560000000000007E-2</v>
      </c>
      <c r="AQ154" s="5">
        <f>Points[[#This Row],[13+]]-Points[[#This Row],[14+]]</f>
        <v>2.5319999999999995E-2</v>
      </c>
      <c r="AR154" s="5">
        <f>Points[[#This Row],[14+]]-Points[[#This Row],[15+]]</f>
        <v>8.9599999999999992E-3</v>
      </c>
      <c r="AS154" s="5">
        <f>Points[[#This Row],[15+]]-Points[[#This Row],[16+]]</f>
        <v>2.5499999999999997E-3</v>
      </c>
      <c r="AT154" s="5">
        <f>Points[[#This Row],[16+]]-Points[[#This Row],[17+]]</f>
        <v>5.8E-4</v>
      </c>
      <c r="AU154" s="5">
        <f>Points[[#This Row],[17+]]-Points[[#This Row],[18+]]</f>
        <v>1.2999999999999999E-4</v>
      </c>
      <c r="AV154" s="5">
        <f>Points[[#This Row],[18+]]-Points[[#This Row],[19+]]</f>
        <v>0</v>
      </c>
      <c r="AW154" s="5">
        <f>Points[[#This Row],[19+]]-Points[[#This Row],[20+]]</f>
        <v>0</v>
      </c>
      <c r="AX154" s="5">
        <f>Points[[#This Row],[20+]]-Points[[#This Row],[21+]]</f>
        <v>0</v>
      </c>
      <c r="AY154" s="5">
        <f>Points[[#This Row],[21+]]-Points[[#This Row],[22+]]</f>
        <v>0</v>
      </c>
      <c r="AZ154" s="5">
        <f>Points[[#This Row],[22+]]-Points[[#This Row],[23+]]</f>
        <v>0</v>
      </c>
      <c r="BA154" s="5">
        <f>Points[[#This Row],[23+]]-Points[[#This Row],[24+]]</f>
        <v>0</v>
      </c>
      <c r="BB154" s="5">
        <f>Points[[#This Row],[24+]]-Points[[#This Row],[25+]]</f>
        <v>0</v>
      </c>
      <c r="BC154" s="5">
        <f>Points[[#This Row],[25+]]-Points[[#This Row],[26+]]</f>
        <v>0</v>
      </c>
      <c r="BD154" s="5">
        <f>Points[[#This Row],[26+]]-Points[[#This Row],[27+]]</f>
        <v>0</v>
      </c>
      <c r="BE154" s="5">
        <f>Points[[#This Row],[27+]]-Points[[#This Row],[28+]]</f>
        <v>0</v>
      </c>
      <c r="BF154" s="5">
        <f>Points[[#This Row],[28+]]-Points[[#This Row],[29+]]</f>
        <v>0</v>
      </c>
      <c r="BG154" s="5">
        <f>Points[[#This Row],[29+]]-Points[[#This Row],[30+]]</f>
        <v>0</v>
      </c>
      <c r="BH154" s="5">
        <f>Points[[#This Row],[30+]]-Points[[#This Row],[31+]]</f>
        <v>0</v>
      </c>
      <c r="BI154" s="5">
        <f>Points[[#This Row],[31+]]-Points[[#This Row],[32+]]</f>
        <v>0</v>
      </c>
      <c r="BJ154" s="5">
        <f>Points[[#This Row],[32+]]-Points[[#This Row],[33+]]</f>
        <v>0</v>
      </c>
      <c r="BK154" s="5">
        <f>Points[[#This Row],[33+]]-Points[[#This Row],[34+]]</f>
        <v>0</v>
      </c>
      <c r="BL154" s="5">
        <f>Points[[#This Row],[34+]]-Points[[#This Row],[35+]]</f>
        <v>0</v>
      </c>
      <c r="BM154" s="5">
        <f>Points[[#This Row],[35+]]-Points[[#This Row],[40+]]</f>
        <v>0</v>
      </c>
      <c r="BN154" s="5">
        <f>Points[[#This Row],[40+]]-Points[[#This Row],[45+]]</f>
        <v>0</v>
      </c>
    </row>
    <row r="155" spans="1:66" x14ac:dyDescent="0.25">
      <c r="A155" s="10">
        <v>22400796</v>
      </c>
      <c r="B155" s="4" t="s">
        <v>77</v>
      </c>
      <c r="C155" s="4" t="s">
        <v>78</v>
      </c>
      <c r="D155" s="11">
        <v>0.91666666666666663</v>
      </c>
      <c r="E155" s="6" t="str">
        <f>HYPERLINK("https://www.nba.com/stats/player/1630692/boxscores-traditional", "Jordan Goodwin")</f>
        <v>Jordan Goodwin</v>
      </c>
      <c r="F155">
        <v>10</v>
      </c>
      <c r="G155" s="4">
        <v>5.7149999999999999</v>
      </c>
      <c r="H155" s="3">
        <v>0.63683000000000001</v>
      </c>
      <c r="I155" s="3">
        <v>0.56749000000000005</v>
      </c>
      <c r="J155" s="3">
        <v>0.5</v>
      </c>
      <c r="K155" s="3">
        <v>0.43251000000000001</v>
      </c>
      <c r="L155" s="3">
        <v>0.36316999999999999</v>
      </c>
      <c r="M155" s="3">
        <v>0.30153000000000002</v>
      </c>
      <c r="N155" s="3">
        <v>0.24196000000000001</v>
      </c>
      <c r="O155" s="3">
        <v>0.19214999999999999</v>
      </c>
      <c r="P155" s="3">
        <v>0.14685999999999999</v>
      </c>
      <c r="Q155" s="3">
        <v>0.11123</v>
      </c>
      <c r="R155" s="3">
        <v>8.0759999999999998E-2</v>
      </c>
      <c r="S155" s="3">
        <v>5.8209999999999998E-2</v>
      </c>
      <c r="T155" s="3">
        <v>4.0059999999999998E-2</v>
      </c>
      <c r="U155" s="3">
        <v>2.743E-2</v>
      </c>
      <c r="V155" s="3">
        <v>1.7860000000000001E-2</v>
      </c>
      <c r="W155" s="3">
        <v>1.1599999999999999E-2</v>
      </c>
      <c r="X155" s="3">
        <v>7.1399999999999996E-3</v>
      </c>
      <c r="Y155" s="3">
        <v>4.4000000000000003E-3</v>
      </c>
      <c r="Z155" s="3">
        <v>2.5600000000000002E-3</v>
      </c>
      <c r="AA155" s="3">
        <v>1.49E-3</v>
      </c>
      <c r="AB155" s="3">
        <v>8.1999999999999998E-4</v>
      </c>
      <c r="AC155" s="3">
        <v>4.4999999999999999E-4</v>
      </c>
      <c r="AD155" s="3">
        <v>2.3000000000000001E-4</v>
      </c>
      <c r="AE155" s="3">
        <v>1.2E-4</v>
      </c>
      <c r="AF155" s="3">
        <v>6.0000000000000002E-5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5">
        <f>Points[[#This Row],[8+]]-Points[[#This Row],[9+]]</f>
        <v>6.9339999999999957E-2</v>
      </c>
      <c r="AM155" s="5">
        <f>Points[[#This Row],[9+]]-Points[[#This Row],[10+]]</f>
        <v>6.749000000000005E-2</v>
      </c>
      <c r="AN155" s="5">
        <f>Points[[#This Row],[10+]]-Points[[#This Row],[11+]]</f>
        <v>6.7489999999999994E-2</v>
      </c>
      <c r="AO155" s="5">
        <f>Points[[#This Row],[11+]]-Points[[#This Row],[12+]]</f>
        <v>6.9340000000000013E-2</v>
      </c>
      <c r="AP155" s="5">
        <f>Points[[#This Row],[12+]]-Points[[#This Row],[13+]]</f>
        <v>6.1639999999999973E-2</v>
      </c>
      <c r="AQ155" s="5">
        <f>Points[[#This Row],[13+]]-Points[[#This Row],[14+]]</f>
        <v>5.9570000000000012E-2</v>
      </c>
      <c r="AR155" s="5">
        <f>Points[[#This Row],[14+]]-Points[[#This Row],[15+]]</f>
        <v>4.9810000000000021E-2</v>
      </c>
      <c r="AS155" s="5">
        <f>Points[[#This Row],[15+]]-Points[[#This Row],[16+]]</f>
        <v>4.5289999999999997E-2</v>
      </c>
      <c r="AT155" s="5">
        <f>Points[[#This Row],[16+]]-Points[[#This Row],[17+]]</f>
        <v>3.5629999999999995E-2</v>
      </c>
      <c r="AU155" s="5">
        <f>Points[[#This Row],[17+]]-Points[[#This Row],[18+]]</f>
        <v>3.0469999999999997E-2</v>
      </c>
      <c r="AV155" s="5">
        <f>Points[[#This Row],[18+]]-Points[[#This Row],[19+]]</f>
        <v>2.2550000000000001E-2</v>
      </c>
      <c r="AW155" s="5">
        <f>Points[[#This Row],[19+]]-Points[[#This Row],[20+]]</f>
        <v>1.8149999999999999E-2</v>
      </c>
      <c r="AX155" s="5">
        <f>Points[[#This Row],[20+]]-Points[[#This Row],[21+]]</f>
        <v>1.2629999999999999E-2</v>
      </c>
      <c r="AY155" s="5">
        <f>Points[[#This Row],[21+]]-Points[[#This Row],[22+]]</f>
        <v>9.5699999999999986E-3</v>
      </c>
      <c r="AZ155" s="5">
        <f>Points[[#This Row],[22+]]-Points[[#This Row],[23+]]</f>
        <v>6.2600000000000017E-3</v>
      </c>
      <c r="BA155" s="5">
        <f>Points[[#This Row],[23+]]-Points[[#This Row],[24+]]</f>
        <v>4.4599999999999996E-3</v>
      </c>
      <c r="BB155" s="5">
        <f>Points[[#This Row],[24+]]-Points[[#This Row],[25+]]</f>
        <v>2.7399999999999994E-3</v>
      </c>
      <c r="BC155" s="5">
        <f>Points[[#This Row],[25+]]-Points[[#This Row],[26+]]</f>
        <v>1.8400000000000001E-3</v>
      </c>
      <c r="BD155" s="5">
        <f>Points[[#This Row],[26+]]-Points[[#This Row],[27+]]</f>
        <v>1.0700000000000002E-3</v>
      </c>
      <c r="BE155" s="5">
        <f>Points[[#This Row],[27+]]-Points[[#This Row],[28+]]</f>
        <v>6.7000000000000002E-4</v>
      </c>
      <c r="BF155" s="5">
        <f>Points[[#This Row],[28+]]-Points[[#This Row],[29+]]</f>
        <v>3.6999999999999999E-4</v>
      </c>
      <c r="BG155" s="5">
        <f>Points[[#This Row],[29+]]-Points[[#This Row],[30+]]</f>
        <v>2.1999999999999998E-4</v>
      </c>
      <c r="BH155" s="5">
        <f>Points[[#This Row],[30+]]-Points[[#This Row],[31+]]</f>
        <v>1.1E-4</v>
      </c>
      <c r="BI155" s="5">
        <f>Points[[#This Row],[31+]]-Points[[#This Row],[32+]]</f>
        <v>6.0000000000000002E-5</v>
      </c>
      <c r="BJ155" s="5">
        <f>Points[[#This Row],[32+]]-Points[[#This Row],[33+]]</f>
        <v>6.0000000000000002E-5</v>
      </c>
      <c r="BK155" s="5">
        <f>Points[[#This Row],[33+]]-Points[[#This Row],[34+]]</f>
        <v>0</v>
      </c>
      <c r="BL155" s="5">
        <f>Points[[#This Row],[34+]]-Points[[#This Row],[35+]]</f>
        <v>0</v>
      </c>
      <c r="BM155" s="5">
        <f>Points[[#This Row],[35+]]-Points[[#This Row],[40+]]</f>
        <v>0</v>
      </c>
      <c r="BN155" s="5">
        <f>Points[[#This Row],[40+]]-Points[[#This Row],[45+]]</f>
        <v>0</v>
      </c>
    </row>
    <row r="156" spans="1:66" x14ac:dyDescent="0.25">
      <c r="A156" s="10">
        <v>22400796</v>
      </c>
      <c r="B156" s="4" t="s">
        <v>78</v>
      </c>
      <c r="C156" s="4" t="s">
        <v>77</v>
      </c>
      <c r="D156" s="11">
        <v>0.91666666666666663</v>
      </c>
      <c r="E156" s="6" t="str">
        <f>HYPERLINK("https://www.nba.com/stats/player/1629014/boxscores-traditional", "Anfernee Simons")</f>
        <v>Anfernee Simons</v>
      </c>
      <c r="F156">
        <v>23.2</v>
      </c>
      <c r="G156" s="4">
        <v>4.4450000000000003</v>
      </c>
      <c r="H156" s="3">
        <v>0.99968999999999997</v>
      </c>
      <c r="I156" s="3">
        <v>0.99929000000000001</v>
      </c>
      <c r="J156" s="3">
        <v>0.99851000000000001</v>
      </c>
      <c r="K156" s="3">
        <v>0.99692999999999998</v>
      </c>
      <c r="L156" s="3">
        <v>0.99412999999999996</v>
      </c>
      <c r="M156" s="3">
        <v>0.98899000000000004</v>
      </c>
      <c r="N156" s="3">
        <v>0.98077000000000003</v>
      </c>
      <c r="O156" s="3">
        <v>0.96711999999999998</v>
      </c>
      <c r="P156" s="3">
        <v>0.94738</v>
      </c>
      <c r="Q156" s="3">
        <v>0.91774</v>
      </c>
      <c r="R156" s="3">
        <v>0.879</v>
      </c>
      <c r="S156" s="3">
        <v>0.82638999999999996</v>
      </c>
      <c r="T156" s="3">
        <v>0.76424000000000003</v>
      </c>
      <c r="U156" s="3">
        <v>0.68793000000000004</v>
      </c>
      <c r="V156" s="3">
        <v>0.60641999999999996</v>
      </c>
      <c r="W156" s="3">
        <v>0.51595000000000002</v>
      </c>
      <c r="X156" s="3">
        <v>0.42858000000000002</v>
      </c>
      <c r="Y156" s="3">
        <v>0.34458</v>
      </c>
      <c r="Z156" s="3">
        <v>0.26434999999999997</v>
      </c>
      <c r="AA156" s="3">
        <v>0.19766</v>
      </c>
      <c r="AB156" s="3">
        <v>0.14007</v>
      </c>
      <c r="AC156" s="3">
        <v>9.6799999999999997E-2</v>
      </c>
      <c r="AD156" s="3">
        <v>6.3009999999999997E-2</v>
      </c>
      <c r="AE156" s="3">
        <v>4.0059999999999998E-2</v>
      </c>
      <c r="AF156" s="3">
        <v>2.385E-2</v>
      </c>
      <c r="AG156" s="3">
        <v>1.3899999999999999E-2</v>
      </c>
      <c r="AH156" s="3">
        <v>7.5500000000000003E-3</v>
      </c>
      <c r="AI156" s="3">
        <v>4.0200000000000001E-3</v>
      </c>
      <c r="AJ156" s="3">
        <v>8.0000000000000007E-5</v>
      </c>
      <c r="AK156" s="3">
        <v>0</v>
      </c>
      <c r="AL156" s="5">
        <f>Points[[#This Row],[8+]]-Points[[#This Row],[9+]]</f>
        <v>3.9999999999995595E-4</v>
      </c>
      <c r="AM156" s="5">
        <f>Points[[#This Row],[9+]]-Points[[#This Row],[10+]]</f>
        <v>7.8000000000000291E-4</v>
      </c>
      <c r="AN156" s="5">
        <f>Points[[#This Row],[10+]]-Points[[#This Row],[11+]]</f>
        <v>1.5800000000000258E-3</v>
      </c>
      <c r="AO156" s="5">
        <f>Points[[#This Row],[11+]]-Points[[#This Row],[12+]]</f>
        <v>2.8000000000000247E-3</v>
      </c>
      <c r="AP156" s="5">
        <f>Points[[#This Row],[12+]]-Points[[#This Row],[13+]]</f>
        <v>5.1399999999999224E-3</v>
      </c>
      <c r="AQ156" s="5">
        <f>Points[[#This Row],[13+]]-Points[[#This Row],[14+]]</f>
        <v>8.2200000000000051E-3</v>
      </c>
      <c r="AR156" s="5">
        <f>Points[[#This Row],[14+]]-Points[[#This Row],[15+]]</f>
        <v>1.3650000000000051E-2</v>
      </c>
      <c r="AS156" s="5">
        <f>Points[[#This Row],[15+]]-Points[[#This Row],[16+]]</f>
        <v>1.973999999999998E-2</v>
      </c>
      <c r="AT156" s="5">
        <f>Points[[#This Row],[16+]]-Points[[#This Row],[17+]]</f>
        <v>2.964E-2</v>
      </c>
      <c r="AU156" s="5">
        <f>Points[[#This Row],[17+]]-Points[[#This Row],[18+]]</f>
        <v>3.8739999999999997E-2</v>
      </c>
      <c r="AV156" s="5">
        <f>Points[[#This Row],[18+]]-Points[[#This Row],[19+]]</f>
        <v>5.2610000000000046E-2</v>
      </c>
      <c r="AW156" s="5">
        <f>Points[[#This Row],[19+]]-Points[[#This Row],[20+]]</f>
        <v>6.2149999999999928E-2</v>
      </c>
      <c r="AX156" s="5">
        <f>Points[[#This Row],[20+]]-Points[[#This Row],[21+]]</f>
        <v>7.6309999999999989E-2</v>
      </c>
      <c r="AY156" s="5">
        <f>Points[[#This Row],[21+]]-Points[[#This Row],[22+]]</f>
        <v>8.1510000000000082E-2</v>
      </c>
      <c r="AZ156" s="5">
        <f>Points[[#This Row],[22+]]-Points[[#This Row],[23+]]</f>
        <v>9.0469999999999939E-2</v>
      </c>
      <c r="BA156" s="5">
        <f>Points[[#This Row],[23+]]-Points[[#This Row],[24+]]</f>
        <v>8.7370000000000003E-2</v>
      </c>
      <c r="BB156" s="5">
        <f>Points[[#This Row],[24+]]-Points[[#This Row],[25+]]</f>
        <v>8.4000000000000019E-2</v>
      </c>
      <c r="BC156" s="5">
        <f>Points[[#This Row],[25+]]-Points[[#This Row],[26+]]</f>
        <v>8.0230000000000024E-2</v>
      </c>
      <c r="BD156" s="5">
        <f>Points[[#This Row],[26+]]-Points[[#This Row],[27+]]</f>
        <v>6.6689999999999972E-2</v>
      </c>
      <c r="BE156" s="5">
        <f>Points[[#This Row],[27+]]-Points[[#This Row],[28+]]</f>
        <v>5.7590000000000002E-2</v>
      </c>
      <c r="BF156" s="5">
        <f>Points[[#This Row],[28+]]-Points[[#This Row],[29+]]</f>
        <v>4.3270000000000003E-2</v>
      </c>
      <c r="BG156" s="5">
        <f>Points[[#This Row],[29+]]-Points[[#This Row],[30+]]</f>
        <v>3.3790000000000001E-2</v>
      </c>
      <c r="BH156" s="5">
        <f>Points[[#This Row],[30+]]-Points[[#This Row],[31+]]</f>
        <v>2.2949999999999998E-2</v>
      </c>
      <c r="BI156" s="5">
        <f>Points[[#This Row],[31+]]-Points[[#This Row],[32+]]</f>
        <v>1.6209999999999999E-2</v>
      </c>
      <c r="BJ156" s="5">
        <f>Points[[#This Row],[32+]]-Points[[#This Row],[33+]]</f>
        <v>9.9500000000000005E-3</v>
      </c>
      <c r="BK156" s="5">
        <f>Points[[#This Row],[33+]]-Points[[#This Row],[34+]]</f>
        <v>6.3499999999999989E-3</v>
      </c>
      <c r="BL156" s="5">
        <f>Points[[#This Row],[34+]]-Points[[#This Row],[35+]]</f>
        <v>3.5300000000000002E-3</v>
      </c>
      <c r="BM156" s="5">
        <f>Points[[#This Row],[35+]]-Points[[#This Row],[40+]]</f>
        <v>3.9399999999999999E-3</v>
      </c>
      <c r="BN156" s="5">
        <f>Points[[#This Row],[40+]]-Points[[#This Row],[45+]]</f>
        <v>8.0000000000000007E-5</v>
      </c>
    </row>
    <row r="157" spans="1:66" x14ac:dyDescent="0.25">
      <c r="A157" s="10">
        <v>22400796</v>
      </c>
      <c r="B157" s="4" t="s">
        <v>78</v>
      </c>
      <c r="C157" s="4" t="s">
        <v>77</v>
      </c>
      <c r="D157" s="11">
        <v>0.91666666666666663</v>
      </c>
      <c r="E157" s="6" t="str">
        <f>HYPERLINK("https://www.nba.com/stats/player/203924/boxscores-traditional", "Jerami Grant")</f>
        <v>Jerami Grant</v>
      </c>
      <c r="F157">
        <v>16</v>
      </c>
      <c r="G157" s="4">
        <v>3.347</v>
      </c>
      <c r="H157" s="3">
        <v>0.99158000000000002</v>
      </c>
      <c r="I157" s="3">
        <v>0.98168999999999995</v>
      </c>
      <c r="J157" s="3">
        <v>0.96326999999999996</v>
      </c>
      <c r="K157" s="3">
        <v>0.93189</v>
      </c>
      <c r="L157" s="3">
        <v>0.88492999999999999</v>
      </c>
      <c r="M157" s="3">
        <v>0.81594</v>
      </c>
      <c r="N157" s="3">
        <v>0.72575000000000001</v>
      </c>
      <c r="O157" s="3">
        <v>0.61790999999999996</v>
      </c>
      <c r="P157" s="3">
        <v>0.5</v>
      </c>
      <c r="Q157" s="3">
        <v>0.38208999999999999</v>
      </c>
      <c r="R157" s="3">
        <v>0.27424999999999999</v>
      </c>
      <c r="S157" s="3">
        <v>0.18406</v>
      </c>
      <c r="T157" s="3">
        <v>0.11507000000000001</v>
      </c>
      <c r="U157" s="3">
        <v>6.8110000000000004E-2</v>
      </c>
      <c r="V157" s="3">
        <v>3.6729999999999999E-2</v>
      </c>
      <c r="W157" s="3">
        <v>1.831E-2</v>
      </c>
      <c r="X157" s="3">
        <v>8.4200000000000004E-3</v>
      </c>
      <c r="Y157" s="3">
        <v>3.5699999999999998E-3</v>
      </c>
      <c r="Z157" s="3">
        <v>1.39E-3</v>
      </c>
      <c r="AA157" s="3">
        <v>5.0000000000000001E-4</v>
      </c>
      <c r="AB157" s="3">
        <v>1.7000000000000001E-4</v>
      </c>
      <c r="AC157" s="3">
        <v>5.0000000000000002E-5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5">
        <f>Points[[#This Row],[8+]]-Points[[#This Row],[9+]]</f>
        <v>9.8900000000000654E-3</v>
      </c>
      <c r="AM157" s="5">
        <f>Points[[#This Row],[9+]]-Points[[#This Row],[10+]]</f>
        <v>1.8419999999999992E-2</v>
      </c>
      <c r="AN157" s="5">
        <f>Points[[#This Row],[10+]]-Points[[#This Row],[11+]]</f>
        <v>3.1379999999999963E-2</v>
      </c>
      <c r="AO157" s="5">
        <f>Points[[#This Row],[11+]]-Points[[#This Row],[12+]]</f>
        <v>4.6960000000000002E-2</v>
      </c>
      <c r="AP157" s="5">
        <f>Points[[#This Row],[12+]]-Points[[#This Row],[13+]]</f>
        <v>6.8989999999999996E-2</v>
      </c>
      <c r="AQ157" s="5">
        <f>Points[[#This Row],[13+]]-Points[[#This Row],[14+]]</f>
        <v>9.0189999999999992E-2</v>
      </c>
      <c r="AR157" s="5">
        <f>Points[[#This Row],[14+]]-Points[[#This Row],[15+]]</f>
        <v>0.10784000000000005</v>
      </c>
      <c r="AS157" s="5">
        <f>Points[[#This Row],[15+]]-Points[[#This Row],[16+]]</f>
        <v>0.11790999999999996</v>
      </c>
      <c r="AT157" s="5">
        <f>Points[[#This Row],[16+]]-Points[[#This Row],[17+]]</f>
        <v>0.11791000000000001</v>
      </c>
      <c r="AU157" s="5">
        <f>Points[[#This Row],[17+]]-Points[[#This Row],[18+]]</f>
        <v>0.10783999999999999</v>
      </c>
      <c r="AV157" s="5">
        <f>Points[[#This Row],[18+]]-Points[[#This Row],[19+]]</f>
        <v>9.0189999999999992E-2</v>
      </c>
      <c r="AW157" s="5">
        <f>Points[[#This Row],[19+]]-Points[[#This Row],[20+]]</f>
        <v>6.8989999999999996E-2</v>
      </c>
      <c r="AX157" s="5">
        <f>Points[[#This Row],[20+]]-Points[[#This Row],[21+]]</f>
        <v>4.6960000000000002E-2</v>
      </c>
      <c r="AY157" s="5">
        <f>Points[[#This Row],[21+]]-Points[[#This Row],[22+]]</f>
        <v>3.1380000000000005E-2</v>
      </c>
      <c r="AZ157" s="5">
        <f>Points[[#This Row],[22+]]-Points[[#This Row],[23+]]</f>
        <v>1.8419999999999999E-2</v>
      </c>
      <c r="BA157" s="5">
        <f>Points[[#This Row],[23+]]-Points[[#This Row],[24+]]</f>
        <v>9.8899999999999995E-3</v>
      </c>
      <c r="BB157" s="5">
        <f>Points[[#This Row],[24+]]-Points[[#This Row],[25+]]</f>
        <v>4.8500000000000001E-3</v>
      </c>
      <c r="BC157" s="5">
        <f>Points[[#This Row],[25+]]-Points[[#This Row],[26+]]</f>
        <v>2.1799999999999996E-3</v>
      </c>
      <c r="BD157" s="5">
        <f>Points[[#This Row],[26+]]-Points[[#This Row],[27+]]</f>
        <v>8.8999999999999995E-4</v>
      </c>
      <c r="BE157" s="5">
        <f>Points[[#This Row],[27+]]-Points[[#This Row],[28+]]</f>
        <v>3.3E-4</v>
      </c>
      <c r="BF157" s="5">
        <f>Points[[#This Row],[28+]]-Points[[#This Row],[29+]]</f>
        <v>1.2000000000000002E-4</v>
      </c>
      <c r="BG157" s="5">
        <f>Points[[#This Row],[29+]]-Points[[#This Row],[30+]]</f>
        <v>5.0000000000000002E-5</v>
      </c>
      <c r="BH157" s="5">
        <f>Points[[#This Row],[30+]]-Points[[#This Row],[31+]]</f>
        <v>0</v>
      </c>
      <c r="BI157" s="5">
        <f>Points[[#This Row],[31+]]-Points[[#This Row],[32+]]</f>
        <v>0</v>
      </c>
      <c r="BJ157" s="5">
        <f>Points[[#This Row],[32+]]-Points[[#This Row],[33+]]</f>
        <v>0</v>
      </c>
      <c r="BK157" s="5">
        <f>Points[[#This Row],[33+]]-Points[[#This Row],[34+]]</f>
        <v>0</v>
      </c>
      <c r="BL157" s="5">
        <f>Points[[#This Row],[34+]]-Points[[#This Row],[35+]]</f>
        <v>0</v>
      </c>
      <c r="BM157" s="5">
        <f>Points[[#This Row],[35+]]-Points[[#This Row],[40+]]</f>
        <v>0</v>
      </c>
      <c r="BN157" s="5">
        <f>Points[[#This Row],[40+]]-Points[[#This Row],[45+]]</f>
        <v>0</v>
      </c>
    </row>
    <row r="158" spans="1:66" x14ac:dyDescent="0.25">
      <c r="A158" s="10">
        <v>22400796</v>
      </c>
      <c r="B158" s="4" t="s">
        <v>78</v>
      </c>
      <c r="C158" s="4" t="s">
        <v>77</v>
      </c>
      <c r="D158" s="11">
        <v>0.91666666666666663</v>
      </c>
      <c r="E158" s="6" t="str">
        <f>HYPERLINK("https://www.nba.com/stats/player/1631101/boxscores-traditional", "Shaedon Sharpe")</f>
        <v>Shaedon Sharpe</v>
      </c>
      <c r="F158">
        <v>16</v>
      </c>
      <c r="G158" s="4">
        <v>4.4269999999999996</v>
      </c>
      <c r="H158" s="3">
        <v>0.96484999999999999</v>
      </c>
      <c r="I158" s="3">
        <v>0.94294999999999995</v>
      </c>
      <c r="J158" s="3">
        <v>0.91308999999999996</v>
      </c>
      <c r="K158" s="3">
        <v>0.87075999999999998</v>
      </c>
      <c r="L158" s="3">
        <v>0.81594</v>
      </c>
      <c r="M158" s="3">
        <v>0.75175000000000003</v>
      </c>
      <c r="N158" s="3">
        <v>0.67364000000000002</v>
      </c>
      <c r="O158" s="3">
        <v>0.59094999999999998</v>
      </c>
      <c r="P158" s="3">
        <v>0.5</v>
      </c>
      <c r="Q158" s="3">
        <v>0.40905000000000002</v>
      </c>
      <c r="R158" s="3">
        <v>0.32635999999999998</v>
      </c>
      <c r="S158" s="3">
        <v>0.24825</v>
      </c>
      <c r="T158" s="3">
        <v>0.18406</v>
      </c>
      <c r="U158" s="3">
        <v>0.12923999999999999</v>
      </c>
      <c r="V158" s="3">
        <v>8.6910000000000001E-2</v>
      </c>
      <c r="W158" s="3">
        <v>5.7049999999999997E-2</v>
      </c>
      <c r="X158" s="3">
        <v>3.5150000000000001E-2</v>
      </c>
      <c r="Y158" s="3">
        <v>2.1180000000000001E-2</v>
      </c>
      <c r="Z158" s="3">
        <v>1.191E-2</v>
      </c>
      <c r="AA158" s="3">
        <v>6.5700000000000003E-3</v>
      </c>
      <c r="AB158" s="3">
        <v>3.3600000000000001E-3</v>
      </c>
      <c r="AC158" s="3">
        <v>1.64E-3</v>
      </c>
      <c r="AD158" s="3">
        <v>7.9000000000000001E-4</v>
      </c>
      <c r="AE158" s="3">
        <v>3.5E-4</v>
      </c>
      <c r="AF158" s="3">
        <v>1.4999999999999999E-4</v>
      </c>
      <c r="AG158" s="3">
        <v>6.0000000000000002E-5</v>
      </c>
      <c r="AH158" s="3">
        <v>0</v>
      </c>
      <c r="AI158" s="3">
        <v>0</v>
      </c>
      <c r="AJ158" s="3">
        <v>0</v>
      </c>
      <c r="AK158" s="3">
        <v>0</v>
      </c>
      <c r="AL158" s="5">
        <f>Points[[#This Row],[8+]]-Points[[#This Row],[9+]]</f>
        <v>2.1900000000000031E-2</v>
      </c>
      <c r="AM158" s="5">
        <f>Points[[#This Row],[9+]]-Points[[#This Row],[10+]]</f>
        <v>2.9859999999999998E-2</v>
      </c>
      <c r="AN158" s="5">
        <f>Points[[#This Row],[10+]]-Points[[#This Row],[11+]]</f>
        <v>4.2329999999999979E-2</v>
      </c>
      <c r="AO158" s="5">
        <f>Points[[#This Row],[11+]]-Points[[#This Row],[12+]]</f>
        <v>5.481999999999998E-2</v>
      </c>
      <c r="AP158" s="5">
        <f>Points[[#This Row],[12+]]-Points[[#This Row],[13+]]</f>
        <v>6.4189999999999969E-2</v>
      </c>
      <c r="AQ158" s="5">
        <f>Points[[#This Row],[13+]]-Points[[#This Row],[14+]]</f>
        <v>7.8110000000000013E-2</v>
      </c>
      <c r="AR158" s="5">
        <f>Points[[#This Row],[14+]]-Points[[#This Row],[15+]]</f>
        <v>8.2690000000000041E-2</v>
      </c>
      <c r="AS158" s="5">
        <f>Points[[#This Row],[15+]]-Points[[#This Row],[16+]]</f>
        <v>9.0949999999999975E-2</v>
      </c>
      <c r="AT158" s="5">
        <f>Points[[#This Row],[16+]]-Points[[#This Row],[17+]]</f>
        <v>9.0949999999999975E-2</v>
      </c>
      <c r="AU158" s="5">
        <f>Points[[#This Row],[17+]]-Points[[#This Row],[18+]]</f>
        <v>8.2690000000000041E-2</v>
      </c>
      <c r="AV158" s="5">
        <f>Points[[#This Row],[18+]]-Points[[#This Row],[19+]]</f>
        <v>7.8109999999999985E-2</v>
      </c>
      <c r="AW158" s="5">
        <f>Points[[#This Row],[19+]]-Points[[#This Row],[20+]]</f>
        <v>6.4189999999999997E-2</v>
      </c>
      <c r="AX158" s="5">
        <f>Points[[#This Row],[20+]]-Points[[#This Row],[21+]]</f>
        <v>5.4820000000000008E-2</v>
      </c>
      <c r="AY158" s="5">
        <f>Points[[#This Row],[21+]]-Points[[#This Row],[22+]]</f>
        <v>4.2329999999999993E-2</v>
      </c>
      <c r="AZ158" s="5">
        <f>Points[[#This Row],[22+]]-Points[[#This Row],[23+]]</f>
        <v>2.9860000000000005E-2</v>
      </c>
      <c r="BA158" s="5">
        <f>Points[[#This Row],[23+]]-Points[[#This Row],[24+]]</f>
        <v>2.1899999999999996E-2</v>
      </c>
      <c r="BB158" s="5">
        <f>Points[[#This Row],[24+]]-Points[[#This Row],[25+]]</f>
        <v>1.397E-2</v>
      </c>
      <c r="BC158" s="5">
        <f>Points[[#This Row],[25+]]-Points[[#This Row],[26+]]</f>
        <v>9.2700000000000005E-3</v>
      </c>
      <c r="BD158" s="5">
        <f>Points[[#This Row],[26+]]-Points[[#This Row],[27+]]</f>
        <v>5.3400000000000001E-3</v>
      </c>
      <c r="BE158" s="5">
        <f>Points[[#This Row],[27+]]-Points[[#This Row],[28+]]</f>
        <v>3.2100000000000002E-3</v>
      </c>
      <c r="BF158" s="5">
        <f>Points[[#This Row],[28+]]-Points[[#This Row],[29+]]</f>
        <v>1.7200000000000002E-3</v>
      </c>
      <c r="BG158" s="5">
        <f>Points[[#This Row],[29+]]-Points[[#This Row],[30+]]</f>
        <v>8.4999999999999995E-4</v>
      </c>
      <c r="BH158" s="5">
        <f>Points[[#This Row],[30+]]-Points[[#This Row],[31+]]</f>
        <v>4.4000000000000002E-4</v>
      </c>
      <c r="BI158" s="5">
        <f>Points[[#This Row],[31+]]-Points[[#This Row],[32+]]</f>
        <v>2.0000000000000001E-4</v>
      </c>
      <c r="BJ158" s="5">
        <f>Points[[#This Row],[32+]]-Points[[#This Row],[33+]]</f>
        <v>8.9999999999999992E-5</v>
      </c>
      <c r="BK158" s="5">
        <f>Points[[#This Row],[33+]]-Points[[#This Row],[34+]]</f>
        <v>6.0000000000000002E-5</v>
      </c>
      <c r="BL158" s="5">
        <f>Points[[#This Row],[34+]]-Points[[#This Row],[35+]]</f>
        <v>0</v>
      </c>
      <c r="BM158" s="5">
        <f>Points[[#This Row],[35+]]-Points[[#This Row],[40+]]</f>
        <v>0</v>
      </c>
      <c r="BN158" s="5">
        <f>Points[[#This Row],[40+]]-Points[[#This Row],[45+]]</f>
        <v>0</v>
      </c>
    </row>
    <row r="159" spans="1:66" x14ac:dyDescent="0.25">
      <c r="A159" s="10">
        <v>22400796</v>
      </c>
      <c r="B159" s="4" t="s">
        <v>78</v>
      </c>
      <c r="C159" s="4" t="s">
        <v>77</v>
      </c>
      <c r="D159" s="11">
        <v>0.91666666666666663</v>
      </c>
      <c r="E159" s="6" t="str">
        <f>HYPERLINK("https://www.nba.com/stats/player/1629028/boxscores-traditional", "Deandre Ayton")</f>
        <v>Deandre Ayton</v>
      </c>
      <c r="F159">
        <v>13.4</v>
      </c>
      <c r="G159" s="4">
        <v>7.0880000000000001</v>
      </c>
      <c r="H159" s="3">
        <v>0.77637</v>
      </c>
      <c r="I159" s="3">
        <v>0.73236999999999997</v>
      </c>
      <c r="J159" s="3">
        <v>0.68439000000000005</v>
      </c>
      <c r="K159" s="3">
        <v>0.63307000000000002</v>
      </c>
      <c r="L159" s="3">
        <v>0.57926</v>
      </c>
      <c r="M159" s="3">
        <v>0.52392000000000005</v>
      </c>
      <c r="N159" s="3">
        <v>0.46811999999999998</v>
      </c>
      <c r="O159" s="3">
        <v>0.40905000000000002</v>
      </c>
      <c r="P159" s="3">
        <v>0.35569000000000001</v>
      </c>
      <c r="Q159" s="3">
        <v>0.30503000000000002</v>
      </c>
      <c r="R159" s="3">
        <v>0.25785000000000002</v>
      </c>
      <c r="S159" s="3">
        <v>0.21476000000000001</v>
      </c>
      <c r="T159" s="3">
        <v>0.17619000000000001</v>
      </c>
      <c r="U159" s="3">
        <v>0.14230999999999999</v>
      </c>
      <c r="V159" s="3">
        <v>0.11314</v>
      </c>
      <c r="W159" s="3">
        <v>8.8510000000000005E-2</v>
      </c>
      <c r="X159" s="3">
        <v>6.6809999999999994E-2</v>
      </c>
      <c r="Y159" s="3">
        <v>5.0500000000000003E-2</v>
      </c>
      <c r="Z159" s="3">
        <v>3.7539999999999997E-2</v>
      </c>
      <c r="AA159" s="3">
        <v>2.743E-2</v>
      </c>
      <c r="AB159" s="3">
        <v>1.9699999999999999E-2</v>
      </c>
      <c r="AC159" s="3">
        <v>1.3899999999999999E-2</v>
      </c>
      <c r="AD159" s="3">
        <v>9.6399999999999993E-3</v>
      </c>
      <c r="AE159" s="3">
        <v>6.5700000000000003E-3</v>
      </c>
      <c r="AF159" s="3">
        <v>4.4000000000000003E-3</v>
      </c>
      <c r="AG159" s="3">
        <v>2.8E-3</v>
      </c>
      <c r="AH159" s="3">
        <v>1.81E-3</v>
      </c>
      <c r="AI159" s="3">
        <v>1.14E-3</v>
      </c>
      <c r="AJ159" s="3">
        <v>9.0000000000000006E-5</v>
      </c>
      <c r="AK159" s="3">
        <v>0</v>
      </c>
      <c r="AL159" s="5">
        <f>Points[[#This Row],[8+]]-Points[[#This Row],[9+]]</f>
        <v>4.4000000000000039E-2</v>
      </c>
      <c r="AM159" s="5">
        <f>Points[[#This Row],[9+]]-Points[[#This Row],[10+]]</f>
        <v>4.7979999999999912E-2</v>
      </c>
      <c r="AN159" s="5">
        <f>Points[[#This Row],[10+]]-Points[[#This Row],[11+]]</f>
        <v>5.1320000000000032E-2</v>
      </c>
      <c r="AO159" s="5">
        <f>Points[[#This Row],[11+]]-Points[[#This Row],[12+]]</f>
        <v>5.3810000000000024E-2</v>
      </c>
      <c r="AP159" s="5">
        <f>Points[[#This Row],[12+]]-Points[[#This Row],[13+]]</f>
        <v>5.5339999999999945E-2</v>
      </c>
      <c r="AQ159" s="5">
        <f>Points[[#This Row],[13+]]-Points[[#This Row],[14+]]</f>
        <v>5.5800000000000072E-2</v>
      </c>
      <c r="AR159" s="5">
        <f>Points[[#This Row],[14+]]-Points[[#This Row],[15+]]</f>
        <v>5.9069999999999956E-2</v>
      </c>
      <c r="AS159" s="5">
        <f>Points[[#This Row],[15+]]-Points[[#This Row],[16+]]</f>
        <v>5.3360000000000019E-2</v>
      </c>
      <c r="AT159" s="5">
        <f>Points[[#This Row],[16+]]-Points[[#This Row],[17+]]</f>
        <v>5.0659999999999983E-2</v>
      </c>
      <c r="AU159" s="5">
        <f>Points[[#This Row],[17+]]-Points[[#This Row],[18+]]</f>
        <v>4.718E-2</v>
      </c>
      <c r="AV159" s="5">
        <f>Points[[#This Row],[18+]]-Points[[#This Row],[19+]]</f>
        <v>4.3090000000000017E-2</v>
      </c>
      <c r="AW159" s="5">
        <f>Points[[#This Row],[19+]]-Points[[#This Row],[20+]]</f>
        <v>3.8569999999999993E-2</v>
      </c>
      <c r="AX159" s="5">
        <f>Points[[#This Row],[20+]]-Points[[#This Row],[21+]]</f>
        <v>3.3880000000000021E-2</v>
      </c>
      <c r="AY159" s="5">
        <f>Points[[#This Row],[21+]]-Points[[#This Row],[22+]]</f>
        <v>2.9169999999999988E-2</v>
      </c>
      <c r="AZ159" s="5">
        <f>Points[[#This Row],[22+]]-Points[[#This Row],[23+]]</f>
        <v>2.4629999999999999E-2</v>
      </c>
      <c r="BA159" s="5">
        <f>Points[[#This Row],[23+]]-Points[[#This Row],[24+]]</f>
        <v>2.1700000000000011E-2</v>
      </c>
      <c r="BB159" s="5">
        <f>Points[[#This Row],[24+]]-Points[[#This Row],[25+]]</f>
        <v>1.6309999999999991E-2</v>
      </c>
      <c r="BC159" s="5">
        <f>Points[[#This Row],[25+]]-Points[[#This Row],[26+]]</f>
        <v>1.2960000000000006E-2</v>
      </c>
      <c r="BD159" s="5">
        <f>Points[[#This Row],[26+]]-Points[[#This Row],[27+]]</f>
        <v>1.0109999999999997E-2</v>
      </c>
      <c r="BE159" s="5">
        <f>Points[[#This Row],[27+]]-Points[[#This Row],[28+]]</f>
        <v>7.7300000000000008E-3</v>
      </c>
      <c r="BF159" s="5">
        <f>Points[[#This Row],[28+]]-Points[[#This Row],[29+]]</f>
        <v>5.7999999999999996E-3</v>
      </c>
      <c r="BG159" s="5">
        <f>Points[[#This Row],[29+]]-Points[[#This Row],[30+]]</f>
        <v>4.2599999999999999E-3</v>
      </c>
      <c r="BH159" s="5">
        <f>Points[[#This Row],[30+]]-Points[[#This Row],[31+]]</f>
        <v>3.0699999999999989E-3</v>
      </c>
      <c r="BI159" s="5">
        <f>Points[[#This Row],[31+]]-Points[[#This Row],[32+]]</f>
        <v>2.1700000000000001E-3</v>
      </c>
      <c r="BJ159" s="5">
        <f>Points[[#This Row],[32+]]-Points[[#This Row],[33+]]</f>
        <v>1.6000000000000003E-3</v>
      </c>
      <c r="BK159" s="5">
        <f>Points[[#This Row],[33+]]-Points[[#This Row],[34+]]</f>
        <v>9.8999999999999999E-4</v>
      </c>
      <c r="BL159" s="5">
        <f>Points[[#This Row],[34+]]-Points[[#This Row],[35+]]</f>
        <v>6.7000000000000002E-4</v>
      </c>
      <c r="BM159" s="5">
        <f>Points[[#This Row],[35+]]-Points[[#This Row],[40+]]</f>
        <v>1.0499999999999999E-3</v>
      </c>
      <c r="BN159" s="5">
        <f>Points[[#This Row],[40+]]-Points[[#This Row],[45+]]</f>
        <v>9.0000000000000006E-5</v>
      </c>
    </row>
    <row r="160" spans="1:66" x14ac:dyDescent="0.25">
      <c r="A160" s="10">
        <v>22400796</v>
      </c>
      <c r="B160" s="4" t="s">
        <v>78</v>
      </c>
      <c r="C160" s="4" t="s">
        <v>77</v>
      </c>
      <c r="D160" s="11">
        <v>0.91666666666666663</v>
      </c>
      <c r="E160" s="6" t="str">
        <f>HYPERLINK("https://www.nba.com/stats/player/1630166/boxscores-traditional", "Deni Avdija")</f>
        <v>Deni Avdija</v>
      </c>
      <c r="F160">
        <v>10.6</v>
      </c>
      <c r="G160" s="4">
        <v>3.774</v>
      </c>
      <c r="H160" s="3">
        <v>0.75490000000000002</v>
      </c>
      <c r="I160" s="3">
        <v>0.66276000000000002</v>
      </c>
      <c r="J160" s="3">
        <v>0.56355999999999995</v>
      </c>
      <c r="K160" s="3">
        <v>0.45619999999999999</v>
      </c>
      <c r="L160" s="3">
        <v>0.35569000000000001</v>
      </c>
      <c r="M160" s="3">
        <v>0.26108999999999999</v>
      </c>
      <c r="N160" s="3">
        <v>0.18406</v>
      </c>
      <c r="O160" s="3">
        <v>0.121</v>
      </c>
      <c r="P160" s="3">
        <v>7.6359999999999997E-2</v>
      </c>
      <c r="Q160" s="3">
        <v>4.4569999999999999E-2</v>
      </c>
      <c r="R160" s="3">
        <v>2.5000000000000001E-2</v>
      </c>
      <c r="S160" s="3">
        <v>1.2869999999999999E-2</v>
      </c>
      <c r="T160" s="3">
        <v>6.3899999999999998E-3</v>
      </c>
      <c r="U160" s="3">
        <v>2.8900000000000002E-3</v>
      </c>
      <c r="V160" s="3">
        <v>1.2600000000000001E-3</v>
      </c>
      <c r="W160" s="3">
        <v>5.0000000000000001E-4</v>
      </c>
      <c r="X160" s="3">
        <v>1.9000000000000001E-4</v>
      </c>
      <c r="Y160" s="3">
        <v>6.9999999999999994E-5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5">
        <f>Points[[#This Row],[8+]]-Points[[#This Row],[9+]]</f>
        <v>9.214E-2</v>
      </c>
      <c r="AM160" s="5">
        <f>Points[[#This Row],[9+]]-Points[[#This Row],[10+]]</f>
        <v>9.9200000000000066E-2</v>
      </c>
      <c r="AN160" s="5">
        <f>Points[[#This Row],[10+]]-Points[[#This Row],[11+]]</f>
        <v>0.10735999999999996</v>
      </c>
      <c r="AO160" s="5">
        <f>Points[[#This Row],[11+]]-Points[[#This Row],[12+]]</f>
        <v>0.10050999999999999</v>
      </c>
      <c r="AP160" s="5">
        <f>Points[[#This Row],[12+]]-Points[[#This Row],[13+]]</f>
        <v>9.4600000000000017E-2</v>
      </c>
      <c r="AQ160" s="5">
        <f>Points[[#This Row],[13+]]-Points[[#This Row],[14+]]</f>
        <v>7.7029999999999987E-2</v>
      </c>
      <c r="AR160" s="5">
        <f>Points[[#This Row],[14+]]-Points[[#This Row],[15+]]</f>
        <v>6.3060000000000005E-2</v>
      </c>
      <c r="AS160" s="5">
        <f>Points[[#This Row],[15+]]-Points[[#This Row],[16+]]</f>
        <v>4.4639999999999999E-2</v>
      </c>
      <c r="AT160" s="5">
        <f>Points[[#This Row],[16+]]-Points[[#This Row],[17+]]</f>
        <v>3.1789999999999999E-2</v>
      </c>
      <c r="AU160" s="5">
        <f>Points[[#This Row],[17+]]-Points[[#This Row],[18+]]</f>
        <v>1.9569999999999997E-2</v>
      </c>
      <c r="AV160" s="5">
        <f>Points[[#This Row],[18+]]-Points[[#This Row],[19+]]</f>
        <v>1.2130000000000002E-2</v>
      </c>
      <c r="AW160" s="5">
        <f>Points[[#This Row],[19+]]-Points[[#This Row],[20+]]</f>
        <v>6.4799999999999996E-3</v>
      </c>
      <c r="AX160" s="5">
        <f>Points[[#This Row],[20+]]-Points[[#This Row],[21+]]</f>
        <v>3.4999999999999996E-3</v>
      </c>
      <c r="AY160" s="5">
        <f>Points[[#This Row],[21+]]-Points[[#This Row],[22+]]</f>
        <v>1.6300000000000002E-3</v>
      </c>
      <c r="AZ160" s="5">
        <f>Points[[#This Row],[22+]]-Points[[#This Row],[23+]]</f>
        <v>7.6000000000000004E-4</v>
      </c>
      <c r="BA160" s="5">
        <f>Points[[#This Row],[23+]]-Points[[#This Row],[24+]]</f>
        <v>3.1E-4</v>
      </c>
      <c r="BB160" s="5">
        <f>Points[[#This Row],[24+]]-Points[[#This Row],[25+]]</f>
        <v>1.2000000000000002E-4</v>
      </c>
      <c r="BC160" s="5">
        <f>Points[[#This Row],[25+]]-Points[[#This Row],[26+]]</f>
        <v>6.9999999999999994E-5</v>
      </c>
      <c r="BD160" s="5">
        <f>Points[[#This Row],[26+]]-Points[[#This Row],[27+]]</f>
        <v>0</v>
      </c>
      <c r="BE160" s="5">
        <f>Points[[#This Row],[27+]]-Points[[#This Row],[28+]]</f>
        <v>0</v>
      </c>
      <c r="BF160" s="5">
        <f>Points[[#This Row],[28+]]-Points[[#This Row],[29+]]</f>
        <v>0</v>
      </c>
      <c r="BG160" s="5">
        <f>Points[[#This Row],[29+]]-Points[[#This Row],[30+]]</f>
        <v>0</v>
      </c>
      <c r="BH160" s="5">
        <f>Points[[#This Row],[30+]]-Points[[#This Row],[31+]]</f>
        <v>0</v>
      </c>
      <c r="BI160" s="5">
        <f>Points[[#This Row],[31+]]-Points[[#This Row],[32+]]</f>
        <v>0</v>
      </c>
      <c r="BJ160" s="5">
        <f>Points[[#This Row],[32+]]-Points[[#This Row],[33+]]</f>
        <v>0</v>
      </c>
      <c r="BK160" s="5">
        <f>Points[[#This Row],[33+]]-Points[[#This Row],[34+]]</f>
        <v>0</v>
      </c>
      <c r="BL160" s="5">
        <f>Points[[#This Row],[34+]]-Points[[#This Row],[35+]]</f>
        <v>0</v>
      </c>
      <c r="BM160" s="5">
        <f>Points[[#This Row],[35+]]-Points[[#This Row],[40+]]</f>
        <v>0</v>
      </c>
      <c r="BN160" s="5">
        <f>Points[[#This Row],[40+]]-Points[[#This Row],[45+]]</f>
        <v>0</v>
      </c>
    </row>
    <row r="161" spans="1:66" x14ac:dyDescent="0.25">
      <c r="A161" s="10">
        <v>22400796</v>
      </c>
      <c r="B161" s="4" t="s">
        <v>78</v>
      </c>
      <c r="C161" s="4" t="s">
        <v>77</v>
      </c>
      <c r="D161" s="11">
        <v>0.91666666666666663</v>
      </c>
      <c r="E161" s="6" t="str">
        <f>HYPERLINK("https://www.nba.com/stats/player/1630703/boxscores-traditional", "Scoot Henderson")</f>
        <v>Scoot Henderson</v>
      </c>
      <c r="F161">
        <v>11</v>
      </c>
      <c r="G161" s="4">
        <v>4.7750000000000004</v>
      </c>
      <c r="H161" s="3">
        <v>0.73565000000000003</v>
      </c>
      <c r="I161" s="3">
        <v>0.66276000000000002</v>
      </c>
      <c r="J161" s="3">
        <v>0.58316999999999997</v>
      </c>
      <c r="K161" s="3">
        <v>0.5</v>
      </c>
      <c r="L161" s="3">
        <v>0.41682999999999998</v>
      </c>
      <c r="M161" s="3">
        <v>0.33723999999999998</v>
      </c>
      <c r="N161" s="3">
        <v>0.26434999999999997</v>
      </c>
      <c r="O161" s="3">
        <v>0.20044999999999999</v>
      </c>
      <c r="P161" s="3">
        <v>0.14685999999999999</v>
      </c>
      <c r="Q161" s="3">
        <v>0.10383000000000001</v>
      </c>
      <c r="R161" s="3">
        <v>7.0779999999999996E-2</v>
      </c>
      <c r="S161" s="3">
        <v>4.648E-2</v>
      </c>
      <c r="T161" s="3">
        <v>3.005E-2</v>
      </c>
      <c r="U161" s="3">
        <v>1.831E-2</v>
      </c>
      <c r="V161" s="3">
        <v>1.072E-2</v>
      </c>
      <c r="W161" s="3">
        <v>6.0400000000000002E-3</v>
      </c>
      <c r="X161" s="3">
        <v>3.2599999999999999E-3</v>
      </c>
      <c r="Y161" s="3">
        <v>1.6900000000000001E-3</v>
      </c>
      <c r="Z161" s="3">
        <v>8.4000000000000003E-4</v>
      </c>
      <c r="AA161" s="3">
        <v>4.0000000000000002E-4</v>
      </c>
      <c r="AB161" s="3">
        <v>1.9000000000000001E-4</v>
      </c>
      <c r="AC161" s="3">
        <v>8.0000000000000007E-5</v>
      </c>
      <c r="AD161" s="3">
        <v>3.0000000000000001E-5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5">
        <f>Points[[#This Row],[8+]]-Points[[#This Row],[9+]]</f>
        <v>7.289000000000001E-2</v>
      </c>
      <c r="AM161" s="5">
        <f>Points[[#This Row],[9+]]-Points[[#This Row],[10+]]</f>
        <v>7.959000000000005E-2</v>
      </c>
      <c r="AN161" s="5">
        <f>Points[[#This Row],[10+]]-Points[[#This Row],[11+]]</f>
        <v>8.3169999999999966E-2</v>
      </c>
      <c r="AO161" s="5">
        <f>Points[[#This Row],[11+]]-Points[[#This Row],[12+]]</f>
        <v>8.3170000000000022E-2</v>
      </c>
      <c r="AP161" s="5">
        <f>Points[[#This Row],[12+]]-Points[[#This Row],[13+]]</f>
        <v>7.9589999999999994E-2</v>
      </c>
      <c r="AQ161" s="5">
        <f>Points[[#This Row],[13+]]-Points[[#This Row],[14+]]</f>
        <v>7.289000000000001E-2</v>
      </c>
      <c r="AR161" s="5">
        <f>Points[[#This Row],[14+]]-Points[[#This Row],[15+]]</f>
        <v>6.3899999999999985E-2</v>
      </c>
      <c r="AS161" s="5">
        <f>Points[[#This Row],[15+]]-Points[[#This Row],[16+]]</f>
        <v>5.3589999999999999E-2</v>
      </c>
      <c r="AT161" s="5">
        <f>Points[[#This Row],[16+]]-Points[[#This Row],[17+]]</f>
        <v>4.3029999999999985E-2</v>
      </c>
      <c r="AU161" s="5">
        <f>Points[[#This Row],[17+]]-Points[[#This Row],[18+]]</f>
        <v>3.305000000000001E-2</v>
      </c>
      <c r="AV161" s="5">
        <f>Points[[#This Row],[18+]]-Points[[#This Row],[19+]]</f>
        <v>2.4299999999999995E-2</v>
      </c>
      <c r="AW161" s="5">
        <f>Points[[#This Row],[19+]]-Points[[#This Row],[20+]]</f>
        <v>1.643E-2</v>
      </c>
      <c r="AX161" s="5">
        <f>Points[[#This Row],[20+]]-Points[[#This Row],[21+]]</f>
        <v>1.174E-2</v>
      </c>
      <c r="AY161" s="5">
        <f>Points[[#This Row],[21+]]-Points[[#This Row],[22+]]</f>
        <v>7.5899999999999995E-3</v>
      </c>
      <c r="AZ161" s="5">
        <f>Points[[#This Row],[22+]]-Points[[#This Row],[23+]]</f>
        <v>4.6800000000000001E-3</v>
      </c>
      <c r="BA161" s="5">
        <f>Points[[#This Row],[23+]]-Points[[#This Row],[24+]]</f>
        <v>2.7800000000000004E-3</v>
      </c>
      <c r="BB161" s="5">
        <f>Points[[#This Row],[24+]]-Points[[#This Row],[25+]]</f>
        <v>1.5699999999999998E-3</v>
      </c>
      <c r="BC161" s="5">
        <f>Points[[#This Row],[25+]]-Points[[#This Row],[26+]]</f>
        <v>8.5000000000000006E-4</v>
      </c>
      <c r="BD161" s="5">
        <f>Points[[#This Row],[26+]]-Points[[#This Row],[27+]]</f>
        <v>4.4000000000000002E-4</v>
      </c>
      <c r="BE161" s="5">
        <f>Points[[#This Row],[27+]]-Points[[#This Row],[28+]]</f>
        <v>2.1000000000000001E-4</v>
      </c>
      <c r="BF161" s="5">
        <f>Points[[#This Row],[28+]]-Points[[#This Row],[29+]]</f>
        <v>1.1E-4</v>
      </c>
      <c r="BG161" s="5">
        <f>Points[[#This Row],[29+]]-Points[[#This Row],[30+]]</f>
        <v>5.0000000000000009E-5</v>
      </c>
      <c r="BH161" s="5">
        <f>Points[[#This Row],[30+]]-Points[[#This Row],[31+]]</f>
        <v>3.0000000000000001E-5</v>
      </c>
      <c r="BI161" s="5">
        <f>Points[[#This Row],[31+]]-Points[[#This Row],[32+]]</f>
        <v>0</v>
      </c>
      <c r="BJ161" s="5">
        <f>Points[[#This Row],[32+]]-Points[[#This Row],[33+]]</f>
        <v>0</v>
      </c>
      <c r="BK161" s="5">
        <f>Points[[#This Row],[33+]]-Points[[#This Row],[34+]]</f>
        <v>0</v>
      </c>
      <c r="BL161" s="5">
        <f>Points[[#This Row],[34+]]-Points[[#This Row],[35+]]</f>
        <v>0</v>
      </c>
      <c r="BM161" s="5">
        <f>Points[[#This Row],[35+]]-Points[[#This Row],[40+]]</f>
        <v>0</v>
      </c>
      <c r="BN161" s="5">
        <f>Points[[#This Row],[40+]]-Points[[#This Row],[45+]]</f>
        <v>0</v>
      </c>
    </row>
    <row r="162" spans="1:66" x14ac:dyDescent="0.25">
      <c r="A162" s="10">
        <v>22400796</v>
      </c>
      <c r="B162" s="4" t="s">
        <v>78</v>
      </c>
      <c r="C162" s="4" t="s">
        <v>77</v>
      </c>
      <c r="D162" s="11">
        <v>0.91666666666666663</v>
      </c>
      <c r="E162" s="6" t="str">
        <f>HYPERLINK("https://www.nba.com/stats/player/1630625/boxscores-traditional", "Dalano Banton")</f>
        <v>Dalano Banton</v>
      </c>
      <c r="F162">
        <v>11</v>
      </c>
      <c r="G162" s="4">
        <v>6.7530000000000001</v>
      </c>
      <c r="H162" s="3">
        <v>0.67003000000000001</v>
      </c>
      <c r="I162" s="3">
        <v>0.61790999999999996</v>
      </c>
      <c r="J162" s="3">
        <v>0.55962000000000001</v>
      </c>
      <c r="K162" s="3">
        <v>0.5</v>
      </c>
      <c r="L162" s="3">
        <v>0.44037999999999999</v>
      </c>
      <c r="M162" s="3">
        <v>0.38208999999999999</v>
      </c>
      <c r="N162" s="3">
        <v>0.32996999999999999</v>
      </c>
      <c r="O162" s="3">
        <v>0.27760000000000001</v>
      </c>
      <c r="P162" s="3">
        <v>0.22964999999999999</v>
      </c>
      <c r="Q162" s="3">
        <v>0.18673000000000001</v>
      </c>
      <c r="R162" s="3">
        <v>0.14917</v>
      </c>
      <c r="S162" s="3">
        <v>0.11899999999999999</v>
      </c>
      <c r="T162" s="3">
        <v>9.1759999999999994E-2</v>
      </c>
      <c r="U162" s="3">
        <v>6.9440000000000002E-2</v>
      </c>
      <c r="V162" s="3">
        <v>5.1549999999999999E-2</v>
      </c>
      <c r="W162" s="3">
        <v>3.7539999999999997E-2</v>
      </c>
      <c r="X162" s="3">
        <v>2.6800000000000001E-2</v>
      </c>
      <c r="Y162" s="3">
        <v>1.9230000000000001E-2</v>
      </c>
      <c r="Z162" s="3">
        <v>1.321E-2</v>
      </c>
      <c r="AA162" s="3">
        <v>8.8900000000000003E-3</v>
      </c>
      <c r="AB162" s="3">
        <v>5.8700000000000002E-3</v>
      </c>
      <c r="AC162" s="3">
        <v>3.79E-3</v>
      </c>
      <c r="AD162" s="3">
        <v>2.48E-3</v>
      </c>
      <c r="AE162" s="3">
        <v>1.5399999999999999E-3</v>
      </c>
      <c r="AF162" s="3">
        <v>9.3999999999999997E-4</v>
      </c>
      <c r="AG162" s="3">
        <v>5.5999999999999995E-4</v>
      </c>
      <c r="AH162" s="3">
        <v>3.2000000000000003E-4</v>
      </c>
      <c r="AI162" s="3">
        <v>1.9000000000000001E-4</v>
      </c>
      <c r="AJ162" s="3">
        <v>0</v>
      </c>
      <c r="AK162" s="3">
        <v>0</v>
      </c>
      <c r="AL162" s="5">
        <f>Points[[#This Row],[8+]]-Points[[#This Row],[9+]]</f>
        <v>5.2120000000000055E-2</v>
      </c>
      <c r="AM162" s="5">
        <f>Points[[#This Row],[9+]]-Points[[#This Row],[10+]]</f>
        <v>5.8289999999999953E-2</v>
      </c>
      <c r="AN162" s="5">
        <f>Points[[#This Row],[10+]]-Points[[#This Row],[11+]]</f>
        <v>5.9620000000000006E-2</v>
      </c>
      <c r="AO162" s="5">
        <f>Points[[#This Row],[11+]]-Points[[#This Row],[12+]]</f>
        <v>5.9620000000000006E-2</v>
      </c>
      <c r="AP162" s="5">
        <f>Points[[#This Row],[12+]]-Points[[#This Row],[13+]]</f>
        <v>5.8290000000000008E-2</v>
      </c>
      <c r="AQ162" s="5">
        <f>Points[[#This Row],[13+]]-Points[[#This Row],[14+]]</f>
        <v>5.212E-2</v>
      </c>
      <c r="AR162" s="5">
        <f>Points[[#This Row],[14+]]-Points[[#This Row],[15+]]</f>
        <v>5.2369999999999972E-2</v>
      </c>
      <c r="AS162" s="5">
        <f>Points[[#This Row],[15+]]-Points[[#This Row],[16+]]</f>
        <v>4.795000000000002E-2</v>
      </c>
      <c r="AT162" s="5">
        <f>Points[[#This Row],[16+]]-Points[[#This Row],[17+]]</f>
        <v>4.2919999999999986E-2</v>
      </c>
      <c r="AU162" s="5">
        <f>Points[[#This Row],[17+]]-Points[[#This Row],[18+]]</f>
        <v>3.756000000000001E-2</v>
      </c>
      <c r="AV162" s="5">
        <f>Points[[#This Row],[18+]]-Points[[#This Row],[19+]]</f>
        <v>3.0170000000000002E-2</v>
      </c>
      <c r="AW162" s="5">
        <f>Points[[#This Row],[19+]]-Points[[#This Row],[20+]]</f>
        <v>2.724E-2</v>
      </c>
      <c r="AX162" s="5">
        <f>Points[[#This Row],[20+]]-Points[[#This Row],[21+]]</f>
        <v>2.2319999999999993E-2</v>
      </c>
      <c r="AY162" s="5">
        <f>Points[[#This Row],[21+]]-Points[[#This Row],[22+]]</f>
        <v>1.7890000000000003E-2</v>
      </c>
      <c r="AZ162" s="5">
        <f>Points[[#This Row],[22+]]-Points[[#This Row],[23+]]</f>
        <v>1.4010000000000002E-2</v>
      </c>
      <c r="BA162" s="5">
        <f>Points[[#This Row],[23+]]-Points[[#This Row],[24+]]</f>
        <v>1.0739999999999996E-2</v>
      </c>
      <c r="BB162" s="5">
        <f>Points[[#This Row],[24+]]-Points[[#This Row],[25+]]</f>
        <v>7.5700000000000003E-3</v>
      </c>
      <c r="BC162" s="5">
        <f>Points[[#This Row],[25+]]-Points[[#This Row],[26+]]</f>
        <v>6.020000000000001E-3</v>
      </c>
      <c r="BD162" s="5">
        <f>Points[[#This Row],[26+]]-Points[[#This Row],[27+]]</f>
        <v>4.3199999999999992E-3</v>
      </c>
      <c r="BE162" s="5">
        <f>Points[[#This Row],[27+]]-Points[[#This Row],[28+]]</f>
        <v>3.0200000000000001E-3</v>
      </c>
      <c r="BF162" s="5">
        <f>Points[[#This Row],[28+]]-Points[[#This Row],[29+]]</f>
        <v>2.0800000000000003E-3</v>
      </c>
      <c r="BG162" s="5">
        <f>Points[[#This Row],[29+]]-Points[[#This Row],[30+]]</f>
        <v>1.31E-3</v>
      </c>
      <c r="BH162" s="5">
        <f>Points[[#This Row],[30+]]-Points[[#This Row],[31+]]</f>
        <v>9.4000000000000008E-4</v>
      </c>
      <c r="BI162" s="5">
        <f>Points[[#This Row],[31+]]-Points[[#This Row],[32+]]</f>
        <v>5.9999999999999995E-4</v>
      </c>
      <c r="BJ162" s="5">
        <f>Points[[#This Row],[32+]]-Points[[#This Row],[33+]]</f>
        <v>3.8000000000000002E-4</v>
      </c>
      <c r="BK162" s="5">
        <f>Points[[#This Row],[33+]]-Points[[#This Row],[34+]]</f>
        <v>2.3999999999999992E-4</v>
      </c>
      <c r="BL162" s="5">
        <f>Points[[#This Row],[34+]]-Points[[#This Row],[35+]]</f>
        <v>1.3000000000000002E-4</v>
      </c>
      <c r="BM162" s="5">
        <f>Points[[#This Row],[35+]]-Points[[#This Row],[40+]]</f>
        <v>1.9000000000000001E-4</v>
      </c>
      <c r="BN162" s="5">
        <f>Points[[#This Row],[40+]]-Points[[#This Row],[45+]]</f>
        <v>0</v>
      </c>
    </row>
    <row r="163" spans="1:66" x14ac:dyDescent="0.25">
      <c r="A163" s="10">
        <v>22400796</v>
      </c>
      <c r="B163" s="4" t="s">
        <v>78</v>
      </c>
      <c r="C163" s="4" t="s">
        <v>77</v>
      </c>
      <c r="D163" s="11">
        <v>0.91666666666666663</v>
      </c>
      <c r="E163" s="6" t="str">
        <f>HYPERLINK("https://www.nba.com/stats/player/1641739/boxscores-traditional", "Toumani Camara")</f>
        <v>Toumani Camara</v>
      </c>
      <c r="F163">
        <v>8.8000000000000007</v>
      </c>
      <c r="G163" s="4">
        <v>3.6550000000000002</v>
      </c>
      <c r="H163" s="3">
        <v>0.58706000000000003</v>
      </c>
      <c r="I163" s="3">
        <v>0.48005999999999999</v>
      </c>
      <c r="J163" s="3">
        <v>0.37069999999999997</v>
      </c>
      <c r="K163" s="3">
        <v>0.27424999999999999</v>
      </c>
      <c r="L163" s="3">
        <v>0.18942999999999999</v>
      </c>
      <c r="M163" s="3">
        <v>0.12506999999999999</v>
      </c>
      <c r="N163" s="3">
        <v>7.7799999999999994E-2</v>
      </c>
      <c r="O163" s="3">
        <v>4.4569999999999999E-2</v>
      </c>
      <c r="P163" s="3">
        <v>2.4420000000000001E-2</v>
      </c>
      <c r="Q163" s="3">
        <v>1.255E-2</v>
      </c>
      <c r="R163" s="3">
        <v>5.8700000000000002E-3</v>
      </c>
      <c r="S163" s="3">
        <v>2.64E-3</v>
      </c>
      <c r="T163" s="3">
        <v>1.1100000000000001E-3</v>
      </c>
      <c r="U163" s="3">
        <v>4.2000000000000002E-4</v>
      </c>
      <c r="V163" s="3">
        <v>1.4999999999999999E-4</v>
      </c>
      <c r="W163" s="3">
        <v>5.0000000000000002E-5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5">
        <f>Points[[#This Row],[8+]]-Points[[#This Row],[9+]]</f>
        <v>0.10700000000000004</v>
      </c>
      <c r="AM163" s="5">
        <f>Points[[#This Row],[9+]]-Points[[#This Row],[10+]]</f>
        <v>0.10936000000000001</v>
      </c>
      <c r="AN163" s="5">
        <f>Points[[#This Row],[10+]]-Points[[#This Row],[11+]]</f>
        <v>9.644999999999998E-2</v>
      </c>
      <c r="AO163" s="5">
        <f>Points[[#This Row],[11+]]-Points[[#This Row],[12+]]</f>
        <v>8.4820000000000007E-2</v>
      </c>
      <c r="AP163" s="5">
        <f>Points[[#This Row],[12+]]-Points[[#This Row],[13+]]</f>
        <v>6.4360000000000001E-2</v>
      </c>
      <c r="AQ163" s="5">
        <f>Points[[#This Row],[13+]]-Points[[#This Row],[14+]]</f>
        <v>4.7269999999999993E-2</v>
      </c>
      <c r="AR163" s="5">
        <f>Points[[#This Row],[14+]]-Points[[#This Row],[15+]]</f>
        <v>3.3229999999999996E-2</v>
      </c>
      <c r="AS163" s="5">
        <f>Points[[#This Row],[15+]]-Points[[#This Row],[16+]]</f>
        <v>2.0149999999999998E-2</v>
      </c>
      <c r="AT163" s="5">
        <f>Points[[#This Row],[16+]]-Points[[#This Row],[17+]]</f>
        <v>1.187E-2</v>
      </c>
      <c r="AU163" s="5">
        <f>Points[[#This Row],[17+]]-Points[[#This Row],[18+]]</f>
        <v>6.6800000000000002E-3</v>
      </c>
      <c r="AV163" s="5">
        <f>Points[[#This Row],[18+]]-Points[[#This Row],[19+]]</f>
        <v>3.2300000000000002E-3</v>
      </c>
      <c r="AW163" s="5">
        <f>Points[[#This Row],[19+]]-Points[[#This Row],[20+]]</f>
        <v>1.5299999999999999E-3</v>
      </c>
      <c r="AX163" s="5">
        <f>Points[[#This Row],[20+]]-Points[[#This Row],[21+]]</f>
        <v>6.9000000000000008E-4</v>
      </c>
      <c r="AY163" s="5">
        <f>Points[[#This Row],[21+]]-Points[[#This Row],[22+]]</f>
        <v>2.7000000000000006E-4</v>
      </c>
      <c r="AZ163" s="5">
        <f>Points[[#This Row],[22+]]-Points[[#This Row],[23+]]</f>
        <v>9.9999999999999991E-5</v>
      </c>
      <c r="BA163" s="5">
        <f>Points[[#This Row],[23+]]-Points[[#This Row],[24+]]</f>
        <v>5.0000000000000002E-5</v>
      </c>
      <c r="BB163" s="5">
        <f>Points[[#This Row],[24+]]-Points[[#This Row],[25+]]</f>
        <v>0</v>
      </c>
      <c r="BC163" s="5">
        <f>Points[[#This Row],[25+]]-Points[[#This Row],[26+]]</f>
        <v>0</v>
      </c>
      <c r="BD163" s="5">
        <f>Points[[#This Row],[26+]]-Points[[#This Row],[27+]]</f>
        <v>0</v>
      </c>
      <c r="BE163" s="5">
        <f>Points[[#This Row],[27+]]-Points[[#This Row],[28+]]</f>
        <v>0</v>
      </c>
      <c r="BF163" s="5">
        <f>Points[[#This Row],[28+]]-Points[[#This Row],[29+]]</f>
        <v>0</v>
      </c>
      <c r="BG163" s="5">
        <f>Points[[#This Row],[29+]]-Points[[#This Row],[30+]]</f>
        <v>0</v>
      </c>
      <c r="BH163" s="5">
        <f>Points[[#This Row],[30+]]-Points[[#This Row],[31+]]</f>
        <v>0</v>
      </c>
      <c r="BI163" s="5">
        <f>Points[[#This Row],[31+]]-Points[[#This Row],[32+]]</f>
        <v>0</v>
      </c>
      <c r="BJ163" s="5">
        <f>Points[[#This Row],[32+]]-Points[[#This Row],[33+]]</f>
        <v>0</v>
      </c>
      <c r="BK163" s="5">
        <f>Points[[#This Row],[33+]]-Points[[#This Row],[34+]]</f>
        <v>0</v>
      </c>
      <c r="BL163" s="5">
        <f>Points[[#This Row],[34+]]-Points[[#This Row],[35+]]</f>
        <v>0</v>
      </c>
      <c r="BM163" s="5">
        <f>Points[[#This Row],[35+]]-Points[[#This Row],[40+]]</f>
        <v>0</v>
      </c>
      <c r="BN163" s="5">
        <f>Points[[#This Row],[40+]]-Points[[#This Row],[45+]]</f>
        <v>0</v>
      </c>
    </row>
    <row r="164" spans="1:66" x14ac:dyDescent="0.25">
      <c r="A164" s="10">
        <v>22400796</v>
      </c>
      <c r="B164" s="4" t="s">
        <v>78</v>
      </c>
      <c r="C164" s="4" t="s">
        <v>77</v>
      </c>
      <c r="D164" s="11">
        <v>0.91666666666666663</v>
      </c>
      <c r="E164" s="6" t="str">
        <f>HYPERLINK("https://www.nba.com/stats/player/1642270/boxscores-traditional", "Donovan Clingan")</f>
        <v>Donovan Clingan</v>
      </c>
      <c r="F164">
        <v>9.1999999999999993</v>
      </c>
      <c r="G164" s="4">
        <v>8.1340000000000003</v>
      </c>
      <c r="H164" s="3">
        <v>0.55962000000000001</v>
      </c>
      <c r="I164" s="3">
        <v>0.50797999999999999</v>
      </c>
      <c r="J164" s="3">
        <v>0.46017000000000002</v>
      </c>
      <c r="K164" s="3">
        <v>0.41293999999999997</v>
      </c>
      <c r="L164" s="3">
        <v>0.36692999999999998</v>
      </c>
      <c r="M164" s="3">
        <v>0.31918000000000002</v>
      </c>
      <c r="N164" s="3">
        <v>0.27760000000000001</v>
      </c>
      <c r="O164" s="3">
        <v>0.23885000000000001</v>
      </c>
      <c r="P164" s="3">
        <v>0.20044999999999999</v>
      </c>
      <c r="Q164" s="3">
        <v>0.16853000000000001</v>
      </c>
      <c r="R164" s="3">
        <v>0.14007</v>
      </c>
      <c r="S164" s="3">
        <v>0.11507000000000001</v>
      </c>
      <c r="T164" s="3">
        <v>9.1759999999999994E-2</v>
      </c>
      <c r="U164" s="3">
        <v>7.3529999999999998E-2</v>
      </c>
      <c r="V164" s="3">
        <v>5.8209999999999998E-2</v>
      </c>
      <c r="W164" s="3">
        <v>4.4569999999999999E-2</v>
      </c>
      <c r="X164" s="3">
        <v>3.4380000000000001E-2</v>
      </c>
      <c r="Y164" s="3">
        <v>2.6190000000000001E-2</v>
      </c>
      <c r="Z164" s="3">
        <v>1.9230000000000001E-2</v>
      </c>
      <c r="AA164" s="3">
        <v>1.426E-2</v>
      </c>
      <c r="AB164" s="3">
        <v>1.044E-2</v>
      </c>
      <c r="AC164" s="3">
        <v>7.5500000000000003E-3</v>
      </c>
      <c r="AD164" s="3">
        <v>5.2300000000000003E-3</v>
      </c>
      <c r="AE164" s="3">
        <v>3.6800000000000001E-3</v>
      </c>
      <c r="AF164" s="3">
        <v>2.5600000000000002E-3</v>
      </c>
      <c r="AG164" s="3">
        <v>1.6900000000000001E-3</v>
      </c>
      <c r="AH164" s="3">
        <v>1.14E-3</v>
      </c>
      <c r="AI164" s="3">
        <v>7.6000000000000004E-4</v>
      </c>
      <c r="AJ164" s="3">
        <v>8.0000000000000007E-5</v>
      </c>
      <c r="AK164" s="3">
        <v>0</v>
      </c>
      <c r="AL164" s="5">
        <f>Points[[#This Row],[8+]]-Points[[#This Row],[9+]]</f>
        <v>5.1640000000000019E-2</v>
      </c>
      <c r="AM164" s="5">
        <f>Points[[#This Row],[9+]]-Points[[#This Row],[10+]]</f>
        <v>4.7809999999999964E-2</v>
      </c>
      <c r="AN164" s="5">
        <f>Points[[#This Row],[10+]]-Points[[#This Row],[11+]]</f>
        <v>4.723000000000005E-2</v>
      </c>
      <c r="AO164" s="5">
        <f>Points[[#This Row],[11+]]-Points[[#This Row],[12+]]</f>
        <v>4.6009999999999995E-2</v>
      </c>
      <c r="AP164" s="5">
        <f>Points[[#This Row],[12+]]-Points[[#This Row],[13+]]</f>
        <v>4.7749999999999959E-2</v>
      </c>
      <c r="AQ164" s="5">
        <f>Points[[#This Row],[13+]]-Points[[#This Row],[14+]]</f>
        <v>4.1580000000000006E-2</v>
      </c>
      <c r="AR164" s="5">
        <f>Points[[#This Row],[14+]]-Points[[#This Row],[15+]]</f>
        <v>3.8750000000000007E-2</v>
      </c>
      <c r="AS164" s="5">
        <f>Points[[#This Row],[15+]]-Points[[#This Row],[16+]]</f>
        <v>3.8400000000000017E-2</v>
      </c>
      <c r="AT164" s="5">
        <f>Points[[#This Row],[16+]]-Points[[#This Row],[17+]]</f>
        <v>3.1919999999999976E-2</v>
      </c>
      <c r="AU164" s="5">
        <f>Points[[#This Row],[17+]]-Points[[#This Row],[18+]]</f>
        <v>2.8460000000000013E-2</v>
      </c>
      <c r="AV164" s="5">
        <f>Points[[#This Row],[18+]]-Points[[#This Row],[19+]]</f>
        <v>2.4999999999999994E-2</v>
      </c>
      <c r="AW164" s="5">
        <f>Points[[#This Row],[19+]]-Points[[#This Row],[20+]]</f>
        <v>2.3310000000000011E-2</v>
      </c>
      <c r="AX164" s="5">
        <f>Points[[#This Row],[20+]]-Points[[#This Row],[21+]]</f>
        <v>1.8229999999999996E-2</v>
      </c>
      <c r="AY164" s="5">
        <f>Points[[#This Row],[21+]]-Points[[#This Row],[22+]]</f>
        <v>1.532E-2</v>
      </c>
      <c r="AZ164" s="5">
        <f>Points[[#This Row],[22+]]-Points[[#This Row],[23+]]</f>
        <v>1.3639999999999999E-2</v>
      </c>
      <c r="BA164" s="5">
        <f>Points[[#This Row],[23+]]-Points[[#This Row],[24+]]</f>
        <v>1.0189999999999998E-2</v>
      </c>
      <c r="BB164" s="5">
        <f>Points[[#This Row],[24+]]-Points[[#This Row],[25+]]</f>
        <v>8.1899999999999994E-3</v>
      </c>
      <c r="BC164" s="5">
        <f>Points[[#This Row],[25+]]-Points[[#This Row],[26+]]</f>
        <v>6.9600000000000009E-3</v>
      </c>
      <c r="BD164" s="5">
        <f>Points[[#This Row],[26+]]-Points[[#This Row],[27+]]</f>
        <v>4.9700000000000005E-3</v>
      </c>
      <c r="BE164" s="5">
        <f>Points[[#This Row],[27+]]-Points[[#This Row],[28+]]</f>
        <v>3.8200000000000005E-3</v>
      </c>
      <c r="BF164" s="5">
        <f>Points[[#This Row],[28+]]-Points[[#This Row],[29+]]</f>
        <v>2.8899999999999993E-3</v>
      </c>
      <c r="BG164" s="5">
        <f>Points[[#This Row],[29+]]-Points[[#This Row],[30+]]</f>
        <v>2.32E-3</v>
      </c>
      <c r="BH164" s="5">
        <f>Points[[#This Row],[30+]]-Points[[#This Row],[31+]]</f>
        <v>1.5500000000000002E-3</v>
      </c>
      <c r="BI164" s="5">
        <f>Points[[#This Row],[31+]]-Points[[#This Row],[32+]]</f>
        <v>1.1199999999999999E-3</v>
      </c>
      <c r="BJ164" s="5">
        <f>Points[[#This Row],[32+]]-Points[[#This Row],[33+]]</f>
        <v>8.7000000000000011E-4</v>
      </c>
      <c r="BK164" s="5">
        <f>Points[[#This Row],[33+]]-Points[[#This Row],[34+]]</f>
        <v>5.5000000000000014E-4</v>
      </c>
      <c r="BL164" s="5">
        <f>Points[[#This Row],[34+]]-Points[[#This Row],[35+]]</f>
        <v>3.7999999999999991E-4</v>
      </c>
      <c r="BM164" s="5">
        <f>Points[[#This Row],[35+]]-Points[[#This Row],[40+]]</f>
        <v>6.8000000000000005E-4</v>
      </c>
      <c r="BN164" s="5">
        <f>Points[[#This Row],[40+]]-Points[[#This Row],[45+]]</f>
        <v>8.0000000000000007E-5</v>
      </c>
    </row>
    <row r="165" spans="1:66" x14ac:dyDescent="0.25">
      <c r="AL165" s="5" t="e">
        <f>Points[[#This Row],[8+]]-Points[[#This Row],[9+]]</f>
        <v>#VALUE!</v>
      </c>
      <c r="AM165" s="5" t="e">
        <f>Points[[#This Row],[9+]]-Points[[#This Row],[10+]]</f>
        <v>#VALUE!</v>
      </c>
      <c r="AN165" s="5" t="e">
        <f>Points[[#This Row],[10+]]-Points[[#This Row],[11+]]</f>
        <v>#VALUE!</v>
      </c>
      <c r="AO165" s="5" t="e">
        <f>Points[[#This Row],[11+]]-Points[[#This Row],[12+]]</f>
        <v>#VALUE!</v>
      </c>
      <c r="AP165" s="5" t="e">
        <f>Points[[#This Row],[12+]]-Points[[#This Row],[13+]]</f>
        <v>#VALUE!</v>
      </c>
      <c r="AQ165" s="5" t="e">
        <f>Points[[#This Row],[13+]]-Points[[#This Row],[14+]]</f>
        <v>#VALUE!</v>
      </c>
      <c r="AR165" s="5" t="e">
        <f>Points[[#This Row],[14+]]-Points[[#This Row],[15+]]</f>
        <v>#VALUE!</v>
      </c>
      <c r="AS165" s="5" t="e">
        <f>Points[[#This Row],[15+]]-Points[[#This Row],[16+]]</f>
        <v>#VALUE!</v>
      </c>
      <c r="AT165" s="5" t="e">
        <f>Points[[#This Row],[16+]]-Points[[#This Row],[17+]]</f>
        <v>#VALUE!</v>
      </c>
      <c r="AU165" s="5" t="e">
        <f>Points[[#This Row],[17+]]-Points[[#This Row],[18+]]</f>
        <v>#VALUE!</v>
      </c>
      <c r="AV165" s="5" t="e">
        <f>Points[[#This Row],[18+]]-Points[[#This Row],[19+]]</f>
        <v>#VALUE!</v>
      </c>
      <c r="AW165" s="5" t="e">
        <f>Points[[#This Row],[19+]]-Points[[#This Row],[20+]]</f>
        <v>#VALUE!</v>
      </c>
      <c r="AX165" s="5" t="e">
        <f>Points[[#This Row],[20+]]-Points[[#This Row],[21+]]</f>
        <v>#VALUE!</v>
      </c>
      <c r="AY165" s="5" t="e">
        <f>Points[[#This Row],[21+]]-Points[[#This Row],[22+]]</f>
        <v>#VALUE!</v>
      </c>
      <c r="AZ165" s="5" t="e">
        <f>Points[[#This Row],[22+]]-Points[[#This Row],[23+]]</f>
        <v>#VALUE!</v>
      </c>
      <c r="BA165" s="5" t="e">
        <f>Points[[#This Row],[23+]]-Points[[#This Row],[24+]]</f>
        <v>#VALUE!</v>
      </c>
      <c r="BB165" s="5" t="e">
        <f>Points[[#This Row],[24+]]-Points[[#This Row],[25+]]</f>
        <v>#VALUE!</v>
      </c>
      <c r="BC165" s="5" t="e">
        <f>Points[[#This Row],[25+]]-Points[[#This Row],[26+]]</f>
        <v>#VALUE!</v>
      </c>
      <c r="BD165" s="5" t="e">
        <f>Points[[#This Row],[26+]]-Points[[#This Row],[27+]]</f>
        <v>#VALUE!</v>
      </c>
      <c r="BE165" s="5" t="e">
        <f>Points[[#This Row],[27+]]-Points[[#This Row],[28+]]</f>
        <v>#VALUE!</v>
      </c>
      <c r="BF165" s="5" t="e">
        <f>Points[[#This Row],[28+]]-Points[[#This Row],[29+]]</f>
        <v>#VALUE!</v>
      </c>
      <c r="BG165" s="5" t="e">
        <f>Points[[#This Row],[29+]]-Points[[#This Row],[30+]]</f>
        <v>#VALUE!</v>
      </c>
      <c r="BH165" s="5" t="e">
        <f>Points[[#This Row],[30+]]-Points[[#This Row],[31+]]</f>
        <v>#VALUE!</v>
      </c>
      <c r="BI165" s="5" t="e">
        <f>Points[[#This Row],[31+]]-Points[[#This Row],[32+]]</f>
        <v>#VALUE!</v>
      </c>
      <c r="BJ165" s="5" t="e">
        <f>Points[[#This Row],[32+]]-Points[[#This Row],[33+]]</f>
        <v>#VALUE!</v>
      </c>
      <c r="BK165" s="5" t="e">
        <f>Points[[#This Row],[33+]]-Points[[#This Row],[34+]]</f>
        <v>#VALUE!</v>
      </c>
      <c r="BL165" s="5" t="e">
        <f>Points[[#This Row],[34+]]-Points[[#This Row],[35+]]</f>
        <v>#VALUE!</v>
      </c>
      <c r="BM165" s="5" t="e">
        <f>Points[[#This Row],[35+]]-Points[[#This Row],[40+]]</f>
        <v>#VALUE!</v>
      </c>
      <c r="BN165" s="5" t="e">
        <f>Points[[#This Row],[40+]]-Points[[#This Row],[45+]]</f>
        <v>#VALUE!</v>
      </c>
    </row>
    <row r="166" spans="1:66" x14ac:dyDescent="0.25">
      <c r="AL166" s="5" t="e">
        <f>Points[[#This Row],[8+]]-Points[[#This Row],[9+]]</f>
        <v>#VALUE!</v>
      </c>
      <c r="AM166" s="5" t="e">
        <f>Points[[#This Row],[9+]]-Points[[#This Row],[10+]]</f>
        <v>#VALUE!</v>
      </c>
      <c r="AN166" s="5" t="e">
        <f>Points[[#This Row],[10+]]-Points[[#This Row],[11+]]</f>
        <v>#VALUE!</v>
      </c>
      <c r="AO166" s="5" t="e">
        <f>Points[[#This Row],[11+]]-Points[[#This Row],[12+]]</f>
        <v>#VALUE!</v>
      </c>
      <c r="AP166" s="5" t="e">
        <f>Points[[#This Row],[12+]]-Points[[#This Row],[13+]]</f>
        <v>#VALUE!</v>
      </c>
      <c r="AQ166" s="5" t="e">
        <f>Points[[#This Row],[13+]]-Points[[#This Row],[14+]]</f>
        <v>#VALUE!</v>
      </c>
      <c r="AR166" s="5" t="e">
        <f>Points[[#This Row],[14+]]-Points[[#This Row],[15+]]</f>
        <v>#VALUE!</v>
      </c>
      <c r="AS166" s="5" t="e">
        <f>Points[[#This Row],[15+]]-Points[[#This Row],[16+]]</f>
        <v>#VALUE!</v>
      </c>
      <c r="AT166" s="5" t="e">
        <f>Points[[#This Row],[16+]]-Points[[#This Row],[17+]]</f>
        <v>#VALUE!</v>
      </c>
      <c r="AU166" s="5" t="e">
        <f>Points[[#This Row],[17+]]-Points[[#This Row],[18+]]</f>
        <v>#VALUE!</v>
      </c>
      <c r="AV166" s="5" t="e">
        <f>Points[[#This Row],[18+]]-Points[[#This Row],[19+]]</f>
        <v>#VALUE!</v>
      </c>
      <c r="AW166" s="5" t="e">
        <f>Points[[#This Row],[19+]]-Points[[#This Row],[20+]]</f>
        <v>#VALUE!</v>
      </c>
      <c r="AX166" s="5" t="e">
        <f>Points[[#This Row],[20+]]-Points[[#This Row],[21+]]</f>
        <v>#VALUE!</v>
      </c>
      <c r="AY166" s="5" t="e">
        <f>Points[[#This Row],[21+]]-Points[[#This Row],[22+]]</f>
        <v>#VALUE!</v>
      </c>
      <c r="AZ166" s="5" t="e">
        <f>Points[[#This Row],[22+]]-Points[[#This Row],[23+]]</f>
        <v>#VALUE!</v>
      </c>
      <c r="BA166" s="5" t="e">
        <f>Points[[#This Row],[23+]]-Points[[#This Row],[24+]]</f>
        <v>#VALUE!</v>
      </c>
      <c r="BB166" s="5" t="e">
        <f>Points[[#This Row],[24+]]-Points[[#This Row],[25+]]</f>
        <v>#VALUE!</v>
      </c>
      <c r="BC166" s="5" t="e">
        <f>Points[[#This Row],[25+]]-Points[[#This Row],[26+]]</f>
        <v>#VALUE!</v>
      </c>
      <c r="BD166" s="5" t="e">
        <f>Points[[#This Row],[26+]]-Points[[#This Row],[27+]]</f>
        <v>#VALUE!</v>
      </c>
      <c r="BE166" s="5" t="e">
        <f>Points[[#This Row],[27+]]-Points[[#This Row],[28+]]</f>
        <v>#VALUE!</v>
      </c>
      <c r="BF166" s="5" t="e">
        <f>Points[[#This Row],[28+]]-Points[[#This Row],[29+]]</f>
        <v>#VALUE!</v>
      </c>
      <c r="BG166" s="5" t="e">
        <f>Points[[#This Row],[29+]]-Points[[#This Row],[30+]]</f>
        <v>#VALUE!</v>
      </c>
      <c r="BH166" s="5" t="e">
        <f>Points[[#This Row],[30+]]-Points[[#This Row],[31+]]</f>
        <v>#VALUE!</v>
      </c>
      <c r="BI166" s="5" t="e">
        <f>Points[[#This Row],[31+]]-Points[[#This Row],[32+]]</f>
        <v>#VALUE!</v>
      </c>
      <c r="BJ166" s="5" t="e">
        <f>Points[[#This Row],[32+]]-Points[[#This Row],[33+]]</f>
        <v>#VALUE!</v>
      </c>
      <c r="BK166" s="5" t="e">
        <f>Points[[#This Row],[33+]]-Points[[#This Row],[34+]]</f>
        <v>#VALUE!</v>
      </c>
      <c r="BL166" s="5" t="e">
        <f>Points[[#This Row],[34+]]-Points[[#This Row],[35+]]</f>
        <v>#VALUE!</v>
      </c>
      <c r="BM166" s="5" t="e">
        <f>Points[[#This Row],[35+]]-Points[[#This Row],[40+]]</f>
        <v>#VALUE!</v>
      </c>
      <c r="BN166" s="5" t="e">
        <f>Points[[#This Row],[40+]]-Points[[#This Row],[45+]]</f>
        <v>#VALUE!</v>
      </c>
    </row>
    <row r="167" spans="1:66" x14ac:dyDescent="0.25">
      <c r="AL167" s="5" t="e">
        <f>Points[[#This Row],[8+]]-Points[[#This Row],[9+]]</f>
        <v>#VALUE!</v>
      </c>
      <c r="AM167" s="5" t="e">
        <f>Points[[#This Row],[9+]]-Points[[#This Row],[10+]]</f>
        <v>#VALUE!</v>
      </c>
      <c r="AN167" s="5" t="e">
        <f>Points[[#This Row],[10+]]-Points[[#This Row],[11+]]</f>
        <v>#VALUE!</v>
      </c>
      <c r="AO167" s="5" t="e">
        <f>Points[[#This Row],[11+]]-Points[[#This Row],[12+]]</f>
        <v>#VALUE!</v>
      </c>
      <c r="AP167" s="5" t="e">
        <f>Points[[#This Row],[12+]]-Points[[#This Row],[13+]]</f>
        <v>#VALUE!</v>
      </c>
      <c r="AQ167" s="5" t="e">
        <f>Points[[#This Row],[13+]]-Points[[#This Row],[14+]]</f>
        <v>#VALUE!</v>
      </c>
      <c r="AR167" s="5" t="e">
        <f>Points[[#This Row],[14+]]-Points[[#This Row],[15+]]</f>
        <v>#VALUE!</v>
      </c>
      <c r="AS167" s="5" t="e">
        <f>Points[[#This Row],[15+]]-Points[[#This Row],[16+]]</f>
        <v>#VALUE!</v>
      </c>
      <c r="AT167" s="5" t="e">
        <f>Points[[#This Row],[16+]]-Points[[#This Row],[17+]]</f>
        <v>#VALUE!</v>
      </c>
      <c r="AU167" s="5" t="e">
        <f>Points[[#This Row],[17+]]-Points[[#This Row],[18+]]</f>
        <v>#VALUE!</v>
      </c>
      <c r="AV167" s="5" t="e">
        <f>Points[[#This Row],[18+]]-Points[[#This Row],[19+]]</f>
        <v>#VALUE!</v>
      </c>
      <c r="AW167" s="5" t="e">
        <f>Points[[#This Row],[19+]]-Points[[#This Row],[20+]]</f>
        <v>#VALUE!</v>
      </c>
      <c r="AX167" s="5" t="e">
        <f>Points[[#This Row],[20+]]-Points[[#This Row],[21+]]</f>
        <v>#VALUE!</v>
      </c>
      <c r="AY167" s="5" t="e">
        <f>Points[[#This Row],[21+]]-Points[[#This Row],[22+]]</f>
        <v>#VALUE!</v>
      </c>
      <c r="AZ167" s="5" t="e">
        <f>Points[[#This Row],[22+]]-Points[[#This Row],[23+]]</f>
        <v>#VALUE!</v>
      </c>
      <c r="BA167" s="5" t="e">
        <f>Points[[#This Row],[23+]]-Points[[#This Row],[24+]]</f>
        <v>#VALUE!</v>
      </c>
      <c r="BB167" s="5" t="e">
        <f>Points[[#This Row],[24+]]-Points[[#This Row],[25+]]</f>
        <v>#VALUE!</v>
      </c>
      <c r="BC167" s="5" t="e">
        <f>Points[[#This Row],[25+]]-Points[[#This Row],[26+]]</f>
        <v>#VALUE!</v>
      </c>
      <c r="BD167" s="5" t="e">
        <f>Points[[#This Row],[26+]]-Points[[#This Row],[27+]]</f>
        <v>#VALUE!</v>
      </c>
      <c r="BE167" s="5" t="e">
        <f>Points[[#This Row],[27+]]-Points[[#This Row],[28+]]</f>
        <v>#VALUE!</v>
      </c>
      <c r="BF167" s="5" t="e">
        <f>Points[[#This Row],[28+]]-Points[[#This Row],[29+]]</f>
        <v>#VALUE!</v>
      </c>
      <c r="BG167" s="5" t="e">
        <f>Points[[#This Row],[29+]]-Points[[#This Row],[30+]]</f>
        <v>#VALUE!</v>
      </c>
      <c r="BH167" s="5" t="e">
        <f>Points[[#This Row],[30+]]-Points[[#This Row],[31+]]</f>
        <v>#VALUE!</v>
      </c>
      <c r="BI167" s="5" t="e">
        <f>Points[[#This Row],[31+]]-Points[[#This Row],[32+]]</f>
        <v>#VALUE!</v>
      </c>
      <c r="BJ167" s="5" t="e">
        <f>Points[[#This Row],[32+]]-Points[[#This Row],[33+]]</f>
        <v>#VALUE!</v>
      </c>
      <c r="BK167" s="5" t="e">
        <f>Points[[#This Row],[33+]]-Points[[#This Row],[34+]]</f>
        <v>#VALUE!</v>
      </c>
      <c r="BL167" s="5" t="e">
        <f>Points[[#This Row],[34+]]-Points[[#This Row],[35+]]</f>
        <v>#VALUE!</v>
      </c>
      <c r="BM167" s="5" t="e">
        <f>Points[[#This Row],[35+]]-Points[[#This Row],[40+]]</f>
        <v>#VALUE!</v>
      </c>
      <c r="BN167" s="5" t="e">
        <f>Points[[#This Row],[40+]]-Points[[#This Row],[45+]]</f>
        <v>#VALUE!</v>
      </c>
    </row>
    <row r="168" spans="1:66" x14ac:dyDescent="0.25">
      <c r="Q168" s="3"/>
      <c r="R168" s="3"/>
      <c r="S168" s="3"/>
      <c r="T168" s="3"/>
      <c r="AL168" s="5" t="e">
        <f>Points[[#This Row],[8+]]-Points[[#This Row],[9+]]</f>
        <v>#VALUE!</v>
      </c>
      <c r="AM168" s="5" t="e">
        <f>Points[[#This Row],[9+]]-Points[[#This Row],[10+]]</f>
        <v>#VALUE!</v>
      </c>
      <c r="AN168" s="5" t="e">
        <f>Points[[#This Row],[10+]]-Points[[#This Row],[11+]]</f>
        <v>#VALUE!</v>
      </c>
      <c r="AO168" s="5" t="e">
        <f>Points[[#This Row],[11+]]-Points[[#This Row],[12+]]</f>
        <v>#VALUE!</v>
      </c>
      <c r="AP168" s="5" t="e">
        <f>Points[[#This Row],[12+]]-Points[[#This Row],[13+]]</f>
        <v>#VALUE!</v>
      </c>
      <c r="AQ168" s="5" t="e">
        <f>Points[[#This Row],[13+]]-Points[[#This Row],[14+]]</f>
        <v>#VALUE!</v>
      </c>
      <c r="AR168" s="5" t="e">
        <f>Points[[#This Row],[14+]]-Points[[#This Row],[15+]]</f>
        <v>#VALUE!</v>
      </c>
      <c r="AS168" s="5" t="e">
        <f>Points[[#This Row],[15+]]-Points[[#This Row],[16+]]</f>
        <v>#VALUE!</v>
      </c>
      <c r="AT168" s="5" t="e">
        <f>Points[[#This Row],[16+]]-Points[[#This Row],[17+]]</f>
        <v>#VALUE!</v>
      </c>
      <c r="AU168" s="5" t="e">
        <f>Points[[#This Row],[17+]]-Points[[#This Row],[18+]]</f>
        <v>#VALUE!</v>
      </c>
      <c r="AV168" s="5" t="e">
        <f>Points[[#This Row],[18+]]-Points[[#This Row],[19+]]</f>
        <v>#VALUE!</v>
      </c>
      <c r="AW168" s="5" t="e">
        <f>Points[[#This Row],[19+]]-Points[[#This Row],[20+]]</f>
        <v>#VALUE!</v>
      </c>
      <c r="AX168" s="5" t="e">
        <f>Points[[#This Row],[20+]]-Points[[#This Row],[21+]]</f>
        <v>#VALUE!</v>
      </c>
      <c r="AY168" s="5" t="e">
        <f>Points[[#This Row],[21+]]-Points[[#This Row],[22+]]</f>
        <v>#VALUE!</v>
      </c>
      <c r="AZ168" s="5" t="e">
        <f>Points[[#This Row],[22+]]-Points[[#This Row],[23+]]</f>
        <v>#VALUE!</v>
      </c>
      <c r="BA168" s="5" t="e">
        <f>Points[[#This Row],[23+]]-Points[[#This Row],[24+]]</f>
        <v>#VALUE!</v>
      </c>
      <c r="BB168" s="5" t="e">
        <f>Points[[#This Row],[24+]]-Points[[#This Row],[25+]]</f>
        <v>#VALUE!</v>
      </c>
      <c r="BC168" s="5" t="e">
        <f>Points[[#This Row],[25+]]-Points[[#This Row],[26+]]</f>
        <v>#VALUE!</v>
      </c>
      <c r="BD168" s="5" t="e">
        <f>Points[[#This Row],[26+]]-Points[[#This Row],[27+]]</f>
        <v>#VALUE!</v>
      </c>
      <c r="BE168" s="5" t="e">
        <f>Points[[#This Row],[27+]]-Points[[#This Row],[28+]]</f>
        <v>#VALUE!</v>
      </c>
      <c r="BF168" s="5" t="e">
        <f>Points[[#This Row],[28+]]-Points[[#This Row],[29+]]</f>
        <v>#VALUE!</v>
      </c>
      <c r="BG168" s="5" t="e">
        <f>Points[[#This Row],[29+]]-Points[[#This Row],[30+]]</f>
        <v>#VALUE!</v>
      </c>
      <c r="BH168" s="5" t="e">
        <f>Points[[#This Row],[30+]]-Points[[#This Row],[31+]]</f>
        <v>#VALUE!</v>
      </c>
      <c r="BI168" s="5" t="e">
        <f>Points[[#This Row],[31+]]-Points[[#This Row],[32+]]</f>
        <v>#VALUE!</v>
      </c>
      <c r="BJ168" s="5" t="e">
        <f>Points[[#This Row],[32+]]-Points[[#This Row],[33+]]</f>
        <v>#VALUE!</v>
      </c>
      <c r="BK168" s="5" t="e">
        <f>Points[[#This Row],[33+]]-Points[[#This Row],[34+]]</f>
        <v>#VALUE!</v>
      </c>
      <c r="BL168" s="5" t="e">
        <f>Points[[#This Row],[34+]]-Points[[#This Row],[35+]]</f>
        <v>#VALUE!</v>
      </c>
      <c r="BM168" s="5" t="e">
        <f>Points[[#This Row],[35+]]-Points[[#This Row],[40+]]</f>
        <v>#VALUE!</v>
      </c>
      <c r="BN168" s="5" t="e">
        <f>Points[[#This Row],[40+]]-Points[[#This Row],[45+]]</f>
        <v>#VALUE!</v>
      </c>
    </row>
    <row r="169" spans="1:66" x14ac:dyDescent="0.25">
      <c r="Q169" s="3"/>
      <c r="R169" s="3"/>
      <c r="S169" s="3"/>
      <c r="T169" s="3"/>
      <c r="AL169" s="5" t="e">
        <f>Points[[#This Row],[8+]]-Points[[#This Row],[9+]]</f>
        <v>#VALUE!</v>
      </c>
      <c r="AM169" s="5" t="e">
        <f>Points[[#This Row],[9+]]-Points[[#This Row],[10+]]</f>
        <v>#VALUE!</v>
      </c>
      <c r="AN169" s="5" t="e">
        <f>Points[[#This Row],[10+]]-Points[[#This Row],[11+]]</f>
        <v>#VALUE!</v>
      </c>
      <c r="AO169" s="5" t="e">
        <f>Points[[#This Row],[11+]]-Points[[#This Row],[12+]]</f>
        <v>#VALUE!</v>
      </c>
      <c r="AP169" s="5" t="e">
        <f>Points[[#This Row],[12+]]-Points[[#This Row],[13+]]</f>
        <v>#VALUE!</v>
      </c>
      <c r="AQ169" s="5" t="e">
        <f>Points[[#This Row],[13+]]-Points[[#This Row],[14+]]</f>
        <v>#VALUE!</v>
      </c>
      <c r="AR169" s="5" t="e">
        <f>Points[[#This Row],[14+]]-Points[[#This Row],[15+]]</f>
        <v>#VALUE!</v>
      </c>
      <c r="AS169" s="5" t="e">
        <f>Points[[#This Row],[15+]]-Points[[#This Row],[16+]]</f>
        <v>#VALUE!</v>
      </c>
      <c r="AT169" s="5" t="e">
        <f>Points[[#This Row],[16+]]-Points[[#This Row],[17+]]</f>
        <v>#VALUE!</v>
      </c>
      <c r="AU169" s="5" t="e">
        <f>Points[[#This Row],[17+]]-Points[[#This Row],[18+]]</f>
        <v>#VALUE!</v>
      </c>
      <c r="AV169" s="5" t="e">
        <f>Points[[#This Row],[18+]]-Points[[#This Row],[19+]]</f>
        <v>#VALUE!</v>
      </c>
      <c r="AW169" s="5" t="e">
        <f>Points[[#This Row],[19+]]-Points[[#This Row],[20+]]</f>
        <v>#VALUE!</v>
      </c>
      <c r="AX169" s="5" t="e">
        <f>Points[[#This Row],[20+]]-Points[[#This Row],[21+]]</f>
        <v>#VALUE!</v>
      </c>
      <c r="AY169" s="5" t="e">
        <f>Points[[#This Row],[21+]]-Points[[#This Row],[22+]]</f>
        <v>#VALUE!</v>
      </c>
      <c r="AZ169" s="5" t="e">
        <f>Points[[#This Row],[22+]]-Points[[#This Row],[23+]]</f>
        <v>#VALUE!</v>
      </c>
      <c r="BA169" s="5" t="e">
        <f>Points[[#This Row],[23+]]-Points[[#This Row],[24+]]</f>
        <v>#VALUE!</v>
      </c>
      <c r="BB169" s="5" t="e">
        <f>Points[[#This Row],[24+]]-Points[[#This Row],[25+]]</f>
        <v>#VALUE!</v>
      </c>
      <c r="BC169" s="5" t="e">
        <f>Points[[#This Row],[25+]]-Points[[#This Row],[26+]]</f>
        <v>#VALUE!</v>
      </c>
      <c r="BD169" s="5" t="e">
        <f>Points[[#This Row],[26+]]-Points[[#This Row],[27+]]</f>
        <v>#VALUE!</v>
      </c>
      <c r="BE169" s="5" t="e">
        <f>Points[[#This Row],[27+]]-Points[[#This Row],[28+]]</f>
        <v>#VALUE!</v>
      </c>
      <c r="BF169" s="5" t="e">
        <f>Points[[#This Row],[28+]]-Points[[#This Row],[29+]]</f>
        <v>#VALUE!</v>
      </c>
      <c r="BG169" s="5" t="e">
        <f>Points[[#This Row],[29+]]-Points[[#This Row],[30+]]</f>
        <v>#VALUE!</v>
      </c>
      <c r="BH169" s="5" t="e">
        <f>Points[[#This Row],[30+]]-Points[[#This Row],[31+]]</f>
        <v>#VALUE!</v>
      </c>
      <c r="BI169" s="5" t="e">
        <f>Points[[#This Row],[31+]]-Points[[#This Row],[32+]]</f>
        <v>#VALUE!</v>
      </c>
      <c r="BJ169" s="5" t="e">
        <f>Points[[#This Row],[32+]]-Points[[#This Row],[33+]]</f>
        <v>#VALUE!</v>
      </c>
      <c r="BK169" s="5" t="e">
        <f>Points[[#This Row],[33+]]-Points[[#This Row],[34+]]</f>
        <v>#VALUE!</v>
      </c>
      <c r="BL169" s="5" t="e">
        <f>Points[[#This Row],[34+]]-Points[[#This Row],[35+]]</f>
        <v>#VALUE!</v>
      </c>
      <c r="BM169" s="5" t="e">
        <f>Points[[#This Row],[35+]]-Points[[#This Row],[40+]]</f>
        <v>#VALUE!</v>
      </c>
      <c r="BN169" s="5" t="e">
        <f>Points[[#This Row],[40+]]-Points[[#This Row],[45+]]</f>
        <v>#VALUE!</v>
      </c>
    </row>
    <row r="170" spans="1:66" x14ac:dyDescent="0.25">
      <c r="Q170" s="3"/>
      <c r="R170" s="3"/>
      <c r="S170" s="3"/>
      <c r="T170" s="3"/>
      <c r="AL170" s="5" t="e">
        <f>Points[[#This Row],[8+]]-Points[[#This Row],[9+]]</f>
        <v>#VALUE!</v>
      </c>
      <c r="AM170" s="5" t="e">
        <f>Points[[#This Row],[9+]]-Points[[#This Row],[10+]]</f>
        <v>#VALUE!</v>
      </c>
      <c r="AN170" s="5" t="e">
        <f>Points[[#This Row],[10+]]-Points[[#This Row],[11+]]</f>
        <v>#VALUE!</v>
      </c>
      <c r="AO170" s="5" t="e">
        <f>Points[[#This Row],[11+]]-Points[[#This Row],[12+]]</f>
        <v>#VALUE!</v>
      </c>
      <c r="AP170" s="5" t="e">
        <f>Points[[#This Row],[12+]]-Points[[#This Row],[13+]]</f>
        <v>#VALUE!</v>
      </c>
      <c r="AQ170" s="5" t="e">
        <f>Points[[#This Row],[13+]]-Points[[#This Row],[14+]]</f>
        <v>#VALUE!</v>
      </c>
      <c r="AR170" s="5" t="e">
        <f>Points[[#This Row],[14+]]-Points[[#This Row],[15+]]</f>
        <v>#VALUE!</v>
      </c>
      <c r="AS170" s="5" t="e">
        <f>Points[[#This Row],[15+]]-Points[[#This Row],[16+]]</f>
        <v>#VALUE!</v>
      </c>
      <c r="AT170" s="5" t="e">
        <f>Points[[#This Row],[16+]]-Points[[#This Row],[17+]]</f>
        <v>#VALUE!</v>
      </c>
      <c r="AU170" s="5" t="e">
        <f>Points[[#This Row],[17+]]-Points[[#This Row],[18+]]</f>
        <v>#VALUE!</v>
      </c>
      <c r="AV170" s="5" t="e">
        <f>Points[[#This Row],[18+]]-Points[[#This Row],[19+]]</f>
        <v>#VALUE!</v>
      </c>
      <c r="AW170" s="5" t="e">
        <f>Points[[#This Row],[19+]]-Points[[#This Row],[20+]]</f>
        <v>#VALUE!</v>
      </c>
      <c r="AX170" s="5" t="e">
        <f>Points[[#This Row],[20+]]-Points[[#This Row],[21+]]</f>
        <v>#VALUE!</v>
      </c>
      <c r="AY170" s="5" t="e">
        <f>Points[[#This Row],[21+]]-Points[[#This Row],[22+]]</f>
        <v>#VALUE!</v>
      </c>
      <c r="AZ170" s="5" t="e">
        <f>Points[[#This Row],[22+]]-Points[[#This Row],[23+]]</f>
        <v>#VALUE!</v>
      </c>
      <c r="BA170" s="5" t="e">
        <f>Points[[#This Row],[23+]]-Points[[#This Row],[24+]]</f>
        <v>#VALUE!</v>
      </c>
      <c r="BB170" s="5" t="e">
        <f>Points[[#This Row],[24+]]-Points[[#This Row],[25+]]</f>
        <v>#VALUE!</v>
      </c>
      <c r="BC170" s="5" t="e">
        <f>Points[[#This Row],[25+]]-Points[[#This Row],[26+]]</f>
        <v>#VALUE!</v>
      </c>
      <c r="BD170" s="5" t="e">
        <f>Points[[#This Row],[26+]]-Points[[#This Row],[27+]]</f>
        <v>#VALUE!</v>
      </c>
      <c r="BE170" s="5" t="e">
        <f>Points[[#This Row],[27+]]-Points[[#This Row],[28+]]</f>
        <v>#VALUE!</v>
      </c>
      <c r="BF170" s="5" t="e">
        <f>Points[[#This Row],[28+]]-Points[[#This Row],[29+]]</f>
        <v>#VALUE!</v>
      </c>
      <c r="BG170" s="5" t="e">
        <f>Points[[#This Row],[29+]]-Points[[#This Row],[30+]]</f>
        <v>#VALUE!</v>
      </c>
      <c r="BH170" s="5" t="e">
        <f>Points[[#This Row],[30+]]-Points[[#This Row],[31+]]</f>
        <v>#VALUE!</v>
      </c>
      <c r="BI170" s="5" t="e">
        <f>Points[[#This Row],[31+]]-Points[[#This Row],[32+]]</f>
        <v>#VALUE!</v>
      </c>
      <c r="BJ170" s="5" t="e">
        <f>Points[[#This Row],[32+]]-Points[[#This Row],[33+]]</f>
        <v>#VALUE!</v>
      </c>
      <c r="BK170" s="5" t="e">
        <f>Points[[#This Row],[33+]]-Points[[#This Row],[34+]]</f>
        <v>#VALUE!</v>
      </c>
      <c r="BL170" s="5" t="e">
        <f>Points[[#This Row],[34+]]-Points[[#This Row],[35+]]</f>
        <v>#VALUE!</v>
      </c>
      <c r="BM170" s="5" t="e">
        <f>Points[[#This Row],[35+]]-Points[[#This Row],[40+]]</f>
        <v>#VALUE!</v>
      </c>
      <c r="BN170" s="5" t="e">
        <f>Points[[#This Row],[40+]]-Points[[#This Row],[45+]]</f>
        <v>#VALUE!</v>
      </c>
    </row>
    <row r="171" spans="1:66" x14ac:dyDescent="0.25">
      <c r="Q171" s="3"/>
      <c r="R171" s="3"/>
      <c r="S171" s="3"/>
      <c r="T171" s="3"/>
      <c r="AL171" s="5" t="e">
        <f>Points[[#This Row],[8+]]-Points[[#This Row],[9+]]</f>
        <v>#VALUE!</v>
      </c>
      <c r="AM171" s="5" t="e">
        <f>Points[[#This Row],[9+]]-Points[[#This Row],[10+]]</f>
        <v>#VALUE!</v>
      </c>
      <c r="AN171" s="5" t="e">
        <f>Points[[#This Row],[10+]]-Points[[#This Row],[11+]]</f>
        <v>#VALUE!</v>
      </c>
      <c r="AO171" s="5" t="e">
        <f>Points[[#This Row],[11+]]-Points[[#This Row],[12+]]</f>
        <v>#VALUE!</v>
      </c>
      <c r="AP171" s="5" t="e">
        <f>Points[[#This Row],[12+]]-Points[[#This Row],[13+]]</f>
        <v>#VALUE!</v>
      </c>
      <c r="AQ171" s="5" t="e">
        <f>Points[[#This Row],[13+]]-Points[[#This Row],[14+]]</f>
        <v>#VALUE!</v>
      </c>
      <c r="AR171" s="5" t="e">
        <f>Points[[#This Row],[14+]]-Points[[#This Row],[15+]]</f>
        <v>#VALUE!</v>
      </c>
      <c r="AS171" s="5" t="e">
        <f>Points[[#This Row],[15+]]-Points[[#This Row],[16+]]</f>
        <v>#VALUE!</v>
      </c>
      <c r="AT171" s="5" t="e">
        <f>Points[[#This Row],[16+]]-Points[[#This Row],[17+]]</f>
        <v>#VALUE!</v>
      </c>
      <c r="AU171" s="5" t="e">
        <f>Points[[#This Row],[17+]]-Points[[#This Row],[18+]]</f>
        <v>#VALUE!</v>
      </c>
      <c r="AV171" s="5" t="e">
        <f>Points[[#This Row],[18+]]-Points[[#This Row],[19+]]</f>
        <v>#VALUE!</v>
      </c>
      <c r="AW171" s="5" t="e">
        <f>Points[[#This Row],[19+]]-Points[[#This Row],[20+]]</f>
        <v>#VALUE!</v>
      </c>
      <c r="AX171" s="5" t="e">
        <f>Points[[#This Row],[20+]]-Points[[#This Row],[21+]]</f>
        <v>#VALUE!</v>
      </c>
      <c r="AY171" s="5" t="e">
        <f>Points[[#This Row],[21+]]-Points[[#This Row],[22+]]</f>
        <v>#VALUE!</v>
      </c>
      <c r="AZ171" s="5" t="e">
        <f>Points[[#This Row],[22+]]-Points[[#This Row],[23+]]</f>
        <v>#VALUE!</v>
      </c>
      <c r="BA171" s="5" t="e">
        <f>Points[[#This Row],[23+]]-Points[[#This Row],[24+]]</f>
        <v>#VALUE!</v>
      </c>
      <c r="BB171" s="5" t="e">
        <f>Points[[#This Row],[24+]]-Points[[#This Row],[25+]]</f>
        <v>#VALUE!</v>
      </c>
      <c r="BC171" s="5" t="e">
        <f>Points[[#This Row],[25+]]-Points[[#This Row],[26+]]</f>
        <v>#VALUE!</v>
      </c>
      <c r="BD171" s="5" t="e">
        <f>Points[[#This Row],[26+]]-Points[[#This Row],[27+]]</f>
        <v>#VALUE!</v>
      </c>
      <c r="BE171" s="5" t="e">
        <f>Points[[#This Row],[27+]]-Points[[#This Row],[28+]]</f>
        <v>#VALUE!</v>
      </c>
      <c r="BF171" s="5" t="e">
        <f>Points[[#This Row],[28+]]-Points[[#This Row],[29+]]</f>
        <v>#VALUE!</v>
      </c>
      <c r="BG171" s="5" t="e">
        <f>Points[[#This Row],[29+]]-Points[[#This Row],[30+]]</f>
        <v>#VALUE!</v>
      </c>
      <c r="BH171" s="5" t="e">
        <f>Points[[#This Row],[30+]]-Points[[#This Row],[31+]]</f>
        <v>#VALUE!</v>
      </c>
      <c r="BI171" s="5" t="e">
        <f>Points[[#This Row],[31+]]-Points[[#This Row],[32+]]</f>
        <v>#VALUE!</v>
      </c>
      <c r="BJ171" s="5" t="e">
        <f>Points[[#This Row],[32+]]-Points[[#This Row],[33+]]</f>
        <v>#VALUE!</v>
      </c>
      <c r="BK171" s="5" t="e">
        <f>Points[[#This Row],[33+]]-Points[[#This Row],[34+]]</f>
        <v>#VALUE!</v>
      </c>
      <c r="BL171" s="5" t="e">
        <f>Points[[#This Row],[34+]]-Points[[#This Row],[35+]]</f>
        <v>#VALUE!</v>
      </c>
      <c r="BM171" s="5" t="e">
        <f>Points[[#This Row],[35+]]-Points[[#This Row],[40+]]</f>
        <v>#VALUE!</v>
      </c>
      <c r="BN171" s="5" t="e">
        <f>Points[[#This Row],[40+]]-Points[[#This Row],[45+]]</f>
        <v>#VALUE!</v>
      </c>
    </row>
    <row r="172" spans="1:66" x14ac:dyDescent="0.25">
      <c r="Q172" s="3"/>
      <c r="R172" s="3"/>
      <c r="S172" s="3"/>
      <c r="T172" s="3"/>
      <c r="AL172" s="5" t="e">
        <f>Points[[#This Row],[8+]]-Points[[#This Row],[9+]]</f>
        <v>#VALUE!</v>
      </c>
      <c r="AM172" s="5" t="e">
        <f>Points[[#This Row],[9+]]-Points[[#This Row],[10+]]</f>
        <v>#VALUE!</v>
      </c>
      <c r="AN172" s="5" t="e">
        <f>Points[[#This Row],[10+]]-Points[[#This Row],[11+]]</f>
        <v>#VALUE!</v>
      </c>
      <c r="AO172" s="5" t="e">
        <f>Points[[#This Row],[11+]]-Points[[#This Row],[12+]]</f>
        <v>#VALUE!</v>
      </c>
      <c r="AP172" s="5" t="e">
        <f>Points[[#This Row],[12+]]-Points[[#This Row],[13+]]</f>
        <v>#VALUE!</v>
      </c>
      <c r="AQ172" s="5" t="e">
        <f>Points[[#This Row],[13+]]-Points[[#This Row],[14+]]</f>
        <v>#VALUE!</v>
      </c>
      <c r="AR172" s="5" t="e">
        <f>Points[[#This Row],[14+]]-Points[[#This Row],[15+]]</f>
        <v>#VALUE!</v>
      </c>
      <c r="AS172" s="5" t="e">
        <f>Points[[#This Row],[15+]]-Points[[#This Row],[16+]]</f>
        <v>#VALUE!</v>
      </c>
      <c r="AT172" s="5" t="e">
        <f>Points[[#This Row],[16+]]-Points[[#This Row],[17+]]</f>
        <v>#VALUE!</v>
      </c>
      <c r="AU172" s="5" t="e">
        <f>Points[[#This Row],[17+]]-Points[[#This Row],[18+]]</f>
        <v>#VALUE!</v>
      </c>
      <c r="AV172" s="5" t="e">
        <f>Points[[#This Row],[18+]]-Points[[#This Row],[19+]]</f>
        <v>#VALUE!</v>
      </c>
      <c r="AW172" s="5" t="e">
        <f>Points[[#This Row],[19+]]-Points[[#This Row],[20+]]</f>
        <v>#VALUE!</v>
      </c>
      <c r="AX172" s="5" t="e">
        <f>Points[[#This Row],[20+]]-Points[[#This Row],[21+]]</f>
        <v>#VALUE!</v>
      </c>
      <c r="AY172" s="5" t="e">
        <f>Points[[#This Row],[21+]]-Points[[#This Row],[22+]]</f>
        <v>#VALUE!</v>
      </c>
      <c r="AZ172" s="5" t="e">
        <f>Points[[#This Row],[22+]]-Points[[#This Row],[23+]]</f>
        <v>#VALUE!</v>
      </c>
      <c r="BA172" s="5" t="e">
        <f>Points[[#This Row],[23+]]-Points[[#This Row],[24+]]</f>
        <v>#VALUE!</v>
      </c>
      <c r="BB172" s="5" t="e">
        <f>Points[[#This Row],[24+]]-Points[[#This Row],[25+]]</f>
        <v>#VALUE!</v>
      </c>
      <c r="BC172" s="5" t="e">
        <f>Points[[#This Row],[25+]]-Points[[#This Row],[26+]]</f>
        <v>#VALUE!</v>
      </c>
      <c r="BD172" s="5" t="e">
        <f>Points[[#This Row],[26+]]-Points[[#This Row],[27+]]</f>
        <v>#VALUE!</v>
      </c>
      <c r="BE172" s="5" t="e">
        <f>Points[[#This Row],[27+]]-Points[[#This Row],[28+]]</f>
        <v>#VALUE!</v>
      </c>
      <c r="BF172" s="5" t="e">
        <f>Points[[#This Row],[28+]]-Points[[#This Row],[29+]]</f>
        <v>#VALUE!</v>
      </c>
      <c r="BG172" s="5" t="e">
        <f>Points[[#This Row],[29+]]-Points[[#This Row],[30+]]</f>
        <v>#VALUE!</v>
      </c>
      <c r="BH172" s="5" t="e">
        <f>Points[[#This Row],[30+]]-Points[[#This Row],[31+]]</f>
        <v>#VALUE!</v>
      </c>
      <c r="BI172" s="5" t="e">
        <f>Points[[#This Row],[31+]]-Points[[#This Row],[32+]]</f>
        <v>#VALUE!</v>
      </c>
      <c r="BJ172" s="5" t="e">
        <f>Points[[#This Row],[32+]]-Points[[#This Row],[33+]]</f>
        <v>#VALUE!</v>
      </c>
      <c r="BK172" s="5" t="e">
        <f>Points[[#This Row],[33+]]-Points[[#This Row],[34+]]</f>
        <v>#VALUE!</v>
      </c>
      <c r="BL172" s="5" t="e">
        <f>Points[[#This Row],[34+]]-Points[[#This Row],[35+]]</f>
        <v>#VALUE!</v>
      </c>
      <c r="BM172" s="5" t="e">
        <f>Points[[#This Row],[35+]]-Points[[#This Row],[40+]]</f>
        <v>#VALUE!</v>
      </c>
      <c r="BN172" s="5" t="e">
        <f>Points[[#This Row],[40+]]-Points[[#This Row],[45+]]</f>
        <v>#VALUE!</v>
      </c>
    </row>
    <row r="173" spans="1:66" x14ac:dyDescent="0.25">
      <c r="Q173" s="3"/>
      <c r="R173" s="3"/>
      <c r="S173" s="3"/>
      <c r="T173" s="3"/>
      <c r="AL173" s="5" t="e">
        <f>Points[[#This Row],[8+]]-Points[[#This Row],[9+]]</f>
        <v>#VALUE!</v>
      </c>
      <c r="AM173" s="5" t="e">
        <f>Points[[#This Row],[9+]]-Points[[#This Row],[10+]]</f>
        <v>#VALUE!</v>
      </c>
      <c r="AN173" s="5" t="e">
        <f>Points[[#This Row],[10+]]-Points[[#This Row],[11+]]</f>
        <v>#VALUE!</v>
      </c>
      <c r="AO173" s="5" t="e">
        <f>Points[[#This Row],[11+]]-Points[[#This Row],[12+]]</f>
        <v>#VALUE!</v>
      </c>
      <c r="AP173" s="5" t="e">
        <f>Points[[#This Row],[12+]]-Points[[#This Row],[13+]]</f>
        <v>#VALUE!</v>
      </c>
      <c r="AQ173" s="5" t="e">
        <f>Points[[#This Row],[13+]]-Points[[#This Row],[14+]]</f>
        <v>#VALUE!</v>
      </c>
      <c r="AR173" s="5" t="e">
        <f>Points[[#This Row],[14+]]-Points[[#This Row],[15+]]</f>
        <v>#VALUE!</v>
      </c>
      <c r="AS173" s="5" t="e">
        <f>Points[[#This Row],[15+]]-Points[[#This Row],[16+]]</f>
        <v>#VALUE!</v>
      </c>
      <c r="AT173" s="5" t="e">
        <f>Points[[#This Row],[16+]]-Points[[#This Row],[17+]]</f>
        <v>#VALUE!</v>
      </c>
      <c r="AU173" s="5" t="e">
        <f>Points[[#This Row],[17+]]-Points[[#This Row],[18+]]</f>
        <v>#VALUE!</v>
      </c>
      <c r="AV173" s="5" t="e">
        <f>Points[[#This Row],[18+]]-Points[[#This Row],[19+]]</f>
        <v>#VALUE!</v>
      </c>
      <c r="AW173" s="5" t="e">
        <f>Points[[#This Row],[19+]]-Points[[#This Row],[20+]]</f>
        <v>#VALUE!</v>
      </c>
      <c r="AX173" s="5" t="e">
        <f>Points[[#This Row],[20+]]-Points[[#This Row],[21+]]</f>
        <v>#VALUE!</v>
      </c>
      <c r="AY173" s="5" t="e">
        <f>Points[[#This Row],[21+]]-Points[[#This Row],[22+]]</f>
        <v>#VALUE!</v>
      </c>
      <c r="AZ173" s="5" t="e">
        <f>Points[[#This Row],[22+]]-Points[[#This Row],[23+]]</f>
        <v>#VALUE!</v>
      </c>
      <c r="BA173" s="5" t="e">
        <f>Points[[#This Row],[23+]]-Points[[#This Row],[24+]]</f>
        <v>#VALUE!</v>
      </c>
      <c r="BB173" s="5" t="e">
        <f>Points[[#This Row],[24+]]-Points[[#This Row],[25+]]</f>
        <v>#VALUE!</v>
      </c>
      <c r="BC173" s="5" t="e">
        <f>Points[[#This Row],[25+]]-Points[[#This Row],[26+]]</f>
        <v>#VALUE!</v>
      </c>
      <c r="BD173" s="5" t="e">
        <f>Points[[#This Row],[26+]]-Points[[#This Row],[27+]]</f>
        <v>#VALUE!</v>
      </c>
      <c r="BE173" s="5" t="e">
        <f>Points[[#This Row],[27+]]-Points[[#This Row],[28+]]</f>
        <v>#VALUE!</v>
      </c>
      <c r="BF173" s="5" t="e">
        <f>Points[[#This Row],[28+]]-Points[[#This Row],[29+]]</f>
        <v>#VALUE!</v>
      </c>
      <c r="BG173" s="5" t="e">
        <f>Points[[#This Row],[29+]]-Points[[#This Row],[30+]]</f>
        <v>#VALUE!</v>
      </c>
      <c r="BH173" s="5" t="e">
        <f>Points[[#This Row],[30+]]-Points[[#This Row],[31+]]</f>
        <v>#VALUE!</v>
      </c>
      <c r="BI173" s="5" t="e">
        <f>Points[[#This Row],[31+]]-Points[[#This Row],[32+]]</f>
        <v>#VALUE!</v>
      </c>
      <c r="BJ173" s="5" t="e">
        <f>Points[[#This Row],[32+]]-Points[[#This Row],[33+]]</f>
        <v>#VALUE!</v>
      </c>
      <c r="BK173" s="5" t="e">
        <f>Points[[#This Row],[33+]]-Points[[#This Row],[34+]]</f>
        <v>#VALUE!</v>
      </c>
      <c r="BL173" s="5" t="e">
        <f>Points[[#This Row],[34+]]-Points[[#This Row],[35+]]</f>
        <v>#VALUE!</v>
      </c>
      <c r="BM173" s="5" t="e">
        <f>Points[[#This Row],[35+]]-Points[[#This Row],[40+]]</f>
        <v>#VALUE!</v>
      </c>
      <c r="BN173" s="5" t="e">
        <f>Points[[#This Row],[40+]]-Points[[#This Row],[45+]]</f>
        <v>#VALUE!</v>
      </c>
    </row>
    <row r="174" spans="1:66" x14ac:dyDescent="0.25">
      <c r="Q174" s="3"/>
      <c r="R174" s="3"/>
      <c r="S174" s="3"/>
      <c r="T174" s="3"/>
      <c r="AL174" s="5" t="e">
        <f>Points[[#This Row],[8+]]-Points[[#This Row],[9+]]</f>
        <v>#VALUE!</v>
      </c>
      <c r="AM174" s="5" t="e">
        <f>Points[[#This Row],[9+]]-Points[[#This Row],[10+]]</f>
        <v>#VALUE!</v>
      </c>
      <c r="AN174" s="5" t="e">
        <f>Points[[#This Row],[10+]]-Points[[#This Row],[11+]]</f>
        <v>#VALUE!</v>
      </c>
      <c r="AO174" s="5" t="e">
        <f>Points[[#This Row],[11+]]-Points[[#This Row],[12+]]</f>
        <v>#VALUE!</v>
      </c>
      <c r="AP174" s="5" t="e">
        <f>Points[[#This Row],[12+]]-Points[[#This Row],[13+]]</f>
        <v>#VALUE!</v>
      </c>
      <c r="AQ174" s="5" t="e">
        <f>Points[[#This Row],[13+]]-Points[[#This Row],[14+]]</f>
        <v>#VALUE!</v>
      </c>
      <c r="AR174" s="5" t="e">
        <f>Points[[#This Row],[14+]]-Points[[#This Row],[15+]]</f>
        <v>#VALUE!</v>
      </c>
      <c r="AS174" s="5" t="e">
        <f>Points[[#This Row],[15+]]-Points[[#This Row],[16+]]</f>
        <v>#VALUE!</v>
      </c>
      <c r="AT174" s="5" t="e">
        <f>Points[[#This Row],[16+]]-Points[[#This Row],[17+]]</f>
        <v>#VALUE!</v>
      </c>
      <c r="AU174" s="5" t="e">
        <f>Points[[#This Row],[17+]]-Points[[#This Row],[18+]]</f>
        <v>#VALUE!</v>
      </c>
      <c r="AV174" s="5" t="e">
        <f>Points[[#This Row],[18+]]-Points[[#This Row],[19+]]</f>
        <v>#VALUE!</v>
      </c>
      <c r="AW174" s="5" t="e">
        <f>Points[[#This Row],[19+]]-Points[[#This Row],[20+]]</f>
        <v>#VALUE!</v>
      </c>
      <c r="AX174" s="5" t="e">
        <f>Points[[#This Row],[20+]]-Points[[#This Row],[21+]]</f>
        <v>#VALUE!</v>
      </c>
      <c r="AY174" s="5" t="e">
        <f>Points[[#This Row],[21+]]-Points[[#This Row],[22+]]</f>
        <v>#VALUE!</v>
      </c>
      <c r="AZ174" s="5" t="e">
        <f>Points[[#This Row],[22+]]-Points[[#This Row],[23+]]</f>
        <v>#VALUE!</v>
      </c>
      <c r="BA174" s="5" t="e">
        <f>Points[[#This Row],[23+]]-Points[[#This Row],[24+]]</f>
        <v>#VALUE!</v>
      </c>
      <c r="BB174" s="5" t="e">
        <f>Points[[#This Row],[24+]]-Points[[#This Row],[25+]]</f>
        <v>#VALUE!</v>
      </c>
      <c r="BC174" s="5" t="e">
        <f>Points[[#This Row],[25+]]-Points[[#This Row],[26+]]</f>
        <v>#VALUE!</v>
      </c>
      <c r="BD174" s="5" t="e">
        <f>Points[[#This Row],[26+]]-Points[[#This Row],[27+]]</f>
        <v>#VALUE!</v>
      </c>
      <c r="BE174" s="5" t="e">
        <f>Points[[#This Row],[27+]]-Points[[#This Row],[28+]]</f>
        <v>#VALUE!</v>
      </c>
      <c r="BF174" s="5" t="e">
        <f>Points[[#This Row],[28+]]-Points[[#This Row],[29+]]</f>
        <v>#VALUE!</v>
      </c>
      <c r="BG174" s="5" t="e">
        <f>Points[[#This Row],[29+]]-Points[[#This Row],[30+]]</f>
        <v>#VALUE!</v>
      </c>
      <c r="BH174" s="5" t="e">
        <f>Points[[#This Row],[30+]]-Points[[#This Row],[31+]]</f>
        <v>#VALUE!</v>
      </c>
      <c r="BI174" s="5" t="e">
        <f>Points[[#This Row],[31+]]-Points[[#This Row],[32+]]</f>
        <v>#VALUE!</v>
      </c>
      <c r="BJ174" s="5" t="e">
        <f>Points[[#This Row],[32+]]-Points[[#This Row],[33+]]</f>
        <v>#VALUE!</v>
      </c>
      <c r="BK174" s="5" t="e">
        <f>Points[[#This Row],[33+]]-Points[[#This Row],[34+]]</f>
        <v>#VALUE!</v>
      </c>
      <c r="BL174" s="5" t="e">
        <f>Points[[#This Row],[34+]]-Points[[#This Row],[35+]]</f>
        <v>#VALUE!</v>
      </c>
      <c r="BM174" s="5" t="e">
        <f>Points[[#This Row],[35+]]-Points[[#This Row],[40+]]</f>
        <v>#VALUE!</v>
      </c>
      <c r="BN174" s="5" t="e">
        <f>Points[[#This Row],[40+]]-Points[[#This Row],[45+]]</f>
        <v>#VALUE!</v>
      </c>
    </row>
    <row r="175" spans="1:66" x14ac:dyDescent="0.25">
      <c r="Q175" s="3"/>
      <c r="R175" s="3"/>
      <c r="S175" s="3"/>
      <c r="T175" s="3"/>
      <c r="AL175" s="5" t="e">
        <f>Points[[#This Row],[8+]]-Points[[#This Row],[9+]]</f>
        <v>#VALUE!</v>
      </c>
      <c r="AM175" s="5" t="e">
        <f>Points[[#This Row],[9+]]-Points[[#This Row],[10+]]</f>
        <v>#VALUE!</v>
      </c>
      <c r="AN175" s="5" t="e">
        <f>Points[[#This Row],[10+]]-Points[[#This Row],[11+]]</f>
        <v>#VALUE!</v>
      </c>
      <c r="AO175" s="5" t="e">
        <f>Points[[#This Row],[11+]]-Points[[#This Row],[12+]]</f>
        <v>#VALUE!</v>
      </c>
      <c r="AP175" s="5" t="e">
        <f>Points[[#This Row],[12+]]-Points[[#This Row],[13+]]</f>
        <v>#VALUE!</v>
      </c>
      <c r="AQ175" s="5" t="e">
        <f>Points[[#This Row],[13+]]-Points[[#This Row],[14+]]</f>
        <v>#VALUE!</v>
      </c>
      <c r="AR175" s="5" t="e">
        <f>Points[[#This Row],[14+]]-Points[[#This Row],[15+]]</f>
        <v>#VALUE!</v>
      </c>
      <c r="AS175" s="5" t="e">
        <f>Points[[#This Row],[15+]]-Points[[#This Row],[16+]]</f>
        <v>#VALUE!</v>
      </c>
      <c r="AT175" s="5" t="e">
        <f>Points[[#This Row],[16+]]-Points[[#This Row],[17+]]</f>
        <v>#VALUE!</v>
      </c>
      <c r="AU175" s="5" t="e">
        <f>Points[[#This Row],[17+]]-Points[[#This Row],[18+]]</f>
        <v>#VALUE!</v>
      </c>
      <c r="AV175" s="5" t="e">
        <f>Points[[#This Row],[18+]]-Points[[#This Row],[19+]]</f>
        <v>#VALUE!</v>
      </c>
      <c r="AW175" s="5" t="e">
        <f>Points[[#This Row],[19+]]-Points[[#This Row],[20+]]</f>
        <v>#VALUE!</v>
      </c>
      <c r="AX175" s="5" t="e">
        <f>Points[[#This Row],[20+]]-Points[[#This Row],[21+]]</f>
        <v>#VALUE!</v>
      </c>
      <c r="AY175" s="5" t="e">
        <f>Points[[#This Row],[21+]]-Points[[#This Row],[22+]]</f>
        <v>#VALUE!</v>
      </c>
      <c r="AZ175" s="5" t="e">
        <f>Points[[#This Row],[22+]]-Points[[#This Row],[23+]]</f>
        <v>#VALUE!</v>
      </c>
      <c r="BA175" s="5" t="e">
        <f>Points[[#This Row],[23+]]-Points[[#This Row],[24+]]</f>
        <v>#VALUE!</v>
      </c>
      <c r="BB175" s="5" t="e">
        <f>Points[[#This Row],[24+]]-Points[[#This Row],[25+]]</f>
        <v>#VALUE!</v>
      </c>
      <c r="BC175" s="5" t="e">
        <f>Points[[#This Row],[25+]]-Points[[#This Row],[26+]]</f>
        <v>#VALUE!</v>
      </c>
      <c r="BD175" s="5" t="e">
        <f>Points[[#This Row],[26+]]-Points[[#This Row],[27+]]</f>
        <v>#VALUE!</v>
      </c>
      <c r="BE175" s="5" t="e">
        <f>Points[[#This Row],[27+]]-Points[[#This Row],[28+]]</f>
        <v>#VALUE!</v>
      </c>
      <c r="BF175" s="5" t="e">
        <f>Points[[#This Row],[28+]]-Points[[#This Row],[29+]]</f>
        <v>#VALUE!</v>
      </c>
      <c r="BG175" s="5" t="e">
        <f>Points[[#This Row],[29+]]-Points[[#This Row],[30+]]</f>
        <v>#VALUE!</v>
      </c>
      <c r="BH175" s="5" t="e">
        <f>Points[[#This Row],[30+]]-Points[[#This Row],[31+]]</f>
        <v>#VALUE!</v>
      </c>
      <c r="BI175" s="5" t="e">
        <f>Points[[#This Row],[31+]]-Points[[#This Row],[32+]]</f>
        <v>#VALUE!</v>
      </c>
      <c r="BJ175" s="5" t="e">
        <f>Points[[#This Row],[32+]]-Points[[#This Row],[33+]]</f>
        <v>#VALUE!</v>
      </c>
      <c r="BK175" s="5" t="e">
        <f>Points[[#This Row],[33+]]-Points[[#This Row],[34+]]</f>
        <v>#VALUE!</v>
      </c>
      <c r="BL175" s="5" t="e">
        <f>Points[[#This Row],[34+]]-Points[[#This Row],[35+]]</f>
        <v>#VALUE!</v>
      </c>
      <c r="BM175" s="5" t="e">
        <f>Points[[#This Row],[35+]]-Points[[#This Row],[40+]]</f>
        <v>#VALUE!</v>
      </c>
      <c r="BN175" s="5" t="e">
        <f>Points[[#This Row],[40+]]-Points[[#This Row],[45+]]</f>
        <v>#VALUE!</v>
      </c>
    </row>
    <row r="176" spans="1:66" x14ac:dyDescent="0.25">
      <c r="Q176" s="3"/>
      <c r="R176" s="3"/>
      <c r="S176" s="3"/>
      <c r="T176" s="3"/>
      <c r="AL176" s="5" t="e">
        <f>Points[[#This Row],[8+]]-Points[[#This Row],[9+]]</f>
        <v>#VALUE!</v>
      </c>
      <c r="AM176" s="5" t="e">
        <f>Points[[#This Row],[9+]]-Points[[#This Row],[10+]]</f>
        <v>#VALUE!</v>
      </c>
      <c r="AN176" s="5" t="e">
        <f>Points[[#This Row],[10+]]-Points[[#This Row],[11+]]</f>
        <v>#VALUE!</v>
      </c>
      <c r="AO176" s="5" t="e">
        <f>Points[[#This Row],[11+]]-Points[[#This Row],[12+]]</f>
        <v>#VALUE!</v>
      </c>
      <c r="AP176" s="5" t="e">
        <f>Points[[#This Row],[12+]]-Points[[#This Row],[13+]]</f>
        <v>#VALUE!</v>
      </c>
      <c r="AQ176" s="5" t="e">
        <f>Points[[#This Row],[13+]]-Points[[#This Row],[14+]]</f>
        <v>#VALUE!</v>
      </c>
      <c r="AR176" s="5" t="e">
        <f>Points[[#This Row],[14+]]-Points[[#This Row],[15+]]</f>
        <v>#VALUE!</v>
      </c>
      <c r="AS176" s="5" t="e">
        <f>Points[[#This Row],[15+]]-Points[[#This Row],[16+]]</f>
        <v>#VALUE!</v>
      </c>
      <c r="AT176" s="5" t="e">
        <f>Points[[#This Row],[16+]]-Points[[#This Row],[17+]]</f>
        <v>#VALUE!</v>
      </c>
      <c r="AU176" s="5" t="e">
        <f>Points[[#This Row],[17+]]-Points[[#This Row],[18+]]</f>
        <v>#VALUE!</v>
      </c>
      <c r="AV176" s="5" t="e">
        <f>Points[[#This Row],[18+]]-Points[[#This Row],[19+]]</f>
        <v>#VALUE!</v>
      </c>
      <c r="AW176" s="5" t="e">
        <f>Points[[#This Row],[19+]]-Points[[#This Row],[20+]]</f>
        <v>#VALUE!</v>
      </c>
      <c r="AX176" s="5" t="e">
        <f>Points[[#This Row],[20+]]-Points[[#This Row],[21+]]</f>
        <v>#VALUE!</v>
      </c>
      <c r="AY176" s="5" t="e">
        <f>Points[[#This Row],[21+]]-Points[[#This Row],[22+]]</f>
        <v>#VALUE!</v>
      </c>
      <c r="AZ176" s="5" t="e">
        <f>Points[[#This Row],[22+]]-Points[[#This Row],[23+]]</f>
        <v>#VALUE!</v>
      </c>
      <c r="BA176" s="5" t="e">
        <f>Points[[#This Row],[23+]]-Points[[#This Row],[24+]]</f>
        <v>#VALUE!</v>
      </c>
      <c r="BB176" s="5" t="e">
        <f>Points[[#This Row],[24+]]-Points[[#This Row],[25+]]</f>
        <v>#VALUE!</v>
      </c>
      <c r="BC176" s="5" t="e">
        <f>Points[[#This Row],[25+]]-Points[[#This Row],[26+]]</f>
        <v>#VALUE!</v>
      </c>
      <c r="BD176" s="5" t="e">
        <f>Points[[#This Row],[26+]]-Points[[#This Row],[27+]]</f>
        <v>#VALUE!</v>
      </c>
      <c r="BE176" s="5" t="e">
        <f>Points[[#This Row],[27+]]-Points[[#This Row],[28+]]</f>
        <v>#VALUE!</v>
      </c>
      <c r="BF176" s="5" t="e">
        <f>Points[[#This Row],[28+]]-Points[[#This Row],[29+]]</f>
        <v>#VALUE!</v>
      </c>
      <c r="BG176" s="5" t="e">
        <f>Points[[#This Row],[29+]]-Points[[#This Row],[30+]]</f>
        <v>#VALUE!</v>
      </c>
      <c r="BH176" s="5" t="e">
        <f>Points[[#This Row],[30+]]-Points[[#This Row],[31+]]</f>
        <v>#VALUE!</v>
      </c>
      <c r="BI176" s="5" t="e">
        <f>Points[[#This Row],[31+]]-Points[[#This Row],[32+]]</f>
        <v>#VALUE!</v>
      </c>
      <c r="BJ176" s="5" t="e">
        <f>Points[[#This Row],[32+]]-Points[[#This Row],[33+]]</f>
        <v>#VALUE!</v>
      </c>
      <c r="BK176" s="5" t="e">
        <f>Points[[#This Row],[33+]]-Points[[#This Row],[34+]]</f>
        <v>#VALUE!</v>
      </c>
      <c r="BL176" s="5" t="e">
        <f>Points[[#This Row],[34+]]-Points[[#This Row],[35+]]</f>
        <v>#VALUE!</v>
      </c>
      <c r="BM176" s="5" t="e">
        <f>Points[[#This Row],[35+]]-Points[[#This Row],[40+]]</f>
        <v>#VALUE!</v>
      </c>
      <c r="BN176" s="5" t="e">
        <f>Points[[#This Row],[40+]]-Points[[#This Row],[45+]]</f>
        <v>#VALUE!</v>
      </c>
    </row>
    <row r="177" spans="17:66" x14ac:dyDescent="0.25">
      <c r="Q177" s="3"/>
      <c r="R177" s="3"/>
      <c r="S177" s="3"/>
      <c r="T177" s="3"/>
      <c r="AL177" s="5" t="e">
        <f>Points[[#This Row],[8+]]-Points[[#This Row],[9+]]</f>
        <v>#VALUE!</v>
      </c>
      <c r="AM177" s="5" t="e">
        <f>Points[[#This Row],[9+]]-Points[[#This Row],[10+]]</f>
        <v>#VALUE!</v>
      </c>
      <c r="AN177" s="5" t="e">
        <f>Points[[#This Row],[10+]]-Points[[#This Row],[11+]]</f>
        <v>#VALUE!</v>
      </c>
      <c r="AO177" s="5" t="e">
        <f>Points[[#This Row],[11+]]-Points[[#This Row],[12+]]</f>
        <v>#VALUE!</v>
      </c>
      <c r="AP177" s="5" t="e">
        <f>Points[[#This Row],[12+]]-Points[[#This Row],[13+]]</f>
        <v>#VALUE!</v>
      </c>
      <c r="AQ177" s="5" t="e">
        <f>Points[[#This Row],[13+]]-Points[[#This Row],[14+]]</f>
        <v>#VALUE!</v>
      </c>
      <c r="AR177" s="5" t="e">
        <f>Points[[#This Row],[14+]]-Points[[#This Row],[15+]]</f>
        <v>#VALUE!</v>
      </c>
      <c r="AS177" s="5" t="e">
        <f>Points[[#This Row],[15+]]-Points[[#This Row],[16+]]</f>
        <v>#VALUE!</v>
      </c>
      <c r="AT177" s="5" t="e">
        <f>Points[[#This Row],[16+]]-Points[[#This Row],[17+]]</f>
        <v>#VALUE!</v>
      </c>
      <c r="AU177" s="5" t="e">
        <f>Points[[#This Row],[17+]]-Points[[#This Row],[18+]]</f>
        <v>#VALUE!</v>
      </c>
      <c r="AV177" s="5" t="e">
        <f>Points[[#This Row],[18+]]-Points[[#This Row],[19+]]</f>
        <v>#VALUE!</v>
      </c>
      <c r="AW177" s="5" t="e">
        <f>Points[[#This Row],[19+]]-Points[[#This Row],[20+]]</f>
        <v>#VALUE!</v>
      </c>
      <c r="AX177" s="5" t="e">
        <f>Points[[#This Row],[20+]]-Points[[#This Row],[21+]]</f>
        <v>#VALUE!</v>
      </c>
      <c r="AY177" s="5" t="e">
        <f>Points[[#This Row],[21+]]-Points[[#This Row],[22+]]</f>
        <v>#VALUE!</v>
      </c>
      <c r="AZ177" s="5" t="e">
        <f>Points[[#This Row],[22+]]-Points[[#This Row],[23+]]</f>
        <v>#VALUE!</v>
      </c>
      <c r="BA177" s="5" t="e">
        <f>Points[[#This Row],[23+]]-Points[[#This Row],[24+]]</f>
        <v>#VALUE!</v>
      </c>
      <c r="BB177" s="5" t="e">
        <f>Points[[#This Row],[24+]]-Points[[#This Row],[25+]]</f>
        <v>#VALUE!</v>
      </c>
      <c r="BC177" s="5" t="e">
        <f>Points[[#This Row],[25+]]-Points[[#This Row],[26+]]</f>
        <v>#VALUE!</v>
      </c>
      <c r="BD177" s="5" t="e">
        <f>Points[[#This Row],[26+]]-Points[[#This Row],[27+]]</f>
        <v>#VALUE!</v>
      </c>
      <c r="BE177" s="5" t="e">
        <f>Points[[#This Row],[27+]]-Points[[#This Row],[28+]]</f>
        <v>#VALUE!</v>
      </c>
      <c r="BF177" s="5" t="e">
        <f>Points[[#This Row],[28+]]-Points[[#This Row],[29+]]</f>
        <v>#VALUE!</v>
      </c>
      <c r="BG177" s="5" t="e">
        <f>Points[[#This Row],[29+]]-Points[[#This Row],[30+]]</f>
        <v>#VALUE!</v>
      </c>
      <c r="BH177" s="5" t="e">
        <f>Points[[#This Row],[30+]]-Points[[#This Row],[31+]]</f>
        <v>#VALUE!</v>
      </c>
      <c r="BI177" s="5" t="e">
        <f>Points[[#This Row],[31+]]-Points[[#This Row],[32+]]</f>
        <v>#VALUE!</v>
      </c>
      <c r="BJ177" s="5" t="e">
        <f>Points[[#This Row],[32+]]-Points[[#This Row],[33+]]</f>
        <v>#VALUE!</v>
      </c>
      <c r="BK177" s="5" t="e">
        <f>Points[[#This Row],[33+]]-Points[[#This Row],[34+]]</f>
        <v>#VALUE!</v>
      </c>
      <c r="BL177" s="5" t="e">
        <f>Points[[#This Row],[34+]]-Points[[#This Row],[35+]]</f>
        <v>#VALUE!</v>
      </c>
      <c r="BM177" s="5" t="e">
        <f>Points[[#This Row],[35+]]-Points[[#This Row],[40+]]</f>
        <v>#VALUE!</v>
      </c>
      <c r="BN177" s="5" t="e">
        <f>Points[[#This Row],[40+]]-Points[[#This Row],[45+]]</f>
        <v>#VALUE!</v>
      </c>
    </row>
    <row r="178" spans="17:66" x14ac:dyDescent="0.25">
      <c r="Q178" s="3"/>
      <c r="R178" s="3"/>
      <c r="S178" s="3"/>
      <c r="T178" s="3"/>
      <c r="AL178" s="5" t="e">
        <f>Points[[#This Row],[8+]]-Points[[#This Row],[9+]]</f>
        <v>#VALUE!</v>
      </c>
      <c r="AM178" s="5" t="e">
        <f>Points[[#This Row],[9+]]-Points[[#This Row],[10+]]</f>
        <v>#VALUE!</v>
      </c>
      <c r="AN178" s="5" t="e">
        <f>Points[[#This Row],[10+]]-Points[[#This Row],[11+]]</f>
        <v>#VALUE!</v>
      </c>
      <c r="AO178" s="5" t="e">
        <f>Points[[#This Row],[11+]]-Points[[#This Row],[12+]]</f>
        <v>#VALUE!</v>
      </c>
      <c r="AP178" s="5" t="e">
        <f>Points[[#This Row],[12+]]-Points[[#This Row],[13+]]</f>
        <v>#VALUE!</v>
      </c>
      <c r="AQ178" s="5" t="e">
        <f>Points[[#This Row],[13+]]-Points[[#This Row],[14+]]</f>
        <v>#VALUE!</v>
      </c>
      <c r="AR178" s="5" t="e">
        <f>Points[[#This Row],[14+]]-Points[[#This Row],[15+]]</f>
        <v>#VALUE!</v>
      </c>
      <c r="AS178" s="5" t="e">
        <f>Points[[#This Row],[15+]]-Points[[#This Row],[16+]]</f>
        <v>#VALUE!</v>
      </c>
      <c r="AT178" s="5" t="e">
        <f>Points[[#This Row],[16+]]-Points[[#This Row],[17+]]</f>
        <v>#VALUE!</v>
      </c>
      <c r="AU178" s="5" t="e">
        <f>Points[[#This Row],[17+]]-Points[[#This Row],[18+]]</f>
        <v>#VALUE!</v>
      </c>
      <c r="AV178" s="5" t="e">
        <f>Points[[#This Row],[18+]]-Points[[#This Row],[19+]]</f>
        <v>#VALUE!</v>
      </c>
      <c r="AW178" s="5" t="e">
        <f>Points[[#This Row],[19+]]-Points[[#This Row],[20+]]</f>
        <v>#VALUE!</v>
      </c>
      <c r="AX178" s="5" t="e">
        <f>Points[[#This Row],[20+]]-Points[[#This Row],[21+]]</f>
        <v>#VALUE!</v>
      </c>
      <c r="AY178" s="5" t="e">
        <f>Points[[#This Row],[21+]]-Points[[#This Row],[22+]]</f>
        <v>#VALUE!</v>
      </c>
      <c r="AZ178" s="5" t="e">
        <f>Points[[#This Row],[22+]]-Points[[#This Row],[23+]]</f>
        <v>#VALUE!</v>
      </c>
      <c r="BA178" s="5" t="e">
        <f>Points[[#This Row],[23+]]-Points[[#This Row],[24+]]</f>
        <v>#VALUE!</v>
      </c>
      <c r="BB178" s="5" t="e">
        <f>Points[[#This Row],[24+]]-Points[[#This Row],[25+]]</f>
        <v>#VALUE!</v>
      </c>
      <c r="BC178" s="5" t="e">
        <f>Points[[#This Row],[25+]]-Points[[#This Row],[26+]]</f>
        <v>#VALUE!</v>
      </c>
      <c r="BD178" s="5" t="e">
        <f>Points[[#This Row],[26+]]-Points[[#This Row],[27+]]</f>
        <v>#VALUE!</v>
      </c>
      <c r="BE178" s="5" t="e">
        <f>Points[[#This Row],[27+]]-Points[[#This Row],[28+]]</f>
        <v>#VALUE!</v>
      </c>
      <c r="BF178" s="5" t="e">
        <f>Points[[#This Row],[28+]]-Points[[#This Row],[29+]]</f>
        <v>#VALUE!</v>
      </c>
      <c r="BG178" s="5" t="e">
        <f>Points[[#This Row],[29+]]-Points[[#This Row],[30+]]</f>
        <v>#VALUE!</v>
      </c>
      <c r="BH178" s="5" t="e">
        <f>Points[[#This Row],[30+]]-Points[[#This Row],[31+]]</f>
        <v>#VALUE!</v>
      </c>
      <c r="BI178" s="5" t="e">
        <f>Points[[#This Row],[31+]]-Points[[#This Row],[32+]]</f>
        <v>#VALUE!</v>
      </c>
      <c r="BJ178" s="5" t="e">
        <f>Points[[#This Row],[32+]]-Points[[#This Row],[33+]]</f>
        <v>#VALUE!</v>
      </c>
      <c r="BK178" s="5" t="e">
        <f>Points[[#This Row],[33+]]-Points[[#This Row],[34+]]</f>
        <v>#VALUE!</v>
      </c>
      <c r="BL178" s="5" t="e">
        <f>Points[[#This Row],[34+]]-Points[[#This Row],[35+]]</f>
        <v>#VALUE!</v>
      </c>
      <c r="BM178" s="5" t="e">
        <f>Points[[#This Row],[35+]]-Points[[#This Row],[40+]]</f>
        <v>#VALUE!</v>
      </c>
      <c r="BN178" s="5" t="e">
        <f>Points[[#This Row],[40+]]-Points[[#This Row],[45+]]</f>
        <v>#VALUE!</v>
      </c>
    </row>
    <row r="179" spans="17:66" x14ac:dyDescent="0.25">
      <c r="Q179" s="3"/>
      <c r="R179" s="3"/>
      <c r="S179" s="3"/>
      <c r="T179" s="3"/>
      <c r="AL179" s="5" t="e">
        <f>Points[[#This Row],[8+]]-Points[[#This Row],[9+]]</f>
        <v>#VALUE!</v>
      </c>
      <c r="AM179" s="5" t="e">
        <f>Points[[#This Row],[9+]]-Points[[#This Row],[10+]]</f>
        <v>#VALUE!</v>
      </c>
      <c r="AN179" s="5" t="e">
        <f>Points[[#This Row],[10+]]-Points[[#This Row],[11+]]</f>
        <v>#VALUE!</v>
      </c>
      <c r="AO179" s="5" t="e">
        <f>Points[[#This Row],[11+]]-Points[[#This Row],[12+]]</f>
        <v>#VALUE!</v>
      </c>
      <c r="AP179" s="5" t="e">
        <f>Points[[#This Row],[12+]]-Points[[#This Row],[13+]]</f>
        <v>#VALUE!</v>
      </c>
      <c r="AQ179" s="5" t="e">
        <f>Points[[#This Row],[13+]]-Points[[#This Row],[14+]]</f>
        <v>#VALUE!</v>
      </c>
      <c r="AR179" s="5" t="e">
        <f>Points[[#This Row],[14+]]-Points[[#This Row],[15+]]</f>
        <v>#VALUE!</v>
      </c>
      <c r="AS179" s="5" t="e">
        <f>Points[[#This Row],[15+]]-Points[[#This Row],[16+]]</f>
        <v>#VALUE!</v>
      </c>
      <c r="AT179" s="5" t="e">
        <f>Points[[#This Row],[16+]]-Points[[#This Row],[17+]]</f>
        <v>#VALUE!</v>
      </c>
      <c r="AU179" s="5" t="e">
        <f>Points[[#This Row],[17+]]-Points[[#This Row],[18+]]</f>
        <v>#VALUE!</v>
      </c>
      <c r="AV179" s="5" t="e">
        <f>Points[[#This Row],[18+]]-Points[[#This Row],[19+]]</f>
        <v>#VALUE!</v>
      </c>
      <c r="AW179" s="5" t="e">
        <f>Points[[#This Row],[19+]]-Points[[#This Row],[20+]]</f>
        <v>#VALUE!</v>
      </c>
      <c r="AX179" s="5" t="e">
        <f>Points[[#This Row],[20+]]-Points[[#This Row],[21+]]</f>
        <v>#VALUE!</v>
      </c>
      <c r="AY179" s="5" t="e">
        <f>Points[[#This Row],[21+]]-Points[[#This Row],[22+]]</f>
        <v>#VALUE!</v>
      </c>
      <c r="AZ179" s="5" t="e">
        <f>Points[[#This Row],[22+]]-Points[[#This Row],[23+]]</f>
        <v>#VALUE!</v>
      </c>
      <c r="BA179" s="5" t="e">
        <f>Points[[#This Row],[23+]]-Points[[#This Row],[24+]]</f>
        <v>#VALUE!</v>
      </c>
      <c r="BB179" s="5" t="e">
        <f>Points[[#This Row],[24+]]-Points[[#This Row],[25+]]</f>
        <v>#VALUE!</v>
      </c>
      <c r="BC179" s="5" t="e">
        <f>Points[[#This Row],[25+]]-Points[[#This Row],[26+]]</f>
        <v>#VALUE!</v>
      </c>
      <c r="BD179" s="5" t="e">
        <f>Points[[#This Row],[26+]]-Points[[#This Row],[27+]]</f>
        <v>#VALUE!</v>
      </c>
      <c r="BE179" s="5" t="e">
        <f>Points[[#This Row],[27+]]-Points[[#This Row],[28+]]</f>
        <v>#VALUE!</v>
      </c>
      <c r="BF179" s="5" t="e">
        <f>Points[[#This Row],[28+]]-Points[[#This Row],[29+]]</f>
        <v>#VALUE!</v>
      </c>
      <c r="BG179" s="5" t="e">
        <f>Points[[#This Row],[29+]]-Points[[#This Row],[30+]]</f>
        <v>#VALUE!</v>
      </c>
      <c r="BH179" s="5" t="e">
        <f>Points[[#This Row],[30+]]-Points[[#This Row],[31+]]</f>
        <v>#VALUE!</v>
      </c>
      <c r="BI179" s="5" t="e">
        <f>Points[[#This Row],[31+]]-Points[[#This Row],[32+]]</f>
        <v>#VALUE!</v>
      </c>
      <c r="BJ179" s="5" t="e">
        <f>Points[[#This Row],[32+]]-Points[[#This Row],[33+]]</f>
        <v>#VALUE!</v>
      </c>
      <c r="BK179" s="5" t="e">
        <f>Points[[#This Row],[33+]]-Points[[#This Row],[34+]]</f>
        <v>#VALUE!</v>
      </c>
      <c r="BL179" s="5" t="e">
        <f>Points[[#This Row],[34+]]-Points[[#This Row],[35+]]</f>
        <v>#VALUE!</v>
      </c>
      <c r="BM179" s="5" t="e">
        <f>Points[[#This Row],[35+]]-Points[[#This Row],[40+]]</f>
        <v>#VALUE!</v>
      </c>
      <c r="BN179" s="5" t="e">
        <f>Points[[#This Row],[40+]]-Points[[#This Row],[45+]]</f>
        <v>#VALUE!</v>
      </c>
    </row>
    <row r="180" spans="17:66" x14ac:dyDescent="0.25">
      <c r="Q180" s="3"/>
      <c r="R180" s="3"/>
      <c r="S180" s="3"/>
      <c r="T180" s="3"/>
      <c r="AL180" s="5" t="e">
        <f>Points[[#This Row],[8+]]-Points[[#This Row],[9+]]</f>
        <v>#VALUE!</v>
      </c>
      <c r="AM180" s="5" t="e">
        <f>Points[[#This Row],[9+]]-Points[[#This Row],[10+]]</f>
        <v>#VALUE!</v>
      </c>
      <c r="AN180" s="5" t="e">
        <f>Points[[#This Row],[10+]]-Points[[#This Row],[11+]]</f>
        <v>#VALUE!</v>
      </c>
      <c r="AO180" s="5" t="e">
        <f>Points[[#This Row],[11+]]-Points[[#This Row],[12+]]</f>
        <v>#VALUE!</v>
      </c>
      <c r="AP180" s="5" t="e">
        <f>Points[[#This Row],[12+]]-Points[[#This Row],[13+]]</f>
        <v>#VALUE!</v>
      </c>
      <c r="AQ180" s="5" t="e">
        <f>Points[[#This Row],[13+]]-Points[[#This Row],[14+]]</f>
        <v>#VALUE!</v>
      </c>
      <c r="AR180" s="5" t="e">
        <f>Points[[#This Row],[14+]]-Points[[#This Row],[15+]]</f>
        <v>#VALUE!</v>
      </c>
      <c r="AS180" s="5" t="e">
        <f>Points[[#This Row],[15+]]-Points[[#This Row],[16+]]</f>
        <v>#VALUE!</v>
      </c>
      <c r="AT180" s="5" t="e">
        <f>Points[[#This Row],[16+]]-Points[[#This Row],[17+]]</f>
        <v>#VALUE!</v>
      </c>
      <c r="AU180" s="5" t="e">
        <f>Points[[#This Row],[17+]]-Points[[#This Row],[18+]]</f>
        <v>#VALUE!</v>
      </c>
      <c r="AV180" s="5" t="e">
        <f>Points[[#This Row],[18+]]-Points[[#This Row],[19+]]</f>
        <v>#VALUE!</v>
      </c>
      <c r="AW180" s="5" t="e">
        <f>Points[[#This Row],[19+]]-Points[[#This Row],[20+]]</f>
        <v>#VALUE!</v>
      </c>
      <c r="AX180" s="5" t="e">
        <f>Points[[#This Row],[20+]]-Points[[#This Row],[21+]]</f>
        <v>#VALUE!</v>
      </c>
      <c r="AY180" s="5" t="e">
        <f>Points[[#This Row],[21+]]-Points[[#This Row],[22+]]</f>
        <v>#VALUE!</v>
      </c>
      <c r="AZ180" s="5" t="e">
        <f>Points[[#This Row],[22+]]-Points[[#This Row],[23+]]</f>
        <v>#VALUE!</v>
      </c>
      <c r="BA180" s="5" t="e">
        <f>Points[[#This Row],[23+]]-Points[[#This Row],[24+]]</f>
        <v>#VALUE!</v>
      </c>
      <c r="BB180" s="5" t="e">
        <f>Points[[#This Row],[24+]]-Points[[#This Row],[25+]]</f>
        <v>#VALUE!</v>
      </c>
      <c r="BC180" s="5" t="e">
        <f>Points[[#This Row],[25+]]-Points[[#This Row],[26+]]</f>
        <v>#VALUE!</v>
      </c>
      <c r="BD180" s="5" t="e">
        <f>Points[[#This Row],[26+]]-Points[[#This Row],[27+]]</f>
        <v>#VALUE!</v>
      </c>
      <c r="BE180" s="5" t="e">
        <f>Points[[#This Row],[27+]]-Points[[#This Row],[28+]]</f>
        <v>#VALUE!</v>
      </c>
      <c r="BF180" s="5" t="e">
        <f>Points[[#This Row],[28+]]-Points[[#This Row],[29+]]</f>
        <v>#VALUE!</v>
      </c>
      <c r="BG180" s="5" t="e">
        <f>Points[[#This Row],[29+]]-Points[[#This Row],[30+]]</f>
        <v>#VALUE!</v>
      </c>
      <c r="BH180" s="5" t="e">
        <f>Points[[#This Row],[30+]]-Points[[#This Row],[31+]]</f>
        <v>#VALUE!</v>
      </c>
      <c r="BI180" s="5" t="e">
        <f>Points[[#This Row],[31+]]-Points[[#This Row],[32+]]</f>
        <v>#VALUE!</v>
      </c>
      <c r="BJ180" s="5" t="e">
        <f>Points[[#This Row],[32+]]-Points[[#This Row],[33+]]</f>
        <v>#VALUE!</v>
      </c>
      <c r="BK180" s="5" t="e">
        <f>Points[[#This Row],[33+]]-Points[[#This Row],[34+]]</f>
        <v>#VALUE!</v>
      </c>
      <c r="BL180" s="5" t="e">
        <f>Points[[#This Row],[34+]]-Points[[#This Row],[35+]]</f>
        <v>#VALUE!</v>
      </c>
      <c r="BM180" s="5" t="e">
        <f>Points[[#This Row],[35+]]-Points[[#This Row],[40+]]</f>
        <v>#VALUE!</v>
      </c>
      <c r="BN180" s="5" t="e">
        <f>Points[[#This Row],[40+]]-Points[[#This Row],[45+]]</f>
        <v>#VALUE!</v>
      </c>
    </row>
    <row r="181" spans="17:66" x14ac:dyDescent="0.25">
      <c r="Q181" s="3"/>
      <c r="R181" s="3"/>
      <c r="S181" s="3"/>
      <c r="T181" s="3"/>
      <c r="AL181" s="5" t="e">
        <f>Points[[#This Row],[8+]]-Points[[#This Row],[9+]]</f>
        <v>#VALUE!</v>
      </c>
      <c r="AM181" s="5" t="e">
        <f>Points[[#This Row],[9+]]-Points[[#This Row],[10+]]</f>
        <v>#VALUE!</v>
      </c>
      <c r="AN181" s="5" t="e">
        <f>Points[[#This Row],[10+]]-Points[[#This Row],[11+]]</f>
        <v>#VALUE!</v>
      </c>
      <c r="AO181" s="5" t="e">
        <f>Points[[#This Row],[11+]]-Points[[#This Row],[12+]]</f>
        <v>#VALUE!</v>
      </c>
      <c r="AP181" s="5" t="e">
        <f>Points[[#This Row],[12+]]-Points[[#This Row],[13+]]</f>
        <v>#VALUE!</v>
      </c>
      <c r="AQ181" s="5" t="e">
        <f>Points[[#This Row],[13+]]-Points[[#This Row],[14+]]</f>
        <v>#VALUE!</v>
      </c>
      <c r="AR181" s="5" t="e">
        <f>Points[[#This Row],[14+]]-Points[[#This Row],[15+]]</f>
        <v>#VALUE!</v>
      </c>
      <c r="AS181" s="5" t="e">
        <f>Points[[#This Row],[15+]]-Points[[#This Row],[16+]]</f>
        <v>#VALUE!</v>
      </c>
      <c r="AT181" s="5" t="e">
        <f>Points[[#This Row],[16+]]-Points[[#This Row],[17+]]</f>
        <v>#VALUE!</v>
      </c>
      <c r="AU181" s="5" t="e">
        <f>Points[[#This Row],[17+]]-Points[[#This Row],[18+]]</f>
        <v>#VALUE!</v>
      </c>
      <c r="AV181" s="5" t="e">
        <f>Points[[#This Row],[18+]]-Points[[#This Row],[19+]]</f>
        <v>#VALUE!</v>
      </c>
      <c r="AW181" s="5" t="e">
        <f>Points[[#This Row],[19+]]-Points[[#This Row],[20+]]</f>
        <v>#VALUE!</v>
      </c>
      <c r="AX181" s="5" t="e">
        <f>Points[[#This Row],[20+]]-Points[[#This Row],[21+]]</f>
        <v>#VALUE!</v>
      </c>
      <c r="AY181" s="5" t="e">
        <f>Points[[#This Row],[21+]]-Points[[#This Row],[22+]]</f>
        <v>#VALUE!</v>
      </c>
      <c r="AZ181" s="5" t="e">
        <f>Points[[#This Row],[22+]]-Points[[#This Row],[23+]]</f>
        <v>#VALUE!</v>
      </c>
      <c r="BA181" s="5" t="e">
        <f>Points[[#This Row],[23+]]-Points[[#This Row],[24+]]</f>
        <v>#VALUE!</v>
      </c>
      <c r="BB181" s="5" t="e">
        <f>Points[[#This Row],[24+]]-Points[[#This Row],[25+]]</f>
        <v>#VALUE!</v>
      </c>
      <c r="BC181" s="5" t="e">
        <f>Points[[#This Row],[25+]]-Points[[#This Row],[26+]]</f>
        <v>#VALUE!</v>
      </c>
      <c r="BD181" s="5" t="e">
        <f>Points[[#This Row],[26+]]-Points[[#This Row],[27+]]</f>
        <v>#VALUE!</v>
      </c>
      <c r="BE181" s="5" t="e">
        <f>Points[[#This Row],[27+]]-Points[[#This Row],[28+]]</f>
        <v>#VALUE!</v>
      </c>
      <c r="BF181" s="5" t="e">
        <f>Points[[#This Row],[28+]]-Points[[#This Row],[29+]]</f>
        <v>#VALUE!</v>
      </c>
      <c r="BG181" s="5" t="e">
        <f>Points[[#This Row],[29+]]-Points[[#This Row],[30+]]</f>
        <v>#VALUE!</v>
      </c>
      <c r="BH181" s="5" t="e">
        <f>Points[[#This Row],[30+]]-Points[[#This Row],[31+]]</f>
        <v>#VALUE!</v>
      </c>
      <c r="BI181" s="5" t="e">
        <f>Points[[#This Row],[31+]]-Points[[#This Row],[32+]]</f>
        <v>#VALUE!</v>
      </c>
      <c r="BJ181" s="5" t="e">
        <f>Points[[#This Row],[32+]]-Points[[#This Row],[33+]]</f>
        <v>#VALUE!</v>
      </c>
      <c r="BK181" s="5" t="e">
        <f>Points[[#This Row],[33+]]-Points[[#This Row],[34+]]</f>
        <v>#VALUE!</v>
      </c>
      <c r="BL181" s="5" t="e">
        <f>Points[[#This Row],[34+]]-Points[[#This Row],[35+]]</f>
        <v>#VALUE!</v>
      </c>
      <c r="BM181" s="5" t="e">
        <f>Points[[#This Row],[35+]]-Points[[#This Row],[40+]]</f>
        <v>#VALUE!</v>
      </c>
      <c r="BN181" s="5" t="e">
        <f>Points[[#This Row],[40+]]-Points[[#This Row],[45+]]</f>
        <v>#VALUE!</v>
      </c>
    </row>
    <row r="182" spans="17:66" x14ac:dyDescent="0.25">
      <c r="Q182" s="3"/>
      <c r="R182" s="3"/>
      <c r="S182" s="3"/>
      <c r="T182" s="3"/>
      <c r="AL182" s="5" t="e">
        <f>Points[[#This Row],[8+]]-Points[[#This Row],[9+]]</f>
        <v>#VALUE!</v>
      </c>
      <c r="AM182" s="5" t="e">
        <f>Points[[#This Row],[9+]]-Points[[#This Row],[10+]]</f>
        <v>#VALUE!</v>
      </c>
      <c r="AN182" s="5" t="e">
        <f>Points[[#This Row],[10+]]-Points[[#This Row],[11+]]</f>
        <v>#VALUE!</v>
      </c>
      <c r="AO182" s="5" t="e">
        <f>Points[[#This Row],[11+]]-Points[[#This Row],[12+]]</f>
        <v>#VALUE!</v>
      </c>
      <c r="AP182" s="5" t="e">
        <f>Points[[#This Row],[12+]]-Points[[#This Row],[13+]]</f>
        <v>#VALUE!</v>
      </c>
      <c r="AQ182" s="5" t="e">
        <f>Points[[#This Row],[13+]]-Points[[#This Row],[14+]]</f>
        <v>#VALUE!</v>
      </c>
      <c r="AR182" s="5" t="e">
        <f>Points[[#This Row],[14+]]-Points[[#This Row],[15+]]</f>
        <v>#VALUE!</v>
      </c>
      <c r="AS182" s="5" t="e">
        <f>Points[[#This Row],[15+]]-Points[[#This Row],[16+]]</f>
        <v>#VALUE!</v>
      </c>
      <c r="AT182" s="5" t="e">
        <f>Points[[#This Row],[16+]]-Points[[#This Row],[17+]]</f>
        <v>#VALUE!</v>
      </c>
      <c r="AU182" s="5" t="e">
        <f>Points[[#This Row],[17+]]-Points[[#This Row],[18+]]</f>
        <v>#VALUE!</v>
      </c>
      <c r="AV182" s="5" t="e">
        <f>Points[[#This Row],[18+]]-Points[[#This Row],[19+]]</f>
        <v>#VALUE!</v>
      </c>
      <c r="AW182" s="5" t="e">
        <f>Points[[#This Row],[19+]]-Points[[#This Row],[20+]]</f>
        <v>#VALUE!</v>
      </c>
      <c r="AX182" s="5" t="e">
        <f>Points[[#This Row],[20+]]-Points[[#This Row],[21+]]</f>
        <v>#VALUE!</v>
      </c>
      <c r="AY182" s="5" t="e">
        <f>Points[[#This Row],[21+]]-Points[[#This Row],[22+]]</f>
        <v>#VALUE!</v>
      </c>
      <c r="AZ182" s="5" t="e">
        <f>Points[[#This Row],[22+]]-Points[[#This Row],[23+]]</f>
        <v>#VALUE!</v>
      </c>
      <c r="BA182" s="5" t="e">
        <f>Points[[#This Row],[23+]]-Points[[#This Row],[24+]]</f>
        <v>#VALUE!</v>
      </c>
      <c r="BB182" s="5" t="e">
        <f>Points[[#This Row],[24+]]-Points[[#This Row],[25+]]</f>
        <v>#VALUE!</v>
      </c>
      <c r="BC182" s="5" t="e">
        <f>Points[[#This Row],[25+]]-Points[[#This Row],[26+]]</f>
        <v>#VALUE!</v>
      </c>
      <c r="BD182" s="5" t="e">
        <f>Points[[#This Row],[26+]]-Points[[#This Row],[27+]]</f>
        <v>#VALUE!</v>
      </c>
      <c r="BE182" s="5" t="e">
        <f>Points[[#This Row],[27+]]-Points[[#This Row],[28+]]</f>
        <v>#VALUE!</v>
      </c>
      <c r="BF182" s="5" t="e">
        <f>Points[[#This Row],[28+]]-Points[[#This Row],[29+]]</f>
        <v>#VALUE!</v>
      </c>
      <c r="BG182" s="5" t="e">
        <f>Points[[#This Row],[29+]]-Points[[#This Row],[30+]]</f>
        <v>#VALUE!</v>
      </c>
      <c r="BH182" s="5" t="e">
        <f>Points[[#This Row],[30+]]-Points[[#This Row],[31+]]</f>
        <v>#VALUE!</v>
      </c>
      <c r="BI182" s="5" t="e">
        <f>Points[[#This Row],[31+]]-Points[[#This Row],[32+]]</f>
        <v>#VALUE!</v>
      </c>
      <c r="BJ182" s="5" t="e">
        <f>Points[[#This Row],[32+]]-Points[[#This Row],[33+]]</f>
        <v>#VALUE!</v>
      </c>
      <c r="BK182" s="5" t="e">
        <f>Points[[#This Row],[33+]]-Points[[#This Row],[34+]]</f>
        <v>#VALUE!</v>
      </c>
      <c r="BL182" s="5" t="e">
        <f>Points[[#This Row],[34+]]-Points[[#This Row],[35+]]</f>
        <v>#VALUE!</v>
      </c>
      <c r="BM182" s="5" t="e">
        <f>Points[[#This Row],[35+]]-Points[[#This Row],[40+]]</f>
        <v>#VALUE!</v>
      </c>
      <c r="BN182" s="5" t="e">
        <f>Points[[#This Row],[40+]]-Points[[#This Row],[45+]]</f>
        <v>#VALUE!</v>
      </c>
    </row>
    <row r="183" spans="17:66" x14ac:dyDescent="0.25">
      <c r="Q183" s="3"/>
      <c r="R183" s="3"/>
      <c r="S183" s="3"/>
      <c r="T183" s="3"/>
      <c r="AL183" s="5" t="e">
        <f>Points[[#This Row],[8+]]-Points[[#This Row],[9+]]</f>
        <v>#VALUE!</v>
      </c>
      <c r="AM183" s="5" t="e">
        <f>Points[[#This Row],[9+]]-Points[[#This Row],[10+]]</f>
        <v>#VALUE!</v>
      </c>
      <c r="AN183" s="5" t="e">
        <f>Points[[#This Row],[10+]]-Points[[#This Row],[11+]]</f>
        <v>#VALUE!</v>
      </c>
      <c r="AO183" s="5" t="e">
        <f>Points[[#This Row],[11+]]-Points[[#This Row],[12+]]</f>
        <v>#VALUE!</v>
      </c>
      <c r="AP183" s="5" t="e">
        <f>Points[[#This Row],[12+]]-Points[[#This Row],[13+]]</f>
        <v>#VALUE!</v>
      </c>
      <c r="AQ183" s="5" t="e">
        <f>Points[[#This Row],[13+]]-Points[[#This Row],[14+]]</f>
        <v>#VALUE!</v>
      </c>
      <c r="AR183" s="5" t="e">
        <f>Points[[#This Row],[14+]]-Points[[#This Row],[15+]]</f>
        <v>#VALUE!</v>
      </c>
      <c r="AS183" s="5" t="e">
        <f>Points[[#This Row],[15+]]-Points[[#This Row],[16+]]</f>
        <v>#VALUE!</v>
      </c>
      <c r="AT183" s="5" t="e">
        <f>Points[[#This Row],[16+]]-Points[[#This Row],[17+]]</f>
        <v>#VALUE!</v>
      </c>
      <c r="AU183" s="5" t="e">
        <f>Points[[#This Row],[17+]]-Points[[#This Row],[18+]]</f>
        <v>#VALUE!</v>
      </c>
      <c r="AV183" s="5" t="e">
        <f>Points[[#This Row],[18+]]-Points[[#This Row],[19+]]</f>
        <v>#VALUE!</v>
      </c>
      <c r="AW183" s="5" t="e">
        <f>Points[[#This Row],[19+]]-Points[[#This Row],[20+]]</f>
        <v>#VALUE!</v>
      </c>
      <c r="AX183" s="5" t="e">
        <f>Points[[#This Row],[20+]]-Points[[#This Row],[21+]]</f>
        <v>#VALUE!</v>
      </c>
      <c r="AY183" s="5" t="e">
        <f>Points[[#This Row],[21+]]-Points[[#This Row],[22+]]</f>
        <v>#VALUE!</v>
      </c>
      <c r="AZ183" s="5" t="e">
        <f>Points[[#This Row],[22+]]-Points[[#This Row],[23+]]</f>
        <v>#VALUE!</v>
      </c>
      <c r="BA183" s="5" t="e">
        <f>Points[[#This Row],[23+]]-Points[[#This Row],[24+]]</f>
        <v>#VALUE!</v>
      </c>
      <c r="BB183" s="5" t="e">
        <f>Points[[#This Row],[24+]]-Points[[#This Row],[25+]]</f>
        <v>#VALUE!</v>
      </c>
      <c r="BC183" s="5" t="e">
        <f>Points[[#This Row],[25+]]-Points[[#This Row],[26+]]</f>
        <v>#VALUE!</v>
      </c>
      <c r="BD183" s="5" t="e">
        <f>Points[[#This Row],[26+]]-Points[[#This Row],[27+]]</f>
        <v>#VALUE!</v>
      </c>
      <c r="BE183" s="5" t="e">
        <f>Points[[#This Row],[27+]]-Points[[#This Row],[28+]]</f>
        <v>#VALUE!</v>
      </c>
      <c r="BF183" s="5" t="e">
        <f>Points[[#This Row],[28+]]-Points[[#This Row],[29+]]</f>
        <v>#VALUE!</v>
      </c>
      <c r="BG183" s="5" t="e">
        <f>Points[[#This Row],[29+]]-Points[[#This Row],[30+]]</f>
        <v>#VALUE!</v>
      </c>
      <c r="BH183" s="5" t="e">
        <f>Points[[#This Row],[30+]]-Points[[#This Row],[31+]]</f>
        <v>#VALUE!</v>
      </c>
      <c r="BI183" s="5" t="e">
        <f>Points[[#This Row],[31+]]-Points[[#This Row],[32+]]</f>
        <v>#VALUE!</v>
      </c>
      <c r="BJ183" s="5" t="e">
        <f>Points[[#This Row],[32+]]-Points[[#This Row],[33+]]</f>
        <v>#VALUE!</v>
      </c>
      <c r="BK183" s="5" t="e">
        <f>Points[[#This Row],[33+]]-Points[[#This Row],[34+]]</f>
        <v>#VALUE!</v>
      </c>
      <c r="BL183" s="5" t="e">
        <f>Points[[#This Row],[34+]]-Points[[#This Row],[35+]]</f>
        <v>#VALUE!</v>
      </c>
      <c r="BM183" s="5" t="e">
        <f>Points[[#This Row],[35+]]-Points[[#This Row],[40+]]</f>
        <v>#VALUE!</v>
      </c>
      <c r="BN183" s="5" t="e">
        <f>Points[[#This Row],[40+]]-Points[[#This Row],[45+]]</f>
        <v>#VALUE!</v>
      </c>
    </row>
    <row r="184" spans="17:66" x14ac:dyDescent="0.25">
      <c r="Q184" s="3"/>
      <c r="R184" s="3"/>
      <c r="S184" s="3"/>
      <c r="T184" s="3"/>
      <c r="AL184" s="5" t="e">
        <f>Points[[#This Row],[8+]]-Points[[#This Row],[9+]]</f>
        <v>#VALUE!</v>
      </c>
      <c r="AM184" s="5" t="e">
        <f>Points[[#This Row],[9+]]-Points[[#This Row],[10+]]</f>
        <v>#VALUE!</v>
      </c>
      <c r="AN184" s="5" t="e">
        <f>Points[[#This Row],[10+]]-Points[[#This Row],[11+]]</f>
        <v>#VALUE!</v>
      </c>
      <c r="AO184" s="5" t="e">
        <f>Points[[#This Row],[11+]]-Points[[#This Row],[12+]]</f>
        <v>#VALUE!</v>
      </c>
      <c r="AP184" s="5" t="e">
        <f>Points[[#This Row],[12+]]-Points[[#This Row],[13+]]</f>
        <v>#VALUE!</v>
      </c>
      <c r="AQ184" s="5" t="e">
        <f>Points[[#This Row],[13+]]-Points[[#This Row],[14+]]</f>
        <v>#VALUE!</v>
      </c>
      <c r="AR184" s="5" t="e">
        <f>Points[[#This Row],[14+]]-Points[[#This Row],[15+]]</f>
        <v>#VALUE!</v>
      </c>
      <c r="AS184" s="5" t="e">
        <f>Points[[#This Row],[15+]]-Points[[#This Row],[16+]]</f>
        <v>#VALUE!</v>
      </c>
      <c r="AT184" s="5" t="e">
        <f>Points[[#This Row],[16+]]-Points[[#This Row],[17+]]</f>
        <v>#VALUE!</v>
      </c>
      <c r="AU184" s="5" t="e">
        <f>Points[[#This Row],[17+]]-Points[[#This Row],[18+]]</f>
        <v>#VALUE!</v>
      </c>
      <c r="AV184" s="5" t="e">
        <f>Points[[#This Row],[18+]]-Points[[#This Row],[19+]]</f>
        <v>#VALUE!</v>
      </c>
      <c r="AW184" s="5" t="e">
        <f>Points[[#This Row],[19+]]-Points[[#This Row],[20+]]</f>
        <v>#VALUE!</v>
      </c>
      <c r="AX184" s="5" t="e">
        <f>Points[[#This Row],[20+]]-Points[[#This Row],[21+]]</f>
        <v>#VALUE!</v>
      </c>
      <c r="AY184" s="5" t="e">
        <f>Points[[#This Row],[21+]]-Points[[#This Row],[22+]]</f>
        <v>#VALUE!</v>
      </c>
      <c r="AZ184" s="5" t="e">
        <f>Points[[#This Row],[22+]]-Points[[#This Row],[23+]]</f>
        <v>#VALUE!</v>
      </c>
      <c r="BA184" s="5" t="e">
        <f>Points[[#This Row],[23+]]-Points[[#This Row],[24+]]</f>
        <v>#VALUE!</v>
      </c>
      <c r="BB184" s="5" t="e">
        <f>Points[[#This Row],[24+]]-Points[[#This Row],[25+]]</f>
        <v>#VALUE!</v>
      </c>
      <c r="BC184" s="5" t="e">
        <f>Points[[#This Row],[25+]]-Points[[#This Row],[26+]]</f>
        <v>#VALUE!</v>
      </c>
      <c r="BD184" s="5" t="e">
        <f>Points[[#This Row],[26+]]-Points[[#This Row],[27+]]</f>
        <v>#VALUE!</v>
      </c>
      <c r="BE184" s="5" t="e">
        <f>Points[[#This Row],[27+]]-Points[[#This Row],[28+]]</f>
        <v>#VALUE!</v>
      </c>
      <c r="BF184" s="5" t="e">
        <f>Points[[#This Row],[28+]]-Points[[#This Row],[29+]]</f>
        <v>#VALUE!</v>
      </c>
      <c r="BG184" s="5" t="e">
        <f>Points[[#This Row],[29+]]-Points[[#This Row],[30+]]</f>
        <v>#VALUE!</v>
      </c>
      <c r="BH184" s="5" t="e">
        <f>Points[[#This Row],[30+]]-Points[[#This Row],[31+]]</f>
        <v>#VALUE!</v>
      </c>
      <c r="BI184" s="5" t="e">
        <f>Points[[#This Row],[31+]]-Points[[#This Row],[32+]]</f>
        <v>#VALUE!</v>
      </c>
      <c r="BJ184" s="5" t="e">
        <f>Points[[#This Row],[32+]]-Points[[#This Row],[33+]]</f>
        <v>#VALUE!</v>
      </c>
      <c r="BK184" s="5" t="e">
        <f>Points[[#This Row],[33+]]-Points[[#This Row],[34+]]</f>
        <v>#VALUE!</v>
      </c>
      <c r="BL184" s="5" t="e">
        <f>Points[[#This Row],[34+]]-Points[[#This Row],[35+]]</f>
        <v>#VALUE!</v>
      </c>
      <c r="BM184" s="5" t="e">
        <f>Points[[#This Row],[35+]]-Points[[#This Row],[40+]]</f>
        <v>#VALUE!</v>
      </c>
      <c r="BN184" s="5" t="e">
        <f>Points[[#This Row],[40+]]-Points[[#This Row],[45+]]</f>
        <v>#VALUE!</v>
      </c>
    </row>
    <row r="185" spans="17:66" x14ac:dyDescent="0.25">
      <c r="Q185" s="3"/>
      <c r="R185" s="3"/>
      <c r="S185" s="3"/>
      <c r="T185" s="3"/>
      <c r="AL185" s="5" t="e">
        <f>Points[[#This Row],[8+]]-Points[[#This Row],[9+]]</f>
        <v>#VALUE!</v>
      </c>
      <c r="AM185" s="5" t="e">
        <f>Points[[#This Row],[9+]]-Points[[#This Row],[10+]]</f>
        <v>#VALUE!</v>
      </c>
      <c r="AN185" s="5" t="e">
        <f>Points[[#This Row],[10+]]-Points[[#This Row],[11+]]</f>
        <v>#VALUE!</v>
      </c>
      <c r="AO185" s="5" t="e">
        <f>Points[[#This Row],[11+]]-Points[[#This Row],[12+]]</f>
        <v>#VALUE!</v>
      </c>
      <c r="AP185" s="5" t="e">
        <f>Points[[#This Row],[12+]]-Points[[#This Row],[13+]]</f>
        <v>#VALUE!</v>
      </c>
      <c r="AQ185" s="5" t="e">
        <f>Points[[#This Row],[13+]]-Points[[#This Row],[14+]]</f>
        <v>#VALUE!</v>
      </c>
      <c r="AR185" s="5" t="e">
        <f>Points[[#This Row],[14+]]-Points[[#This Row],[15+]]</f>
        <v>#VALUE!</v>
      </c>
      <c r="AS185" s="5" t="e">
        <f>Points[[#This Row],[15+]]-Points[[#This Row],[16+]]</f>
        <v>#VALUE!</v>
      </c>
      <c r="AT185" s="5" t="e">
        <f>Points[[#This Row],[16+]]-Points[[#This Row],[17+]]</f>
        <v>#VALUE!</v>
      </c>
      <c r="AU185" s="5" t="e">
        <f>Points[[#This Row],[17+]]-Points[[#This Row],[18+]]</f>
        <v>#VALUE!</v>
      </c>
      <c r="AV185" s="5" t="e">
        <f>Points[[#This Row],[18+]]-Points[[#This Row],[19+]]</f>
        <v>#VALUE!</v>
      </c>
      <c r="AW185" s="5" t="e">
        <f>Points[[#This Row],[19+]]-Points[[#This Row],[20+]]</f>
        <v>#VALUE!</v>
      </c>
      <c r="AX185" s="5" t="e">
        <f>Points[[#This Row],[20+]]-Points[[#This Row],[21+]]</f>
        <v>#VALUE!</v>
      </c>
      <c r="AY185" s="5" t="e">
        <f>Points[[#This Row],[21+]]-Points[[#This Row],[22+]]</f>
        <v>#VALUE!</v>
      </c>
      <c r="AZ185" s="5" t="e">
        <f>Points[[#This Row],[22+]]-Points[[#This Row],[23+]]</f>
        <v>#VALUE!</v>
      </c>
      <c r="BA185" s="5" t="e">
        <f>Points[[#This Row],[23+]]-Points[[#This Row],[24+]]</f>
        <v>#VALUE!</v>
      </c>
      <c r="BB185" s="5" t="e">
        <f>Points[[#This Row],[24+]]-Points[[#This Row],[25+]]</f>
        <v>#VALUE!</v>
      </c>
      <c r="BC185" s="5" t="e">
        <f>Points[[#This Row],[25+]]-Points[[#This Row],[26+]]</f>
        <v>#VALUE!</v>
      </c>
      <c r="BD185" s="5" t="e">
        <f>Points[[#This Row],[26+]]-Points[[#This Row],[27+]]</f>
        <v>#VALUE!</v>
      </c>
      <c r="BE185" s="5" t="e">
        <f>Points[[#This Row],[27+]]-Points[[#This Row],[28+]]</f>
        <v>#VALUE!</v>
      </c>
      <c r="BF185" s="5" t="e">
        <f>Points[[#This Row],[28+]]-Points[[#This Row],[29+]]</f>
        <v>#VALUE!</v>
      </c>
      <c r="BG185" s="5" t="e">
        <f>Points[[#This Row],[29+]]-Points[[#This Row],[30+]]</f>
        <v>#VALUE!</v>
      </c>
      <c r="BH185" s="5" t="e">
        <f>Points[[#This Row],[30+]]-Points[[#This Row],[31+]]</f>
        <v>#VALUE!</v>
      </c>
      <c r="BI185" s="5" t="e">
        <f>Points[[#This Row],[31+]]-Points[[#This Row],[32+]]</f>
        <v>#VALUE!</v>
      </c>
      <c r="BJ185" s="5" t="e">
        <f>Points[[#This Row],[32+]]-Points[[#This Row],[33+]]</f>
        <v>#VALUE!</v>
      </c>
      <c r="BK185" s="5" t="e">
        <f>Points[[#This Row],[33+]]-Points[[#This Row],[34+]]</f>
        <v>#VALUE!</v>
      </c>
      <c r="BL185" s="5" t="e">
        <f>Points[[#This Row],[34+]]-Points[[#This Row],[35+]]</f>
        <v>#VALUE!</v>
      </c>
      <c r="BM185" s="5" t="e">
        <f>Points[[#This Row],[35+]]-Points[[#This Row],[40+]]</f>
        <v>#VALUE!</v>
      </c>
      <c r="BN185" s="5" t="e">
        <f>Points[[#This Row],[40+]]-Points[[#This Row],[45+]]</f>
        <v>#VALUE!</v>
      </c>
    </row>
    <row r="186" spans="17:66" x14ac:dyDescent="0.25">
      <c r="Q186" s="3"/>
      <c r="R186" s="3"/>
      <c r="S186" s="3"/>
      <c r="T186" s="3"/>
      <c r="AL186" s="5" t="e">
        <f>Points[[#This Row],[8+]]-Points[[#This Row],[9+]]</f>
        <v>#VALUE!</v>
      </c>
      <c r="AM186" s="5" t="e">
        <f>Points[[#This Row],[9+]]-Points[[#This Row],[10+]]</f>
        <v>#VALUE!</v>
      </c>
      <c r="AN186" s="5" t="e">
        <f>Points[[#This Row],[10+]]-Points[[#This Row],[11+]]</f>
        <v>#VALUE!</v>
      </c>
      <c r="AO186" s="5" t="e">
        <f>Points[[#This Row],[11+]]-Points[[#This Row],[12+]]</f>
        <v>#VALUE!</v>
      </c>
      <c r="AP186" s="5" t="e">
        <f>Points[[#This Row],[12+]]-Points[[#This Row],[13+]]</f>
        <v>#VALUE!</v>
      </c>
      <c r="AQ186" s="5" t="e">
        <f>Points[[#This Row],[13+]]-Points[[#This Row],[14+]]</f>
        <v>#VALUE!</v>
      </c>
      <c r="AR186" s="5" t="e">
        <f>Points[[#This Row],[14+]]-Points[[#This Row],[15+]]</f>
        <v>#VALUE!</v>
      </c>
      <c r="AS186" s="5" t="e">
        <f>Points[[#This Row],[15+]]-Points[[#This Row],[16+]]</f>
        <v>#VALUE!</v>
      </c>
      <c r="AT186" s="5" t="e">
        <f>Points[[#This Row],[16+]]-Points[[#This Row],[17+]]</f>
        <v>#VALUE!</v>
      </c>
      <c r="AU186" s="5" t="e">
        <f>Points[[#This Row],[17+]]-Points[[#This Row],[18+]]</f>
        <v>#VALUE!</v>
      </c>
      <c r="AV186" s="5" t="e">
        <f>Points[[#This Row],[18+]]-Points[[#This Row],[19+]]</f>
        <v>#VALUE!</v>
      </c>
      <c r="AW186" s="5" t="e">
        <f>Points[[#This Row],[19+]]-Points[[#This Row],[20+]]</f>
        <v>#VALUE!</v>
      </c>
      <c r="AX186" s="5" t="e">
        <f>Points[[#This Row],[20+]]-Points[[#This Row],[21+]]</f>
        <v>#VALUE!</v>
      </c>
      <c r="AY186" s="5" t="e">
        <f>Points[[#This Row],[21+]]-Points[[#This Row],[22+]]</f>
        <v>#VALUE!</v>
      </c>
      <c r="AZ186" s="5" t="e">
        <f>Points[[#This Row],[22+]]-Points[[#This Row],[23+]]</f>
        <v>#VALUE!</v>
      </c>
      <c r="BA186" s="5" t="e">
        <f>Points[[#This Row],[23+]]-Points[[#This Row],[24+]]</f>
        <v>#VALUE!</v>
      </c>
      <c r="BB186" s="5" t="e">
        <f>Points[[#This Row],[24+]]-Points[[#This Row],[25+]]</f>
        <v>#VALUE!</v>
      </c>
      <c r="BC186" s="5" t="e">
        <f>Points[[#This Row],[25+]]-Points[[#This Row],[26+]]</f>
        <v>#VALUE!</v>
      </c>
      <c r="BD186" s="5" t="e">
        <f>Points[[#This Row],[26+]]-Points[[#This Row],[27+]]</f>
        <v>#VALUE!</v>
      </c>
      <c r="BE186" s="5" t="e">
        <f>Points[[#This Row],[27+]]-Points[[#This Row],[28+]]</f>
        <v>#VALUE!</v>
      </c>
      <c r="BF186" s="5" t="e">
        <f>Points[[#This Row],[28+]]-Points[[#This Row],[29+]]</f>
        <v>#VALUE!</v>
      </c>
      <c r="BG186" s="5" t="e">
        <f>Points[[#This Row],[29+]]-Points[[#This Row],[30+]]</f>
        <v>#VALUE!</v>
      </c>
      <c r="BH186" s="5" t="e">
        <f>Points[[#This Row],[30+]]-Points[[#This Row],[31+]]</f>
        <v>#VALUE!</v>
      </c>
      <c r="BI186" s="5" t="e">
        <f>Points[[#This Row],[31+]]-Points[[#This Row],[32+]]</f>
        <v>#VALUE!</v>
      </c>
      <c r="BJ186" s="5" t="e">
        <f>Points[[#This Row],[32+]]-Points[[#This Row],[33+]]</f>
        <v>#VALUE!</v>
      </c>
      <c r="BK186" s="5" t="e">
        <f>Points[[#This Row],[33+]]-Points[[#This Row],[34+]]</f>
        <v>#VALUE!</v>
      </c>
      <c r="BL186" s="5" t="e">
        <f>Points[[#This Row],[34+]]-Points[[#This Row],[35+]]</f>
        <v>#VALUE!</v>
      </c>
      <c r="BM186" s="5" t="e">
        <f>Points[[#This Row],[35+]]-Points[[#This Row],[40+]]</f>
        <v>#VALUE!</v>
      </c>
      <c r="BN186" s="5" t="e">
        <f>Points[[#This Row],[40+]]-Points[[#This Row],[45+]]</f>
        <v>#VALUE!</v>
      </c>
    </row>
    <row r="187" spans="17:66" x14ac:dyDescent="0.25">
      <c r="Q187" s="3"/>
      <c r="R187" s="3"/>
      <c r="S187" s="3"/>
      <c r="T187" s="3"/>
      <c r="AL187" s="5" t="e">
        <f>Points[[#This Row],[8+]]-Points[[#This Row],[9+]]</f>
        <v>#VALUE!</v>
      </c>
      <c r="AM187" s="5" t="e">
        <f>Points[[#This Row],[9+]]-Points[[#This Row],[10+]]</f>
        <v>#VALUE!</v>
      </c>
      <c r="AN187" s="5" t="e">
        <f>Points[[#This Row],[10+]]-Points[[#This Row],[11+]]</f>
        <v>#VALUE!</v>
      </c>
      <c r="AO187" s="5" t="e">
        <f>Points[[#This Row],[11+]]-Points[[#This Row],[12+]]</f>
        <v>#VALUE!</v>
      </c>
      <c r="AP187" s="5" t="e">
        <f>Points[[#This Row],[12+]]-Points[[#This Row],[13+]]</f>
        <v>#VALUE!</v>
      </c>
      <c r="AQ187" s="5" t="e">
        <f>Points[[#This Row],[13+]]-Points[[#This Row],[14+]]</f>
        <v>#VALUE!</v>
      </c>
      <c r="AR187" s="5" t="e">
        <f>Points[[#This Row],[14+]]-Points[[#This Row],[15+]]</f>
        <v>#VALUE!</v>
      </c>
      <c r="AS187" s="5" t="e">
        <f>Points[[#This Row],[15+]]-Points[[#This Row],[16+]]</f>
        <v>#VALUE!</v>
      </c>
      <c r="AT187" s="5" t="e">
        <f>Points[[#This Row],[16+]]-Points[[#This Row],[17+]]</f>
        <v>#VALUE!</v>
      </c>
      <c r="AU187" s="5" t="e">
        <f>Points[[#This Row],[17+]]-Points[[#This Row],[18+]]</f>
        <v>#VALUE!</v>
      </c>
      <c r="AV187" s="5" t="e">
        <f>Points[[#This Row],[18+]]-Points[[#This Row],[19+]]</f>
        <v>#VALUE!</v>
      </c>
      <c r="AW187" s="5" t="e">
        <f>Points[[#This Row],[19+]]-Points[[#This Row],[20+]]</f>
        <v>#VALUE!</v>
      </c>
      <c r="AX187" s="5" t="e">
        <f>Points[[#This Row],[20+]]-Points[[#This Row],[21+]]</f>
        <v>#VALUE!</v>
      </c>
      <c r="AY187" s="5" t="e">
        <f>Points[[#This Row],[21+]]-Points[[#This Row],[22+]]</f>
        <v>#VALUE!</v>
      </c>
      <c r="AZ187" s="5" t="e">
        <f>Points[[#This Row],[22+]]-Points[[#This Row],[23+]]</f>
        <v>#VALUE!</v>
      </c>
      <c r="BA187" s="5" t="e">
        <f>Points[[#This Row],[23+]]-Points[[#This Row],[24+]]</f>
        <v>#VALUE!</v>
      </c>
      <c r="BB187" s="5" t="e">
        <f>Points[[#This Row],[24+]]-Points[[#This Row],[25+]]</f>
        <v>#VALUE!</v>
      </c>
      <c r="BC187" s="5" t="e">
        <f>Points[[#This Row],[25+]]-Points[[#This Row],[26+]]</f>
        <v>#VALUE!</v>
      </c>
      <c r="BD187" s="5" t="e">
        <f>Points[[#This Row],[26+]]-Points[[#This Row],[27+]]</f>
        <v>#VALUE!</v>
      </c>
      <c r="BE187" s="5" t="e">
        <f>Points[[#This Row],[27+]]-Points[[#This Row],[28+]]</f>
        <v>#VALUE!</v>
      </c>
      <c r="BF187" s="5" t="e">
        <f>Points[[#This Row],[28+]]-Points[[#This Row],[29+]]</f>
        <v>#VALUE!</v>
      </c>
      <c r="BG187" s="5" t="e">
        <f>Points[[#This Row],[29+]]-Points[[#This Row],[30+]]</f>
        <v>#VALUE!</v>
      </c>
      <c r="BH187" s="5" t="e">
        <f>Points[[#This Row],[30+]]-Points[[#This Row],[31+]]</f>
        <v>#VALUE!</v>
      </c>
      <c r="BI187" s="5" t="e">
        <f>Points[[#This Row],[31+]]-Points[[#This Row],[32+]]</f>
        <v>#VALUE!</v>
      </c>
      <c r="BJ187" s="5" t="e">
        <f>Points[[#This Row],[32+]]-Points[[#This Row],[33+]]</f>
        <v>#VALUE!</v>
      </c>
      <c r="BK187" s="5" t="e">
        <f>Points[[#This Row],[33+]]-Points[[#This Row],[34+]]</f>
        <v>#VALUE!</v>
      </c>
      <c r="BL187" s="5" t="e">
        <f>Points[[#This Row],[34+]]-Points[[#This Row],[35+]]</f>
        <v>#VALUE!</v>
      </c>
      <c r="BM187" s="5" t="e">
        <f>Points[[#This Row],[35+]]-Points[[#This Row],[40+]]</f>
        <v>#VALUE!</v>
      </c>
      <c r="BN187" s="5" t="e">
        <f>Points[[#This Row],[40+]]-Points[[#This Row],[45+]]</f>
        <v>#VALUE!</v>
      </c>
    </row>
    <row r="188" spans="17:66" x14ac:dyDescent="0.25">
      <c r="Q188" s="3"/>
      <c r="R188" s="3"/>
      <c r="S188" s="3"/>
      <c r="T188" s="3"/>
      <c r="AL188" s="5" t="e">
        <f>Points[[#This Row],[8+]]-Points[[#This Row],[9+]]</f>
        <v>#VALUE!</v>
      </c>
      <c r="AM188" s="5" t="e">
        <f>Points[[#This Row],[9+]]-Points[[#This Row],[10+]]</f>
        <v>#VALUE!</v>
      </c>
      <c r="AN188" s="5" t="e">
        <f>Points[[#This Row],[10+]]-Points[[#This Row],[11+]]</f>
        <v>#VALUE!</v>
      </c>
      <c r="AO188" s="5" t="e">
        <f>Points[[#This Row],[11+]]-Points[[#This Row],[12+]]</f>
        <v>#VALUE!</v>
      </c>
      <c r="AP188" s="5" t="e">
        <f>Points[[#This Row],[12+]]-Points[[#This Row],[13+]]</f>
        <v>#VALUE!</v>
      </c>
      <c r="AQ188" s="5" t="e">
        <f>Points[[#This Row],[13+]]-Points[[#This Row],[14+]]</f>
        <v>#VALUE!</v>
      </c>
      <c r="AR188" s="5" t="e">
        <f>Points[[#This Row],[14+]]-Points[[#This Row],[15+]]</f>
        <v>#VALUE!</v>
      </c>
      <c r="AS188" s="5" t="e">
        <f>Points[[#This Row],[15+]]-Points[[#This Row],[16+]]</f>
        <v>#VALUE!</v>
      </c>
      <c r="AT188" s="5" t="e">
        <f>Points[[#This Row],[16+]]-Points[[#This Row],[17+]]</f>
        <v>#VALUE!</v>
      </c>
      <c r="AU188" s="5" t="e">
        <f>Points[[#This Row],[17+]]-Points[[#This Row],[18+]]</f>
        <v>#VALUE!</v>
      </c>
      <c r="AV188" s="5" t="e">
        <f>Points[[#This Row],[18+]]-Points[[#This Row],[19+]]</f>
        <v>#VALUE!</v>
      </c>
      <c r="AW188" s="5" t="e">
        <f>Points[[#This Row],[19+]]-Points[[#This Row],[20+]]</f>
        <v>#VALUE!</v>
      </c>
      <c r="AX188" s="5" t="e">
        <f>Points[[#This Row],[20+]]-Points[[#This Row],[21+]]</f>
        <v>#VALUE!</v>
      </c>
      <c r="AY188" s="5" t="e">
        <f>Points[[#This Row],[21+]]-Points[[#This Row],[22+]]</f>
        <v>#VALUE!</v>
      </c>
      <c r="AZ188" s="5" t="e">
        <f>Points[[#This Row],[22+]]-Points[[#This Row],[23+]]</f>
        <v>#VALUE!</v>
      </c>
      <c r="BA188" s="5" t="e">
        <f>Points[[#This Row],[23+]]-Points[[#This Row],[24+]]</f>
        <v>#VALUE!</v>
      </c>
      <c r="BB188" s="5" t="e">
        <f>Points[[#This Row],[24+]]-Points[[#This Row],[25+]]</f>
        <v>#VALUE!</v>
      </c>
      <c r="BC188" s="5" t="e">
        <f>Points[[#This Row],[25+]]-Points[[#This Row],[26+]]</f>
        <v>#VALUE!</v>
      </c>
      <c r="BD188" s="5" t="e">
        <f>Points[[#This Row],[26+]]-Points[[#This Row],[27+]]</f>
        <v>#VALUE!</v>
      </c>
      <c r="BE188" s="5" t="e">
        <f>Points[[#This Row],[27+]]-Points[[#This Row],[28+]]</f>
        <v>#VALUE!</v>
      </c>
      <c r="BF188" s="5" t="e">
        <f>Points[[#This Row],[28+]]-Points[[#This Row],[29+]]</f>
        <v>#VALUE!</v>
      </c>
      <c r="BG188" s="5" t="e">
        <f>Points[[#This Row],[29+]]-Points[[#This Row],[30+]]</f>
        <v>#VALUE!</v>
      </c>
      <c r="BH188" s="5" t="e">
        <f>Points[[#This Row],[30+]]-Points[[#This Row],[31+]]</f>
        <v>#VALUE!</v>
      </c>
      <c r="BI188" s="5" t="e">
        <f>Points[[#This Row],[31+]]-Points[[#This Row],[32+]]</f>
        <v>#VALUE!</v>
      </c>
      <c r="BJ188" s="5" t="e">
        <f>Points[[#This Row],[32+]]-Points[[#This Row],[33+]]</f>
        <v>#VALUE!</v>
      </c>
      <c r="BK188" s="5" t="e">
        <f>Points[[#This Row],[33+]]-Points[[#This Row],[34+]]</f>
        <v>#VALUE!</v>
      </c>
      <c r="BL188" s="5" t="e">
        <f>Points[[#This Row],[34+]]-Points[[#This Row],[35+]]</f>
        <v>#VALUE!</v>
      </c>
      <c r="BM188" s="5" t="e">
        <f>Points[[#This Row],[35+]]-Points[[#This Row],[40+]]</f>
        <v>#VALUE!</v>
      </c>
      <c r="BN188" s="5" t="e">
        <f>Points[[#This Row],[40+]]-Points[[#This Row],[45+]]</f>
        <v>#VALUE!</v>
      </c>
    </row>
    <row r="189" spans="17:66" x14ac:dyDescent="0.25">
      <c r="Q189" s="3"/>
      <c r="R189" s="3"/>
      <c r="S189" s="3"/>
      <c r="T189" s="3"/>
      <c r="AL189" s="5" t="e">
        <f>Points[[#This Row],[8+]]-Points[[#This Row],[9+]]</f>
        <v>#VALUE!</v>
      </c>
      <c r="AM189" s="5" t="e">
        <f>Points[[#This Row],[9+]]-Points[[#This Row],[10+]]</f>
        <v>#VALUE!</v>
      </c>
      <c r="AN189" s="5" t="e">
        <f>Points[[#This Row],[10+]]-Points[[#This Row],[11+]]</f>
        <v>#VALUE!</v>
      </c>
      <c r="AO189" s="5" t="e">
        <f>Points[[#This Row],[11+]]-Points[[#This Row],[12+]]</f>
        <v>#VALUE!</v>
      </c>
      <c r="AP189" s="5" t="e">
        <f>Points[[#This Row],[12+]]-Points[[#This Row],[13+]]</f>
        <v>#VALUE!</v>
      </c>
      <c r="AQ189" s="5" t="e">
        <f>Points[[#This Row],[13+]]-Points[[#This Row],[14+]]</f>
        <v>#VALUE!</v>
      </c>
      <c r="AR189" s="5" t="e">
        <f>Points[[#This Row],[14+]]-Points[[#This Row],[15+]]</f>
        <v>#VALUE!</v>
      </c>
      <c r="AS189" s="5" t="e">
        <f>Points[[#This Row],[15+]]-Points[[#This Row],[16+]]</f>
        <v>#VALUE!</v>
      </c>
      <c r="AT189" s="5" t="e">
        <f>Points[[#This Row],[16+]]-Points[[#This Row],[17+]]</f>
        <v>#VALUE!</v>
      </c>
      <c r="AU189" s="5" t="e">
        <f>Points[[#This Row],[17+]]-Points[[#This Row],[18+]]</f>
        <v>#VALUE!</v>
      </c>
      <c r="AV189" s="5" t="e">
        <f>Points[[#This Row],[18+]]-Points[[#This Row],[19+]]</f>
        <v>#VALUE!</v>
      </c>
      <c r="AW189" s="5" t="e">
        <f>Points[[#This Row],[19+]]-Points[[#This Row],[20+]]</f>
        <v>#VALUE!</v>
      </c>
      <c r="AX189" s="5" t="e">
        <f>Points[[#This Row],[20+]]-Points[[#This Row],[21+]]</f>
        <v>#VALUE!</v>
      </c>
      <c r="AY189" s="5" t="e">
        <f>Points[[#This Row],[21+]]-Points[[#This Row],[22+]]</f>
        <v>#VALUE!</v>
      </c>
      <c r="AZ189" s="5" t="e">
        <f>Points[[#This Row],[22+]]-Points[[#This Row],[23+]]</f>
        <v>#VALUE!</v>
      </c>
      <c r="BA189" s="5" t="e">
        <f>Points[[#This Row],[23+]]-Points[[#This Row],[24+]]</f>
        <v>#VALUE!</v>
      </c>
      <c r="BB189" s="5" t="e">
        <f>Points[[#This Row],[24+]]-Points[[#This Row],[25+]]</f>
        <v>#VALUE!</v>
      </c>
      <c r="BC189" s="5" t="e">
        <f>Points[[#This Row],[25+]]-Points[[#This Row],[26+]]</f>
        <v>#VALUE!</v>
      </c>
      <c r="BD189" s="5" t="e">
        <f>Points[[#This Row],[26+]]-Points[[#This Row],[27+]]</f>
        <v>#VALUE!</v>
      </c>
      <c r="BE189" s="5" t="e">
        <f>Points[[#This Row],[27+]]-Points[[#This Row],[28+]]</f>
        <v>#VALUE!</v>
      </c>
      <c r="BF189" s="5" t="e">
        <f>Points[[#This Row],[28+]]-Points[[#This Row],[29+]]</f>
        <v>#VALUE!</v>
      </c>
      <c r="BG189" s="5" t="e">
        <f>Points[[#This Row],[29+]]-Points[[#This Row],[30+]]</f>
        <v>#VALUE!</v>
      </c>
      <c r="BH189" s="5" t="e">
        <f>Points[[#This Row],[30+]]-Points[[#This Row],[31+]]</f>
        <v>#VALUE!</v>
      </c>
      <c r="BI189" s="5" t="e">
        <f>Points[[#This Row],[31+]]-Points[[#This Row],[32+]]</f>
        <v>#VALUE!</v>
      </c>
      <c r="BJ189" s="5" t="e">
        <f>Points[[#This Row],[32+]]-Points[[#This Row],[33+]]</f>
        <v>#VALUE!</v>
      </c>
      <c r="BK189" s="5" t="e">
        <f>Points[[#This Row],[33+]]-Points[[#This Row],[34+]]</f>
        <v>#VALUE!</v>
      </c>
      <c r="BL189" s="5" t="e">
        <f>Points[[#This Row],[34+]]-Points[[#This Row],[35+]]</f>
        <v>#VALUE!</v>
      </c>
      <c r="BM189" s="5" t="e">
        <f>Points[[#This Row],[35+]]-Points[[#This Row],[40+]]</f>
        <v>#VALUE!</v>
      </c>
      <c r="BN189" s="5" t="e">
        <f>Points[[#This Row],[40+]]-Points[[#This Row],[45+]]</f>
        <v>#VALUE!</v>
      </c>
    </row>
    <row r="190" spans="17:66" x14ac:dyDescent="0.25">
      <c r="Q190" s="3"/>
      <c r="R190" s="3"/>
      <c r="S190" s="3"/>
      <c r="T190" s="3"/>
      <c r="AL190" s="5" t="e">
        <f>Points[[#This Row],[8+]]-Points[[#This Row],[9+]]</f>
        <v>#VALUE!</v>
      </c>
      <c r="AM190" s="5" t="e">
        <f>Points[[#This Row],[9+]]-Points[[#This Row],[10+]]</f>
        <v>#VALUE!</v>
      </c>
      <c r="AN190" s="5" t="e">
        <f>Points[[#This Row],[10+]]-Points[[#This Row],[11+]]</f>
        <v>#VALUE!</v>
      </c>
      <c r="AO190" s="5" t="e">
        <f>Points[[#This Row],[11+]]-Points[[#This Row],[12+]]</f>
        <v>#VALUE!</v>
      </c>
      <c r="AP190" s="5" t="e">
        <f>Points[[#This Row],[12+]]-Points[[#This Row],[13+]]</f>
        <v>#VALUE!</v>
      </c>
      <c r="AQ190" s="5" t="e">
        <f>Points[[#This Row],[13+]]-Points[[#This Row],[14+]]</f>
        <v>#VALUE!</v>
      </c>
      <c r="AR190" s="5" t="e">
        <f>Points[[#This Row],[14+]]-Points[[#This Row],[15+]]</f>
        <v>#VALUE!</v>
      </c>
      <c r="AS190" s="5" t="e">
        <f>Points[[#This Row],[15+]]-Points[[#This Row],[16+]]</f>
        <v>#VALUE!</v>
      </c>
      <c r="AT190" s="5" t="e">
        <f>Points[[#This Row],[16+]]-Points[[#This Row],[17+]]</f>
        <v>#VALUE!</v>
      </c>
      <c r="AU190" s="5" t="e">
        <f>Points[[#This Row],[17+]]-Points[[#This Row],[18+]]</f>
        <v>#VALUE!</v>
      </c>
      <c r="AV190" s="5" t="e">
        <f>Points[[#This Row],[18+]]-Points[[#This Row],[19+]]</f>
        <v>#VALUE!</v>
      </c>
      <c r="AW190" s="5" t="e">
        <f>Points[[#This Row],[19+]]-Points[[#This Row],[20+]]</f>
        <v>#VALUE!</v>
      </c>
      <c r="AX190" s="5" t="e">
        <f>Points[[#This Row],[20+]]-Points[[#This Row],[21+]]</f>
        <v>#VALUE!</v>
      </c>
      <c r="AY190" s="5" t="e">
        <f>Points[[#This Row],[21+]]-Points[[#This Row],[22+]]</f>
        <v>#VALUE!</v>
      </c>
      <c r="AZ190" s="5" t="e">
        <f>Points[[#This Row],[22+]]-Points[[#This Row],[23+]]</f>
        <v>#VALUE!</v>
      </c>
      <c r="BA190" s="5" t="e">
        <f>Points[[#This Row],[23+]]-Points[[#This Row],[24+]]</f>
        <v>#VALUE!</v>
      </c>
      <c r="BB190" s="5" t="e">
        <f>Points[[#This Row],[24+]]-Points[[#This Row],[25+]]</f>
        <v>#VALUE!</v>
      </c>
      <c r="BC190" s="5" t="e">
        <f>Points[[#This Row],[25+]]-Points[[#This Row],[26+]]</f>
        <v>#VALUE!</v>
      </c>
      <c r="BD190" s="5" t="e">
        <f>Points[[#This Row],[26+]]-Points[[#This Row],[27+]]</f>
        <v>#VALUE!</v>
      </c>
      <c r="BE190" s="5" t="e">
        <f>Points[[#This Row],[27+]]-Points[[#This Row],[28+]]</f>
        <v>#VALUE!</v>
      </c>
      <c r="BF190" s="5" t="e">
        <f>Points[[#This Row],[28+]]-Points[[#This Row],[29+]]</f>
        <v>#VALUE!</v>
      </c>
      <c r="BG190" s="5" t="e">
        <f>Points[[#This Row],[29+]]-Points[[#This Row],[30+]]</f>
        <v>#VALUE!</v>
      </c>
      <c r="BH190" s="5" t="e">
        <f>Points[[#This Row],[30+]]-Points[[#This Row],[31+]]</f>
        <v>#VALUE!</v>
      </c>
      <c r="BI190" s="5" t="e">
        <f>Points[[#This Row],[31+]]-Points[[#This Row],[32+]]</f>
        <v>#VALUE!</v>
      </c>
      <c r="BJ190" s="5" t="e">
        <f>Points[[#This Row],[32+]]-Points[[#This Row],[33+]]</f>
        <v>#VALUE!</v>
      </c>
      <c r="BK190" s="5" t="e">
        <f>Points[[#This Row],[33+]]-Points[[#This Row],[34+]]</f>
        <v>#VALUE!</v>
      </c>
      <c r="BL190" s="5" t="e">
        <f>Points[[#This Row],[34+]]-Points[[#This Row],[35+]]</f>
        <v>#VALUE!</v>
      </c>
      <c r="BM190" s="5" t="e">
        <f>Points[[#This Row],[35+]]-Points[[#This Row],[40+]]</f>
        <v>#VALUE!</v>
      </c>
      <c r="BN190" s="5" t="e">
        <f>Points[[#This Row],[40+]]-Points[[#This Row],[45+]]</f>
        <v>#VALUE!</v>
      </c>
    </row>
    <row r="191" spans="17:66" x14ac:dyDescent="0.25">
      <c r="Q191" s="3"/>
      <c r="R191" s="3"/>
      <c r="S191" s="3"/>
      <c r="T191" s="3"/>
      <c r="AL191" s="5" t="e">
        <f>Points[[#This Row],[8+]]-Points[[#This Row],[9+]]</f>
        <v>#VALUE!</v>
      </c>
      <c r="AM191" s="5" t="e">
        <f>Points[[#This Row],[9+]]-Points[[#This Row],[10+]]</f>
        <v>#VALUE!</v>
      </c>
      <c r="AN191" s="5" t="e">
        <f>Points[[#This Row],[10+]]-Points[[#This Row],[11+]]</f>
        <v>#VALUE!</v>
      </c>
      <c r="AO191" s="5" t="e">
        <f>Points[[#This Row],[11+]]-Points[[#This Row],[12+]]</f>
        <v>#VALUE!</v>
      </c>
      <c r="AP191" s="5" t="e">
        <f>Points[[#This Row],[12+]]-Points[[#This Row],[13+]]</f>
        <v>#VALUE!</v>
      </c>
      <c r="AQ191" s="5" t="e">
        <f>Points[[#This Row],[13+]]-Points[[#This Row],[14+]]</f>
        <v>#VALUE!</v>
      </c>
      <c r="AR191" s="5" t="e">
        <f>Points[[#This Row],[14+]]-Points[[#This Row],[15+]]</f>
        <v>#VALUE!</v>
      </c>
      <c r="AS191" s="5" t="e">
        <f>Points[[#This Row],[15+]]-Points[[#This Row],[16+]]</f>
        <v>#VALUE!</v>
      </c>
      <c r="AT191" s="5" t="e">
        <f>Points[[#This Row],[16+]]-Points[[#This Row],[17+]]</f>
        <v>#VALUE!</v>
      </c>
      <c r="AU191" s="5" t="e">
        <f>Points[[#This Row],[17+]]-Points[[#This Row],[18+]]</f>
        <v>#VALUE!</v>
      </c>
      <c r="AV191" s="5" t="e">
        <f>Points[[#This Row],[18+]]-Points[[#This Row],[19+]]</f>
        <v>#VALUE!</v>
      </c>
      <c r="AW191" s="5" t="e">
        <f>Points[[#This Row],[19+]]-Points[[#This Row],[20+]]</f>
        <v>#VALUE!</v>
      </c>
      <c r="AX191" s="5" t="e">
        <f>Points[[#This Row],[20+]]-Points[[#This Row],[21+]]</f>
        <v>#VALUE!</v>
      </c>
      <c r="AY191" s="5" t="e">
        <f>Points[[#This Row],[21+]]-Points[[#This Row],[22+]]</f>
        <v>#VALUE!</v>
      </c>
      <c r="AZ191" s="5" t="e">
        <f>Points[[#This Row],[22+]]-Points[[#This Row],[23+]]</f>
        <v>#VALUE!</v>
      </c>
      <c r="BA191" s="5" t="e">
        <f>Points[[#This Row],[23+]]-Points[[#This Row],[24+]]</f>
        <v>#VALUE!</v>
      </c>
      <c r="BB191" s="5" t="e">
        <f>Points[[#This Row],[24+]]-Points[[#This Row],[25+]]</f>
        <v>#VALUE!</v>
      </c>
      <c r="BC191" s="5" t="e">
        <f>Points[[#This Row],[25+]]-Points[[#This Row],[26+]]</f>
        <v>#VALUE!</v>
      </c>
      <c r="BD191" s="5" t="e">
        <f>Points[[#This Row],[26+]]-Points[[#This Row],[27+]]</f>
        <v>#VALUE!</v>
      </c>
      <c r="BE191" s="5" t="e">
        <f>Points[[#This Row],[27+]]-Points[[#This Row],[28+]]</f>
        <v>#VALUE!</v>
      </c>
      <c r="BF191" s="5" t="e">
        <f>Points[[#This Row],[28+]]-Points[[#This Row],[29+]]</f>
        <v>#VALUE!</v>
      </c>
      <c r="BG191" s="5" t="e">
        <f>Points[[#This Row],[29+]]-Points[[#This Row],[30+]]</f>
        <v>#VALUE!</v>
      </c>
      <c r="BH191" s="5" t="e">
        <f>Points[[#This Row],[30+]]-Points[[#This Row],[31+]]</f>
        <v>#VALUE!</v>
      </c>
      <c r="BI191" s="5" t="e">
        <f>Points[[#This Row],[31+]]-Points[[#This Row],[32+]]</f>
        <v>#VALUE!</v>
      </c>
      <c r="BJ191" s="5" t="e">
        <f>Points[[#This Row],[32+]]-Points[[#This Row],[33+]]</f>
        <v>#VALUE!</v>
      </c>
      <c r="BK191" s="5" t="e">
        <f>Points[[#This Row],[33+]]-Points[[#This Row],[34+]]</f>
        <v>#VALUE!</v>
      </c>
      <c r="BL191" s="5" t="e">
        <f>Points[[#This Row],[34+]]-Points[[#This Row],[35+]]</f>
        <v>#VALUE!</v>
      </c>
      <c r="BM191" s="5" t="e">
        <f>Points[[#This Row],[35+]]-Points[[#This Row],[40+]]</f>
        <v>#VALUE!</v>
      </c>
      <c r="BN191" s="5" t="e">
        <f>Points[[#This Row],[40+]]-Points[[#This Row],[45+]]</f>
        <v>#VALUE!</v>
      </c>
    </row>
    <row r="192" spans="17:66" x14ac:dyDescent="0.25">
      <c r="Q192" s="3"/>
      <c r="R192" s="3"/>
      <c r="S192" s="3"/>
      <c r="T192" s="3"/>
      <c r="AL192" s="5" t="e">
        <f>Points[[#This Row],[8+]]-Points[[#This Row],[9+]]</f>
        <v>#VALUE!</v>
      </c>
      <c r="AM192" s="5" t="e">
        <f>Points[[#This Row],[9+]]-Points[[#This Row],[10+]]</f>
        <v>#VALUE!</v>
      </c>
      <c r="AN192" s="5" t="e">
        <f>Points[[#This Row],[10+]]-Points[[#This Row],[11+]]</f>
        <v>#VALUE!</v>
      </c>
      <c r="AO192" s="5" t="e">
        <f>Points[[#This Row],[11+]]-Points[[#This Row],[12+]]</f>
        <v>#VALUE!</v>
      </c>
      <c r="AP192" s="5" t="e">
        <f>Points[[#This Row],[12+]]-Points[[#This Row],[13+]]</f>
        <v>#VALUE!</v>
      </c>
      <c r="AQ192" s="5" t="e">
        <f>Points[[#This Row],[13+]]-Points[[#This Row],[14+]]</f>
        <v>#VALUE!</v>
      </c>
      <c r="AR192" s="5" t="e">
        <f>Points[[#This Row],[14+]]-Points[[#This Row],[15+]]</f>
        <v>#VALUE!</v>
      </c>
      <c r="AS192" s="5" t="e">
        <f>Points[[#This Row],[15+]]-Points[[#This Row],[16+]]</f>
        <v>#VALUE!</v>
      </c>
      <c r="AT192" s="5" t="e">
        <f>Points[[#This Row],[16+]]-Points[[#This Row],[17+]]</f>
        <v>#VALUE!</v>
      </c>
      <c r="AU192" s="5" t="e">
        <f>Points[[#This Row],[17+]]-Points[[#This Row],[18+]]</f>
        <v>#VALUE!</v>
      </c>
      <c r="AV192" s="5" t="e">
        <f>Points[[#This Row],[18+]]-Points[[#This Row],[19+]]</f>
        <v>#VALUE!</v>
      </c>
      <c r="AW192" s="5" t="e">
        <f>Points[[#This Row],[19+]]-Points[[#This Row],[20+]]</f>
        <v>#VALUE!</v>
      </c>
      <c r="AX192" s="5" t="e">
        <f>Points[[#This Row],[20+]]-Points[[#This Row],[21+]]</f>
        <v>#VALUE!</v>
      </c>
      <c r="AY192" s="5" t="e">
        <f>Points[[#This Row],[21+]]-Points[[#This Row],[22+]]</f>
        <v>#VALUE!</v>
      </c>
      <c r="AZ192" s="5" t="e">
        <f>Points[[#This Row],[22+]]-Points[[#This Row],[23+]]</f>
        <v>#VALUE!</v>
      </c>
      <c r="BA192" s="5" t="e">
        <f>Points[[#This Row],[23+]]-Points[[#This Row],[24+]]</f>
        <v>#VALUE!</v>
      </c>
      <c r="BB192" s="5" t="e">
        <f>Points[[#This Row],[24+]]-Points[[#This Row],[25+]]</f>
        <v>#VALUE!</v>
      </c>
      <c r="BC192" s="5" t="e">
        <f>Points[[#This Row],[25+]]-Points[[#This Row],[26+]]</f>
        <v>#VALUE!</v>
      </c>
      <c r="BD192" s="5" t="e">
        <f>Points[[#This Row],[26+]]-Points[[#This Row],[27+]]</f>
        <v>#VALUE!</v>
      </c>
      <c r="BE192" s="5" t="e">
        <f>Points[[#This Row],[27+]]-Points[[#This Row],[28+]]</f>
        <v>#VALUE!</v>
      </c>
      <c r="BF192" s="5" t="e">
        <f>Points[[#This Row],[28+]]-Points[[#This Row],[29+]]</f>
        <v>#VALUE!</v>
      </c>
      <c r="BG192" s="5" t="e">
        <f>Points[[#This Row],[29+]]-Points[[#This Row],[30+]]</f>
        <v>#VALUE!</v>
      </c>
      <c r="BH192" s="5" t="e">
        <f>Points[[#This Row],[30+]]-Points[[#This Row],[31+]]</f>
        <v>#VALUE!</v>
      </c>
      <c r="BI192" s="5" t="e">
        <f>Points[[#This Row],[31+]]-Points[[#This Row],[32+]]</f>
        <v>#VALUE!</v>
      </c>
      <c r="BJ192" s="5" t="e">
        <f>Points[[#This Row],[32+]]-Points[[#This Row],[33+]]</f>
        <v>#VALUE!</v>
      </c>
      <c r="BK192" s="5" t="e">
        <f>Points[[#This Row],[33+]]-Points[[#This Row],[34+]]</f>
        <v>#VALUE!</v>
      </c>
      <c r="BL192" s="5" t="e">
        <f>Points[[#This Row],[34+]]-Points[[#This Row],[35+]]</f>
        <v>#VALUE!</v>
      </c>
      <c r="BM192" s="5" t="e">
        <f>Points[[#This Row],[35+]]-Points[[#This Row],[40+]]</f>
        <v>#VALUE!</v>
      </c>
      <c r="BN192" s="5" t="e">
        <f>Points[[#This Row],[40+]]-Points[[#This Row],[45+]]</f>
        <v>#VALUE!</v>
      </c>
    </row>
    <row r="193" spans="17:66" x14ac:dyDescent="0.25">
      <c r="Q193" s="3"/>
      <c r="R193" s="3"/>
      <c r="S193" s="3"/>
      <c r="T193" s="3"/>
      <c r="AL193" s="5" t="e">
        <f>Points[[#This Row],[8+]]-Points[[#This Row],[9+]]</f>
        <v>#VALUE!</v>
      </c>
      <c r="AM193" s="5" t="e">
        <f>Points[[#This Row],[9+]]-Points[[#This Row],[10+]]</f>
        <v>#VALUE!</v>
      </c>
      <c r="AN193" s="5" t="e">
        <f>Points[[#This Row],[10+]]-Points[[#This Row],[11+]]</f>
        <v>#VALUE!</v>
      </c>
      <c r="AO193" s="5" t="e">
        <f>Points[[#This Row],[11+]]-Points[[#This Row],[12+]]</f>
        <v>#VALUE!</v>
      </c>
      <c r="AP193" s="5" t="e">
        <f>Points[[#This Row],[12+]]-Points[[#This Row],[13+]]</f>
        <v>#VALUE!</v>
      </c>
      <c r="AQ193" s="5" t="e">
        <f>Points[[#This Row],[13+]]-Points[[#This Row],[14+]]</f>
        <v>#VALUE!</v>
      </c>
      <c r="AR193" s="5" t="e">
        <f>Points[[#This Row],[14+]]-Points[[#This Row],[15+]]</f>
        <v>#VALUE!</v>
      </c>
      <c r="AS193" s="5" t="e">
        <f>Points[[#This Row],[15+]]-Points[[#This Row],[16+]]</f>
        <v>#VALUE!</v>
      </c>
      <c r="AT193" s="5" t="e">
        <f>Points[[#This Row],[16+]]-Points[[#This Row],[17+]]</f>
        <v>#VALUE!</v>
      </c>
      <c r="AU193" s="5" t="e">
        <f>Points[[#This Row],[17+]]-Points[[#This Row],[18+]]</f>
        <v>#VALUE!</v>
      </c>
      <c r="AV193" s="5" t="e">
        <f>Points[[#This Row],[18+]]-Points[[#This Row],[19+]]</f>
        <v>#VALUE!</v>
      </c>
      <c r="AW193" s="5" t="e">
        <f>Points[[#This Row],[19+]]-Points[[#This Row],[20+]]</f>
        <v>#VALUE!</v>
      </c>
      <c r="AX193" s="5" t="e">
        <f>Points[[#This Row],[20+]]-Points[[#This Row],[21+]]</f>
        <v>#VALUE!</v>
      </c>
      <c r="AY193" s="5" t="e">
        <f>Points[[#This Row],[21+]]-Points[[#This Row],[22+]]</f>
        <v>#VALUE!</v>
      </c>
      <c r="AZ193" s="5" t="e">
        <f>Points[[#This Row],[22+]]-Points[[#This Row],[23+]]</f>
        <v>#VALUE!</v>
      </c>
      <c r="BA193" s="5" t="e">
        <f>Points[[#This Row],[23+]]-Points[[#This Row],[24+]]</f>
        <v>#VALUE!</v>
      </c>
      <c r="BB193" s="5" t="e">
        <f>Points[[#This Row],[24+]]-Points[[#This Row],[25+]]</f>
        <v>#VALUE!</v>
      </c>
      <c r="BC193" s="5" t="e">
        <f>Points[[#This Row],[25+]]-Points[[#This Row],[26+]]</f>
        <v>#VALUE!</v>
      </c>
      <c r="BD193" s="5" t="e">
        <f>Points[[#This Row],[26+]]-Points[[#This Row],[27+]]</f>
        <v>#VALUE!</v>
      </c>
      <c r="BE193" s="5" t="e">
        <f>Points[[#This Row],[27+]]-Points[[#This Row],[28+]]</f>
        <v>#VALUE!</v>
      </c>
      <c r="BF193" s="5" t="e">
        <f>Points[[#This Row],[28+]]-Points[[#This Row],[29+]]</f>
        <v>#VALUE!</v>
      </c>
      <c r="BG193" s="5" t="e">
        <f>Points[[#This Row],[29+]]-Points[[#This Row],[30+]]</f>
        <v>#VALUE!</v>
      </c>
      <c r="BH193" s="5" t="e">
        <f>Points[[#This Row],[30+]]-Points[[#This Row],[31+]]</f>
        <v>#VALUE!</v>
      </c>
      <c r="BI193" s="5" t="e">
        <f>Points[[#This Row],[31+]]-Points[[#This Row],[32+]]</f>
        <v>#VALUE!</v>
      </c>
      <c r="BJ193" s="5" t="e">
        <f>Points[[#This Row],[32+]]-Points[[#This Row],[33+]]</f>
        <v>#VALUE!</v>
      </c>
      <c r="BK193" s="5" t="e">
        <f>Points[[#This Row],[33+]]-Points[[#This Row],[34+]]</f>
        <v>#VALUE!</v>
      </c>
      <c r="BL193" s="5" t="e">
        <f>Points[[#This Row],[34+]]-Points[[#This Row],[35+]]</f>
        <v>#VALUE!</v>
      </c>
      <c r="BM193" s="5" t="e">
        <f>Points[[#This Row],[35+]]-Points[[#This Row],[40+]]</f>
        <v>#VALUE!</v>
      </c>
      <c r="BN193" s="5" t="e">
        <f>Points[[#This Row],[40+]]-Points[[#This Row],[45+]]</f>
        <v>#VALUE!</v>
      </c>
    </row>
    <row r="194" spans="17:66" x14ac:dyDescent="0.25">
      <c r="Q194" s="3"/>
      <c r="R194" s="3"/>
      <c r="S194" s="3"/>
      <c r="T194" s="3"/>
      <c r="AL194" s="5" t="e">
        <f>Points[[#This Row],[8+]]-Points[[#This Row],[9+]]</f>
        <v>#VALUE!</v>
      </c>
      <c r="AM194" s="5" t="e">
        <f>Points[[#This Row],[9+]]-Points[[#This Row],[10+]]</f>
        <v>#VALUE!</v>
      </c>
      <c r="AN194" s="5" t="e">
        <f>Points[[#This Row],[10+]]-Points[[#This Row],[11+]]</f>
        <v>#VALUE!</v>
      </c>
      <c r="AO194" s="5" t="e">
        <f>Points[[#This Row],[11+]]-Points[[#This Row],[12+]]</f>
        <v>#VALUE!</v>
      </c>
      <c r="AP194" s="5" t="e">
        <f>Points[[#This Row],[12+]]-Points[[#This Row],[13+]]</f>
        <v>#VALUE!</v>
      </c>
      <c r="AQ194" s="5" t="e">
        <f>Points[[#This Row],[13+]]-Points[[#This Row],[14+]]</f>
        <v>#VALUE!</v>
      </c>
      <c r="AR194" s="5" t="e">
        <f>Points[[#This Row],[14+]]-Points[[#This Row],[15+]]</f>
        <v>#VALUE!</v>
      </c>
      <c r="AS194" s="5" t="e">
        <f>Points[[#This Row],[15+]]-Points[[#This Row],[16+]]</f>
        <v>#VALUE!</v>
      </c>
      <c r="AT194" s="5" t="e">
        <f>Points[[#This Row],[16+]]-Points[[#This Row],[17+]]</f>
        <v>#VALUE!</v>
      </c>
      <c r="AU194" s="5" t="e">
        <f>Points[[#This Row],[17+]]-Points[[#This Row],[18+]]</f>
        <v>#VALUE!</v>
      </c>
      <c r="AV194" s="5" t="e">
        <f>Points[[#This Row],[18+]]-Points[[#This Row],[19+]]</f>
        <v>#VALUE!</v>
      </c>
      <c r="AW194" s="5" t="e">
        <f>Points[[#This Row],[19+]]-Points[[#This Row],[20+]]</f>
        <v>#VALUE!</v>
      </c>
      <c r="AX194" s="5" t="e">
        <f>Points[[#This Row],[20+]]-Points[[#This Row],[21+]]</f>
        <v>#VALUE!</v>
      </c>
      <c r="AY194" s="5" t="e">
        <f>Points[[#This Row],[21+]]-Points[[#This Row],[22+]]</f>
        <v>#VALUE!</v>
      </c>
      <c r="AZ194" s="5" t="e">
        <f>Points[[#This Row],[22+]]-Points[[#This Row],[23+]]</f>
        <v>#VALUE!</v>
      </c>
      <c r="BA194" s="5" t="e">
        <f>Points[[#This Row],[23+]]-Points[[#This Row],[24+]]</f>
        <v>#VALUE!</v>
      </c>
      <c r="BB194" s="5" t="e">
        <f>Points[[#This Row],[24+]]-Points[[#This Row],[25+]]</f>
        <v>#VALUE!</v>
      </c>
      <c r="BC194" s="5" t="e">
        <f>Points[[#This Row],[25+]]-Points[[#This Row],[26+]]</f>
        <v>#VALUE!</v>
      </c>
      <c r="BD194" s="5" t="e">
        <f>Points[[#This Row],[26+]]-Points[[#This Row],[27+]]</f>
        <v>#VALUE!</v>
      </c>
      <c r="BE194" s="5" t="e">
        <f>Points[[#This Row],[27+]]-Points[[#This Row],[28+]]</f>
        <v>#VALUE!</v>
      </c>
      <c r="BF194" s="5" t="e">
        <f>Points[[#This Row],[28+]]-Points[[#This Row],[29+]]</f>
        <v>#VALUE!</v>
      </c>
      <c r="BG194" s="5" t="e">
        <f>Points[[#This Row],[29+]]-Points[[#This Row],[30+]]</f>
        <v>#VALUE!</v>
      </c>
      <c r="BH194" s="5" t="e">
        <f>Points[[#This Row],[30+]]-Points[[#This Row],[31+]]</f>
        <v>#VALUE!</v>
      </c>
      <c r="BI194" s="5" t="e">
        <f>Points[[#This Row],[31+]]-Points[[#This Row],[32+]]</f>
        <v>#VALUE!</v>
      </c>
      <c r="BJ194" s="5" t="e">
        <f>Points[[#This Row],[32+]]-Points[[#This Row],[33+]]</f>
        <v>#VALUE!</v>
      </c>
      <c r="BK194" s="5" t="e">
        <f>Points[[#This Row],[33+]]-Points[[#This Row],[34+]]</f>
        <v>#VALUE!</v>
      </c>
      <c r="BL194" s="5" t="e">
        <f>Points[[#This Row],[34+]]-Points[[#This Row],[35+]]</f>
        <v>#VALUE!</v>
      </c>
      <c r="BM194" s="5" t="e">
        <f>Points[[#This Row],[35+]]-Points[[#This Row],[40+]]</f>
        <v>#VALUE!</v>
      </c>
      <c r="BN194" s="5" t="e">
        <f>Points[[#This Row],[40+]]-Points[[#This Row],[45+]]</f>
        <v>#VALUE!</v>
      </c>
    </row>
    <row r="195" spans="17:66" x14ac:dyDescent="0.25">
      <c r="Q195" s="3"/>
      <c r="R195" s="3"/>
      <c r="S195" s="3"/>
      <c r="T195" s="3"/>
      <c r="AL195" s="5" t="e">
        <f>Points[[#This Row],[8+]]-Points[[#This Row],[9+]]</f>
        <v>#VALUE!</v>
      </c>
      <c r="AM195" s="5" t="e">
        <f>Points[[#This Row],[9+]]-Points[[#This Row],[10+]]</f>
        <v>#VALUE!</v>
      </c>
      <c r="AN195" s="5" t="e">
        <f>Points[[#This Row],[10+]]-Points[[#This Row],[11+]]</f>
        <v>#VALUE!</v>
      </c>
      <c r="AO195" s="5" t="e">
        <f>Points[[#This Row],[11+]]-Points[[#This Row],[12+]]</f>
        <v>#VALUE!</v>
      </c>
      <c r="AP195" s="5" t="e">
        <f>Points[[#This Row],[12+]]-Points[[#This Row],[13+]]</f>
        <v>#VALUE!</v>
      </c>
      <c r="AQ195" s="5" t="e">
        <f>Points[[#This Row],[13+]]-Points[[#This Row],[14+]]</f>
        <v>#VALUE!</v>
      </c>
      <c r="AR195" s="5" t="e">
        <f>Points[[#This Row],[14+]]-Points[[#This Row],[15+]]</f>
        <v>#VALUE!</v>
      </c>
      <c r="AS195" s="5" t="e">
        <f>Points[[#This Row],[15+]]-Points[[#This Row],[16+]]</f>
        <v>#VALUE!</v>
      </c>
      <c r="AT195" s="5" t="e">
        <f>Points[[#This Row],[16+]]-Points[[#This Row],[17+]]</f>
        <v>#VALUE!</v>
      </c>
      <c r="AU195" s="5" t="e">
        <f>Points[[#This Row],[17+]]-Points[[#This Row],[18+]]</f>
        <v>#VALUE!</v>
      </c>
      <c r="AV195" s="5" t="e">
        <f>Points[[#This Row],[18+]]-Points[[#This Row],[19+]]</f>
        <v>#VALUE!</v>
      </c>
      <c r="AW195" s="5" t="e">
        <f>Points[[#This Row],[19+]]-Points[[#This Row],[20+]]</f>
        <v>#VALUE!</v>
      </c>
      <c r="AX195" s="5" t="e">
        <f>Points[[#This Row],[20+]]-Points[[#This Row],[21+]]</f>
        <v>#VALUE!</v>
      </c>
      <c r="AY195" s="5" t="e">
        <f>Points[[#This Row],[21+]]-Points[[#This Row],[22+]]</f>
        <v>#VALUE!</v>
      </c>
      <c r="AZ195" s="5" t="e">
        <f>Points[[#This Row],[22+]]-Points[[#This Row],[23+]]</f>
        <v>#VALUE!</v>
      </c>
      <c r="BA195" s="5" t="e">
        <f>Points[[#This Row],[23+]]-Points[[#This Row],[24+]]</f>
        <v>#VALUE!</v>
      </c>
      <c r="BB195" s="5" t="e">
        <f>Points[[#This Row],[24+]]-Points[[#This Row],[25+]]</f>
        <v>#VALUE!</v>
      </c>
      <c r="BC195" s="5" t="e">
        <f>Points[[#This Row],[25+]]-Points[[#This Row],[26+]]</f>
        <v>#VALUE!</v>
      </c>
      <c r="BD195" s="5" t="e">
        <f>Points[[#This Row],[26+]]-Points[[#This Row],[27+]]</f>
        <v>#VALUE!</v>
      </c>
      <c r="BE195" s="5" t="e">
        <f>Points[[#This Row],[27+]]-Points[[#This Row],[28+]]</f>
        <v>#VALUE!</v>
      </c>
      <c r="BF195" s="5" t="e">
        <f>Points[[#This Row],[28+]]-Points[[#This Row],[29+]]</f>
        <v>#VALUE!</v>
      </c>
      <c r="BG195" s="5" t="e">
        <f>Points[[#This Row],[29+]]-Points[[#This Row],[30+]]</f>
        <v>#VALUE!</v>
      </c>
      <c r="BH195" s="5" t="e">
        <f>Points[[#This Row],[30+]]-Points[[#This Row],[31+]]</f>
        <v>#VALUE!</v>
      </c>
      <c r="BI195" s="5" t="e">
        <f>Points[[#This Row],[31+]]-Points[[#This Row],[32+]]</f>
        <v>#VALUE!</v>
      </c>
      <c r="BJ195" s="5" t="e">
        <f>Points[[#This Row],[32+]]-Points[[#This Row],[33+]]</f>
        <v>#VALUE!</v>
      </c>
      <c r="BK195" s="5" t="e">
        <f>Points[[#This Row],[33+]]-Points[[#This Row],[34+]]</f>
        <v>#VALUE!</v>
      </c>
      <c r="BL195" s="5" t="e">
        <f>Points[[#This Row],[34+]]-Points[[#This Row],[35+]]</f>
        <v>#VALUE!</v>
      </c>
      <c r="BM195" s="5" t="e">
        <f>Points[[#This Row],[35+]]-Points[[#This Row],[40+]]</f>
        <v>#VALUE!</v>
      </c>
      <c r="BN195" s="5" t="e">
        <f>Points[[#This Row],[40+]]-Points[[#This Row],[45+]]</f>
        <v>#VALUE!</v>
      </c>
    </row>
    <row r="196" spans="17:66" x14ac:dyDescent="0.25">
      <c r="Q196" s="3"/>
      <c r="R196" s="3"/>
      <c r="S196" s="3"/>
      <c r="T196" s="3"/>
      <c r="AL196" s="5" t="e">
        <f>Points[[#This Row],[8+]]-Points[[#This Row],[9+]]</f>
        <v>#VALUE!</v>
      </c>
      <c r="AM196" s="5" t="e">
        <f>Points[[#This Row],[9+]]-Points[[#This Row],[10+]]</f>
        <v>#VALUE!</v>
      </c>
      <c r="AN196" s="5" t="e">
        <f>Points[[#This Row],[10+]]-Points[[#This Row],[11+]]</f>
        <v>#VALUE!</v>
      </c>
      <c r="AO196" s="5" t="e">
        <f>Points[[#This Row],[11+]]-Points[[#This Row],[12+]]</f>
        <v>#VALUE!</v>
      </c>
      <c r="AP196" s="5" t="e">
        <f>Points[[#This Row],[12+]]-Points[[#This Row],[13+]]</f>
        <v>#VALUE!</v>
      </c>
      <c r="AQ196" s="5" t="e">
        <f>Points[[#This Row],[13+]]-Points[[#This Row],[14+]]</f>
        <v>#VALUE!</v>
      </c>
      <c r="AR196" s="5" t="e">
        <f>Points[[#This Row],[14+]]-Points[[#This Row],[15+]]</f>
        <v>#VALUE!</v>
      </c>
      <c r="AS196" s="5" t="e">
        <f>Points[[#This Row],[15+]]-Points[[#This Row],[16+]]</f>
        <v>#VALUE!</v>
      </c>
      <c r="AT196" s="5" t="e">
        <f>Points[[#This Row],[16+]]-Points[[#This Row],[17+]]</f>
        <v>#VALUE!</v>
      </c>
      <c r="AU196" s="5" t="e">
        <f>Points[[#This Row],[17+]]-Points[[#This Row],[18+]]</f>
        <v>#VALUE!</v>
      </c>
      <c r="AV196" s="5" t="e">
        <f>Points[[#This Row],[18+]]-Points[[#This Row],[19+]]</f>
        <v>#VALUE!</v>
      </c>
      <c r="AW196" s="5" t="e">
        <f>Points[[#This Row],[19+]]-Points[[#This Row],[20+]]</f>
        <v>#VALUE!</v>
      </c>
      <c r="AX196" s="5" t="e">
        <f>Points[[#This Row],[20+]]-Points[[#This Row],[21+]]</f>
        <v>#VALUE!</v>
      </c>
      <c r="AY196" s="5" t="e">
        <f>Points[[#This Row],[21+]]-Points[[#This Row],[22+]]</f>
        <v>#VALUE!</v>
      </c>
      <c r="AZ196" s="5" t="e">
        <f>Points[[#This Row],[22+]]-Points[[#This Row],[23+]]</f>
        <v>#VALUE!</v>
      </c>
      <c r="BA196" s="5" t="e">
        <f>Points[[#This Row],[23+]]-Points[[#This Row],[24+]]</f>
        <v>#VALUE!</v>
      </c>
      <c r="BB196" s="5" t="e">
        <f>Points[[#This Row],[24+]]-Points[[#This Row],[25+]]</f>
        <v>#VALUE!</v>
      </c>
      <c r="BC196" s="5" t="e">
        <f>Points[[#This Row],[25+]]-Points[[#This Row],[26+]]</f>
        <v>#VALUE!</v>
      </c>
      <c r="BD196" s="5" t="e">
        <f>Points[[#This Row],[26+]]-Points[[#This Row],[27+]]</f>
        <v>#VALUE!</v>
      </c>
      <c r="BE196" s="5" t="e">
        <f>Points[[#This Row],[27+]]-Points[[#This Row],[28+]]</f>
        <v>#VALUE!</v>
      </c>
      <c r="BF196" s="5" t="e">
        <f>Points[[#This Row],[28+]]-Points[[#This Row],[29+]]</f>
        <v>#VALUE!</v>
      </c>
      <c r="BG196" s="5" t="e">
        <f>Points[[#This Row],[29+]]-Points[[#This Row],[30+]]</f>
        <v>#VALUE!</v>
      </c>
      <c r="BH196" s="5" t="e">
        <f>Points[[#This Row],[30+]]-Points[[#This Row],[31+]]</f>
        <v>#VALUE!</v>
      </c>
      <c r="BI196" s="5" t="e">
        <f>Points[[#This Row],[31+]]-Points[[#This Row],[32+]]</f>
        <v>#VALUE!</v>
      </c>
      <c r="BJ196" s="5" t="e">
        <f>Points[[#This Row],[32+]]-Points[[#This Row],[33+]]</f>
        <v>#VALUE!</v>
      </c>
      <c r="BK196" s="5" t="e">
        <f>Points[[#This Row],[33+]]-Points[[#This Row],[34+]]</f>
        <v>#VALUE!</v>
      </c>
      <c r="BL196" s="5" t="e">
        <f>Points[[#This Row],[34+]]-Points[[#This Row],[35+]]</f>
        <v>#VALUE!</v>
      </c>
      <c r="BM196" s="5" t="e">
        <f>Points[[#This Row],[35+]]-Points[[#This Row],[40+]]</f>
        <v>#VALUE!</v>
      </c>
      <c r="BN196" s="5" t="e">
        <f>Points[[#This Row],[40+]]-Points[[#This Row],[45+]]</f>
        <v>#VALUE!</v>
      </c>
    </row>
    <row r="197" spans="17:66" x14ac:dyDescent="0.25">
      <c r="Q197" s="3"/>
      <c r="R197" s="3"/>
      <c r="S197" s="3"/>
      <c r="T197" s="3"/>
      <c r="AL197" s="5" t="e">
        <f>Points[[#This Row],[8+]]-Points[[#This Row],[9+]]</f>
        <v>#VALUE!</v>
      </c>
      <c r="AM197" s="5" t="e">
        <f>Points[[#This Row],[9+]]-Points[[#This Row],[10+]]</f>
        <v>#VALUE!</v>
      </c>
      <c r="AN197" s="5" t="e">
        <f>Points[[#This Row],[10+]]-Points[[#This Row],[11+]]</f>
        <v>#VALUE!</v>
      </c>
      <c r="AO197" s="5" t="e">
        <f>Points[[#This Row],[11+]]-Points[[#This Row],[12+]]</f>
        <v>#VALUE!</v>
      </c>
      <c r="AP197" s="5" t="e">
        <f>Points[[#This Row],[12+]]-Points[[#This Row],[13+]]</f>
        <v>#VALUE!</v>
      </c>
      <c r="AQ197" s="5" t="e">
        <f>Points[[#This Row],[13+]]-Points[[#This Row],[14+]]</f>
        <v>#VALUE!</v>
      </c>
      <c r="AR197" s="5" t="e">
        <f>Points[[#This Row],[14+]]-Points[[#This Row],[15+]]</f>
        <v>#VALUE!</v>
      </c>
      <c r="AS197" s="5" t="e">
        <f>Points[[#This Row],[15+]]-Points[[#This Row],[16+]]</f>
        <v>#VALUE!</v>
      </c>
      <c r="AT197" s="5" t="e">
        <f>Points[[#This Row],[16+]]-Points[[#This Row],[17+]]</f>
        <v>#VALUE!</v>
      </c>
      <c r="AU197" s="5" t="e">
        <f>Points[[#This Row],[17+]]-Points[[#This Row],[18+]]</f>
        <v>#VALUE!</v>
      </c>
      <c r="AV197" s="5" t="e">
        <f>Points[[#This Row],[18+]]-Points[[#This Row],[19+]]</f>
        <v>#VALUE!</v>
      </c>
      <c r="AW197" s="5" t="e">
        <f>Points[[#This Row],[19+]]-Points[[#This Row],[20+]]</f>
        <v>#VALUE!</v>
      </c>
      <c r="AX197" s="5" t="e">
        <f>Points[[#This Row],[20+]]-Points[[#This Row],[21+]]</f>
        <v>#VALUE!</v>
      </c>
      <c r="AY197" s="5" t="e">
        <f>Points[[#This Row],[21+]]-Points[[#This Row],[22+]]</f>
        <v>#VALUE!</v>
      </c>
      <c r="AZ197" s="5" t="e">
        <f>Points[[#This Row],[22+]]-Points[[#This Row],[23+]]</f>
        <v>#VALUE!</v>
      </c>
      <c r="BA197" s="5" t="e">
        <f>Points[[#This Row],[23+]]-Points[[#This Row],[24+]]</f>
        <v>#VALUE!</v>
      </c>
      <c r="BB197" s="5" t="e">
        <f>Points[[#This Row],[24+]]-Points[[#This Row],[25+]]</f>
        <v>#VALUE!</v>
      </c>
      <c r="BC197" s="5" t="e">
        <f>Points[[#This Row],[25+]]-Points[[#This Row],[26+]]</f>
        <v>#VALUE!</v>
      </c>
      <c r="BD197" s="5" t="e">
        <f>Points[[#This Row],[26+]]-Points[[#This Row],[27+]]</f>
        <v>#VALUE!</v>
      </c>
      <c r="BE197" s="5" t="e">
        <f>Points[[#This Row],[27+]]-Points[[#This Row],[28+]]</f>
        <v>#VALUE!</v>
      </c>
      <c r="BF197" s="5" t="e">
        <f>Points[[#This Row],[28+]]-Points[[#This Row],[29+]]</f>
        <v>#VALUE!</v>
      </c>
      <c r="BG197" s="5" t="e">
        <f>Points[[#This Row],[29+]]-Points[[#This Row],[30+]]</f>
        <v>#VALUE!</v>
      </c>
      <c r="BH197" s="5" t="e">
        <f>Points[[#This Row],[30+]]-Points[[#This Row],[31+]]</f>
        <v>#VALUE!</v>
      </c>
      <c r="BI197" s="5" t="e">
        <f>Points[[#This Row],[31+]]-Points[[#This Row],[32+]]</f>
        <v>#VALUE!</v>
      </c>
      <c r="BJ197" s="5" t="e">
        <f>Points[[#This Row],[32+]]-Points[[#This Row],[33+]]</f>
        <v>#VALUE!</v>
      </c>
      <c r="BK197" s="5" t="e">
        <f>Points[[#This Row],[33+]]-Points[[#This Row],[34+]]</f>
        <v>#VALUE!</v>
      </c>
      <c r="BL197" s="5" t="e">
        <f>Points[[#This Row],[34+]]-Points[[#This Row],[35+]]</f>
        <v>#VALUE!</v>
      </c>
      <c r="BM197" s="5" t="e">
        <f>Points[[#This Row],[35+]]-Points[[#This Row],[40+]]</f>
        <v>#VALUE!</v>
      </c>
      <c r="BN197" s="5" t="e">
        <f>Points[[#This Row],[40+]]-Points[[#This Row],[45+]]</f>
        <v>#VALUE!</v>
      </c>
    </row>
    <row r="198" spans="17:66" x14ac:dyDescent="0.25">
      <c r="Q198" s="3"/>
      <c r="R198" s="3"/>
      <c r="S198" s="3"/>
      <c r="T198" s="3"/>
      <c r="AL198" s="5" t="e">
        <f>Points[[#This Row],[8+]]-Points[[#This Row],[9+]]</f>
        <v>#VALUE!</v>
      </c>
      <c r="AM198" s="5" t="e">
        <f>Points[[#This Row],[9+]]-Points[[#This Row],[10+]]</f>
        <v>#VALUE!</v>
      </c>
      <c r="AN198" s="5" t="e">
        <f>Points[[#This Row],[10+]]-Points[[#This Row],[11+]]</f>
        <v>#VALUE!</v>
      </c>
      <c r="AO198" s="5" t="e">
        <f>Points[[#This Row],[11+]]-Points[[#This Row],[12+]]</f>
        <v>#VALUE!</v>
      </c>
      <c r="AP198" s="5" t="e">
        <f>Points[[#This Row],[12+]]-Points[[#This Row],[13+]]</f>
        <v>#VALUE!</v>
      </c>
      <c r="AQ198" s="5" t="e">
        <f>Points[[#This Row],[13+]]-Points[[#This Row],[14+]]</f>
        <v>#VALUE!</v>
      </c>
      <c r="AR198" s="5" t="e">
        <f>Points[[#This Row],[14+]]-Points[[#This Row],[15+]]</f>
        <v>#VALUE!</v>
      </c>
      <c r="AS198" s="5" t="e">
        <f>Points[[#This Row],[15+]]-Points[[#This Row],[16+]]</f>
        <v>#VALUE!</v>
      </c>
      <c r="AT198" s="5" t="e">
        <f>Points[[#This Row],[16+]]-Points[[#This Row],[17+]]</f>
        <v>#VALUE!</v>
      </c>
      <c r="AU198" s="5" t="e">
        <f>Points[[#This Row],[17+]]-Points[[#This Row],[18+]]</f>
        <v>#VALUE!</v>
      </c>
      <c r="AV198" s="5" t="e">
        <f>Points[[#This Row],[18+]]-Points[[#This Row],[19+]]</f>
        <v>#VALUE!</v>
      </c>
      <c r="AW198" s="5" t="e">
        <f>Points[[#This Row],[19+]]-Points[[#This Row],[20+]]</f>
        <v>#VALUE!</v>
      </c>
      <c r="AX198" s="5" t="e">
        <f>Points[[#This Row],[20+]]-Points[[#This Row],[21+]]</f>
        <v>#VALUE!</v>
      </c>
      <c r="AY198" s="5" t="e">
        <f>Points[[#This Row],[21+]]-Points[[#This Row],[22+]]</f>
        <v>#VALUE!</v>
      </c>
      <c r="AZ198" s="5" t="e">
        <f>Points[[#This Row],[22+]]-Points[[#This Row],[23+]]</f>
        <v>#VALUE!</v>
      </c>
      <c r="BA198" s="5" t="e">
        <f>Points[[#This Row],[23+]]-Points[[#This Row],[24+]]</f>
        <v>#VALUE!</v>
      </c>
      <c r="BB198" s="5" t="e">
        <f>Points[[#This Row],[24+]]-Points[[#This Row],[25+]]</f>
        <v>#VALUE!</v>
      </c>
      <c r="BC198" s="5" t="e">
        <f>Points[[#This Row],[25+]]-Points[[#This Row],[26+]]</f>
        <v>#VALUE!</v>
      </c>
      <c r="BD198" s="5" t="e">
        <f>Points[[#This Row],[26+]]-Points[[#This Row],[27+]]</f>
        <v>#VALUE!</v>
      </c>
      <c r="BE198" s="5" t="e">
        <f>Points[[#This Row],[27+]]-Points[[#This Row],[28+]]</f>
        <v>#VALUE!</v>
      </c>
      <c r="BF198" s="5" t="e">
        <f>Points[[#This Row],[28+]]-Points[[#This Row],[29+]]</f>
        <v>#VALUE!</v>
      </c>
      <c r="BG198" s="5" t="e">
        <f>Points[[#This Row],[29+]]-Points[[#This Row],[30+]]</f>
        <v>#VALUE!</v>
      </c>
      <c r="BH198" s="5" t="e">
        <f>Points[[#This Row],[30+]]-Points[[#This Row],[31+]]</f>
        <v>#VALUE!</v>
      </c>
      <c r="BI198" s="5" t="e">
        <f>Points[[#This Row],[31+]]-Points[[#This Row],[32+]]</f>
        <v>#VALUE!</v>
      </c>
      <c r="BJ198" s="5" t="e">
        <f>Points[[#This Row],[32+]]-Points[[#This Row],[33+]]</f>
        <v>#VALUE!</v>
      </c>
      <c r="BK198" s="5" t="e">
        <f>Points[[#This Row],[33+]]-Points[[#This Row],[34+]]</f>
        <v>#VALUE!</v>
      </c>
      <c r="BL198" s="5" t="e">
        <f>Points[[#This Row],[34+]]-Points[[#This Row],[35+]]</f>
        <v>#VALUE!</v>
      </c>
      <c r="BM198" s="5" t="e">
        <f>Points[[#This Row],[35+]]-Points[[#This Row],[40+]]</f>
        <v>#VALUE!</v>
      </c>
      <c r="BN198" s="5" t="e">
        <f>Points[[#This Row],[40+]]-Points[[#This Row],[45+]]</f>
        <v>#VALUE!</v>
      </c>
    </row>
    <row r="199" spans="17:66" x14ac:dyDescent="0.25">
      <c r="Q199" s="3"/>
      <c r="R199" s="3"/>
      <c r="S199" s="3"/>
      <c r="T199" s="3"/>
      <c r="AL199" s="5" t="e">
        <f>Points[[#This Row],[8+]]-Points[[#This Row],[9+]]</f>
        <v>#VALUE!</v>
      </c>
      <c r="AM199" s="5" t="e">
        <f>Points[[#This Row],[9+]]-Points[[#This Row],[10+]]</f>
        <v>#VALUE!</v>
      </c>
      <c r="AN199" s="5" t="e">
        <f>Points[[#This Row],[10+]]-Points[[#This Row],[11+]]</f>
        <v>#VALUE!</v>
      </c>
      <c r="AO199" s="5" t="e">
        <f>Points[[#This Row],[11+]]-Points[[#This Row],[12+]]</f>
        <v>#VALUE!</v>
      </c>
      <c r="AP199" s="5" t="e">
        <f>Points[[#This Row],[12+]]-Points[[#This Row],[13+]]</f>
        <v>#VALUE!</v>
      </c>
      <c r="AQ199" s="5" t="e">
        <f>Points[[#This Row],[13+]]-Points[[#This Row],[14+]]</f>
        <v>#VALUE!</v>
      </c>
      <c r="AR199" s="5" t="e">
        <f>Points[[#This Row],[14+]]-Points[[#This Row],[15+]]</f>
        <v>#VALUE!</v>
      </c>
      <c r="AS199" s="5" t="e">
        <f>Points[[#This Row],[15+]]-Points[[#This Row],[16+]]</f>
        <v>#VALUE!</v>
      </c>
      <c r="AT199" s="5" t="e">
        <f>Points[[#This Row],[16+]]-Points[[#This Row],[17+]]</f>
        <v>#VALUE!</v>
      </c>
      <c r="AU199" s="5" t="e">
        <f>Points[[#This Row],[17+]]-Points[[#This Row],[18+]]</f>
        <v>#VALUE!</v>
      </c>
      <c r="AV199" s="5" t="e">
        <f>Points[[#This Row],[18+]]-Points[[#This Row],[19+]]</f>
        <v>#VALUE!</v>
      </c>
      <c r="AW199" s="5" t="e">
        <f>Points[[#This Row],[19+]]-Points[[#This Row],[20+]]</f>
        <v>#VALUE!</v>
      </c>
      <c r="AX199" s="5" t="e">
        <f>Points[[#This Row],[20+]]-Points[[#This Row],[21+]]</f>
        <v>#VALUE!</v>
      </c>
      <c r="AY199" s="5" t="e">
        <f>Points[[#This Row],[21+]]-Points[[#This Row],[22+]]</f>
        <v>#VALUE!</v>
      </c>
      <c r="AZ199" s="5" t="e">
        <f>Points[[#This Row],[22+]]-Points[[#This Row],[23+]]</f>
        <v>#VALUE!</v>
      </c>
      <c r="BA199" s="5" t="e">
        <f>Points[[#This Row],[23+]]-Points[[#This Row],[24+]]</f>
        <v>#VALUE!</v>
      </c>
      <c r="BB199" s="5" t="e">
        <f>Points[[#This Row],[24+]]-Points[[#This Row],[25+]]</f>
        <v>#VALUE!</v>
      </c>
      <c r="BC199" s="5" t="e">
        <f>Points[[#This Row],[25+]]-Points[[#This Row],[26+]]</f>
        <v>#VALUE!</v>
      </c>
      <c r="BD199" s="5" t="e">
        <f>Points[[#This Row],[26+]]-Points[[#This Row],[27+]]</f>
        <v>#VALUE!</v>
      </c>
      <c r="BE199" s="5" t="e">
        <f>Points[[#This Row],[27+]]-Points[[#This Row],[28+]]</f>
        <v>#VALUE!</v>
      </c>
      <c r="BF199" s="5" t="e">
        <f>Points[[#This Row],[28+]]-Points[[#This Row],[29+]]</f>
        <v>#VALUE!</v>
      </c>
      <c r="BG199" s="5" t="e">
        <f>Points[[#This Row],[29+]]-Points[[#This Row],[30+]]</f>
        <v>#VALUE!</v>
      </c>
      <c r="BH199" s="5" t="e">
        <f>Points[[#This Row],[30+]]-Points[[#This Row],[31+]]</f>
        <v>#VALUE!</v>
      </c>
      <c r="BI199" s="5" t="e">
        <f>Points[[#This Row],[31+]]-Points[[#This Row],[32+]]</f>
        <v>#VALUE!</v>
      </c>
      <c r="BJ199" s="5" t="e">
        <f>Points[[#This Row],[32+]]-Points[[#This Row],[33+]]</f>
        <v>#VALUE!</v>
      </c>
      <c r="BK199" s="5" t="e">
        <f>Points[[#This Row],[33+]]-Points[[#This Row],[34+]]</f>
        <v>#VALUE!</v>
      </c>
      <c r="BL199" s="5" t="e">
        <f>Points[[#This Row],[34+]]-Points[[#This Row],[35+]]</f>
        <v>#VALUE!</v>
      </c>
      <c r="BM199" s="5" t="e">
        <f>Points[[#This Row],[35+]]-Points[[#This Row],[40+]]</f>
        <v>#VALUE!</v>
      </c>
      <c r="BN199" s="5" t="e">
        <f>Points[[#This Row],[40+]]-Points[[#This Row],[45+]]</f>
        <v>#VALUE!</v>
      </c>
    </row>
    <row r="200" spans="17:66" x14ac:dyDescent="0.25">
      <c r="Q200" s="3"/>
      <c r="R200" s="3"/>
      <c r="S200" s="3"/>
      <c r="T200" s="3"/>
      <c r="AL200" s="5" t="e">
        <f>Points[[#This Row],[8+]]-Points[[#This Row],[9+]]</f>
        <v>#VALUE!</v>
      </c>
      <c r="AM200" s="5" t="e">
        <f>Points[[#This Row],[9+]]-Points[[#This Row],[10+]]</f>
        <v>#VALUE!</v>
      </c>
      <c r="AN200" s="5" t="e">
        <f>Points[[#This Row],[10+]]-Points[[#This Row],[11+]]</f>
        <v>#VALUE!</v>
      </c>
      <c r="AO200" s="5" t="e">
        <f>Points[[#This Row],[11+]]-Points[[#This Row],[12+]]</f>
        <v>#VALUE!</v>
      </c>
      <c r="AP200" s="5" t="e">
        <f>Points[[#This Row],[12+]]-Points[[#This Row],[13+]]</f>
        <v>#VALUE!</v>
      </c>
      <c r="AQ200" s="5" t="e">
        <f>Points[[#This Row],[13+]]-Points[[#This Row],[14+]]</f>
        <v>#VALUE!</v>
      </c>
      <c r="AR200" s="5" t="e">
        <f>Points[[#This Row],[14+]]-Points[[#This Row],[15+]]</f>
        <v>#VALUE!</v>
      </c>
      <c r="AS200" s="5" t="e">
        <f>Points[[#This Row],[15+]]-Points[[#This Row],[16+]]</f>
        <v>#VALUE!</v>
      </c>
      <c r="AT200" s="5" t="e">
        <f>Points[[#This Row],[16+]]-Points[[#This Row],[17+]]</f>
        <v>#VALUE!</v>
      </c>
      <c r="AU200" s="5" t="e">
        <f>Points[[#This Row],[17+]]-Points[[#This Row],[18+]]</f>
        <v>#VALUE!</v>
      </c>
      <c r="AV200" s="5" t="e">
        <f>Points[[#This Row],[18+]]-Points[[#This Row],[19+]]</f>
        <v>#VALUE!</v>
      </c>
      <c r="AW200" s="5" t="e">
        <f>Points[[#This Row],[19+]]-Points[[#This Row],[20+]]</f>
        <v>#VALUE!</v>
      </c>
      <c r="AX200" s="5" t="e">
        <f>Points[[#This Row],[20+]]-Points[[#This Row],[21+]]</f>
        <v>#VALUE!</v>
      </c>
      <c r="AY200" s="5" t="e">
        <f>Points[[#This Row],[21+]]-Points[[#This Row],[22+]]</f>
        <v>#VALUE!</v>
      </c>
      <c r="AZ200" s="5" t="e">
        <f>Points[[#This Row],[22+]]-Points[[#This Row],[23+]]</f>
        <v>#VALUE!</v>
      </c>
      <c r="BA200" s="5" t="e">
        <f>Points[[#This Row],[23+]]-Points[[#This Row],[24+]]</f>
        <v>#VALUE!</v>
      </c>
      <c r="BB200" s="5" t="e">
        <f>Points[[#This Row],[24+]]-Points[[#This Row],[25+]]</f>
        <v>#VALUE!</v>
      </c>
      <c r="BC200" s="5" t="e">
        <f>Points[[#This Row],[25+]]-Points[[#This Row],[26+]]</f>
        <v>#VALUE!</v>
      </c>
      <c r="BD200" s="5" t="e">
        <f>Points[[#This Row],[26+]]-Points[[#This Row],[27+]]</f>
        <v>#VALUE!</v>
      </c>
      <c r="BE200" s="5" t="e">
        <f>Points[[#This Row],[27+]]-Points[[#This Row],[28+]]</f>
        <v>#VALUE!</v>
      </c>
      <c r="BF200" s="5" t="e">
        <f>Points[[#This Row],[28+]]-Points[[#This Row],[29+]]</f>
        <v>#VALUE!</v>
      </c>
      <c r="BG200" s="5" t="e">
        <f>Points[[#This Row],[29+]]-Points[[#This Row],[30+]]</f>
        <v>#VALUE!</v>
      </c>
      <c r="BH200" s="5" t="e">
        <f>Points[[#This Row],[30+]]-Points[[#This Row],[31+]]</f>
        <v>#VALUE!</v>
      </c>
      <c r="BI200" s="5" t="e">
        <f>Points[[#This Row],[31+]]-Points[[#This Row],[32+]]</f>
        <v>#VALUE!</v>
      </c>
      <c r="BJ200" s="5" t="e">
        <f>Points[[#This Row],[32+]]-Points[[#This Row],[33+]]</f>
        <v>#VALUE!</v>
      </c>
      <c r="BK200" s="5" t="e">
        <f>Points[[#This Row],[33+]]-Points[[#This Row],[34+]]</f>
        <v>#VALUE!</v>
      </c>
      <c r="BL200" s="5" t="e">
        <f>Points[[#This Row],[34+]]-Points[[#This Row],[35+]]</f>
        <v>#VALUE!</v>
      </c>
      <c r="BM200" s="5" t="e">
        <f>Points[[#This Row],[35+]]-Points[[#This Row],[40+]]</f>
        <v>#VALUE!</v>
      </c>
      <c r="BN200" s="5" t="e">
        <f>Points[[#This Row],[40+]]-Points[[#This Row],[45+]]</f>
        <v>#VALUE!</v>
      </c>
    </row>
    <row r="201" spans="17:66" x14ac:dyDescent="0.25">
      <c r="Q201" s="3"/>
      <c r="R201" s="3"/>
      <c r="S201" s="3"/>
      <c r="T201" s="3"/>
      <c r="AL201" s="5" t="e">
        <f>Points[[#This Row],[8+]]-Points[[#This Row],[9+]]</f>
        <v>#VALUE!</v>
      </c>
      <c r="AM201" s="5" t="e">
        <f>Points[[#This Row],[9+]]-Points[[#This Row],[10+]]</f>
        <v>#VALUE!</v>
      </c>
      <c r="AN201" s="5" t="e">
        <f>Points[[#This Row],[10+]]-Points[[#This Row],[11+]]</f>
        <v>#VALUE!</v>
      </c>
      <c r="AO201" s="5" t="e">
        <f>Points[[#This Row],[11+]]-Points[[#This Row],[12+]]</f>
        <v>#VALUE!</v>
      </c>
      <c r="AP201" s="5" t="e">
        <f>Points[[#This Row],[12+]]-Points[[#This Row],[13+]]</f>
        <v>#VALUE!</v>
      </c>
      <c r="AQ201" s="5" t="e">
        <f>Points[[#This Row],[13+]]-Points[[#This Row],[14+]]</f>
        <v>#VALUE!</v>
      </c>
      <c r="AR201" s="5" t="e">
        <f>Points[[#This Row],[14+]]-Points[[#This Row],[15+]]</f>
        <v>#VALUE!</v>
      </c>
      <c r="AS201" s="5" t="e">
        <f>Points[[#This Row],[15+]]-Points[[#This Row],[16+]]</f>
        <v>#VALUE!</v>
      </c>
      <c r="AT201" s="5" t="e">
        <f>Points[[#This Row],[16+]]-Points[[#This Row],[17+]]</f>
        <v>#VALUE!</v>
      </c>
      <c r="AU201" s="5" t="e">
        <f>Points[[#This Row],[17+]]-Points[[#This Row],[18+]]</f>
        <v>#VALUE!</v>
      </c>
      <c r="AV201" s="5" t="e">
        <f>Points[[#This Row],[18+]]-Points[[#This Row],[19+]]</f>
        <v>#VALUE!</v>
      </c>
      <c r="AW201" s="5" t="e">
        <f>Points[[#This Row],[19+]]-Points[[#This Row],[20+]]</f>
        <v>#VALUE!</v>
      </c>
      <c r="AX201" s="5" t="e">
        <f>Points[[#This Row],[20+]]-Points[[#This Row],[21+]]</f>
        <v>#VALUE!</v>
      </c>
      <c r="AY201" s="5" t="e">
        <f>Points[[#This Row],[21+]]-Points[[#This Row],[22+]]</f>
        <v>#VALUE!</v>
      </c>
      <c r="AZ201" s="5" t="e">
        <f>Points[[#This Row],[22+]]-Points[[#This Row],[23+]]</f>
        <v>#VALUE!</v>
      </c>
      <c r="BA201" s="5" t="e">
        <f>Points[[#This Row],[23+]]-Points[[#This Row],[24+]]</f>
        <v>#VALUE!</v>
      </c>
      <c r="BB201" s="5" t="e">
        <f>Points[[#This Row],[24+]]-Points[[#This Row],[25+]]</f>
        <v>#VALUE!</v>
      </c>
      <c r="BC201" s="5" t="e">
        <f>Points[[#This Row],[25+]]-Points[[#This Row],[26+]]</f>
        <v>#VALUE!</v>
      </c>
      <c r="BD201" s="5" t="e">
        <f>Points[[#This Row],[26+]]-Points[[#This Row],[27+]]</f>
        <v>#VALUE!</v>
      </c>
      <c r="BE201" s="5" t="e">
        <f>Points[[#This Row],[27+]]-Points[[#This Row],[28+]]</f>
        <v>#VALUE!</v>
      </c>
      <c r="BF201" s="5" t="e">
        <f>Points[[#This Row],[28+]]-Points[[#This Row],[29+]]</f>
        <v>#VALUE!</v>
      </c>
      <c r="BG201" s="5" t="e">
        <f>Points[[#This Row],[29+]]-Points[[#This Row],[30+]]</f>
        <v>#VALUE!</v>
      </c>
      <c r="BH201" s="5" t="e">
        <f>Points[[#This Row],[30+]]-Points[[#This Row],[31+]]</f>
        <v>#VALUE!</v>
      </c>
      <c r="BI201" s="5" t="e">
        <f>Points[[#This Row],[31+]]-Points[[#This Row],[32+]]</f>
        <v>#VALUE!</v>
      </c>
      <c r="BJ201" s="5" t="e">
        <f>Points[[#This Row],[32+]]-Points[[#This Row],[33+]]</f>
        <v>#VALUE!</v>
      </c>
      <c r="BK201" s="5" t="e">
        <f>Points[[#This Row],[33+]]-Points[[#This Row],[34+]]</f>
        <v>#VALUE!</v>
      </c>
      <c r="BL201" s="5" t="e">
        <f>Points[[#This Row],[34+]]-Points[[#This Row],[35+]]</f>
        <v>#VALUE!</v>
      </c>
      <c r="BM201" s="5" t="e">
        <f>Points[[#This Row],[35+]]-Points[[#This Row],[40+]]</f>
        <v>#VALUE!</v>
      </c>
      <c r="BN201" s="5" t="e">
        <f>Points[[#This Row],[40+]]-Points[[#This Row],[45+]]</f>
        <v>#VALUE!</v>
      </c>
    </row>
    <row r="202" spans="17:66" x14ac:dyDescent="0.25">
      <c r="Q202" s="3"/>
      <c r="R202" s="3"/>
      <c r="S202" s="3"/>
      <c r="T202" s="3"/>
      <c r="AL202" s="5" t="e">
        <f>Points[[#This Row],[8+]]-Points[[#This Row],[9+]]</f>
        <v>#VALUE!</v>
      </c>
      <c r="AM202" s="5" t="e">
        <f>Points[[#This Row],[9+]]-Points[[#This Row],[10+]]</f>
        <v>#VALUE!</v>
      </c>
      <c r="AN202" s="5" t="e">
        <f>Points[[#This Row],[10+]]-Points[[#This Row],[11+]]</f>
        <v>#VALUE!</v>
      </c>
      <c r="AO202" s="5" t="e">
        <f>Points[[#This Row],[11+]]-Points[[#This Row],[12+]]</f>
        <v>#VALUE!</v>
      </c>
      <c r="AP202" s="5" t="e">
        <f>Points[[#This Row],[12+]]-Points[[#This Row],[13+]]</f>
        <v>#VALUE!</v>
      </c>
      <c r="AQ202" s="5" t="e">
        <f>Points[[#This Row],[13+]]-Points[[#This Row],[14+]]</f>
        <v>#VALUE!</v>
      </c>
      <c r="AR202" s="5" t="e">
        <f>Points[[#This Row],[14+]]-Points[[#This Row],[15+]]</f>
        <v>#VALUE!</v>
      </c>
      <c r="AS202" s="5" t="e">
        <f>Points[[#This Row],[15+]]-Points[[#This Row],[16+]]</f>
        <v>#VALUE!</v>
      </c>
      <c r="AT202" s="5" t="e">
        <f>Points[[#This Row],[16+]]-Points[[#This Row],[17+]]</f>
        <v>#VALUE!</v>
      </c>
      <c r="AU202" s="5" t="e">
        <f>Points[[#This Row],[17+]]-Points[[#This Row],[18+]]</f>
        <v>#VALUE!</v>
      </c>
      <c r="AV202" s="5" t="e">
        <f>Points[[#This Row],[18+]]-Points[[#This Row],[19+]]</f>
        <v>#VALUE!</v>
      </c>
      <c r="AW202" s="5" t="e">
        <f>Points[[#This Row],[19+]]-Points[[#This Row],[20+]]</f>
        <v>#VALUE!</v>
      </c>
      <c r="AX202" s="5" t="e">
        <f>Points[[#This Row],[20+]]-Points[[#This Row],[21+]]</f>
        <v>#VALUE!</v>
      </c>
      <c r="AY202" s="5" t="e">
        <f>Points[[#This Row],[21+]]-Points[[#This Row],[22+]]</f>
        <v>#VALUE!</v>
      </c>
      <c r="AZ202" s="5" t="e">
        <f>Points[[#This Row],[22+]]-Points[[#This Row],[23+]]</f>
        <v>#VALUE!</v>
      </c>
      <c r="BA202" s="5" t="e">
        <f>Points[[#This Row],[23+]]-Points[[#This Row],[24+]]</f>
        <v>#VALUE!</v>
      </c>
      <c r="BB202" s="5" t="e">
        <f>Points[[#This Row],[24+]]-Points[[#This Row],[25+]]</f>
        <v>#VALUE!</v>
      </c>
      <c r="BC202" s="5" t="e">
        <f>Points[[#This Row],[25+]]-Points[[#This Row],[26+]]</f>
        <v>#VALUE!</v>
      </c>
      <c r="BD202" s="5" t="e">
        <f>Points[[#This Row],[26+]]-Points[[#This Row],[27+]]</f>
        <v>#VALUE!</v>
      </c>
      <c r="BE202" s="5" t="e">
        <f>Points[[#This Row],[27+]]-Points[[#This Row],[28+]]</f>
        <v>#VALUE!</v>
      </c>
      <c r="BF202" s="5" t="e">
        <f>Points[[#This Row],[28+]]-Points[[#This Row],[29+]]</f>
        <v>#VALUE!</v>
      </c>
      <c r="BG202" s="5" t="e">
        <f>Points[[#This Row],[29+]]-Points[[#This Row],[30+]]</f>
        <v>#VALUE!</v>
      </c>
      <c r="BH202" s="5" t="e">
        <f>Points[[#This Row],[30+]]-Points[[#This Row],[31+]]</f>
        <v>#VALUE!</v>
      </c>
      <c r="BI202" s="5" t="e">
        <f>Points[[#This Row],[31+]]-Points[[#This Row],[32+]]</f>
        <v>#VALUE!</v>
      </c>
      <c r="BJ202" s="5" t="e">
        <f>Points[[#This Row],[32+]]-Points[[#This Row],[33+]]</f>
        <v>#VALUE!</v>
      </c>
      <c r="BK202" s="5" t="e">
        <f>Points[[#This Row],[33+]]-Points[[#This Row],[34+]]</f>
        <v>#VALUE!</v>
      </c>
      <c r="BL202" s="5" t="e">
        <f>Points[[#This Row],[34+]]-Points[[#This Row],[35+]]</f>
        <v>#VALUE!</v>
      </c>
      <c r="BM202" s="5" t="e">
        <f>Points[[#This Row],[35+]]-Points[[#This Row],[40+]]</f>
        <v>#VALUE!</v>
      </c>
      <c r="BN202" s="5" t="e">
        <f>Points[[#This Row],[40+]]-Points[[#This Row],[45+]]</f>
        <v>#VALUE!</v>
      </c>
    </row>
    <row r="203" spans="17:66" x14ac:dyDescent="0.25">
      <c r="Q203" s="3"/>
      <c r="R203" s="3"/>
      <c r="S203" s="3"/>
      <c r="T203" s="3"/>
      <c r="AL203" s="5" t="e">
        <f>Points[[#This Row],[8+]]-Points[[#This Row],[9+]]</f>
        <v>#VALUE!</v>
      </c>
      <c r="AM203" s="5" t="e">
        <f>Points[[#This Row],[9+]]-Points[[#This Row],[10+]]</f>
        <v>#VALUE!</v>
      </c>
      <c r="AN203" s="5" t="e">
        <f>Points[[#This Row],[10+]]-Points[[#This Row],[11+]]</f>
        <v>#VALUE!</v>
      </c>
      <c r="AO203" s="5" t="e">
        <f>Points[[#This Row],[11+]]-Points[[#This Row],[12+]]</f>
        <v>#VALUE!</v>
      </c>
      <c r="AP203" s="5" t="e">
        <f>Points[[#This Row],[12+]]-Points[[#This Row],[13+]]</f>
        <v>#VALUE!</v>
      </c>
      <c r="AQ203" s="5" t="e">
        <f>Points[[#This Row],[13+]]-Points[[#This Row],[14+]]</f>
        <v>#VALUE!</v>
      </c>
      <c r="AR203" s="5" t="e">
        <f>Points[[#This Row],[14+]]-Points[[#This Row],[15+]]</f>
        <v>#VALUE!</v>
      </c>
      <c r="AS203" s="5" t="e">
        <f>Points[[#This Row],[15+]]-Points[[#This Row],[16+]]</f>
        <v>#VALUE!</v>
      </c>
      <c r="AT203" s="5" t="e">
        <f>Points[[#This Row],[16+]]-Points[[#This Row],[17+]]</f>
        <v>#VALUE!</v>
      </c>
      <c r="AU203" s="5" t="e">
        <f>Points[[#This Row],[17+]]-Points[[#This Row],[18+]]</f>
        <v>#VALUE!</v>
      </c>
      <c r="AV203" s="5" t="e">
        <f>Points[[#This Row],[18+]]-Points[[#This Row],[19+]]</f>
        <v>#VALUE!</v>
      </c>
      <c r="AW203" s="5" t="e">
        <f>Points[[#This Row],[19+]]-Points[[#This Row],[20+]]</f>
        <v>#VALUE!</v>
      </c>
      <c r="AX203" s="5" t="e">
        <f>Points[[#This Row],[20+]]-Points[[#This Row],[21+]]</f>
        <v>#VALUE!</v>
      </c>
      <c r="AY203" s="5" t="e">
        <f>Points[[#This Row],[21+]]-Points[[#This Row],[22+]]</f>
        <v>#VALUE!</v>
      </c>
      <c r="AZ203" s="5" t="e">
        <f>Points[[#This Row],[22+]]-Points[[#This Row],[23+]]</f>
        <v>#VALUE!</v>
      </c>
      <c r="BA203" s="5" t="e">
        <f>Points[[#This Row],[23+]]-Points[[#This Row],[24+]]</f>
        <v>#VALUE!</v>
      </c>
      <c r="BB203" s="5" t="e">
        <f>Points[[#This Row],[24+]]-Points[[#This Row],[25+]]</f>
        <v>#VALUE!</v>
      </c>
      <c r="BC203" s="5" t="e">
        <f>Points[[#This Row],[25+]]-Points[[#This Row],[26+]]</f>
        <v>#VALUE!</v>
      </c>
      <c r="BD203" s="5" t="e">
        <f>Points[[#This Row],[26+]]-Points[[#This Row],[27+]]</f>
        <v>#VALUE!</v>
      </c>
      <c r="BE203" s="5" t="e">
        <f>Points[[#This Row],[27+]]-Points[[#This Row],[28+]]</f>
        <v>#VALUE!</v>
      </c>
      <c r="BF203" s="5" t="e">
        <f>Points[[#This Row],[28+]]-Points[[#This Row],[29+]]</f>
        <v>#VALUE!</v>
      </c>
      <c r="BG203" s="5" t="e">
        <f>Points[[#This Row],[29+]]-Points[[#This Row],[30+]]</f>
        <v>#VALUE!</v>
      </c>
      <c r="BH203" s="5" t="e">
        <f>Points[[#This Row],[30+]]-Points[[#This Row],[31+]]</f>
        <v>#VALUE!</v>
      </c>
      <c r="BI203" s="5" t="e">
        <f>Points[[#This Row],[31+]]-Points[[#This Row],[32+]]</f>
        <v>#VALUE!</v>
      </c>
      <c r="BJ203" s="5" t="e">
        <f>Points[[#This Row],[32+]]-Points[[#This Row],[33+]]</f>
        <v>#VALUE!</v>
      </c>
      <c r="BK203" s="5" t="e">
        <f>Points[[#This Row],[33+]]-Points[[#This Row],[34+]]</f>
        <v>#VALUE!</v>
      </c>
      <c r="BL203" s="5" t="e">
        <f>Points[[#This Row],[34+]]-Points[[#This Row],[35+]]</f>
        <v>#VALUE!</v>
      </c>
      <c r="BM203" s="5" t="e">
        <f>Points[[#This Row],[35+]]-Points[[#This Row],[40+]]</f>
        <v>#VALUE!</v>
      </c>
      <c r="BN203" s="5" t="e">
        <f>Points[[#This Row],[40+]]-Points[[#This Row],[45+]]</f>
        <v>#VALUE!</v>
      </c>
    </row>
    <row r="204" spans="17:66" x14ac:dyDescent="0.25">
      <c r="Q204" s="3"/>
      <c r="R204" s="3"/>
      <c r="S204" s="3"/>
      <c r="T204" s="3"/>
      <c r="AL204" s="5" t="e">
        <f>Points[[#This Row],[8+]]-Points[[#This Row],[9+]]</f>
        <v>#VALUE!</v>
      </c>
      <c r="AM204" s="5" t="e">
        <f>Points[[#This Row],[9+]]-Points[[#This Row],[10+]]</f>
        <v>#VALUE!</v>
      </c>
      <c r="AN204" s="5" t="e">
        <f>Points[[#This Row],[10+]]-Points[[#This Row],[11+]]</f>
        <v>#VALUE!</v>
      </c>
      <c r="AO204" s="5" t="e">
        <f>Points[[#This Row],[11+]]-Points[[#This Row],[12+]]</f>
        <v>#VALUE!</v>
      </c>
      <c r="AP204" s="5" t="e">
        <f>Points[[#This Row],[12+]]-Points[[#This Row],[13+]]</f>
        <v>#VALUE!</v>
      </c>
      <c r="AQ204" s="5" t="e">
        <f>Points[[#This Row],[13+]]-Points[[#This Row],[14+]]</f>
        <v>#VALUE!</v>
      </c>
      <c r="AR204" s="5" t="e">
        <f>Points[[#This Row],[14+]]-Points[[#This Row],[15+]]</f>
        <v>#VALUE!</v>
      </c>
      <c r="AS204" s="5" t="e">
        <f>Points[[#This Row],[15+]]-Points[[#This Row],[16+]]</f>
        <v>#VALUE!</v>
      </c>
      <c r="AT204" s="5" t="e">
        <f>Points[[#This Row],[16+]]-Points[[#This Row],[17+]]</f>
        <v>#VALUE!</v>
      </c>
      <c r="AU204" s="5" t="e">
        <f>Points[[#This Row],[17+]]-Points[[#This Row],[18+]]</f>
        <v>#VALUE!</v>
      </c>
      <c r="AV204" s="5" t="e">
        <f>Points[[#This Row],[18+]]-Points[[#This Row],[19+]]</f>
        <v>#VALUE!</v>
      </c>
      <c r="AW204" s="5" t="e">
        <f>Points[[#This Row],[19+]]-Points[[#This Row],[20+]]</f>
        <v>#VALUE!</v>
      </c>
      <c r="AX204" s="5" t="e">
        <f>Points[[#This Row],[20+]]-Points[[#This Row],[21+]]</f>
        <v>#VALUE!</v>
      </c>
      <c r="AY204" s="5" t="e">
        <f>Points[[#This Row],[21+]]-Points[[#This Row],[22+]]</f>
        <v>#VALUE!</v>
      </c>
      <c r="AZ204" s="5" t="e">
        <f>Points[[#This Row],[22+]]-Points[[#This Row],[23+]]</f>
        <v>#VALUE!</v>
      </c>
      <c r="BA204" s="5" t="e">
        <f>Points[[#This Row],[23+]]-Points[[#This Row],[24+]]</f>
        <v>#VALUE!</v>
      </c>
      <c r="BB204" s="5" t="e">
        <f>Points[[#This Row],[24+]]-Points[[#This Row],[25+]]</f>
        <v>#VALUE!</v>
      </c>
      <c r="BC204" s="5" t="e">
        <f>Points[[#This Row],[25+]]-Points[[#This Row],[26+]]</f>
        <v>#VALUE!</v>
      </c>
      <c r="BD204" s="5" t="e">
        <f>Points[[#This Row],[26+]]-Points[[#This Row],[27+]]</f>
        <v>#VALUE!</v>
      </c>
      <c r="BE204" s="5" t="e">
        <f>Points[[#This Row],[27+]]-Points[[#This Row],[28+]]</f>
        <v>#VALUE!</v>
      </c>
      <c r="BF204" s="5" t="e">
        <f>Points[[#This Row],[28+]]-Points[[#This Row],[29+]]</f>
        <v>#VALUE!</v>
      </c>
      <c r="BG204" s="5" t="e">
        <f>Points[[#This Row],[29+]]-Points[[#This Row],[30+]]</f>
        <v>#VALUE!</v>
      </c>
      <c r="BH204" s="5" t="e">
        <f>Points[[#This Row],[30+]]-Points[[#This Row],[31+]]</f>
        <v>#VALUE!</v>
      </c>
      <c r="BI204" s="5" t="e">
        <f>Points[[#This Row],[31+]]-Points[[#This Row],[32+]]</f>
        <v>#VALUE!</v>
      </c>
      <c r="BJ204" s="5" t="e">
        <f>Points[[#This Row],[32+]]-Points[[#This Row],[33+]]</f>
        <v>#VALUE!</v>
      </c>
      <c r="BK204" s="5" t="e">
        <f>Points[[#This Row],[33+]]-Points[[#This Row],[34+]]</f>
        <v>#VALUE!</v>
      </c>
      <c r="BL204" s="5" t="e">
        <f>Points[[#This Row],[34+]]-Points[[#This Row],[35+]]</f>
        <v>#VALUE!</v>
      </c>
      <c r="BM204" s="5" t="e">
        <f>Points[[#This Row],[35+]]-Points[[#This Row],[40+]]</f>
        <v>#VALUE!</v>
      </c>
      <c r="BN204" s="5" t="e">
        <f>Points[[#This Row],[40+]]-Points[[#This Row],[45+]]</f>
        <v>#VALUE!</v>
      </c>
    </row>
    <row r="205" spans="17:66" x14ac:dyDescent="0.25">
      <c r="Q205" s="3"/>
      <c r="R205" s="3"/>
      <c r="S205" s="3"/>
      <c r="T205" s="3"/>
      <c r="AL205" s="5" t="e">
        <f>Points[[#This Row],[8+]]-Points[[#This Row],[9+]]</f>
        <v>#VALUE!</v>
      </c>
      <c r="AM205" s="5" t="e">
        <f>Points[[#This Row],[9+]]-Points[[#This Row],[10+]]</f>
        <v>#VALUE!</v>
      </c>
      <c r="AN205" s="5" t="e">
        <f>Points[[#This Row],[10+]]-Points[[#This Row],[11+]]</f>
        <v>#VALUE!</v>
      </c>
      <c r="AO205" s="5" t="e">
        <f>Points[[#This Row],[11+]]-Points[[#This Row],[12+]]</f>
        <v>#VALUE!</v>
      </c>
      <c r="AP205" s="5" t="e">
        <f>Points[[#This Row],[12+]]-Points[[#This Row],[13+]]</f>
        <v>#VALUE!</v>
      </c>
      <c r="AQ205" s="5" t="e">
        <f>Points[[#This Row],[13+]]-Points[[#This Row],[14+]]</f>
        <v>#VALUE!</v>
      </c>
      <c r="AR205" s="5" t="e">
        <f>Points[[#This Row],[14+]]-Points[[#This Row],[15+]]</f>
        <v>#VALUE!</v>
      </c>
      <c r="AS205" s="5" t="e">
        <f>Points[[#This Row],[15+]]-Points[[#This Row],[16+]]</f>
        <v>#VALUE!</v>
      </c>
      <c r="AT205" s="5" t="e">
        <f>Points[[#This Row],[16+]]-Points[[#This Row],[17+]]</f>
        <v>#VALUE!</v>
      </c>
      <c r="AU205" s="5" t="e">
        <f>Points[[#This Row],[17+]]-Points[[#This Row],[18+]]</f>
        <v>#VALUE!</v>
      </c>
      <c r="AV205" s="5" t="e">
        <f>Points[[#This Row],[18+]]-Points[[#This Row],[19+]]</f>
        <v>#VALUE!</v>
      </c>
      <c r="AW205" s="5" t="e">
        <f>Points[[#This Row],[19+]]-Points[[#This Row],[20+]]</f>
        <v>#VALUE!</v>
      </c>
      <c r="AX205" s="5" t="e">
        <f>Points[[#This Row],[20+]]-Points[[#This Row],[21+]]</f>
        <v>#VALUE!</v>
      </c>
      <c r="AY205" s="5" t="e">
        <f>Points[[#This Row],[21+]]-Points[[#This Row],[22+]]</f>
        <v>#VALUE!</v>
      </c>
      <c r="AZ205" s="5" t="e">
        <f>Points[[#This Row],[22+]]-Points[[#This Row],[23+]]</f>
        <v>#VALUE!</v>
      </c>
      <c r="BA205" s="5" t="e">
        <f>Points[[#This Row],[23+]]-Points[[#This Row],[24+]]</f>
        <v>#VALUE!</v>
      </c>
      <c r="BB205" s="5" t="e">
        <f>Points[[#This Row],[24+]]-Points[[#This Row],[25+]]</f>
        <v>#VALUE!</v>
      </c>
      <c r="BC205" s="5" t="e">
        <f>Points[[#This Row],[25+]]-Points[[#This Row],[26+]]</f>
        <v>#VALUE!</v>
      </c>
      <c r="BD205" s="5" t="e">
        <f>Points[[#This Row],[26+]]-Points[[#This Row],[27+]]</f>
        <v>#VALUE!</v>
      </c>
      <c r="BE205" s="5" t="e">
        <f>Points[[#This Row],[27+]]-Points[[#This Row],[28+]]</f>
        <v>#VALUE!</v>
      </c>
      <c r="BF205" s="5" t="e">
        <f>Points[[#This Row],[28+]]-Points[[#This Row],[29+]]</f>
        <v>#VALUE!</v>
      </c>
      <c r="BG205" s="5" t="e">
        <f>Points[[#This Row],[29+]]-Points[[#This Row],[30+]]</f>
        <v>#VALUE!</v>
      </c>
      <c r="BH205" s="5" t="e">
        <f>Points[[#This Row],[30+]]-Points[[#This Row],[31+]]</f>
        <v>#VALUE!</v>
      </c>
      <c r="BI205" s="5" t="e">
        <f>Points[[#This Row],[31+]]-Points[[#This Row],[32+]]</f>
        <v>#VALUE!</v>
      </c>
      <c r="BJ205" s="5" t="e">
        <f>Points[[#This Row],[32+]]-Points[[#This Row],[33+]]</f>
        <v>#VALUE!</v>
      </c>
      <c r="BK205" s="5" t="e">
        <f>Points[[#This Row],[33+]]-Points[[#This Row],[34+]]</f>
        <v>#VALUE!</v>
      </c>
      <c r="BL205" s="5" t="e">
        <f>Points[[#This Row],[34+]]-Points[[#This Row],[35+]]</f>
        <v>#VALUE!</v>
      </c>
      <c r="BM205" s="5" t="e">
        <f>Points[[#This Row],[35+]]-Points[[#This Row],[40+]]</f>
        <v>#VALUE!</v>
      </c>
      <c r="BN205" s="5" t="e">
        <f>Points[[#This Row],[40+]]-Points[[#This Row],[45+]]</f>
        <v>#VALUE!</v>
      </c>
    </row>
    <row r="206" spans="17:66" x14ac:dyDescent="0.25">
      <c r="Q206" s="3"/>
      <c r="R206" s="3"/>
      <c r="S206" s="3"/>
      <c r="T206" s="3"/>
      <c r="AL206" s="5" t="e">
        <f>Points[[#This Row],[8+]]-Points[[#This Row],[9+]]</f>
        <v>#VALUE!</v>
      </c>
      <c r="AM206" s="5" t="e">
        <f>Points[[#This Row],[9+]]-Points[[#This Row],[10+]]</f>
        <v>#VALUE!</v>
      </c>
      <c r="AN206" s="5" t="e">
        <f>Points[[#This Row],[10+]]-Points[[#This Row],[11+]]</f>
        <v>#VALUE!</v>
      </c>
      <c r="AO206" s="5" t="e">
        <f>Points[[#This Row],[11+]]-Points[[#This Row],[12+]]</f>
        <v>#VALUE!</v>
      </c>
      <c r="AP206" s="5" t="e">
        <f>Points[[#This Row],[12+]]-Points[[#This Row],[13+]]</f>
        <v>#VALUE!</v>
      </c>
      <c r="AQ206" s="5" t="e">
        <f>Points[[#This Row],[13+]]-Points[[#This Row],[14+]]</f>
        <v>#VALUE!</v>
      </c>
      <c r="AR206" s="5" t="e">
        <f>Points[[#This Row],[14+]]-Points[[#This Row],[15+]]</f>
        <v>#VALUE!</v>
      </c>
      <c r="AS206" s="5" t="e">
        <f>Points[[#This Row],[15+]]-Points[[#This Row],[16+]]</f>
        <v>#VALUE!</v>
      </c>
      <c r="AT206" s="5" t="e">
        <f>Points[[#This Row],[16+]]-Points[[#This Row],[17+]]</f>
        <v>#VALUE!</v>
      </c>
      <c r="AU206" s="5" t="e">
        <f>Points[[#This Row],[17+]]-Points[[#This Row],[18+]]</f>
        <v>#VALUE!</v>
      </c>
      <c r="AV206" s="5" t="e">
        <f>Points[[#This Row],[18+]]-Points[[#This Row],[19+]]</f>
        <v>#VALUE!</v>
      </c>
      <c r="AW206" s="5" t="e">
        <f>Points[[#This Row],[19+]]-Points[[#This Row],[20+]]</f>
        <v>#VALUE!</v>
      </c>
      <c r="AX206" s="5" t="e">
        <f>Points[[#This Row],[20+]]-Points[[#This Row],[21+]]</f>
        <v>#VALUE!</v>
      </c>
      <c r="AY206" s="5" t="e">
        <f>Points[[#This Row],[21+]]-Points[[#This Row],[22+]]</f>
        <v>#VALUE!</v>
      </c>
      <c r="AZ206" s="5" t="e">
        <f>Points[[#This Row],[22+]]-Points[[#This Row],[23+]]</f>
        <v>#VALUE!</v>
      </c>
      <c r="BA206" s="5" t="e">
        <f>Points[[#This Row],[23+]]-Points[[#This Row],[24+]]</f>
        <v>#VALUE!</v>
      </c>
      <c r="BB206" s="5" t="e">
        <f>Points[[#This Row],[24+]]-Points[[#This Row],[25+]]</f>
        <v>#VALUE!</v>
      </c>
      <c r="BC206" s="5" t="e">
        <f>Points[[#This Row],[25+]]-Points[[#This Row],[26+]]</f>
        <v>#VALUE!</v>
      </c>
      <c r="BD206" s="5" t="e">
        <f>Points[[#This Row],[26+]]-Points[[#This Row],[27+]]</f>
        <v>#VALUE!</v>
      </c>
      <c r="BE206" s="5" t="e">
        <f>Points[[#This Row],[27+]]-Points[[#This Row],[28+]]</f>
        <v>#VALUE!</v>
      </c>
      <c r="BF206" s="5" t="e">
        <f>Points[[#This Row],[28+]]-Points[[#This Row],[29+]]</f>
        <v>#VALUE!</v>
      </c>
      <c r="BG206" s="5" t="e">
        <f>Points[[#This Row],[29+]]-Points[[#This Row],[30+]]</f>
        <v>#VALUE!</v>
      </c>
      <c r="BH206" s="5" t="e">
        <f>Points[[#This Row],[30+]]-Points[[#This Row],[31+]]</f>
        <v>#VALUE!</v>
      </c>
      <c r="BI206" s="5" t="e">
        <f>Points[[#This Row],[31+]]-Points[[#This Row],[32+]]</f>
        <v>#VALUE!</v>
      </c>
      <c r="BJ206" s="5" t="e">
        <f>Points[[#This Row],[32+]]-Points[[#This Row],[33+]]</f>
        <v>#VALUE!</v>
      </c>
      <c r="BK206" s="5" t="e">
        <f>Points[[#This Row],[33+]]-Points[[#This Row],[34+]]</f>
        <v>#VALUE!</v>
      </c>
      <c r="BL206" s="5" t="e">
        <f>Points[[#This Row],[34+]]-Points[[#This Row],[35+]]</f>
        <v>#VALUE!</v>
      </c>
      <c r="BM206" s="5" t="e">
        <f>Points[[#This Row],[35+]]-Points[[#This Row],[40+]]</f>
        <v>#VALUE!</v>
      </c>
      <c r="BN206" s="5" t="e">
        <f>Points[[#This Row],[40+]]-Points[[#This Row],[45+]]</f>
        <v>#VALUE!</v>
      </c>
    </row>
    <row r="207" spans="17:66" x14ac:dyDescent="0.25">
      <c r="Q207" s="3"/>
      <c r="R207" s="3"/>
      <c r="S207" s="3"/>
      <c r="T207" s="3"/>
      <c r="AL207" s="5" t="e">
        <f>Points[[#This Row],[8+]]-Points[[#This Row],[9+]]</f>
        <v>#VALUE!</v>
      </c>
      <c r="AM207" s="5" t="e">
        <f>Points[[#This Row],[9+]]-Points[[#This Row],[10+]]</f>
        <v>#VALUE!</v>
      </c>
      <c r="AN207" s="5" t="e">
        <f>Points[[#This Row],[10+]]-Points[[#This Row],[11+]]</f>
        <v>#VALUE!</v>
      </c>
      <c r="AO207" s="5" t="e">
        <f>Points[[#This Row],[11+]]-Points[[#This Row],[12+]]</f>
        <v>#VALUE!</v>
      </c>
      <c r="AP207" s="5" t="e">
        <f>Points[[#This Row],[12+]]-Points[[#This Row],[13+]]</f>
        <v>#VALUE!</v>
      </c>
      <c r="AQ207" s="5" t="e">
        <f>Points[[#This Row],[13+]]-Points[[#This Row],[14+]]</f>
        <v>#VALUE!</v>
      </c>
      <c r="AR207" s="5" t="e">
        <f>Points[[#This Row],[14+]]-Points[[#This Row],[15+]]</f>
        <v>#VALUE!</v>
      </c>
      <c r="AS207" s="5" t="e">
        <f>Points[[#This Row],[15+]]-Points[[#This Row],[16+]]</f>
        <v>#VALUE!</v>
      </c>
      <c r="AT207" s="5" t="e">
        <f>Points[[#This Row],[16+]]-Points[[#This Row],[17+]]</f>
        <v>#VALUE!</v>
      </c>
      <c r="AU207" s="5" t="e">
        <f>Points[[#This Row],[17+]]-Points[[#This Row],[18+]]</f>
        <v>#VALUE!</v>
      </c>
      <c r="AV207" s="5" t="e">
        <f>Points[[#This Row],[18+]]-Points[[#This Row],[19+]]</f>
        <v>#VALUE!</v>
      </c>
      <c r="AW207" s="5" t="e">
        <f>Points[[#This Row],[19+]]-Points[[#This Row],[20+]]</f>
        <v>#VALUE!</v>
      </c>
      <c r="AX207" s="5" t="e">
        <f>Points[[#This Row],[20+]]-Points[[#This Row],[21+]]</f>
        <v>#VALUE!</v>
      </c>
      <c r="AY207" s="5" t="e">
        <f>Points[[#This Row],[21+]]-Points[[#This Row],[22+]]</f>
        <v>#VALUE!</v>
      </c>
      <c r="AZ207" s="5" t="e">
        <f>Points[[#This Row],[22+]]-Points[[#This Row],[23+]]</f>
        <v>#VALUE!</v>
      </c>
      <c r="BA207" s="5" t="e">
        <f>Points[[#This Row],[23+]]-Points[[#This Row],[24+]]</f>
        <v>#VALUE!</v>
      </c>
      <c r="BB207" s="5" t="e">
        <f>Points[[#This Row],[24+]]-Points[[#This Row],[25+]]</f>
        <v>#VALUE!</v>
      </c>
      <c r="BC207" s="5" t="e">
        <f>Points[[#This Row],[25+]]-Points[[#This Row],[26+]]</f>
        <v>#VALUE!</v>
      </c>
      <c r="BD207" s="5" t="e">
        <f>Points[[#This Row],[26+]]-Points[[#This Row],[27+]]</f>
        <v>#VALUE!</v>
      </c>
      <c r="BE207" s="5" t="e">
        <f>Points[[#This Row],[27+]]-Points[[#This Row],[28+]]</f>
        <v>#VALUE!</v>
      </c>
      <c r="BF207" s="5" t="e">
        <f>Points[[#This Row],[28+]]-Points[[#This Row],[29+]]</f>
        <v>#VALUE!</v>
      </c>
      <c r="BG207" s="5" t="e">
        <f>Points[[#This Row],[29+]]-Points[[#This Row],[30+]]</f>
        <v>#VALUE!</v>
      </c>
      <c r="BH207" s="5" t="e">
        <f>Points[[#This Row],[30+]]-Points[[#This Row],[31+]]</f>
        <v>#VALUE!</v>
      </c>
      <c r="BI207" s="5" t="e">
        <f>Points[[#This Row],[31+]]-Points[[#This Row],[32+]]</f>
        <v>#VALUE!</v>
      </c>
      <c r="BJ207" s="5" t="e">
        <f>Points[[#This Row],[32+]]-Points[[#This Row],[33+]]</f>
        <v>#VALUE!</v>
      </c>
      <c r="BK207" s="5" t="e">
        <f>Points[[#This Row],[33+]]-Points[[#This Row],[34+]]</f>
        <v>#VALUE!</v>
      </c>
      <c r="BL207" s="5" t="e">
        <f>Points[[#This Row],[34+]]-Points[[#This Row],[35+]]</f>
        <v>#VALUE!</v>
      </c>
      <c r="BM207" s="5" t="e">
        <f>Points[[#This Row],[35+]]-Points[[#This Row],[40+]]</f>
        <v>#VALUE!</v>
      </c>
      <c r="BN207" s="5" t="e">
        <f>Points[[#This Row],[40+]]-Points[[#This Row],[45+]]</f>
        <v>#VALUE!</v>
      </c>
    </row>
    <row r="208" spans="17:66" x14ac:dyDescent="0.25">
      <c r="Q208" s="3"/>
      <c r="R208" s="3"/>
      <c r="S208" s="3"/>
      <c r="T208" s="3"/>
      <c r="AL208" s="5" t="e">
        <f>Points[[#This Row],[8+]]-Points[[#This Row],[9+]]</f>
        <v>#VALUE!</v>
      </c>
      <c r="AM208" s="5" t="e">
        <f>Points[[#This Row],[9+]]-Points[[#This Row],[10+]]</f>
        <v>#VALUE!</v>
      </c>
      <c r="AN208" s="5" t="e">
        <f>Points[[#This Row],[10+]]-Points[[#This Row],[11+]]</f>
        <v>#VALUE!</v>
      </c>
      <c r="AO208" s="5" t="e">
        <f>Points[[#This Row],[11+]]-Points[[#This Row],[12+]]</f>
        <v>#VALUE!</v>
      </c>
      <c r="AP208" s="5" t="e">
        <f>Points[[#This Row],[12+]]-Points[[#This Row],[13+]]</f>
        <v>#VALUE!</v>
      </c>
      <c r="AQ208" s="5" t="e">
        <f>Points[[#This Row],[13+]]-Points[[#This Row],[14+]]</f>
        <v>#VALUE!</v>
      </c>
      <c r="AR208" s="5" t="e">
        <f>Points[[#This Row],[14+]]-Points[[#This Row],[15+]]</f>
        <v>#VALUE!</v>
      </c>
      <c r="AS208" s="5" t="e">
        <f>Points[[#This Row],[15+]]-Points[[#This Row],[16+]]</f>
        <v>#VALUE!</v>
      </c>
      <c r="AT208" s="5" t="e">
        <f>Points[[#This Row],[16+]]-Points[[#This Row],[17+]]</f>
        <v>#VALUE!</v>
      </c>
      <c r="AU208" s="5" t="e">
        <f>Points[[#This Row],[17+]]-Points[[#This Row],[18+]]</f>
        <v>#VALUE!</v>
      </c>
      <c r="AV208" s="5" t="e">
        <f>Points[[#This Row],[18+]]-Points[[#This Row],[19+]]</f>
        <v>#VALUE!</v>
      </c>
      <c r="AW208" s="5" t="e">
        <f>Points[[#This Row],[19+]]-Points[[#This Row],[20+]]</f>
        <v>#VALUE!</v>
      </c>
      <c r="AX208" s="5" t="e">
        <f>Points[[#This Row],[20+]]-Points[[#This Row],[21+]]</f>
        <v>#VALUE!</v>
      </c>
      <c r="AY208" s="5" t="e">
        <f>Points[[#This Row],[21+]]-Points[[#This Row],[22+]]</f>
        <v>#VALUE!</v>
      </c>
      <c r="AZ208" s="5" t="e">
        <f>Points[[#This Row],[22+]]-Points[[#This Row],[23+]]</f>
        <v>#VALUE!</v>
      </c>
      <c r="BA208" s="5" t="e">
        <f>Points[[#This Row],[23+]]-Points[[#This Row],[24+]]</f>
        <v>#VALUE!</v>
      </c>
      <c r="BB208" s="5" t="e">
        <f>Points[[#This Row],[24+]]-Points[[#This Row],[25+]]</f>
        <v>#VALUE!</v>
      </c>
      <c r="BC208" s="5" t="e">
        <f>Points[[#This Row],[25+]]-Points[[#This Row],[26+]]</f>
        <v>#VALUE!</v>
      </c>
      <c r="BD208" s="5" t="e">
        <f>Points[[#This Row],[26+]]-Points[[#This Row],[27+]]</f>
        <v>#VALUE!</v>
      </c>
      <c r="BE208" s="5" t="e">
        <f>Points[[#This Row],[27+]]-Points[[#This Row],[28+]]</f>
        <v>#VALUE!</v>
      </c>
      <c r="BF208" s="5" t="e">
        <f>Points[[#This Row],[28+]]-Points[[#This Row],[29+]]</f>
        <v>#VALUE!</v>
      </c>
      <c r="BG208" s="5" t="e">
        <f>Points[[#This Row],[29+]]-Points[[#This Row],[30+]]</f>
        <v>#VALUE!</v>
      </c>
      <c r="BH208" s="5" t="e">
        <f>Points[[#This Row],[30+]]-Points[[#This Row],[31+]]</f>
        <v>#VALUE!</v>
      </c>
      <c r="BI208" s="5" t="e">
        <f>Points[[#This Row],[31+]]-Points[[#This Row],[32+]]</f>
        <v>#VALUE!</v>
      </c>
      <c r="BJ208" s="5" t="e">
        <f>Points[[#This Row],[32+]]-Points[[#This Row],[33+]]</f>
        <v>#VALUE!</v>
      </c>
      <c r="BK208" s="5" t="e">
        <f>Points[[#This Row],[33+]]-Points[[#This Row],[34+]]</f>
        <v>#VALUE!</v>
      </c>
      <c r="BL208" s="5" t="e">
        <f>Points[[#This Row],[34+]]-Points[[#This Row],[35+]]</f>
        <v>#VALUE!</v>
      </c>
      <c r="BM208" s="5" t="e">
        <f>Points[[#This Row],[35+]]-Points[[#This Row],[40+]]</f>
        <v>#VALUE!</v>
      </c>
      <c r="BN208" s="5" t="e">
        <f>Points[[#This Row],[40+]]-Points[[#This Row],[45+]]</f>
        <v>#VALUE!</v>
      </c>
    </row>
    <row r="209" spans="17:66" x14ac:dyDescent="0.25">
      <c r="Q209" s="3"/>
      <c r="R209" s="3"/>
      <c r="S209" s="3"/>
      <c r="T209" s="3"/>
      <c r="AL209" s="5" t="e">
        <f>Points[[#This Row],[8+]]-Points[[#This Row],[9+]]</f>
        <v>#VALUE!</v>
      </c>
      <c r="AM209" s="5" t="e">
        <f>Points[[#This Row],[9+]]-Points[[#This Row],[10+]]</f>
        <v>#VALUE!</v>
      </c>
      <c r="AN209" s="5" t="e">
        <f>Points[[#This Row],[10+]]-Points[[#This Row],[11+]]</f>
        <v>#VALUE!</v>
      </c>
      <c r="AO209" s="5" t="e">
        <f>Points[[#This Row],[11+]]-Points[[#This Row],[12+]]</f>
        <v>#VALUE!</v>
      </c>
      <c r="AP209" s="5" t="e">
        <f>Points[[#This Row],[12+]]-Points[[#This Row],[13+]]</f>
        <v>#VALUE!</v>
      </c>
      <c r="AQ209" s="5" t="e">
        <f>Points[[#This Row],[13+]]-Points[[#This Row],[14+]]</f>
        <v>#VALUE!</v>
      </c>
      <c r="AR209" s="5" t="e">
        <f>Points[[#This Row],[14+]]-Points[[#This Row],[15+]]</f>
        <v>#VALUE!</v>
      </c>
      <c r="AS209" s="5" t="e">
        <f>Points[[#This Row],[15+]]-Points[[#This Row],[16+]]</f>
        <v>#VALUE!</v>
      </c>
      <c r="AT209" s="5" t="e">
        <f>Points[[#This Row],[16+]]-Points[[#This Row],[17+]]</f>
        <v>#VALUE!</v>
      </c>
      <c r="AU209" s="5" t="e">
        <f>Points[[#This Row],[17+]]-Points[[#This Row],[18+]]</f>
        <v>#VALUE!</v>
      </c>
      <c r="AV209" s="5" t="e">
        <f>Points[[#This Row],[18+]]-Points[[#This Row],[19+]]</f>
        <v>#VALUE!</v>
      </c>
      <c r="AW209" s="5" t="e">
        <f>Points[[#This Row],[19+]]-Points[[#This Row],[20+]]</f>
        <v>#VALUE!</v>
      </c>
      <c r="AX209" s="5" t="e">
        <f>Points[[#This Row],[20+]]-Points[[#This Row],[21+]]</f>
        <v>#VALUE!</v>
      </c>
      <c r="AY209" s="5" t="e">
        <f>Points[[#This Row],[21+]]-Points[[#This Row],[22+]]</f>
        <v>#VALUE!</v>
      </c>
      <c r="AZ209" s="5" t="e">
        <f>Points[[#This Row],[22+]]-Points[[#This Row],[23+]]</f>
        <v>#VALUE!</v>
      </c>
      <c r="BA209" s="5" t="e">
        <f>Points[[#This Row],[23+]]-Points[[#This Row],[24+]]</f>
        <v>#VALUE!</v>
      </c>
      <c r="BB209" s="5" t="e">
        <f>Points[[#This Row],[24+]]-Points[[#This Row],[25+]]</f>
        <v>#VALUE!</v>
      </c>
      <c r="BC209" s="5" t="e">
        <f>Points[[#This Row],[25+]]-Points[[#This Row],[26+]]</f>
        <v>#VALUE!</v>
      </c>
      <c r="BD209" s="5" t="e">
        <f>Points[[#This Row],[26+]]-Points[[#This Row],[27+]]</f>
        <v>#VALUE!</v>
      </c>
      <c r="BE209" s="5" t="e">
        <f>Points[[#This Row],[27+]]-Points[[#This Row],[28+]]</f>
        <v>#VALUE!</v>
      </c>
      <c r="BF209" s="5" t="e">
        <f>Points[[#This Row],[28+]]-Points[[#This Row],[29+]]</f>
        <v>#VALUE!</v>
      </c>
      <c r="BG209" s="5" t="e">
        <f>Points[[#This Row],[29+]]-Points[[#This Row],[30+]]</f>
        <v>#VALUE!</v>
      </c>
      <c r="BH209" s="5" t="e">
        <f>Points[[#This Row],[30+]]-Points[[#This Row],[31+]]</f>
        <v>#VALUE!</v>
      </c>
      <c r="BI209" s="5" t="e">
        <f>Points[[#This Row],[31+]]-Points[[#This Row],[32+]]</f>
        <v>#VALUE!</v>
      </c>
      <c r="BJ209" s="5" t="e">
        <f>Points[[#This Row],[32+]]-Points[[#This Row],[33+]]</f>
        <v>#VALUE!</v>
      </c>
      <c r="BK209" s="5" t="e">
        <f>Points[[#This Row],[33+]]-Points[[#This Row],[34+]]</f>
        <v>#VALUE!</v>
      </c>
      <c r="BL209" s="5" t="e">
        <f>Points[[#This Row],[34+]]-Points[[#This Row],[35+]]</f>
        <v>#VALUE!</v>
      </c>
      <c r="BM209" s="5" t="e">
        <f>Points[[#This Row],[35+]]-Points[[#This Row],[40+]]</f>
        <v>#VALUE!</v>
      </c>
      <c r="BN209" s="5" t="e">
        <f>Points[[#This Row],[40+]]-Points[[#This Row],[45+]]</f>
        <v>#VALUE!</v>
      </c>
    </row>
    <row r="210" spans="17:66" x14ac:dyDescent="0.25">
      <c r="Q210" s="3"/>
      <c r="R210" s="3"/>
      <c r="S210" s="3"/>
      <c r="T210" s="3"/>
      <c r="AL210" s="5" t="e">
        <f>Points[[#This Row],[8+]]-Points[[#This Row],[9+]]</f>
        <v>#VALUE!</v>
      </c>
      <c r="AM210" s="5" t="e">
        <f>Points[[#This Row],[9+]]-Points[[#This Row],[10+]]</f>
        <v>#VALUE!</v>
      </c>
      <c r="AN210" s="5" t="e">
        <f>Points[[#This Row],[10+]]-Points[[#This Row],[11+]]</f>
        <v>#VALUE!</v>
      </c>
      <c r="AO210" s="5" t="e">
        <f>Points[[#This Row],[11+]]-Points[[#This Row],[12+]]</f>
        <v>#VALUE!</v>
      </c>
      <c r="AP210" s="5" t="e">
        <f>Points[[#This Row],[12+]]-Points[[#This Row],[13+]]</f>
        <v>#VALUE!</v>
      </c>
      <c r="AQ210" s="5" t="e">
        <f>Points[[#This Row],[13+]]-Points[[#This Row],[14+]]</f>
        <v>#VALUE!</v>
      </c>
      <c r="AR210" s="5" t="e">
        <f>Points[[#This Row],[14+]]-Points[[#This Row],[15+]]</f>
        <v>#VALUE!</v>
      </c>
      <c r="AS210" s="5" t="e">
        <f>Points[[#This Row],[15+]]-Points[[#This Row],[16+]]</f>
        <v>#VALUE!</v>
      </c>
      <c r="AT210" s="5" t="e">
        <f>Points[[#This Row],[16+]]-Points[[#This Row],[17+]]</f>
        <v>#VALUE!</v>
      </c>
      <c r="AU210" s="5" t="e">
        <f>Points[[#This Row],[17+]]-Points[[#This Row],[18+]]</f>
        <v>#VALUE!</v>
      </c>
      <c r="AV210" s="5" t="e">
        <f>Points[[#This Row],[18+]]-Points[[#This Row],[19+]]</f>
        <v>#VALUE!</v>
      </c>
      <c r="AW210" s="5" t="e">
        <f>Points[[#This Row],[19+]]-Points[[#This Row],[20+]]</f>
        <v>#VALUE!</v>
      </c>
      <c r="AX210" s="5" t="e">
        <f>Points[[#This Row],[20+]]-Points[[#This Row],[21+]]</f>
        <v>#VALUE!</v>
      </c>
      <c r="AY210" s="5" t="e">
        <f>Points[[#This Row],[21+]]-Points[[#This Row],[22+]]</f>
        <v>#VALUE!</v>
      </c>
      <c r="AZ210" s="5" t="e">
        <f>Points[[#This Row],[22+]]-Points[[#This Row],[23+]]</f>
        <v>#VALUE!</v>
      </c>
      <c r="BA210" s="5" t="e">
        <f>Points[[#This Row],[23+]]-Points[[#This Row],[24+]]</f>
        <v>#VALUE!</v>
      </c>
      <c r="BB210" s="5" t="e">
        <f>Points[[#This Row],[24+]]-Points[[#This Row],[25+]]</f>
        <v>#VALUE!</v>
      </c>
      <c r="BC210" s="5" t="e">
        <f>Points[[#This Row],[25+]]-Points[[#This Row],[26+]]</f>
        <v>#VALUE!</v>
      </c>
      <c r="BD210" s="5" t="e">
        <f>Points[[#This Row],[26+]]-Points[[#This Row],[27+]]</f>
        <v>#VALUE!</v>
      </c>
      <c r="BE210" s="5" t="e">
        <f>Points[[#This Row],[27+]]-Points[[#This Row],[28+]]</f>
        <v>#VALUE!</v>
      </c>
      <c r="BF210" s="5" t="e">
        <f>Points[[#This Row],[28+]]-Points[[#This Row],[29+]]</f>
        <v>#VALUE!</v>
      </c>
      <c r="BG210" s="5" t="e">
        <f>Points[[#This Row],[29+]]-Points[[#This Row],[30+]]</f>
        <v>#VALUE!</v>
      </c>
      <c r="BH210" s="5" t="e">
        <f>Points[[#This Row],[30+]]-Points[[#This Row],[31+]]</f>
        <v>#VALUE!</v>
      </c>
      <c r="BI210" s="5" t="e">
        <f>Points[[#This Row],[31+]]-Points[[#This Row],[32+]]</f>
        <v>#VALUE!</v>
      </c>
      <c r="BJ210" s="5" t="e">
        <f>Points[[#This Row],[32+]]-Points[[#This Row],[33+]]</f>
        <v>#VALUE!</v>
      </c>
      <c r="BK210" s="5" t="e">
        <f>Points[[#This Row],[33+]]-Points[[#This Row],[34+]]</f>
        <v>#VALUE!</v>
      </c>
      <c r="BL210" s="5" t="e">
        <f>Points[[#This Row],[34+]]-Points[[#This Row],[35+]]</f>
        <v>#VALUE!</v>
      </c>
      <c r="BM210" s="5" t="e">
        <f>Points[[#This Row],[35+]]-Points[[#This Row],[40+]]</f>
        <v>#VALUE!</v>
      </c>
      <c r="BN210" s="5" t="e">
        <f>Points[[#This Row],[40+]]-Points[[#This Row],[45+]]</f>
        <v>#VALUE!</v>
      </c>
    </row>
    <row r="211" spans="17:66" x14ac:dyDescent="0.25">
      <c r="Q211" s="3"/>
      <c r="R211" s="3"/>
      <c r="S211" s="3"/>
      <c r="T211" s="3"/>
      <c r="AL211" s="5" t="e">
        <f>Points[[#This Row],[8+]]-Points[[#This Row],[9+]]</f>
        <v>#VALUE!</v>
      </c>
      <c r="AM211" s="5" t="e">
        <f>Points[[#This Row],[9+]]-Points[[#This Row],[10+]]</f>
        <v>#VALUE!</v>
      </c>
      <c r="AN211" s="5" t="e">
        <f>Points[[#This Row],[10+]]-Points[[#This Row],[11+]]</f>
        <v>#VALUE!</v>
      </c>
      <c r="AO211" s="5" t="e">
        <f>Points[[#This Row],[11+]]-Points[[#This Row],[12+]]</f>
        <v>#VALUE!</v>
      </c>
      <c r="AP211" s="5" t="e">
        <f>Points[[#This Row],[12+]]-Points[[#This Row],[13+]]</f>
        <v>#VALUE!</v>
      </c>
      <c r="AQ211" s="5" t="e">
        <f>Points[[#This Row],[13+]]-Points[[#This Row],[14+]]</f>
        <v>#VALUE!</v>
      </c>
      <c r="AR211" s="5" t="e">
        <f>Points[[#This Row],[14+]]-Points[[#This Row],[15+]]</f>
        <v>#VALUE!</v>
      </c>
      <c r="AS211" s="5" t="e">
        <f>Points[[#This Row],[15+]]-Points[[#This Row],[16+]]</f>
        <v>#VALUE!</v>
      </c>
      <c r="AT211" s="5" t="e">
        <f>Points[[#This Row],[16+]]-Points[[#This Row],[17+]]</f>
        <v>#VALUE!</v>
      </c>
      <c r="AU211" s="5" t="e">
        <f>Points[[#This Row],[17+]]-Points[[#This Row],[18+]]</f>
        <v>#VALUE!</v>
      </c>
      <c r="AV211" s="5" t="e">
        <f>Points[[#This Row],[18+]]-Points[[#This Row],[19+]]</f>
        <v>#VALUE!</v>
      </c>
      <c r="AW211" s="5" t="e">
        <f>Points[[#This Row],[19+]]-Points[[#This Row],[20+]]</f>
        <v>#VALUE!</v>
      </c>
      <c r="AX211" s="5" t="e">
        <f>Points[[#This Row],[20+]]-Points[[#This Row],[21+]]</f>
        <v>#VALUE!</v>
      </c>
      <c r="AY211" s="5" t="e">
        <f>Points[[#This Row],[21+]]-Points[[#This Row],[22+]]</f>
        <v>#VALUE!</v>
      </c>
      <c r="AZ211" s="5" t="e">
        <f>Points[[#This Row],[22+]]-Points[[#This Row],[23+]]</f>
        <v>#VALUE!</v>
      </c>
      <c r="BA211" s="5" t="e">
        <f>Points[[#This Row],[23+]]-Points[[#This Row],[24+]]</f>
        <v>#VALUE!</v>
      </c>
      <c r="BB211" s="5" t="e">
        <f>Points[[#This Row],[24+]]-Points[[#This Row],[25+]]</f>
        <v>#VALUE!</v>
      </c>
      <c r="BC211" s="5" t="e">
        <f>Points[[#This Row],[25+]]-Points[[#This Row],[26+]]</f>
        <v>#VALUE!</v>
      </c>
      <c r="BD211" s="5" t="e">
        <f>Points[[#This Row],[26+]]-Points[[#This Row],[27+]]</f>
        <v>#VALUE!</v>
      </c>
      <c r="BE211" s="5" t="e">
        <f>Points[[#This Row],[27+]]-Points[[#This Row],[28+]]</f>
        <v>#VALUE!</v>
      </c>
      <c r="BF211" s="5" t="e">
        <f>Points[[#This Row],[28+]]-Points[[#This Row],[29+]]</f>
        <v>#VALUE!</v>
      </c>
      <c r="BG211" s="5" t="e">
        <f>Points[[#This Row],[29+]]-Points[[#This Row],[30+]]</f>
        <v>#VALUE!</v>
      </c>
      <c r="BH211" s="5" t="e">
        <f>Points[[#This Row],[30+]]-Points[[#This Row],[31+]]</f>
        <v>#VALUE!</v>
      </c>
      <c r="BI211" s="5" t="e">
        <f>Points[[#This Row],[31+]]-Points[[#This Row],[32+]]</f>
        <v>#VALUE!</v>
      </c>
      <c r="BJ211" s="5" t="e">
        <f>Points[[#This Row],[32+]]-Points[[#This Row],[33+]]</f>
        <v>#VALUE!</v>
      </c>
      <c r="BK211" s="5" t="e">
        <f>Points[[#This Row],[33+]]-Points[[#This Row],[34+]]</f>
        <v>#VALUE!</v>
      </c>
      <c r="BL211" s="5" t="e">
        <f>Points[[#This Row],[34+]]-Points[[#This Row],[35+]]</f>
        <v>#VALUE!</v>
      </c>
      <c r="BM211" s="5" t="e">
        <f>Points[[#This Row],[35+]]-Points[[#This Row],[40+]]</f>
        <v>#VALUE!</v>
      </c>
      <c r="BN211" s="5" t="e">
        <f>Points[[#This Row],[40+]]-Points[[#This Row],[45+]]</f>
        <v>#VALUE!</v>
      </c>
    </row>
    <row r="212" spans="17:66" x14ac:dyDescent="0.25">
      <c r="Q212" s="3"/>
      <c r="R212" s="3"/>
      <c r="S212" s="3"/>
      <c r="T212" s="3"/>
      <c r="AL212" s="5" t="e">
        <f>Points[[#This Row],[8+]]-Points[[#This Row],[9+]]</f>
        <v>#VALUE!</v>
      </c>
      <c r="AM212" s="5" t="e">
        <f>Points[[#This Row],[9+]]-Points[[#This Row],[10+]]</f>
        <v>#VALUE!</v>
      </c>
      <c r="AN212" s="5" t="e">
        <f>Points[[#This Row],[10+]]-Points[[#This Row],[11+]]</f>
        <v>#VALUE!</v>
      </c>
      <c r="AO212" s="5" t="e">
        <f>Points[[#This Row],[11+]]-Points[[#This Row],[12+]]</f>
        <v>#VALUE!</v>
      </c>
      <c r="AP212" s="5" t="e">
        <f>Points[[#This Row],[12+]]-Points[[#This Row],[13+]]</f>
        <v>#VALUE!</v>
      </c>
      <c r="AQ212" s="5" t="e">
        <f>Points[[#This Row],[13+]]-Points[[#This Row],[14+]]</f>
        <v>#VALUE!</v>
      </c>
      <c r="AR212" s="5" t="e">
        <f>Points[[#This Row],[14+]]-Points[[#This Row],[15+]]</f>
        <v>#VALUE!</v>
      </c>
      <c r="AS212" s="5" t="e">
        <f>Points[[#This Row],[15+]]-Points[[#This Row],[16+]]</f>
        <v>#VALUE!</v>
      </c>
      <c r="AT212" s="5" t="e">
        <f>Points[[#This Row],[16+]]-Points[[#This Row],[17+]]</f>
        <v>#VALUE!</v>
      </c>
      <c r="AU212" s="5" t="e">
        <f>Points[[#This Row],[17+]]-Points[[#This Row],[18+]]</f>
        <v>#VALUE!</v>
      </c>
      <c r="AV212" s="5" t="e">
        <f>Points[[#This Row],[18+]]-Points[[#This Row],[19+]]</f>
        <v>#VALUE!</v>
      </c>
      <c r="AW212" s="5" t="e">
        <f>Points[[#This Row],[19+]]-Points[[#This Row],[20+]]</f>
        <v>#VALUE!</v>
      </c>
      <c r="AX212" s="5" t="e">
        <f>Points[[#This Row],[20+]]-Points[[#This Row],[21+]]</f>
        <v>#VALUE!</v>
      </c>
      <c r="AY212" s="5" t="e">
        <f>Points[[#This Row],[21+]]-Points[[#This Row],[22+]]</f>
        <v>#VALUE!</v>
      </c>
      <c r="AZ212" s="5" t="e">
        <f>Points[[#This Row],[22+]]-Points[[#This Row],[23+]]</f>
        <v>#VALUE!</v>
      </c>
      <c r="BA212" s="5" t="e">
        <f>Points[[#This Row],[23+]]-Points[[#This Row],[24+]]</f>
        <v>#VALUE!</v>
      </c>
      <c r="BB212" s="5" t="e">
        <f>Points[[#This Row],[24+]]-Points[[#This Row],[25+]]</f>
        <v>#VALUE!</v>
      </c>
      <c r="BC212" s="5" t="e">
        <f>Points[[#This Row],[25+]]-Points[[#This Row],[26+]]</f>
        <v>#VALUE!</v>
      </c>
      <c r="BD212" s="5" t="e">
        <f>Points[[#This Row],[26+]]-Points[[#This Row],[27+]]</f>
        <v>#VALUE!</v>
      </c>
      <c r="BE212" s="5" t="e">
        <f>Points[[#This Row],[27+]]-Points[[#This Row],[28+]]</f>
        <v>#VALUE!</v>
      </c>
      <c r="BF212" s="5" t="e">
        <f>Points[[#This Row],[28+]]-Points[[#This Row],[29+]]</f>
        <v>#VALUE!</v>
      </c>
      <c r="BG212" s="5" t="e">
        <f>Points[[#This Row],[29+]]-Points[[#This Row],[30+]]</f>
        <v>#VALUE!</v>
      </c>
      <c r="BH212" s="5" t="e">
        <f>Points[[#This Row],[30+]]-Points[[#This Row],[31+]]</f>
        <v>#VALUE!</v>
      </c>
      <c r="BI212" s="5" t="e">
        <f>Points[[#This Row],[31+]]-Points[[#This Row],[32+]]</f>
        <v>#VALUE!</v>
      </c>
      <c r="BJ212" s="5" t="e">
        <f>Points[[#This Row],[32+]]-Points[[#This Row],[33+]]</f>
        <v>#VALUE!</v>
      </c>
      <c r="BK212" s="5" t="e">
        <f>Points[[#This Row],[33+]]-Points[[#This Row],[34+]]</f>
        <v>#VALUE!</v>
      </c>
      <c r="BL212" s="5" t="e">
        <f>Points[[#This Row],[34+]]-Points[[#This Row],[35+]]</f>
        <v>#VALUE!</v>
      </c>
      <c r="BM212" s="5" t="e">
        <f>Points[[#This Row],[35+]]-Points[[#This Row],[40+]]</f>
        <v>#VALUE!</v>
      </c>
      <c r="BN212" s="5" t="e">
        <f>Points[[#This Row],[40+]]-Points[[#This Row],[45+]]</f>
        <v>#VALUE!</v>
      </c>
    </row>
    <row r="213" spans="17:66" x14ac:dyDescent="0.25">
      <c r="Q213" s="3"/>
      <c r="R213" s="3"/>
      <c r="S213" s="3"/>
      <c r="T213" s="3"/>
      <c r="AL213" s="5" t="e">
        <f>Points[[#This Row],[8+]]-Points[[#This Row],[9+]]</f>
        <v>#VALUE!</v>
      </c>
      <c r="AM213" s="5" t="e">
        <f>Points[[#This Row],[9+]]-Points[[#This Row],[10+]]</f>
        <v>#VALUE!</v>
      </c>
      <c r="AN213" s="5" t="e">
        <f>Points[[#This Row],[10+]]-Points[[#This Row],[11+]]</f>
        <v>#VALUE!</v>
      </c>
      <c r="AO213" s="5" t="e">
        <f>Points[[#This Row],[11+]]-Points[[#This Row],[12+]]</f>
        <v>#VALUE!</v>
      </c>
      <c r="AP213" s="5" t="e">
        <f>Points[[#This Row],[12+]]-Points[[#This Row],[13+]]</f>
        <v>#VALUE!</v>
      </c>
      <c r="AQ213" s="5" t="e">
        <f>Points[[#This Row],[13+]]-Points[[#This Row],[14+]]</f>
        <v>#VALUE!</v>
      </c>
      <c r="AR213" s="5" t="e">
        <f>Points[[#This Row],[14+]]-Points[[#This Row],[15+]]</f>
        <v>#VALUE!</v>
      </c>
      <c r="AS213" s="5" t="e">
        <f>Points[[#This Row],[15+]]-Points[[#This Row],[16+]]</f>
        <v>#VALUE!</v>
      </c>
      <c r="AT213" s="5" t="e">
        <f>Points[[#This Row],[16+]]-Points[[#This Row],[17+]]</f>
        <v>#VALUE!</v>
      </c>
      <c r="AU213" s="5" t="e">
        <f>Points[[#This Row],[17+]]-Points[[#This Row],[18+]]</f>
        <v>#VALUE!</v>
      </c>
      <c r="AV213" s="5" t="e">
        <f>Points[[#This Row],[18+]]-Points[[#This Row],[19+]]</f>
        <v>#VALUE!</v>
      </c>
      <c r="AW213" s="5" t="e">
        <f>Points[[#This Row],[19+]]-Points[[#This Row],[20+]]</f>
        <v>#VALUE!</v>
      </c>
      <c r="AX213" s="5" t="e">
        <f>Points[[#This Row],[20+]]-Points[[#This Row],[21+]]</f>
        <v>#VALUE!</v>
      </c>
      <c r="AY213" s="5" t="e">
        <f>Points[[#This Row],[21+]]-Points[[#This Row],[22+]]</f>
        <v>#VALUE!</v>
      </c>
      <c r="AZ213" s="5" t="e">
        <f>Points[[#This Row],[22+]]-Points[[#This Row],[23+]]</f>
        <v>#VALUE!</v>
      </c>
      <c r="BA213" s="5" t="e">
        <f>Points[[#This Row],[23+]]-Points[[#This Row],[24+]]</f>
        <v>#VALUE!</v>
      </c>
      <c r="BB213" s="5" t="e">
        <f>Points[[#This Row],[24+]]-Points[[#This Row],[25+]]</f>
        <v>#VALUE!</v>
      </c>
      <c r="BC213" s="5" t="e">
        <f>Points[[#This Row],[25+]]-Points[[#This Row],[26+]]</f>
        <v>#VALUE!</v>
      </c>
      <c r="BD213" s="5" t="e">
        <f>Points[[#This Row],[26+]]-Points[[#This Row],[27+]]</f>
        <v>#VALUE!</v>
      </c>
      <c r="BE213" s="5" t="e">
        <f>Points[[#This Row],[27+]]-Points[[#This Row],[28+]]</f>
        <v>#VALUE!</v>
      </c>
      <c r="BF213" s="5" t="e">
        <f>Points[[#This Row],[28+]]-Points[[#This Row],[29+]]</f>
        <v>#VALUE!</v>
      </c>
      <c r="BG213" s="5" t="e">
        <f>Points[[#This Row],[29+]]-Points[[#This Row],[30+]]</f>
        <v>#VALUE!</v>
      </c>
      <c r="BH213" s="5" t="e">
        <f>Points[[#This Row],[30+]]-Points[[#This Row],[31+]]</f>
        <v>#VALUE!</v>
      </c>
      <c r="BI213" s="5" t="e">
        <f>Points[[#This Row],[31+]]-Points[[#This Row],[32+]]</f>
        <v>#VALUE!</v>
      </c>
      <c r="BJ213" s="5" t="e">
        <f>Points[[#This Row],[32+]]-Points[[#This Row],[33+]]</f>
        <v>#VALUE!</v>
      </c>
      <c r="BK213" s="5" t="e">
        <f>Points[[#This Row],[33+]]-Points[[#This Row],[34+]]</f>
        <v>#VALUE!</v>
      </c>
      <c r="BL213" s="5" t="e">
        <f>Points[[#This Row],[34+]]-Points[[#This Row],[35+]]</f>
        <v>#VALUE!</v>
      </c>
      <c r="BM213" s="5" t="e">
        <f>Points[[#This Row],[35+]]-Points[[#This Row],[40+]]</f>
        <v>#VALUE!</v>
      </c>
      <c r="BN213" s="5" t="e">
        <f>Points[[#This Row],[40+]]-Points[[#This Row],[45+]]</f>
        <v>#VALUE!</v>
      </c>
    </row>
    <row r="214" spans="17:66" x14ac:dyDescent="0.25">
      <c r="Q214" s="3"/>
      <c r="R214" s="3"/>
      <c r="S214" s="3"/>
      <c r="T214" s="3"/>
      <c r="AL214" s="5" t="e">
        <f>Points[[#This Row],[8+]]-Points[[#This Row],[9+]]</f>
        <v>#VALUE!</v>
      </c>
      <c r="AM214" s="5" t="e">
        <f>Points[[#This Row],[9+]]-Points[[#This Row],[10+]]</f>
        <v>#VALUE!</v>
      </c>
      <c r="AN214" s="5" t="e">
        <f>Points[[#This Row],[10+]]-Points[[#This Row],[11+]]</f>
        <v>#VALUE!</v>
      </c>
      <c r="AO214" s="5" t="e">
        <f>Points[[#This Row],[11+]]-Points[[#This Row],[12+]]</f>
        <v>#VALUE!</v>
      </c>
      <c r="AP214" s="5" t="e">
        <f>Points[[#This Row],[12+]]-Points[[#This Row],[13+]]</f>
        <v>#VALUE!</v>
      </c>
      <c r="AQ214" s="5" t="e">
        <f>Points[[#This Row],[13+]]-Points[[#This Row],[14+]]</f>
        <v>#VALUE!</v>
      </c>
      <c r="AR214" s="5" t="e">
        <f>Points[[#This Row],[14+]]-Points[[#This Row],[15+]]</f>
        <v>#VALUE!</v>
      </c>
      <c r="AS214" s="5" t="e">
        <f>Points[[#This Row],[15+]]-Points[[#This Row],[16+]]</f>
        <v>#VALUE!</v>
      </c>
      <c r="AT214" s="5" t="e">
        <f>Points[[#This Row],[16+]]-Points[[#This Row],[17+]]</f>
        <v>#VALUE!</v>
      </c>
      <c r="AU214" s="5" t="e">
        <f>Points[[#This Row],[17+]]-Points[[#This Row],[18+]]</f>
        <v>#VALUE!</v>
      </c>
      <c r="AV214" s="5" t="e">
        <f>Points[[#This Row],[18+]]-Points[[#This Row],[19+]]</f>
        <v>#VALUE!</v>
      </c>
      <c r="AW214" s="5" t="e">
        <f>Points[[#This Row],[19+]]-Points[[#This Row],[20+]]</f>
        <v>#VALUE!</v>
      </c>
      <c r="AX214" s="5" t="e">
        <f>Points[[#This Row],[20+]]-Points[[#This Row],[21+]]</f>
        <v>#VALUE!</v>
      </c>
      <c r="AY214" s="5" t="e">
        <f>Points[[#This Row],[21+]]-Points[[#This Row],[22+]]</f>
        <v>#VALUE!</v>
      </c>
      <c r="AZ214" s="5" t="e">
        <f>Points[[#This Row],[22+]]-Points[[#This Row],[23+]]</f>
        <v>#VALUE!</v>
      </c>
      <c r="BA214" s="5" t="e">
        <f>Points[[#This Row],[23+]]-Points[[#This Row],[24+]]</f>
        <v>#VALUE!</v>
      </c>
      <c r="BB214" s="5" t="e">
        <f>Points[[#This Row],[24+]]-Points[[#This Row],[25+]]</f>
        <v>#VALUE!</v>
      </c>
      <c r="BC214" s="5" t="e">
        <f>Points[[#This Row],[25+]]-Points[[#This Row],[26+]]</f>
        <v>#VALUE!</v>
      </c>
      <c r="BD214" s="5" t="e">
        <f>Points[[#This Row],[26+]]-Points[[#This Row],[27+]]</f>
        <v>#VALUE!</v>
      </c>
      <c r="BE214" s="5" t="e">
        <f>Points[[#This Row],[27+]]-Points[[#This Row],[28+]]</f>
        <v>#VALUE!</v>
      </c>
      <c r="BF214" s="5" t="e">
        <f>Points[[#This Row],[28+]]-Points[[#This Row],[29+]]</f>
        <v>#VALUE!</v>
      </c>
      <c r="BG214" s="5" t="e">
        <f>Points[[#This Row],[29+]]-Points[[#This Row],[30+]]</f>
        <v>#VALUE!</v>
      </c>
      <c r="BH214" s="5" t="e">
        <f>Points[[#This Row],[30+]]-Points[[#This Row],[31+]]</f>
        <v>#VALUE!</v>
      </c>
      <c r="BI214" s="5" t="e">
        <f>Points[[#This Row],[31+]]-Points[[#This Row],[32+]]</f>
        <v>#VALUE!</v>
      </c>
      <c r="BJ214" s="5" t="e">
        <f>Points[[#This Row],[32+]]-Points[[#This Row],[33+]]</f>
        <v>#VALUE!</v>
      </c>
      <c r="BK214" s="5" t="e">
        <f>Points[[#This Row],[33+]]-Points[[#This Row],[34+]]</f>
        <v>#VALUE!</v>
      </c>
      <c r="BL214" s="5" t="e">
        <f>Points[[#This Row],[34+]]-Points[[#This Row],[35+]]</f>
        <v>#VALUE!</v>
      </c>
      <c r="BM214" s="5" t="e">
        <f>Points[[#This Row],[35+]]-Points[[#This Row],[40+]]</f>
        <v>#VALUE!</v>
      </c>
      <c r="BN214" s="5" t="e">
        <f>Points[[#This Row],[40+]]-Points[[#This Row],[45+]]</f>
        <v>#VALUE!</v>
      </c>
    </row>
    <row r="215" spans="17:66" x14ac:dyDescent="0.25">
      <c r="Q215" s="3"/>
      <c r="R215" s="3"/>
      <c r="S215" s="3"/>
      <c r="T215" s="3"/>
      <c r="AL215" s="5" t="e">
        <f>Points[[#This Row],[8+]]-Points[[#This Row],[9+]]</f>
        <v>#VALUE!</v>
      </c>
      <c r="AM215" s="5" t="e">
        <f>Points[[#This Row],[9+]]-Points[[#This Row],[10+]]</f>
        <v>#VALUE!</v>
      </c>
      <c r="AN215" s="5" t="e">
        <f>Points[[#This Row],[10+]]-Points[[#This Row],[11+]]</f>
        <v>#VALUE!</v>
      </c>
      <c r="AO215" s="5" t="e">
        <f>Points[[#This Row],[11+]]-Points[[#This Row],[12+]]</f>
        <v>#VALUE!</v>
      </c>
      <c r="AP215" s="5" t="e">
        <f>Points[[#This Row],[12+]]-Points[[#This Row],[13+]]</f>
        <v>#VALUE!</v>
      </c>
      <c r="AQ215" s="5" t="e">
        <f>Points[[#This Row],[13+]]-Points[[#This Row],[14+]]</f>
        <v>#VALUE!</v>
      </c>
      <c r="AR215" s="5" t="e">
        <f>Points[[#This Row],[14+]]-Points[[#This Row],[15+]]</f>
        <v>#VALUE!</v>
      </c>
      <c r="AS215" s="5" t="e">
        <f>Points[[#This Row],[15+]]-Points[[#This Row],[16+]]</f>
        <v>#VALUE!</v>
      </c>
      <c r="AT215" s="5" t="e">
        <f>Points[[#This Row],[16+]]-Points[[#This Row],[17+]]</f>
        <v>#VALUE!</v>
      </c>
      <c r="AU215" s="5" t="e">
        <f>Points[[#This Row],[17+]]-Points[[#This Row],[18+]]</f>
        <v>#VALUE!</v>
      </c>
      <c r="AV215" s="5" t="e">
        <f>Points[[#This Row],[18+]]-Points[[#This Row],[19+]]</f>
        <v>#VALUE!</v>
      </c>
      <c r="AW215" s="5" t="e">
        <f>Points[[#This Row],[19+]]-Points[[#This Row],[20+]]</f>
        <v>#VALUE!</v>
      </c>
      <c r="AX215" s="5" t="e">
        <f>Points[[#This Row],[20+]]-Points[[#This Row],[21+]]</f>
        <v>#VALUE!</v>
      </c>
      <c r="AY215" s="5" t="e">
        <f>Points[[#This Row],[21+]]-Points[[#This Row],[22+]]</f>
        <v>#VALUE!</v>
      </c>
      <c r="AZ215" s="5" t="e">
        <f>Points[[#This Row],[22+]]-Points[[#This Row],[23+]]</f>
        <v>#VALUE!</v>
      </c>
      <c r="BA215" s="5" t="e">
        <f>Points[[#This Row],[23+]]-Points[[#This Row],[24+]]</f>
        <v>#VALUE!</v>
      </c>
      <c r="BB215" s="5" t="e">
        <f>Points[[#This Row],[24+]]-Points[[#This Row],[25+]]</f>
        <v>#VALUE!</v>
      </c>
      <c r="BC215" s="5" t="e">
        <f>Points[[#This Row],[25+]]-Points[[#This Row],[26+]]</f>
        <v>#VALUE!</v>
      </c>
      <c r="BD215" s="5" t="e">
        <f>Points[[#This Row],[26+]]-Points[[#This Row],[27+]]</f>
        <v>#VALUE!</v>
      </c>
      <c r="BE215" s="5" t="e">
        <f>Points[[#This Row],[27+]]-Points[[#This Row],[28+]]</f>
        <v>#VALUE!</v>
      </c>
      <c r="BF215" s="5" t="e">
        <f>Points[[#This Row],[28+]]-Points[[#This Row],[29+]]</f>
        <v>#VALUE!</v>
      </c>
      <c r="BG215" s="5" t="e">
        <f>Points[[#This Row],[29+]]-Points[[#This Row],[30+]]</f>
        <v>#VALUE!</v>
      </c>
      <c r="BH215" s="5" t="e">
        <f>Points[[#This Row],[30+]]-Points[[#This Row],[31+]]</f>
        <v>#VALUE!</v>
      </c>
      <c r="BI215" s="5" t="e">
        <f>Points[[#This Row],[31+]]-Points[[#This Row],[32+]]</f>
        <v>#VALUE!</v>
      </c>
      <c r="BJ215" s="5" t="e">
        <f>Points[[#This Row],[32+]]-Points[[#This Row],[33+]]</f>
        <v>#VALUE!</v>
      </c>
      <c r="BK215" s="5" t="e">
        <f>Points[[#This Row],[33+]]-Points[[#This Row],[34+]]</f>
        <v>#VALUE!</v>
      </c>
      <c r="BL215" s="5" t="e">
        <f>Points[[#This Row],[34+]]-Points[[#This Row],[35+]]</f>
        <v>#VALUE!</v>
      </c>
      <c r="BM215" s="5" t="e">
        <f>Points[[#This Row],[35+]]-Points[[#This Row],[40+]]</f>
        <v>#VALUE!</v>
      </c>
      <c r="BN215" s="5" t="e">
        <f>Points[[#This Row],[40+]]-Points[[#This Row],[45+]]</f>
        <v>#VALUE!</v>
      </c>
    </row>
    <row r="216" spans="17:66" x14ac:dyDescent="0.25">
      <c r="Q216" s="3"/>
      <c r="R216" s="3"/>
      <c r="S216" s="3"/>
      <c r="T216" s="3"/>
      <c r="AL216" s="5" t="e">
        <f>Points[[#This Row],[8+]]-Points[[#This Row],[9+]]</f>
        <v>#VALUE!</v>
      </c>
      <c r="AM216" s="5" t="e">
        <f>Points[[#This Row],[9+]]-Points[[#This Row],[10+]]</f>
        <v>#VALUE!</v>
      </c>
      <c r="AN216" s="5" t="e">
        <f>Points[[#This Row],[10+]]-Points[[#This Row],[11+]]</f>
        <v>#VALUE!</v>
      </c>
      <c r="AO216" s="5" t="e">
        <f>Points[[#This Row],[11+]]-Points[[#This Row],[12+]]</f>
        <v>#VALUE!</v>
      </c>
      <c r="AP216" s="5" t="e">
        <f>Points[[#This Row],[12+]]-Points[[#This Row],[13+]]</f>
        <v>#VALUE!</v>
      </c>
      <c r="AQ216" s="5" t="e">
        <f>Points[[#This Row],[13+]]-Points[[#This Row],[14+]]</f>
        <v>#VALUE!</v>
      </c>
      <c r="AR216" s="5" t="e">
        <f>Points[[#This Row],[14+]]-Points[[#This Row],[15+]]</f>
        <v>#VALUE!</v>
      </c>
      <c r="AS216" s="5" t="e">
        <f>Points[[#This Row],[15+]]-Points[[#This Row],[16+]]</f>
        <v>#VALUE!</v>
      </c>
      <c r="AT216" s="5" t="e">
        <f>Points[[#This Row],[16+]]-Points[[#This Row],[17+]]</f>
        <v>#VALUE!</v>
      </c>
      <c r="AU216" s="5" t="e">
        <f>Points[[#This Row],[17+]]-Points[[#This Row],[18+]]</f>
        <v>#VALUE!</v>
      </c>
      <c r="AV216" s="5" t="e">
        <f>Points[[#This Row],[18+]]-Points[[#This Row],[19+]]</f>
        <v>#VALUE!</v>
      </c>
      <c r="AW216" s="5" t="e">
        <f>Points[[#This Row],[19+]]-Points[[#This Row],[20+]]</f>
        <v>#VALUE!</v>
      </c>
      <c r="AX216" s="5" t="e">
        <f>Points[[#This Row],[20+]]-Points[[#This Row],[21+]]</f>
        <v>#VALUE!</v>
      </c>
      <c r="AY216" s="5" t="e">
        <f>Points[[#This Row],[21+]]-Points[[#This Row],[22+]]</f>
        <v>#VALUE!</v>
      </c>
      <c r="AZ216" s="5" t="e">
        <f>Points[[#This Row],[22+]]-Points[[#This Row],[23+]]</f>
        <v>#VALUE!</v>
      </c>
      <c r="BA216" s="5" t="e">
        <f>Points[[#This Row],[23+]]-Points[[#This Row],[24+]]</f>
        <v>#VALUE!</v>
      </c>
      <c r="BB216" s="5" t="e">
        <f>Points[[#This Row],[24+]]-Points[[#This Row],[25+]]</f>
        <v>#VALUE!</v>
      </c>
      <c r="BC216" s="5" t="e">
        <f>Points[[#This Row],[25+]]-Points[[#This Row],[26+]]</f>
        <v>#VALUE!</v>
      </c>
      <c r="BD216" s="5" t="e">
        <f>Points[[#This Row],[26+]]-Points[[#This Row],[27+]]</f>
        <v>#VALUE!</v>
      </c>
      <c r="BE216" s="5" t="e">
        <f>Points[[#This Row],[27+]]-Points[[#This Row],[28+]]</f>
        <v>#VALUE!</v>
      </c>
      <c r="BF216" s="5" t="e">
        <f>Points[[#This Row],[28+]]-Points[[#This Row],[29+]]</f>
        <v>#VALUE!</v>
      </c>
      <c r="BG216" s="5" t="e">
        <f>Points[[#This Row],[29+]]-Points[[#This Row],[30+]]</f>
        <v>#VALUE!</v>
      </c>
      <c r="BH216" s="5" t="e">
        <f>Points[[#This Row],[30+]]-Points[[#This Row],[31+]]</f>
        <v>#VALUE!</v>
      </c>
      <c r="BI216" s="5" t="e">
        <f>Points[[#This Row],[31+]]-Points[[#This Row],[32+]]</f>
        <v>#VALUE!</v>
      </c>
      <c r="BJ216" s="5" t="e">
        <f>Points[[#This Row],[32+]]-Points[[#This Row],[33+]]</f>
        <v>#VALUE!</v>
      </c>
      <c r="BK216" s="5" t="e">
        <f>Points[[#This Row],[33+]]-Points[[#This Row],[34+]]</f>
        <v>#VALUE!</v>
      </c>
      <c r="BL216" s="5" t="e">
        <f>Points[[#This Row],[34+]]-Points[[#This Row],[35+]]</f>
        <v>#VALUE!</v>
      </c>
      <c r="BM216" s="5" t="e">
        <f>Points[[#This Row],[35+]]-Points[[#This Row],[40+]]</f>
        <v>#VALUE!</v>
      </c>
      <c r="BN216" s="5" t="e">
        <f>Points[[#This Row],[40+]]-Points[[#This Row],[45+]]</f>
        <v>#VALUE!</v>
      </c>
    </row>
    <row r="217" spans="17:66" x14ac:dyDescent="0.25">
      <c r="Q217" s="3"/>
      <c r="R217" s="3"/>
      <c r="S217" s="3"/>
      <c r="T217" s="3"/>
      <c r="AL217" s="5" t="e">
        <f>Points[[#This Row],[8+]]-Points[[#This Row],[9+]]</f>
        <v>#VALUE!</v>
      </c>
      <c r="AM217" s="5" t="e">
        <f>Points[[#This Row],[9+]]-Points[[#This Row],[10+]]</f>
        <v>#VALUE!</v>
      </c>
      <c r="AN217" s="5" t="e">
        <f>Points[[#This Row],[10+]]-Points[[#This Row],[11+]]</f>
        <v>#VALUE!</v>
      </c>
      <c r="AO217" s="5" t="e">
        <f>Points[[#This Row],[11+]]-Points[[#This Row],[12+]]</f>
        <v>#VALUE!</v>
      </c>
      <c r="AP217" s="5" t="e">
        <f>Points[[#This Row],[12+]]-Points[[#This Row],[13+]]</f>
        <v>#VALUE!</v>
      </c>
      <c r="AQ217" s="5" t="e">
        <f>Points[[#This Row],[13+]]-Points[[#This Row],[14+]]</f>
        <v>#VALUE!</v>
      </c>
      <c r="AR217" s="5" t="e">
        <f>Points[[#This Row],[14+]]-Points[[#This Row],[15+]]</f>
        <v>#VALUE!</v>
      </c>
      <c r="AS217" s="5" t="e">
        <f>Points[[#This Row],[15+]]-Points[[#This Row],[16+]]</f>
        <v>#VALUE!</v>
      </c>
      <c r="AT217" s="5" t="e">
        <f>Points[[#This Row],[16+]]-Points[[#This Row],[17+]]</f>
        <v>#VALUE!</v>
      </c>
      <c r="AU217" s="5" t="e">
        <f>Points[[#This Row],[17+]]-Points[[#This Row],[18+]]</f>
        <v>#VALUE!</v>
      </c>
      <c r="AV217" s="5" t="e">
        <f>Points[[#This Row],[18+]]-Points[[#This Row],[19+]]</f>
        <v>#VALUE!</v>
      </c>
      <c r="AW217" s="5" t="e">
        <f>Points[[#This Row],[19+]]-Points[[#This Row],[20+]]</f>
        <v>#VALUE!</v>
      </c>
      <c r="AX217" s="5" t="e">
        <f>Points[[#This Row],[20+]]-Points[[#This Row],[21+]]</f>
        <v>#VALUE!</v>
      </c>
      <c r="AY217" s="5" t="e">
        <f>Points[[#This Row],[21+]]-Points[[#This Row],[22+]]</f>
        <v>#VALUE!</v>
      </c>
      <c r="AZ217" s="5" t="e">
        <f>Points[[#This Row],[22+]]-Points[[#This Row],[23+]]</f>
        <v>#VALUE!</v>
      </c>
      <c r="BA217" s="5" t="e">
        <f>Points[[#This Row],[23+]]-Points[[#This Row],[24+]]</f>
        <v>#VALUE!</v>
      </c>
      <c r="BB217" s="5" t="e">
        <f>Points[[#This Row],[24+]]-Points[[#This Row],[25+]]</f>
        <v>#VALUE!</v>
      </c>
      <c r="BC217" s="5" t="e">
        <f>Points[[#This Row],[25+]]-Points[[#This Row],[26+]]</f>
        <v>#VALUE!</v>
      </c>
      <c r="BD217" s="5" t="e">
        <f>Points[[#This Row],[26+]]-Points[[#This Row],[27+]]</f>
        <v>#VALUE!</v>
      </c>
      <c r="BE217" s="5" t="e">
        <f>Points[[#This Row],[27+]]-Points[[#This Row],[28+]]</f>
        <v>#VALUE!</v>
      </c>
      <c r="BF217" s="5" t="e">
        <f>Points[[#This Row],[28+]]-Points[[#This Row],[29+]]</f>
        <v>#VALUE!</v>
      </c>
      <c r="BG217" s="5" t="e">
        <f>Points[[#This Row],[29+]]-Points[[#This Row],[30+]]</f>
        <v>#VALUE!</v>
      </c>
      <c r="BH217" s="5" t="e">
        <f>Points[[#This Row],[30+]]-Points[[#This Row],[31+]]</f>
        <v>#VALUE!</v>
      </c>
      <c r="BI217" s="5" t="e">
        <f>Points[[#This Row],[31+]]-Points[[#This Row],[32+]]</f>
        <v>#VALUE!</v>
      </c>
      <c r="BJ217" s="5" t="e">
        <f>Points[[#This Row],[32+]]-Points[[#This Row],[33+]]</f>
        <v>#VALUE!</v>
      </c>
      <c r="BK217" s="5" t="e">
        <f>Points[[#This Row],[33+]]-Points[[#This Row],[34+]]</f>
        <v>#VALUE!</v>
      </c>
      <c r="BL217" s="5" t="e">
        <f>Points[[#This Row],[34+]]-Points[[#This Row],[35+]]</f>
        <v>#VALUE!</v>
      </c>
      <c r="BM217" s="5" t="e">
        <f>Points[[#This Row],[35+]]-Points[[#This Row],[40+]]</f>
        <v>#VALUE!</v>
      </c>
      <c r="BN217" s="5" t="e">
        <f>Points[[#This Row],[40+]]-Points[[#This Row],[45+]]</f>
        <v>#VALUE!</v>
      </c>
    </row>
    <row r="218" spans="17:66" x14ac:dyDescent="0.25">
      <c r="Q218" s="3"/>
      <c r="R218" s="3"/>
      <c r="S218" s="3"/>
      <c r="T218" s="3"/>
      <c r="AL218" s="5" t="e">
        <f>Points[[#This Row],[8+]]-Points[[#This Row],[9+]]</f>
        <v>#VALUE!</v>
      </c>
      <c r="AM218" s="5" t="e">
        <f>Points[[#This Row],[9+]]-Points[[#This Row],[10+]]</f>
        <v>#VALUE!</v>
      </c>
      <c r="AN218" s="5" t="e">
        <f>Points[[#This Row],[10+]]-Points[[#This Row],[11+]]</f>
        <v>#VALUE!</v>
      </c>
      <c r="AO218" s="5" t="e">
        <f>Points[[#This Row],[11+]]-Points[[#This Row],[12+]]</f>
        <v>#VALUE!</v>
      </c>
      <c r="AP218" s="5" t="e">
        <f>Points[[#This Row],[12+]]-Points[[#This Row],[13+]]</f>
        <v>#VALUE!</v>
      </c>
      <c r="AQ218" s="5" t="e">
        <f>Points[[#This Row],[13+]]-Points[[#This Row],[14+]]</f>
        <v>#VALUE!</v>
      </c>
      <c r="AR218" s="5" t="e">
        <f>Points[[#This Row],[14+]]-Points[[#This Row],[15+]]</f>
        <v>#VALUE!</v>
      </c>
      <c r="AS218" s="5" t="e">
        <f>Points[[#This Row],[15+]]-Points[[#This Row],[16+]]</f>
        <v>#VALUE!</v>
      </c>
      <c r="AT218" s="5" t="e">
        <f>Points[[#This Row],[16+]]-Points[[#This Row],[17+]]</f>
        <v>#VALUE!</v>
      </c>
      <c r="AU218" s="5" t="e">
        <f>Points[[#This Row],[17+]]-Points[[#This Row],[18+]]</f>
        <v>#VALUE!</v>
      </c>
      <c r="AV218" s="5" t="e">
        <f>Points[[#This Row],[18+]]-Points[[#This Row],[19+]]</f>
        <v>#VALUE!</v>
      </c>
      <c r="AW218" s="5" t="e">
        <f>Points[[#This Row],[19+]]-Points[[#This Row],[20+]]</f>
        <v>#VALUE!</v>
      </c>
      <c r="AX218" s="5" t="e">
        <f>Points[[#This Row],[20+]]-Points[[#This Row],[21+]]</f>
        <v>#VALUE!</v>
      </c>
      <c r="AY218" s="5" t="e">
        <f>Points[[#This Row],[21+]]-Points[[#This Row],[22+]]</f>
        <v>#VALUE!</v>
      </c>
      <c r="AZ218" s="5" t="e">
        <f>Points[[#This Row],[22+]]-Points[[#This Row],[23+]]</f>
        <v>#VALUE!</v>
      </c>
      <c r="BA218" s="5" t="e">
        <f>Points[[#This Row],[23+]]-Points[[#This Row],[24+]]</f>
        <v>#VALUE!</v>
      </c>
      <c r="BB218" s="5" t="e">
        <f>Points[[#This Row],[24+]]-Points[[#This Row],[25+]]</f>
        <v>#VALUE!</v>
      </c>
      <c r="BC218" s="5" t="e">
        <f>Points[[#This Row],[25+]]-Points[[#This Row],[26+]]</f>
        <v>#VALUE!</v>
      </c>
      <c r="BD218" s="5" t="e">
        <f>Points[[#This Row],[26+]]-Points[[#This Row],[27+]]</f>
        <v>#VALUE!</v>
      </c>
      <c r="BE218" s="5" t="e">
        <f>Points[[#This Row],[27+]]-Points[[#This Row],[28+]]</f>
        <v>#VALUE!</v>
      </c>
      <c r="BF218" s="5" t="e">
        <f>Points[[#This Row],[28+]]-Points[[#This Row],[29+]]</f>
        <v>#VALUE!</v>
      </c>
      <c r="BG218" s="5" t="e">
        <f>Points[[#This Row],[29+]]-Points[[#This Row],[30+]]</f>
        <v>#VALUE!</v>
      </c>
      <c r="BH218" s="5" t="e">
        <f>Points[[#This Row],[30+]]-Points[[#This Row],[31+]]</f>
        <v>#VALUE!</v>
      </c>
      <c r="BI218" s="5" t="e">
        <f>Points[[#This Row],[31+]]-Points[[#This Row],[32+]]</f>
        <v>#VALUE!</v>
      </c>
      <c r="BJ218" s="5" t="e">
        <f>Points[[#This Row],[32+]]-Points[[#This Row],[33+]]</f>
        <v>#VALUE!</v>
      </c>
      <c r="BK218" s="5" t="e">
        <f>Points[[#This Row],[33+]]-Points[[#This Row],[34+]]</f>
        <v>#VALUE!</v>
      </c>
      <c r="BL218" s="5" t="e">
        <f>Points[[#This Row],[34+]]-Points[[#This Row],[35+]]</f>
        <v>#VALUE!</v>
      </c>
      <c r="BM218" s="5" t="e">
        <f>Points[[#This Row],[35+]]-Points[[#This Row],[40+]]</f>
        <v>#VALUE!</v>
      </c>
      <c r="BN218" s="5" t="e">
        <f>Points[[#This Row],[40+]]-Points[[#This Row],[45+]]</f>
        <v>#VALUE!</v>
      </c>
    </row>
    <row r="219" spans="17:66" x14ac:dyDescent="0.25">
      <c r="Q219" s="3"/>
      <c r="R219" s="3"/>
      <c r="S219" s="3"/>
      <c r="T219" s="3"/>
      <c r="AL219" s="5" t="e">
        <f>Points[[#This Row],[8+]]-Points[[#This Row],[9+]]</f>
        <v>#VALUE!</v>
      </c>
      <c r="AM219" s="5" t="e">
        <f>Points[[#This Row],[9+]]-Points[[#This Row],[10+]]</f>
        <v>#VALUE!</v>
      </c>
      <c r="AN219" s="5" t="e">
        <f>Points[[#This Row],[10+]]-Points[[#This Row],[11+]]</f>
        <v>#VALUE!</v>
      </c>
      <c r="AO219" s="5" t="e">
        <f>Points[[#This Row],[11+]]-Points[[#This Row],[12+]]</f>
        <v>#VALUE!</v>
      </c>
      <c r="AP219" s="5" t="e">
        <f>Points[[#This Row],[12+]]-Points[[#This Row],[13+]]</f>
        <v>#VALUE!</v>
      </c>
      <c r="AQ219" s="5" t="e">
        <f>Points[[#This Row],[13+]]-Points[[#This Row],[14+]]</f>
        <v>#VALUE!</v>
      </c>
      <c r="AR219" s="5" t="e">
        <f>Points[[#This Row],[14+]]-Points[[#This Row],[15+]]</f>
        <v>#VALUE!</v>
      </c>
      <c r="AS219" s="5" t="e">
        <f>Points[[#This Row],[15+]]-Points[[#This Row],[16+]]</f>
        <v>#VALUE!</v>
      </c>
      <c r="AT219" s="5" t="e">
        <f>Points[[#This Row],[16+]]-Points[[#This Row],[17+]]</f>
        <v>#VALUE!</v>
      </c>
      <c r="AU219" s="5" t="e">
        <f>Points[[#This Row],[17+]]-Points[[#This Row],[18+]]</f>
        <v>#VALUE!</v>
      </c>
      <c r="AV219" s="5" t="e">
        <f>Points[[#This Row],[18+]]-Points[[#This Row],[19+]]</f>
        <v>#VALUE!</v>
      </c>
      <c r="AW219" s="5" t="e">
        <f>Points[[#This Row],[19+]]-Points[[#This Row],[20+]]</f>
        <v>#VALUE!</v>
      </c>
      <c r="AX219" s="5" t="e">
        <f>Points[[#This Row],[20+]]-Points[[#This Row],[21+]]</f>
        <v>#VALUE!</v>
      </c>
      <c r="AY219" s="5" t="e">
        <f>Points[[#This Row],[21+]]-Points[[#This Row],[22+]]</f>
        <v>#VALUE!</v>
      </c>
      <c r="AZ219" s="5" t="e">
        <f>Points[[#This Row],[22+]]-Points[[#This Row],[23+]]</f>
        <v>#VALUE!</v>
      </c>
      <c r="BA219" s="5" t="e">
        <f>Points[[#This Row],[23+]]-Points[[#This Row],[24+]]</f>
        <v>#VALUE!</v>
      </c>
      <c r="BB219" s="5" t="e">
        <f>Points[[#This Row],[24+]]-Points[[#This Row],[25+]]</f>
        <v>#VALUE!</v>
      </c>
      <c r="BC219" s="5" t="e">
        <f>Points[[#This Row],[25+]]-Points[[#This Row],[26+]]</f>
        <v>#VALUE!</v>
      </c>
      <c r="BD219" s="5" t="e">
        <f>Points[[#This Row],[26+]]-Points[[#This Row],[27+]]</f>
        <v>#VALUE!</v>
      </c>
      <c r="BE219" s="5" t="e">
        <f>Points[[#This Row],[27+]]-Points[[#This Row],[28+]]</f>
        <v>#VALUE!</v>
      </c>
      <c r="BF219" s="5" t="e">
        <f>Points[[#This Row],[28+]]-Points[[#This Row],[29+]]</f>
        <v>#VALUE!</v>
      </c>
      <c r="BG219" s="5" t="e">
        <f>Points[[#This Row],[29+]]-Points[[#This Row],[30+]]</f>
        <v>#VALUE!</v>
      </c>
      <c r="BH219" s="5" t="e">
        <f>Points[[#This Row],[30+]]-Points[[#This Row],[31+]]</f>
        <v>#VALUE!</v>
      </c>
      <c r="BI219" s="5" t="e">
        <f>Points[[#This Row],[31+]]-Points[[#This Row],[32+]]</f>
        <v>#VALUE!</v>
      </c>
      <c r="BJ219" s="5" t="e">
        <f>Points[[#This Row],[32+]]-Points[[#This Row],[33+]]</f>
        <v>#VALUE!</v>
      </c>
      <c r="BK219" s="5" t="e">
        <f>Points[[#This Row],[33+]]-Points[[#This Row],[34+]]</f>
        <v>#VALUE!</v>
      </c>
      <c r="BL219" s="5" t="e">
        <f>Points[[#This Row],[34+]]-Points[[#This Row],[35+]]</f>
        <v>#VALUE!</v>
      </c>
      <c r="BM219" s="5" t="e">
        <f>Points[[#This Row],[35+]]-Points[[#This Row],[40+]]</f>
        <v>#VALUE!</v>
      </c>
      <c r="BN219" s="5" t="e">
        <f>Points[[#This Row],[40+]]-Points[[#This Row],[45+]]</f>
        <v>#VALUE!</v>
      </c>
    </row>
    <row r="220" spans="17:66" x14ac:dyDescent="0.25">
      <c r="Q220" s="3"/>
      <c r="R220" s="3"/>
      <c r="S220" s="3"/>
      <c r="T220" s="3"/>
      <c r="AL220" s="5" t="e">
        <f>Points[[#This Row],[8+]]-Points[[#This Row],[9+]]</f>
        <v>#VALUE!</v>
      </c>
      <c r="AM220" s="5" t="e">
        <f>Points[[#This Row],[9+]]-Points[[#This Row],[10+]]</f>
        <v>#VALUE!</v>
      </c>
      <c r="AN220" s="5" t="e">
        <f>Points[[#This Row],[10+]]-Points[[#This Row],[11+]]</f>
        <v>#VALUE!</v>
      </c>
      <c r="AO220" s="5" t="e">
        <f>Points[[#This Row],[11+]]-Points[[#This Row],[12+]]</f>
        <v>#VALUE!</v>
      </c>
      <c r="AP220" s="5" t="e">
        <f>Points[[#This Row],[12+]]-Points[[#This Row],[13+]]</f>
        <v>#VALUE!</v>
      </c>
      <c r="AQ220" s="5" t="e">
        <f>Points[[#This Row],[13+]]-Points[[#This Row],[14+]]</f>
        <v>#VALUE!</v>
      </c>
      <c r="AR220" s="5" t="e">
        <f>Points[[#This Row],[14+]]-Points[[#This Row],[15+]]</f>
        <v>#VALUE!</v>
      </c>
      <c r="AS220" s="5" t="e">
        <f>Points[[#This Row],[15+]]-Points[[#This Row],[16+]]</f>
        <v>#VALUE!</v>
      </c>
      <c r="AT220" s="5" t="e">
        <f>Points[[#This Row],[16+]]-Points[[#This Row],[17+]]</f>
        <v>#VALUE!</v>
      </c>
      <c r="AU220" s="5" t="e">
        <f>Points[[#This Row],[17+]]-Points[[#This Row],[18+]]</f>
        <v>#VALUE!</v>
      </c>
      <c r="AV220" s="5" t="e">
        <f>Points[[#This Row],[18+]]-Points[[#This Row],[19+]]</f>
        <v>#VALUE!</v>
      </c>
      <c r="AW220" s="5" t="e">
        <f>Points[[#This Row],[19+]]-Points[[#This Row],[20+]]</f>
        <v>#VALUE!</v>
      </c>
      <c r="AX220" s="5" t="e">
        <f>Points[[#This Row],[20+]]-Points[[#This Row],[21+]]</f>
        <v>#VALUE!</v>
      </c>
      <c r="AY220" s="5" t="e">
        <f>Points[[#This Row],[21+]]-Points[[#This Row],[22+]]</f>
        <v>#VALUE!</v>
      </c>
      <c r="AZ220" s="5" t="e">
        <f>Points[[#This Row],[22+]]-Points[[#This Row],[23+]]</f>
        <v>#VALUE!</v>
      </c>
      <c r="BA220" s="5" t="e">
        <f>Points[[#This Row],[23+]]-Points[[#This Row],[24+]]</f>
        <v>#VALUE!</v>
      </c>
      <c r="BB220" s="5" t="e">
        <f>Points[[#This Row],[24+]]-Points[[#This Row],[25+]]</f>
        <v>#VALUE!</v>
      </c>
      <c r="BC220" s="5" t="e">
        <f>Points[[#This Row],[25+]]-Points[[#This Row],[26+]]</f>
        <v>#VALUE!</v>
      </c>
      <c r="BD220" s="5" t="e">
        <f>Points[[#This Row],[26+]]-Points[[#This Row],[27+]]</f>
        <v>#VALUE!</v>
      </c>
      <c r="BE220" s="5" t="e">
        <f>Points[[#This Row],[27+]]-Points[[#This Row],[28+]]</f>
        <v>#VALUE!</v>
      </c>
      <c r="BF220" s="5" t="e">
        <f>Points[[#This Row],[28+]]-Points[[#This Row],[29+]]</f>
        <v>#VALUE!</v>
      </c>
      <c r="BG220" s="5" t="e">
        <f>Points[[#This Row],[29+]]-Points[[#This Row],[30+]]</f>
        <v>#VALUE!</v>
      </c>
      <c r="BH220" s="5" t="e">
        <f>Points[[#This Row],[30+]]-Points[[#This Row],[31+]]</f>
        <v>#VALUE!</v>
      </c>
      <c r="BI220" s="5" t="e">
        <f>Points[[#This Row],[31+]]-Points[[#This Row],[32+]]</f>
        <v>#VALUE!</v>
      </c>
      <c r="BJ220" s="5" t="e">
        <f>Points[[#This Row],[32+]]-Points[[#This Row],[33+]]</f>
        <v>#VALUE!</v>
      </c>
      <c r="BK220" s="5" t="e">
        <f>Points[[#This Row],[33+]]-Points[[#This Row],[34+]]</f>
        <v>#VALUE!</v>
      </c>
      <c r="BL220" s="5" t="e">
        <f>Points[[#This Row],[34+]]-Points[[#This Row],[35+]]</f>
        <v>#VALUE!</v>
      </c>
      <c r="BM220" s="5" t="e">
        <f>Points[[#This Row],[35+]]-Points[[#This Row],[40+]]</f>
        <v>#VALUE!</v>
      </c>
      <c r="BN220" s="5" t="e">
        <f>Points[[#This Row],[40+]]-Points[[#This Row],[45+]]</f>
        <v>#VALUE!</v>
      </c>
    </row>
    <row r="221" spans="17:66" x14ac:dyDescent="0.25">
      <c r="Q221" s="3"/>
      <c r="R221" s="3"/>
      <c r="S221" s="3"/>
      <c r="T221" s="3"/>
      <c r="AL221" s="5" t="e">
        <f>Points[[#This Row],[8+]]-Points[[#This Row],[9+]]</f>
        <v>#VALUE!</v>
      </c>
      <c r="AM221" s="5" t="e">
        <f>Points[[#This Row],[9+]]-Points[[#This Row],[10+]]</f>
        <v>#VALUE!</v>
      </c>
      <c r="AN221" s="5" t="e">
        <f>Points[[#This Row],[10+]]-Points[[#This Row],[11+]]</f>
        <v>#VALUE!</v>
      </c>
      <c r="AO221" s="5" t="e">
        <f>Points[[#This Row],[11+]]-Points[[#This Row],[12+]]</f>
        <v>#VALUE!</v>
      </c>
      <c r="AP221" s="5" t="e">
        <f>Points[[#This Row],[12+]]-Points[[#This Row],[13+]]</f>
        <v>#VALUE!</v>
      </c>
      <c r="AQ221" s="5" t="e">
        <f>Points[[#This Row],[13+]]-Points[[#This Row],[14+]]</f>
        <v>#VALUE!</v>
      </c>
      <c r="AR221" s="5" t="e">
        <f>Points[[#This Row],[14+]]-Points[[#This Row],[15+]]</f>
        <v>#VALUE!</v>
      </c>
      <c r="AS221" s="5" t="e">
        <f>Points[[#This Row],[15+]]-Points[[#This Row],[16+]]</f>
        <v>#VALUE!</v>
      </c>
      <c r="AT221" s="5" t="e">
        <f>Points[[#This Row],[16+]]-Points[[#This Row],[17+]]</f>
        <v>#VALUE!</v>
      </c>
      <c r="AU221" s="5" t="e">
        <f>Points[[#This Row],[17+]]-Points[[#This Row],[18+]]</f>
        <v>#VALUE!</v>
      </c>
      <c r="AV221" s="5" t="e">
        <f>Points[[#This Row],[18+]]-Points[[#This Row],[19+]]</f>
        <v>#VALUE!</v>
      </c>
      <c r="AW221" s="5" t="e">
        <f>Points[[#This Row],[19+]]-Points[[#This Row],[20+]]</f>
        <v>#VALUE!</v>
      </c>
      <c r="AX221" s="5" t="e">
        <f>Points[[#This Row],[20+]]-Points[[#This Row],[21+]]</f>
        <v>#VALUE!</v>
      </c>
      <c r="AY221" s="5" t="e">
        <f>Points[[#This Row],[21+]]-Points[[#This Row],[22+]]</f>
        <v>#VALUE!</v>
      </c>
      <c r="AZ221" s="5" t="e">
        <f>Points[[#This Row],[22+]]-Points[[#This Row],[23+]]</f>
        <v>#VALUE!</v>
      </c>
      <c r="BA221" s="5" t="e">
        <f>Points[[#This Row],[23+]]-Points[[#This Row],[24+]]</f>
        <v>#VALUE!</v>
      </c>
      <c r="BB221" s="5" t="e">
        <f>Points[[#This Row],[24+]]-Points[[#This Row],[25+]]</f>
        <v>#VALUE!</v>
      </c>
      <c r="BC221" s="5" t="e">
        <f>Points[[#This Row],[25+]]-Points[[#This Row],[26+]]</f>
        <v>#VALUE!</v>
      </c>
      <c r="BD221" s="5" t="e">
        <f>Points[[#This Row],[26+]]-Points[[#This Row],[27+]]</f>
        <v>#VALUE!</v>
      </c>
      <c r="BE221" s="5" t="e">
        <f>Points[[#This Row],[27+]]-Points[[#This Row],[28+]]</f>
        <v>#VALUE!</v>
      </c>
      <c r="BF221" s="5" t="e">
        <f>Points[[#This Row],[28+]]-Points[[#This Row],[29+]]</f>
        <v>#VALUE!</v>
      </c>
      <c r="BG221" s="5" t="e">
        <f>Points[[#This Row],[29+]]-Points[[#This Row],[30+]]</f>
        <v>#VALUE!</v>
      </c>
      <c r="BH221" s="5" t="e">
        <f>Points[[#This Row],[30+]]-Points[[#This Row],[31+]]</f>
        <v>#VALUE!</v>
      </c>
      <c r="BI221" s="5" t="e">
        <f>Points[[#This Row],[31+]]-Points[[#This Row],[32+]]</f>
        <v>#VALUE!</v>
      </c>
      <c r="BJ221" s="5" t="e">
        <f>Points[[#This Row],[32+]]-Points[[#This Row],[33+]]</f>
        <v>#VALUE!</v>
      </c>
      <c r="BK221" s="5" t="e">
        <f>Points[[#This Row],[33+]]-Points[[#This Row],[34+]]</f>
        <v>#VALUE!</v>
      </c>
      <c r="BL221" s="5" t="e">
        <f>Points[[#This Row],[34+]]-Points[[#This Row],[35+]]</f>
        <v>#VALUE!</v>
      </c>
      <c r="BM221" s="5" t="e">
        <f>Points[[#This Row],[35+]]-Points[[#This Row],[40+]]</f>
        <v>#VALUE!</v>
      </c>
      <c r="BN221" s="5" t="e">
        <f>Points[[#This Row],[40+]]-Points[[#This Row],[45+]]</f>
        <v>#VALUE!</v>
      </c>
    </row>
    <row r="222" spans="17:66" x14ac:dyDescent="0.25">
      <c r="Q222" s="3"/>
      <c r="R222" s="3"/>
      <c r="S222" s="3"/>
      <c r="T222" s="3"/>
      <c r="AL222" s="5" t="e">
        <f>Points[[#This Row],[8+]]-Points[[#This Row],[9+]]</f>
        <v>#VALUE!</v>
      </c>
      <c r="AM222" s="5" t="e">
        <f>Points[[#This Row],[9+]]-Points[[#This Row],[10+]]</f>
        <v>#VALUE!</v>
      </c>
      <c r="AN222" s="5" t="e">
        <f>Points[[#This Row],[10+]]-Points[[#This Row],[11+]]</f>
        <v>#VALUE!</v>
      </c>
      <c r="AO222" s="5" t="e">
        <f>Points[[#This Row],[11+]]-Points[[#This Row],[12+]]</f>
        <v>#VALUE!</v>
      </c>
      <c r="AP222" s="5" t="e">
        <f>Points[[#This Row],[12+]]-Points[[#This Row],[13+]]</f>
        <v>#VALUE!</v>
      </c>
      <c r="AQ222" s="5" t="e">
        <f>Points[[#This Row],[13+]]-Points[[#This Row],[14+]]</f>
        <v>#VALUE!</v>
      </c>
      <c r="AR222" s="5" t="e">
        <f>Points[[#This Row],[14+]]-Points[[#This Row],[15+]]</f>
        <v>#VALUE!</v>
      </c>
      <c r="AS222" s="5" t="e">
        <f>Points[[#This Row],[15+]]-Points[[#This Row],[16+]]</f>
        <v>#VALUE!</v>
      </c>
      <c r="AT222" s="5" t="e">
        <f>Points[[#This Row],[16+]]-Points[[#This Row],[17+]]</f>
        <v>#VALUE!</v>
      </c>
      <c r="AU222" s="5" t="e">
        <f>Points[[#This Row],[17+]]-Points[[#This Row],[18+]]</f>
        <v>#VALUE!</v>
      </c>
      <c r="AV222" s="5" t="e">
        <f>Points[[#This Row],[18+]]-Points[[#This Row],[19+]]</f>
        <v>#VALUE!</v>
      </c>
      <c r="AW222" s="5" t="e">
        <f>Points[[#This Row],[19+]]-Points[[#This Row],[20+]]</f>
        <v>#VALUE!</v>
      </c>
      <c r="AX222" s="5" t="e">
        <f>Points[[#This Row],[20+]]-Points[[#This Row],[21+]]</f>
        <v>#VALUE!</v>
      </c>
      <c r="AY222" s="5" t="e">
        <f>Points[[#This Row],[21+]]-Points[[#This Row],[22+]]</f>
        <v>#VALUE!</v>
      </c>
      <c r="AZ222" s="5" t="e">
        <f>Points[[#This Row],[22+]]-Points[[#This Row],[23+]]</f>
        <v>#VALUE!</v>
      </c>
      <c r="BA222" s="5" t="e">
        <f>Points[[#This Row],[23+]]-Points[[#This Row],[24+]]</f>
        <v>#VALUE!</v>
      </c>
      <c r="BB222" s="5" t="e">
        <f>Points[[#This Row],[24+]]-Points[[#This Row],[25+]]</f>
        <v>#VALUE!</v>
      </c>
      <c r="BC222" s="5" t="e">
        <f>Points[[#This Row],[25+]]-Points[[#This Row],[26+]]</f>
        <v>#VALUE!</v>
      </c>
      <c r="BD222" s="5" t="e">
        <f>Points[[#This Row],[26+]]-Points[[#This Row],[27+]]</f>
        <v>#VALUE!</v>
      </c>
      <c r="BE222" s="5" t="e">
        <f>Points[[#This Row],[27+]]-Points[[#This Row],[28+]]</f>
        <v>#VALUE!</v>
      </c>
      <c r="BF222" s="5" t="e">
        <f>Points[[#This Row],[28+]]-Points[[#This Row],[29+]]</f>
        <v>#VALUE!</v>
      </c>
      <c r="BG222" s="5" t="e">
        <f>Points[[#This Row],[29+]]-Points[[#This Row],[30+]]</f>
        <v>#VALUE!</v>
      </c>
      <c r="BH222" s="5" t="e">
        <f>Points[[#This Row],[30+]]-Points[[#This Row],[31+]]</f>
        <v>#VALUE!</v>
      </c>
      <c r="BI222" s="5" t="e">
        <f>Points[[#This Row],[31+]]-Points[[#This Row],[32+]]</f>
        <v>#VALUE!</v>
      </c>
      <c r="BJ222" s="5" t="e">
        <f>Points[[#This Row],[32+]]-Points[[#This Row],[33+]]</f>
        <v>#VALUE!</v>
      </c>
      <c r="BK222" s="5" t="e">
        <f>Points[[#This Row],[33+]]-Points[[#This Row],[34+]]</f>
        <v>#VALUE!</v>
      </c>
      <c r="BL222" s="5" t="e">
        <f>Points[[#This Row],[34+]]-Points[[#This Row],[35+]]</f>
        <v>#VALUE!</v>
      </c>
      <c r="BM222" s="5" t="e">
        <f>Points[[#This Row],[35+]]-Points[[#This Row],[40+]]</f>
        <v>#VALUE!</v>
      </c>
      <c r="BN222" s="5" t="e">
        <f>Points[[#This Row],[40+]]-Points[[#This Row],[45+]]</f>
        <v>#VALUE!</v>
      </c>
    </row>
    <row r="223" spans="17:66" x14ac:dyDescent="0.25">
      <c r="Q223" s="3"/>
      <c r="R223" s="3"/>
      <c r="S223" s="3"/>
      <c r="T223" s="3"/>
      <c r="AL223" s="5" t="e">
        <f>Points[[#This Row],[8+]]-Points[[#This Row],[9+]]</f>
        <v>#VALUE!</v>
      </c>
      <c r="AM223" s="5" t="e">
        <f>Points[[#This Row],[9+]]-Points[[#This Row],[10+]]</f>
        <v>#VALUE!</v>
      </c>
      <c r="AN223" s="5" t="e">
        <f>Points[[#This Row],[10+]]-Points[[#This Row],[11+]]</f>
        <v>#VALUE!</v>
      </c>
      <c r="AO223" s="5" t="e">
        <f>Points[[#This Row],[11+]]-Points[[#This Row],[12+]]</f>
        <v>#VALUE!</v>
      </c>
      <c r="AP223" s="5" t="e">
        <f>Points[[#This Row],[12+]]-Points[[#This Row],[13+]]</f>
        <v>#VALUE!</v>
      </c>
      <c r="AQ223" s="5" t="e">
        <f>Points[[#This Row],[13+]]-Points[[#This Row],[14+]]</f>
        <v>#VALUE!</v>
      </c>
      <c r="AR223" s="5" t="e">
        <f>Points[[#This Row],[14+]]-Points[[#This Row],[15+]]</f>
        <v>#VALUE!</v>
      </c>
      <c r="AS223" s="5" t="e">
        <f>Points[[#This Row],[15+]]-Points[[#This Row],[16+]]</f>
        <v>#VALUE!</v>
      </c>
      <c r="AT223" s="5" t="e">
        <f>Points[[#This Row],[16+]]-Points[[#This Row],[17+]]</f>
        <v>#VALUE!</v>
      </c>
      <c r="AU223" s="5" t="e">
        <f>Points[[#This Row],[17+]]-Points[[#This Row],[18+]]</f>
        <v>#VALUE!</v>
      </c>
      <c r="AV223" s="5" t="e">
        <f>Points[[#This Row],[18+]]-Points[[#This Row],[19+]]</f>
        <v>#VALUE!</v>
      </c>
      <c r="AW223" s="5" t="e">
        <f>Points[[#This Row],[19+]]-Points[[#This Row],[20+]]</f>
        <v>#VALUE!</v>
      </c>
      <c r="AX223" s="5" t="e">
        <f>Points[[#This Row],[20+]]-Points[[#This Row],[21+]]</f>
        <v>#VALUE!</v>
      </c>
      <c r="AY223" s="5" t="e">
        <f>Points[[#This Row],[21+]]-Points[[#This Row],[22+]]</f>
        <v>#VALUE!</v>
      </c>
      <c r="AZ223" s="5" t="e">
        <f>Points[[#This Row],[22+]]-Points[[#This Row],[23+]]</f>
        <v>#VALUE!</v>
      </c>
      <c r="BA223" s="5" t="e">
        <f>Points[[#This Row],[23+]]-Points[[#This Row],[24+]]</f>
        <v>#VALUE!</v>
      </c>
      <c r="BB223" s="5" t="e">
        <f>Points[[#This Row],[24+]]-Points[[#This Row],[25+]]</f>
        <v>#VALUE!</v>
      </c>
      <c r="BC223" s="5" t="e">
        <f>Points[[#This Row],[25+]]-Points[[#This Row],[26+]]</f>
        <v>#VALUE!</v>
      </c>
      <c r="BD223" s="5" t="e">
        <f>Points[[#This Row],[26+]]-Points[[#This Row],[27+]]</f>
        <v>#VALUE!</v>
      </c>
      <c r="BE223" s="5" t="e">
        <f>Points[[#This Row],[27+]]-Points[[#This Row],[28+]]</f>
        <v>#VALUE!</v>
      </c>
      <c r="BF223" s="5" t="e">
        <f>Points[[#This Row],[28+]]-Points[[#This Row],[29+]]</f>
        <v>#VALUE!</v>
      </c>
      <c r="BG223" s="5" t="e">
        <f>Points[[#This Row],[29+]]-Points[[#This Row],[30+]]</f>
        <v>#VALUE!</v>
      </c>
      <c r="BH223" s="5" t="e">
        <f>Points[[#This Row],[30+]]-Points[[#This Row],[31+]]</f>
        <v>#VALUE!</v>
      </c>
      <c r="BI223" s="5" t="e">
        <f>Points[[#This Row],[31+]]-Points[[#This Row],[32+]]</f>
        <v>#VALUE!</v>
      </c>
      <c r="BJ223" s="5" t="e">
        <f>Points[[#This Row],[32+]]-Points[[#This Row],[33+]]</f>
        <v>#VALUE!</v>
      </c>
      <c r="BK223" s="5" t="e">
        <f>Points[[#This Row],[33+]]-Points[[#This Row],[34+]]</f>
        <v>#VALUE!</v>
      </c>
      <c r="BL223" s="5" t="e">
        <f>Points[[#This Row],[34+]]-Points[[#This Row],[35+]]</f>
        <v>#VALUE!</v>
      </c>
      <c r="BM223" s="5" t="e">
        <f>Points[[#This Row],[35+]]-Points[[#This Row],[40+]]</f>
        <v>#VALUE!</v>
      </c>
      <c r="BN223" s="5" t="e">
        <f>Points[[#This Row],[40+]]-Points[[#This Row],[45+]]</f>
        <v>#VALUE!</v>
      </c>
    </row>
    <row r="224" spans="17:66" x14ac:dyDescent="0.25">
      <c r="Q224" s="3"/>
      <c r="R224" s="3"/>
      <c r="S224" s="3"/>
      <c r="T224" s="3"/>
      <c r="AL224" s="5" t="e">
        <f>Points[[#This Row],[8+]]-Points[[#This Row],[9+]]</f>
        <v>#VALUE!</v>
      </c>
      <c r="AM224" s="5" t="e">
        <f>Points[[#This Row],[9+]]-Points[[#This Row],[10+]]</f>
        <v>#VALUE!</v>
      </c>
      <c r="AN224" s="5" t="e">
        <f>Points[[#This Row],[10+]]-Points[[#This Row],[11+]]</f>
        <v>#VALUE!</v>
      </c>
      <c r="AO224" s="5" t="e">
        <f>Points[[#This Row],[11+]]-Points[[#This Row],[12+]]</f>
        <v>#VALUE!</v>
      </c>
      <c r="AP224" s="5" t="e">
        <f>Points[[#This Row],[12+]]-Points[[#This Row],[13+]]</f>
        <v>#VALUE!</v>
      </c>
      <c r="AQ224" s="5" t="e">
        <f>Points[[#This Row],[13+]]-Points[[#This Row],[14+]]</f>
        <v>#VALUE!</v>
      </c>
      <c r="AR224" s="5" t="e">
        <f>Points[[#This Row],[14+]]-Points[[#This Row],[15+]]</f>
        <v>#VALUE!</v>
      </c>
      <c r="AS224" s="5" t="e">
        <f>Points[[#This Row],[15+]]-Points[[#This Row],[16+]]</f>
        <v>#VALUE!</v>
      </c>
      <c r="AT224" s="5" t="e">
        <f>Points[[#This Row],[16+]]-Points[[#This Row],[17+]]</f>
        <v>#VALUE!</v>
      </c>
      <c r="AU224" s="5" t="e">
        <f>Points[[#This Row],[17+]]-Points[[#This Row],[18+]]</f>
        <v>#VALUE!</v>
      </c>
      <c r="AV224" s="5" t="e">
        <f>Points[[#This Row],[18+]]-Points[[#This Row],[19+]]</f>
        <v>#VALUE!</v>
      </c>
      <c r="AW224" s="5" t="e">
        <f>Points[[#This Row],[19+]]-Points[[#This Row],[20+]]</f>
        <v>#VALUE!</v>
      </c>
      <c r="AX224" s="5" t="e">
        <f>Points[[#This Row],[20+]]-Points[[#This Row],[21+]]</f>
        <v>#VALUE!</v>
      </c>
      <c r="AY224" s="5" t="e">
        <f>Points[[#This Row],[21+]]-Points[[#This Row],[22+]]</f>
        <v>#VALUE!</v>
      </c>
      <c r="AZ224" s="5" t="e">
        <f>Points[[#This Row],[22+]]-Points[[#This Row],[23+]]</f>
        <v>#VALUE!</v>
      </c>
      <c r="BA224" s="5" t="e">
        <f>Points[[#This Row],[23+]]-Points[[#This Row],[24+]]</f>
        <v>#VALUE!</v>
      </c>
      <c r="BB224" s="5" t="e">
        <f>Points[[#This Row],[24+]]-Points[[#This Row],[25+]]</f>
        <v>#VALUE!</v>
      </c>
      <c r="BC224" s="5" t="e">
        <f>Points[[#This Row],[25+]]-Points[[#This Row],[26+]]</f>
        <v>#VALUE!</v>
      </c>
      <c r="BD224" s="5" t="e">
        <f>Points[[#This Row],[26+]]-Points[[#This Row],[27+]]</f>
        <v>#VALUE!</v>
      </c>
      <c r="BE224" s="5" t="e">
        <f>Points[[#This Row],[27+]]-Points[[#This Row],[28+]]</f>
        <v>#VALUE!</v>
      </c>
      <c r="BF224" s="5" t="e">
        <f>Points[[#This Row],[28+]]-Points[[#This Row],[29+]]</f>
        <v>#VALUE!</v>
      </c>
      <c r="BG224" s="5" t="e">
        <f>Points[[#This Row],[29+]]-Points[[#This Row],[30+]]</f>
        <v>#VALUE!</v>
      </c>
      <c r="BH224" s="5" t="e">
        <f>Points[[#This Row],[30+]]-Points[[#This Row],[31+]]</f>
        <v>#VALUE!</v>
      </c>
      <c r="BI224" s="5" t="e">
        <f>Points[[#This Row],[31+]]-Points[[#This Row],[32+]]</f>
        <v>#VALUE!</v>
      </c>
      <c r="BJ224" s="5" t="e">
        <f>Points[[#This Row],[32+]]-Points[[#This Row],[33+]]</f>
        <v>#VALUE!</v>
      </c>
      <c r="BK224" s="5" t="e">
        <f>Points[[#This Row],[33+]]-Points[[#This Row],[34+]]</f>
        <v>#VALUE!</v>
      </c>
      <c r="BL224" s="5" t="e">
        <f>Points[[#This Row],[34+]]-Points[[#This Row],[35+]]</f>
        <v>#VALUE!</v>
      </c>
      <c r="BM224" s="5" t="e">
        <f>Points[[#This Row],[35+]]-Points[[#This Row],[40+]]</f>
        <v>#VALUE!</v>
      </c>
      <c r="BN224" s="5" t="e">
        <f>Points[[#This Row],[40+]]-Points[[#This Row],[45+]]</f>
        <v>#VALUE!</v>
      </c>
    </row>
    <row r="225" spans="17:66" x14ac:dyDescent="0.25">
      <c r="Q225" s="3"/>
      <c r="R225" s="3"/>
      <c r="S225" s="3"/>
      <c r="T225" s="3"/>
      <c r="AL225" s="5" t="e">
        <f>Points[[#This Row],[8+]]-Points[[#This Row],[9+]]</f>
        <v>#VALUE!</v>
      </c>
      <c r="AM225" s="5" t="e">
        <f>Points[[#This Row],[9+]]-Points[[#This Row],[10+]]</f>
        <v>#VALUE!</v>
      </c>
      <c r="AN225" s="5" t="e">
        <f>Points[[#This Row],[10+]]-Points[[#This Row],[11+]]</f>
        <v>#VALUE!</v>
      </c>
      <c r="AO225" s="5" t="e">
        <f>Points[[#This Row],[11+]]-Points[[#This Row],[12+]]</f>
        <v>#VALUE!</v>
      </c>
      <c r="AP225" s="5" t="e">
        <f>Points[[#This Row],[12+]]-Points[[#This Row],[13+]]</f>
        <v>#VALUE!</v>
      </c>
      <c r="AQ225" s="5" t="e">
        <f>Points[[#This Row],[13+]]-Points[[#This Row],[14+]]</f>
        <v>#VALUE!</v>
      </c>
      <c r="AR225" s="5" t="e">
        <f>Points[[#This Row],[14+]]-Points[[#This Row],[15+]]</f>
        <v>#VALUE!</v>
      </c>
      <c r="AS225" s="5" t="e">
        <f>Points[[#This Row],[15+]]-Points[[#This Row],[16+]]</f>
        <v>#VALUE!</v>
      </c>
      <c r="AT225" s="5" t="e">
        <f>Points[[#This Row],[16+]]-Points[[#This Row],[17+]]</f>
        <v>#VALUE!</v>
      </c>
      <c r="AU225" s="5" t="e">
        <f>Points[[#This Row],[17+]]-Points[[#This Row],[18+]]</f>
        <v>#VALUE!</v>
      </c>
      <c r="AV225" s="5" t="e">
        <f>Points[[#This Row],[18+]]-Points[[#This Row],[19+]]</f>
        <v>#VALUE!</v>
      </c>
      <c r="AW225" s="5" t="e">
        <f>Points[[#This Row],[19+]]-Points[[#This Row],[20+]]</f>
        <v>#VALUE!</v>
      </c>
      <c r="AX225" s="5" t="e">
        <f>Points[[#This Row],[20+]]-Points[[#This Row],[21+]]</f>
        <v>#VALUE!</v>
      </c>
      <c r="AY225" s="5" t="e">
        <f>Points[[#This Row],[21+]]-Points[[#This Row],[22+]]</f>
        <v>#VALUE!</v>
      </c>
      <c r="AZ225" s="5" t="e">
        <f>Points[[#This Row],[22+]]-Points[[#This Row],[23+]]</f>
        <v>#VALUE!</v>
      </c>
      <c r="BA225" s="5" t="e">
        <f>Points[[#This Row],[23+]]-Points[[#This Row],[24+]]</f>
        <v>#VALUE!</v>
      </c>
      <c r="BB225" s="5" t="e">
        <f>Points[[#This Row],[24+]]-Points[[#This Row],[25+]]</f>
        <v>#VALUE!</v>
      </c>
      <c r="BC225" s="5" t="e">
        <f>Points[[#This Row],[25+]]-Points[[#This Row],[26+]]</f>
        <v>#VALUE!</v>
      </c>
      <c r="BD225" s="5" t="e">
        <f>Points[[#This Row],[26+]]-Points[[#This Row],[27+]]</f>
        <v>#VALUE!</v>
      </c>
      <c r="BE225" s="5" t="e">
        <f>Points[[#This Row],[27+]]-Points[[#This Row],[28+]]</f>
        <v>#VALUE!</v>
      </c>
      <c r="BF225" s="5" t="e">
        <f>Points[[#This Row],[28+]]-Points[[#This Row],[29+]]</f>
        <v>#VALUE!</v>
      </c>
      <c r="BG225" s="5" t="e">
        <f>Points[[#This Row],[29+]]-Points[[#This Row],[30+]]</f>
        <v>#VALUE!</v>
      </c>
      <c r="BH225" s="5" t="e">
        <f>Points[[#This Row],[30+]]-Points[[#This Row],[31+]]</f>
        <v>#VALUE!</v>
      </c>
      <c r="BI225" s="5" t="e">
        <f>Points[[#This Row],[31+]]-Points[[#This Row],[32+]]</f>
        <v>#VALUE!</v>
      </c>
      <c r="BJ225" s="5" t="e">
        <f>Points[[#This Row],[32+]]-Points[[#This Row],[33+]]</f>
        <v>#VALUE!</v>
      </c>
      <c r="BK225" s="5" t="e">
        <f>Points[[#This Row],[33+]]-Points[[#This Row],[34+]]</f>
        <v>#VALUE!</v>
      </c>
      <c r="BL225" s="5" t="e">
        <f>Points[[#This Row],[34+]]-Points[[#This Row],[35+]]</f>
        <v>#VALUE!</v>
      </c>
      <c r="BM225" s="5" t="e">
        <f>Points[[#This Row],[35+]]-Points[[#This Row],[40+]]</f>
        <v>#VALUE!</v>
      </c>
      <c r="BN225" s="5" t="e">
        <f>Points[[#This Row],[40+]]-Points[[#This Row],[45+]]</f>
        <v>#VALUE!</v>
      </c>
    </row>
    <row r="226" spans="17:66" x14ac:dyDescent="0.25">
      <c r="Q226" s="3"/>
      <c r="R226" s="3"/>
      <c r="S226" s="3"/>
      <c r="T226" s="3"/>
      <c r="AL226" s="5" t="e">
        <f>Points[[#This Row],[8+]]-Points[[#This Row],[9+]]</f>
        <v>#VALUE!</v>
      </c>
      <c r="AM226" s="5" t="e">
        <f>Points[[#This Row],[9+]]-Points[[#This Row],[10+]]</f>
        <v>#VALUE!</v>
      </c>
      <c r="AN226" s="5" t="e">
        <f>Points[[#This Row],[10+]]-Points[[#This Row],[11+]]</f>
        <v>#VALUE!</v>
      </c>
      <c r="AO226" s="5" t="e">
        <f>Points[[#This Row],[11+]]-Points[[#This Row],[12+]]</f>
        <v>#VALUE!</v>
      </c>
      <c r="AP226" s="5" t="e">
        <f>Points[[#This Row],[12+]]-Points[[#This Row],[13+]]</f>
        <v>#VALUE!</v>
      </c>
      <c r="AQ226" s="5" t="e">
        <f>Points[[#This Row],[13+]]-Points[[#This Row],[14+]]</f>
        <v>#VALUE!</v>
      </c>
      <c r="AR226" s="5" t="e">
        <f>Points[[#This Row],[14+]]-Points[[#This Row],[15+]]</f>
        <v>#VALUE!</v>
      </c>
      <c r="AS226" s="5" t="e">
        <f>Points[[#This Row],[15+]]-Points[[#This Row],[16+]]</f>
        <v>#VALUE!</v>
      </c>
      <c r="AT226" s="5" t="e">
        <f>Points[[#This Row],[16+]]-Points[[#This Row],[17+]]</f>
        <v>#VALUE!</v>
      </c>
      <c r="AU226" s="5" t="e">
        <f>Points[[#This Row],[17+]]-Points[[#This Row],[18+]]</f>
        <v>#VALUE!</v>
      </c>
      <c r="AV226" s="5" t="e">
        <f>Points[[#This Row],[18+]]-Points[[#This Row],[19+]]</f>
        <v>#VALUE!</v>
      </c>
      <c r="AW226" s="5" t="e">
        <f>Points[[#This Row],[19+]]-Points[[#This Row],[20+]]</f>
        <v>#VALUE!</v>
      </c>
      <c r="AX226" s="5" t="e">
        <f>Points[[#This Row],[20+]]-Points[[#This Row],[21+]]</f>
        <v>#VALUE!</v>
      </c>
      <c r="AY226" s="5" t="e">
        <f>Points[[#This Row],[21+]]-Points[[#This Row],[22+]]</f>
        <v>#VALUE!</v>
      </c>
      <c r="AZ226" s="5" t="e">
        <f>Points[[#This Row],[22+]]-Points[[#This Row],[23+]]</f>
        <v>#VALUE!</v>
      </c>
      <c r="BA226" s="5" t="e">
        <f>Points[[#This Row],[23+]]-Points[[#This Row],[24+]]</f>
        <v>#VALUE!</v>
      </c>
      <c r="BB226" s="5" t="e">
        <f>Points[[#This Row],[24+]]-Points[[#This Row],[25+]]</f>
        <v>#VALUE!</v>
      </c>
      <c r="BC226" s="5" t="e">
        <f>Points[[#This Row],[25+]]-Points[[#This Row],[26+]]</f>
        <v>#VALUE!</v>
      </c>
      <c r="BD226" s="5" t="e">
        <f>Points[[#This Row],[26+]]-Points[[#This Row],[27+]]</f>
        <v>#VALUE!</v>
      </c>
      <c r="BE226" s="5" t="e">
        <f>Points[[#This Row],[27+]]-Points[[#This Row],[28+]]</f>
        <v>#VALUE!</v>
      </c>
      <c r="BF226" s="5" t="e">
        <f>Points[[#This Row],[28+]]-Points[[#This Row],[29+]]</f>
        <v>#VALUE!</v>
      </c>
      <c r="BG226" s="5" t="e">
        <f>Points[[#This Row],[29+]]-Points[[#This Row],[30+]]</f>
        <v>#VALUE!</v>
      </c>
      <c r="BH226" s="5" t="e">
        <f>Points[[#This Row],[30+]]-Points[[#This Row],[31+]]</f>
        <v>#VALUE!</v>
      </c>
      <c r="BI226" s="5" t="e">
        <f>Points[[#This Row],[31+]]-Points[[#This Row],[32+]]</f>
        <v>#VALUE!</v>
      </c>
      <c r="BJ226" s="5" t="e">
        <f>Points[[#This Row],[32+]]-Points[[#This Row],[33+]]</f>
        <v>#VALUE!</v>
      </c>
      <c r="BK226" s="5" t="e">
        <f>Points[[#This Row],[33+]]-Points[[#This Row],[34+]]</f>
        <v>#VALUE!</v>
      </c>
      <c r="BL226" s="5" t="e">
        <f>Points[[#This Row],[34+]]-Points[[#This Row],[35+]]</f>
        <v>#VALUE!</v>
      </c>
      <c r="BM226" s="5" t="e">
        <f>Points[[#This Row],[35+]]-Points[[#This Row],[40+]]</f>
        <v>#VALUE!</v>
      </c>
      <c r="BN226" s="5" t="e">
        <f>Points[[#This Row],[40+]]-Points[[#This Row],[45+]]</f>
        <v>#VALUE!</v>
      </c>
    </row>
    <row r="227" spans="17:66" x14ac:dyDescent="0.25">
      <c r="Q227" s="3"/>
      <c r="R227" s="3"/>
      <c r="S227" s="3"/>
      <c r="T227" s="3"/>
      <c r="AL227" s="5" t="e">
        <f>Points[[#This Row],[8+]]-Points[[#This Row],[9+]]</f>
        <v>#VALUE!</v>
      </c>
      <c r="AM227" s="5" t="e">
        <f>Points[[#This Row],[9+]]-Points[[#This Row],[10+]]</f>
        <v>#VALUE!</v>
      </c>
      <c r="AN227" s="5" t="e">
        <f>Points[[#This Row],[10+]]-Points[[#This Row],[11+]]</f>
        <v>#VALUE!</v>
      </c>
      <c r="AO227" s="5" t="e">
        <f>Points[[#This Row],[11+]]-Points[[#This Row],[12+]]</f>
        <v>#VALUE!</v>
      </c>
      <c r="AP227" s="5" t="e">
        <f>Points[[#This Row],[12+]]-Points[[#This Row],[13+]]</f>
        <v>#VALUE!</v>
      </c>
      <c r="AQ227" s="5" t="e">
        <f>Points[[#This Row],[13+]]-Points[[#This Row],[14+]]</f>
        <v>#VALUE!</v>
      </c>
      <c r="AR227" s="5" t="e">
        <f>Points[[#This Row],[14+]]-Points[[#This Row],[15+]]</f>
        <v>#VALUE!</v>
      </c>
      <c r="AS227" s="5" t="e">
        <f>Points[[#This Row],[15+]]-Points[[#This Row],[16+]]</f>
        <v>#VALUE!</v>
      </c>
      <c r="AT227" s="5" t="e">
        <f>Points[[#This Row],[16+]]-Points[[#This Row],[17+]]</f>
        <v>#VALUE!</v>
      </c>
      <c r="AU227" s="5" t="e">
        <f>Points[[#This Row],[17+]]-Points[[#This Row],[18+]]</f>
        <v>#VALUE!</v>
      </c>
      <c r="AV227" s="5" t="e">
        <f>Points[[#This Row],[18+]]-Points[[#This Row],[19+]]</f>
        <v>#VALUE!</v>
      </c>
      <c r="AW227" s="5" t="e">
        <f>Points[[#This Row],[19+]]-Points[[#This Row],[20+]]</f>
        <v>#VALUE!</v>
      </c>
      <c r="AX227" s="5" t="e">
        <f>Points[[#This Row],[20+]]-Points[[#This Row],[21+]]</f>
        <v>#VALUE!</v>
      </c>
      <c r="AY227" s="5" t="e">
        <f>Points[[#This Row],[21+]]-Points[[#This Row],[22+]]</f>
        <v>#VALUE!</v>
      </c>
      <c r="AZ227" s="5" t="e">
        <f>Points[[#This Row],[22+]]-Points[[#This Row],[23+]]</f>
        <v>#VALUE!</v>
      </c>
      <c r="BA227" s="5" t="e">
        <f>Points[[#This Row],[23+]]-Points[[#This Row],[24+]]</f>
        <v>#VALUE!</v>
      </c>
      <c r="BB227" s="5" t="e">
        <f>Points[[#This Row],[24+]]-Points[[#This Row],[25+]]</f>
        <v>#VALUE!</v>
      </c>
      <c r="BC227" s="5" t="e">
        <f>Points[[#This Row],[25+]]-Points[[#This Row],[26+]]</f>
        <v>#VALUE!</v>
      </c>
      <c r="BD227" s="5" t="e">
        <f>Points[[#This Row],[26+]]-Points[[#This Row],[27+]]</f>
        <v>#VALUE!</v>
      </c>
      <c r="BE227" s="5" t="e">
        <f>Points[[#This Row],[27+]]-Points[[#This Row],[28+]]</f>
        <v>#VALUE!</v>
      </c>
      <c r="BF227" s="5" t="e">
        <f>Points[[#This Row],[28+]]-Points[[#This Row],[29+]]</f>
        <v>#VALUE!</v>
      </c>
      <c r="BG227" s="5" t="e">
        <f>Points[[#This Row],[29+]]-Points[[#This Row],[30+]]</f>
        <v>#VALUE!</v>
      </c>
      <c r="BH227" s="5" t="e">
        <f>Points[[#This Row],[30+]]-Points[[#This Row],[31+]]</f>
        <v>#VALUE!</v>
      </c>
      <c r="BI227" s="5" t="e">
        <f>Points[[#This Row],[31+]]-Points[[#This Row],[32+]]</f>
        <v>#VALUE!</v>
      </c>
      <c r="BJ227" s="5" t="e">
        <f>Points[[#This Row],[32+]]-Points[[#This Row],[33+]]</f>
        <v>#VALUE!</v>
      </c>
      <c r="BK227" s="5" t="e">
        <f>Points[[#This Row],[33+]]-Points[[#This Row],[34+]]</f>
        <v>#VALUE!</v>
      </c>
      <c r="BL227" s="5" t="e">
        <f>Points[[#This Row],[34+]]-Points[[#This Row],[35+]]</f>
        <v>#VALUE!</v>
      </c>
      <c r="BM227" s="5" t="e">
        <f>Points[[#This Row],[35+]]-Points[[#This Row],[40+]]</f>
        <v>#VALUE!</v>
      </c>
      <c r="BN227" s="5" t="e">
        <f>Points[[#This Row],[40+]]-Points[[#This Row],[45+]]</f>
        <v>#VALUE!</v>
      </c>
    </row>
    <row r="228" spans="17:66" x14ac:dyDescent="0.25">
      <c r="Q228" s="3"/>
      <c r="R228" s="3"/>
      <c r="S228" s="3"/>
      <c r="T228" s="3"/>
      <c r="AL228" s="5" t="e">
        <f>Points[[#This Row],[8+]]-Points[[#This Row],[9+]]</f>
        <v>#VALUE!</v>
      </c>
      <c r="AM228" s="5" t="e">
        <f>Points[[#This Row],[9+]]-Points[[#This Row],[10+]]</f>
        <v>#VALUE!</v>
      </c>
      <c r="AN228" s="5" t="e">
        <f>Points[[#This Row],[10+]]-Points[[#This Row],[11+]]</f>
        <v>#VALUE!</v>
      </c>
      <c r="AO228" s="5" t="e">
        <f>Points[[#This Row],[11+]]-Points[[#This Row],[12+]]</f>
        <v>#VALUE!</v>
      </c>
      <c r="AP228" s="5" t="e">
        <f>Points[[#This Row],[12+]]-Points[[#This Row],[13+]]</f>
        <v>#VALUE!</v>
      </c>
      <c r="AQ228" s="5" t="e">
        <f>Points[[#This Row],[13+]]-Points[[#This Row],[14+]]</f>
        <v>#VALUE!</v>
      </c>
      <c r="AR228" s="5" t="e">
        <f>Points[[#This Row],[14+]]-Points[[#This Row],[15+]]</f>
        <v>#VALUE!</v>
      </c>
      <c r="AS228" s="5" t="e">
        <f>Points[[#This Row],[15+]]-Points[[#This Row],[16+]]</f>
        <v>#VALUE!</v>
      </c>
      <c r="AT228" s="5" t="e">
        <f>Points[[#This Row],[16+]]-Points[[#This Row],[17+]]</f>
        <v>#VALUE!</v>
      </c>
      <c r="AU228" s="5" t="e">
        <f>Points[[#This Row],[17+]]-Points[[#This Row],[18+]]</f>
        <v>#VALUE!</v>
      </c>
      <c r="AV228" s="5" t="e">
        <f>Points[[#This Row],[18+]]-Points[[#This Row],[19+]]</f>
        <v>#VALUE!</v>
      </c>
      <c r="AW228" s="5" t="e">
        <f>Points[[#This Row],[19+]]-Points[[#This Row],[20+]]</f>
        <v>#VALUE!</v>
      </c>
      <c r="AX228" s="5" t="e">
        <f>Points[[#This Row],[20+]]-Points[[#This Row],[21+]]</f>
        <v>#VALUE!</v>
      </c>
      <c r="AY228" s="5" t="e">
        <f>Points[[#This Row],[21+]]-Points[[#This Row],[22+]]</f>
        <v>#VALUE!</v>
      </c>
      <c r="AZ228" s="5" t="e">
        <f>Points[[#This Row],[22+]]-Points[[#This Row],[23+]]</f>
        <v>#VALUE!</v>
      </c>
      <c r="BA228" s="5" t="e">
        <f>Points[[#This Row],[23+]]-Points[[#This Row],[24+]]</f>
        <v>#VALUE!</v>
      </c>
      <c r="BB228" s="5" t="e">
        <f>Points[[#This Row],[24+]]-Points[[#This Row],[25+]]</f>
        <v>#VALUE!</v>
      </c>
      <c r="BC228" s="5" t="e">
        <f>Points[[#This Row],[25+]]-Points[[#This Row],[26+]]</f>
        <v>#VALUE!</v>
      </c>
      <c r="BD228" s="5" t="e">
        <f>Points[[#This Row],[26+]]-Points[[#This Row],[27+]]</f>
        <v>#VALUE!</v>
      </c>
      <c r="BE228" s="5" t="e">
        <f>Points[[#This Row],[27+]]-Points[[#This Row],[28+]]</f>
        <v>#VALUE!</v>
      </c>
      <c r="BF228" s="5" t="e">
        <f>Points[[#This Row],[28+]]-Points[[#This Row],[29+]]</f>
        <v>#VALUE!</v>
      </c>
      <c r="BG228" s="5" t="e">
        <f>Points[[#This Row],[29+]]-Points[[#This Row],[30+]]</f>
        <v>#VALUE!</v>
      </c>
      <c r="BH228" s="5" t="e">
        <f>Points[[#This Row],[30+]]-Points[[#This Row],[31+]]</f>
        <v>#VALUE!</v>
      </c>
      <c r="BI228" s="5" t="e">
        <f>Points[[#This Row],[31+]]-Points[[#This Row],[32+]]</f>
        <v>#VALUE!</v>
      </c>
      <c r="BJ228" s="5" t="e">
        <f>Points[[#This Row],[32+]]-Points[[#This Row],[33+]]</f>
        <v>#VALUE!</v>
      </c>
      <c r="BK228" s="5" t="e">
        <f>Points[[#This Row],[33+]]-Points[[#This Row],[34+]]</f>
        <v>#VALUE!</v>
      </c>
      <c r="BL228" s="5" t="e">
        <f>Points[[#This Row],[34+]]-Points[[#This Row],[35+]]</f>
        <v>#VALUE!</v>
      </c>
      <c r="BM228" s="5" t="e">
        <f>Points[[#This Row],[35+]]-Points[[#This Row],[40+]]</f>
        <v>#VALUE!</v>
      </c>
      <c r="BN228" s="5" t="e">
        <f>Points[[#This Row],[40+]]-Points[[#This Row],[45+]]</f>
        <v>#VALUE!</v>
      </c>
    </row>
    <row r="229" spans="17:66" x14ac:dyDescent="0.25">
      <c r="Q229" s="3"/>
      <c r="R229" s="3"/>
      <c r="S229" s="3"/>
      <c r="T229" s="3"/>
      <c r="AL229" s="5" t="e">
        <f>Points[[#This Row],[8+]]-Points[[#This Row],[9+]]</f>
        <v>#VALUE!</v>
      </c>
      <c r="AM229" s="5" t="e">
        <f>Points[[#This Row],[9+]]-Points[[#This Row],[10+]]</f>
        <v>#VALUE!</v>
      </c>
      <c r="AN229" s="5" t="e">
        <f>Points[[#This Row],[10+]]-Points[[#This Row],[11+]]</f>
        <v>#VALUE!</v>
      </c>
      <c r="AO229" s="5" t="e">
        <f>Points[[#This Row],[11+]]-Points[[#This Row],[12+]]</f>
        <v>#VALUE!</v>
      </c>
      <c r="AP229" s="5" t="e">
        <f>Points[[#This Row],[12+]]-Points[[#This Row],[13+]]</f>
        <v>#VALUE!</v>
      </c>
      <c r="AQ229" s="5" t="e">
        <f>Points[[#This Row],[13+]]-Points[[#This Row],[14+]]</f>
        <v>#VALUE!</v>
      </c>
      <c r="AR229" s="5" t="e">
        <f>Points[[#This Row],[14+]]-Points[[#This Row],[15+]]</f>
        <v>#VALUE!</v>
      </c>
      <c r="AS229" s="5" t="e">
        <f>Points[[#This Row],[15+]]-Points[[#This Row],[16+]]</f>
        <v>#VALUE!</v>
      </c>
      <c r="AT229" s="5" t="e">
        <f>Points[[#This Row],[16+]]-Points[[#This Row],[17+]]</f>
        <v>#VALUE!</v>
      </c>
      <c r="AU229" s="5" t="e">
        <f>Points[[#This Row],[17+]]-Points[[#This Row],[18+]]</f>
        <v>#VALUE!</v>
      </c>
      <c r="AV229" s="5" t="e">
        <f>Points[[#This Row],[18+]]-Points[[#This Row],[19+]]</f>
        <v>#VALUE!</v>
      </c>
      <c r="AW229" s="5" t="e">
        <f>Points[[#This Row],[19+]]-Points[[#This Row],[20+]]</f>
        <v>#VALUE!</v>
      </c>
      <c r="AX229" s="5" t="e">
        <f>Points[[#This Row],[20+]]-Points[[#This Row],[21+]]</f>
        <v>#VALUE!</v>
      </c>
      <c r="AY229" s="5" t="e">
        <f>Points[[#This Row],[21+]]-Points[[#This Row],[22+]]</f>
        <v>#VALUE!</v>
      </c>
      <c r="AZ229" s="5" t="e">
        <f>Points[[#This Row],[22+]]-Points[[#This Row],[23+]]</f>
        <v>#VALUE!</v>
      </c>
      <c r="BA229" s="5" t="e">
        <f>Points[[#This Row],[23+]]-Points[[#This Row],[24+]]</f>
        <v>#VALUE!</v>
      </c>
      <c r="BB229" s="5" t="e">
        <f>Points[[#This Row],[24+]]-Points[[#This Row],[25+]]</f>
        <v>#VALUE!</v>
      </c>
      <c r="BC229" s="5" t="e">
        <f>Points[[#This Row],[25+]]-Points[[#This Row],[26+]]</f>
        <v>#VALUE!</v>
      </c>
      <c r="BD229" s="5" t="e">
        <f>Points[[#This Row],[26+]]-Points[[#This Row],[27+]]</f>
        <v>#VALUE!</v>
      </c>
      <c r="BE229" s="5" t="e">
        <f>Points[[#This Row],[27+]]-Points[[#This Row],[28+]]</f>
        <v>#VALUE!</v>
      </c>
      <c r="BF229" s="5" t="e">
        <f>Points[[#This Row],[28+]]-Points[[#This Row],[29+]]</f>
        <v>#VALUE!</v>
      </c>
      <c r="BG229" s="5" t="e">
        <f>Points[[#This Row],[29+]]-Points[[#This Row],[30+]]</f>
        <v>#VALUE!</v>
      </c>
      <c r="BH229" s="5" t="e">
        <f>Points[[#This Row],[30+]]-Points[[#This Row],[31+]]</f>
        <v>#VALUE!</v>
      </c>
      <c r="BI229" s="5" t="e">
        <f>Points[[#This Row],[31+]]-Points[[#This Row],[32+]]</f>
        <v>#VALUE!</v>
      </c>
      <c r="BJ229" s="5" t="e">
        <f>Points[[#This Row],[32+]]-Points[[#This Row],[33+]]</f>
        <v>#VALUE!</v>
      </c>
      <c r="BK229" s="5" t="e">
        <f>Points[[#This Row],[33+]]-Points[[#This Row],[34+]]</f>
        <v>#VALUE!</v>
      </c>
      <c r="BL229" s="5" t="e">
        <f>Points[[#This Row],[34+]]-Points[[#This Row],[35+]]</f>
        <v>#VALUE!</v>
      </c>
      <c r="BM229" s="5" t="e">
        <f>Points[[#This Row],[35+]]-Points[[#This Row],[40+]]</f>
        <v>#VALUE!</v>
      </c>
      <c r="BN229" s="5" t="e">
        <f>Points[[#This Row],[40+]]-Points[[#This Row],[45+]]</f>
        <v>#VALUE!</v>
      </c>
    </row>
    <row r="230" spans="17:66" x14ac:dyDescent="0.25">
      <c r="Q230" s="3"/>
      <c r="R230" s="3"/>
      <c r="S230" s="3"/>
      <c r="T230" s="3"/>
      <c r="AL230" s="5" t="e">
        <f>Points[[#This Row],[8+]]-Points[[#This Row],[9+]]</f>
        <v>#VALUE!</v>
      </c>
      <c r="AM230" s="5" t="e">
        <f>Points[[#This Row],[9+]]-Points[[#This Row],[10+]]</f>
        <v>#VALUE!</v>
      </c>
      <c r="AN230" s="5" t="e">
        <f>Points[[#This Row],[10+]]-Points[[#This Row],[11+]]</f>
        <v>#VALUE!</v>
      </c>
      <c r="AO230" s="5" t="e">
        <f>Points[[#This Row],[11+]]-Points[[#This Row],[12+]]</f>
        <v>#VALUE!</v>
      </c>
      <c r="AP230" s="5" t="e">
        <f>Points[[#This Row],[12+]]-Points[[#This Row],[13+]]</f>
        <v>#VALUE!</v>
      </c>
      <c r="AQ230" s="5" t="e">
        <f>Points[[#This Row],[13+]]-Points[[#This Row],[14+]]</f>
        <v>#VALUE!</v>
      </c>
      <c r="AR230" s="5" t="e">
        <f>Points[[#This Row],[14+]]-Points[[#This Row],[15+]]</f>
        <v>#VALUE!</v>
      </c>
      <c r="AS230" s="5" t="e">
        <f>Points[[#This Row],[15+]]-Points[[#This Row],[16+]]</f>
        <v>#VALUE!</v>
      </c>
      <c r="AT230" s="5" t="e">
        <f>Points[[#This Row],[16+]]-Points[[#This Row],[17+]]</f>
        <v>#VALUE!</v>
      </c>
      <c r="AU230" s="5" t="e">
        <f>Points[[#This Row],[17+]]-Points[[#This Row],[18+]]</f>
        <v>#VALUE!</v>
      </c>
      <c r="AV230" s="5" t="e">
        <f>Points[[#This Row],[18+]]-Points[[#This Row],[19+]]</f>
        <v>#VALUE!</v>
      </c>
      <c r="AW230" s="5" t="e">
        <f>Points[[#This Row],[19+]]-Points[[#This Row],[20+]]</f>
        <v>#VALUE!</v>
      </c>
      <c r="AX230" s="5" t="e">
        <f>Points[[#This Row],[20+]]-Points[[#This Row],[21+]]</f>
        <v>#VALUE!</v>
      </c>
      <c r="AY230" s="5" t="e">
        <f>Points[[#This Row],[21+]]-Points[[#This Row],[22+]]</f>
        <v>#VALUE!</v>
      </c>
      <c r="AZ230" s="5" t="e">
        <f>Points[[#This Row],[22+]]-Points[[#This Row],[23+]]</f>
        <v>#VALUE!</v>
      </c>
      <c r="BA230" s="5" t="e">
        <f>Points[[#This Row],[23+]]-Points[[#This Row],[24+]]</f>
        <v>#VALUE!</v>
      </c>
      <c r="BB230" s="5" t="e">
        <f>Points[[#This Row],[24+]]-Points[[#This Row],[25+]]</f>
        <v>#VALUE!</v>
      </c>
      <c r="BC230" s="5" t="e">
        <f>Points[[#This Row],[25+]]-Points[[#This Row],[26+]]</f>
        <v>#VALUE!</v>
      </c>
      <c r="BD230" s="5" t="e">
        <f>Points[[#This Row],[26+]]-Points[[#This Row],[27+]]</f>
        <v>#VALUE!</v>
      </c>
      <c r="BE230" s="5" t="e">
        <f>Points[[#This Row],[27+]]-Points[[#This Row],[28+]]</f>
        <v>#VALUE!</v>
      </c>
      <c r="BF230" s="5" t="e">
        <f>Points[[#This Row],[28+]]-Points[[#This Row],[29+]]</f>
        <v>#VALUE!</v>
      </c>
      <c r="BG230" s="5" t="e">
        <f>Points[[#This Row],[29+]]-Points[[#This Row],[30+]]</f>
        <v>#VALUE!</v>
      </c>
      <c r="BH230" s="5" t="e">
        <f>Points[[#This Row],[30+]]-Points[[#This Row],[31+]]</f>
        <v>#VALUE!</v>
      </c>
      <c r="BI230" s="5" t="e">
        <f>Points[[#This Row],[31+]]-Points[[#This Row],[32+]]</f>
        <v>#VALUE!</v>
      </c>
      <c r="BJ230" s="5" t="e">
        <f>Points[[#This Row],[32+]]-Points[[#This Row],[33+]]</f>
        <v>#VALUE!</v>
      </c>
      <c r="BK230" s="5" t="e">
        <f>Points[[#This Row],[33+]]-Points[[#This Row],[34+]]</f>
        <v>#VALUE!</v>
      </c>
      <c r="BL230" s="5" t="e">
        <f>Points[[#This Row],[34+]]-Points[[#This Row],[35+]]</f>
        <v>#VALUE!</v>
      </c>
      <c r="BM230" s="5" t="e">
        <f>Points[[#This Row],[35+]]-Points[[#This Row],[40+]]</f>
        <v>#VALUE!</v>
      </c>
      <c r="BN230" s="5" t="e">
        <f>Points[[#This Row],[40+]]-Points[[#This Row],[45+]]</f>
        <v>#VALUE!</v>
      </c>
    </row>
    <row r="231" spans="17:66" x14ac:dyDescent="0.25">
      <c r="AL231" s="5" t="e">
        <f>Points[[#This Row],[8+]]-Points[[#This Row],[9+]]</f>
        <v>#VALUE!</v>
      </c>
      <c r="AM231" s="5" t="e">
        <f>Points[[#This Row],[9+]]-Points[[#This Row],[10+]]</f>
        <v>#VALUE!</v>
      </c>
      <c r="AN231" s="5" t="e">
        <f>Points[[#This Row],[10+]]-Points[[#This Row],[11+]]</f>
        <v>#VALUE!</v>
      </c>
      <c r="AO231" s="5" t="e">
        <f>Points[[#This Row],[11+]]-Points[[#This Row],[12+]]</f>
        <v>#VALUE!</v>
      </c>
      <c r="AP231" s="5" t="e">
        <f>Points[[#This Row],[12+]]-Points[[#This Row],[13+]]</f>
        <v>#VALUE!</v>
      </c>
      <c r="AQ231" s="5" t="e">
        <f>Points[[#This Row],[13+]]-Points[[#This Row],[14+]]</f>
        <v>#VALUE!</v>
      </c>
      <c r="AR231" s="5" t="e">
        <f>Points[[#This Row],[14+]]-Points[[#This Row],[15+]]</f>
        <v>#VALUE!</v>
      </c>
      <c r="AS231" s="5" t="e">
        <f>Points[[#This Row],[15+]]-Points[[#This Row],[16+]]</f>
        <v>#VALUE!</v>
      </c>
      <c r="AT231" s="5" t="e">
        <f>Points[[#This Row],[16+]]-Points[[#This Row],[17+]]</f>
        <v>#VALUE!</v>
      </c>
      <c r="AU231" s="5" t="e">
        <f>Points[[#This Row],[17+]]-Points[[#This Row],[18+]]</f>
        <v>#VALUE!</v>
      </c>
      <c r="AV231" s="5" t="e">
        <f>Points[[#This Row],[18+]]-Points[[#This Row],[19+]]</f>
        <v>#VALUE!</v>
      </c>
      <c r="AW231" s="5" t="e">
        <f>Points[[#This Row],[19+]]-Points[[#This Row],[20+]]</f>
        <v>#VALUE!</v>
      </c>
      <c r="AX231" s="5" t="e">
        <f>Points[[#This Row],[20+]]-Points[[#This Row],[21+]]</f>
        <v>#VALUE!</v>
      </c>
      <c r="AY231" s="5" t="e">
        <f>Points[[#This Row],[21+]]-Points[[#This Row],[22+]]</f>
        <v>#VALUE!</v>
      </c>
      <c r="AZ231" s="5" t="e">
        <f>Points[[#This Row],[22+]]-Points[[#This Row],[23+]]</f>
        <v>#VALUE!</v>
      </c>
      <c r="BA231" s="5" t="e">
        <f>Points[[#This Row],[23+]]-Points[[#This Row],[24+]]</f>
        <v>#VALUE!</v>
      </c>
      <c r="BB231" s="5" t="e">
        <f>Points[[#This Row],[24+]]-Points[[#This Row],[25+]]</f>
        <v>#VALUE!</v>
      </c>
      <c r="BC231" s="5" t="e">
        <f>Points[[#This Row],[25+]]-Points[[#This Row],[26+]]</f>
        <v>#VALUE!</v>
      </c>
      <c r="BD231" s="5" t="e">
        <f>Points[[#This Row],[26+]]-Points[[#This Row],[27+]]</f>
        <v>#VALUE!</v>
      </c>
      <c r="BE231" s="5" t="e">
        <f>Points[[#This Row],[27+]]-Points[[#This Row],[28+]]</f>
        <v>#VALUE!</v>
      </c>
      <c r="BF231" s="5" t="e">
        <f>Points[[#This Row],[28+]]-Points[[#This Row],[29+]]</f>
        <v>#VALUE!</v>
      </c>
      <c r="BG231" s="5" t="e">
        <f>Points[[#This Row],[29+]]-Points[[#This Row],[30+]]</f>
        <v>#VALUE!</v>
      </c>
      <c r="BH231" s="5" t="e">
        <f>Points[[#This Row],[30+]]-Points[[#This Row],[31+]]</f>
        <v>#VALUE!</v>
      </c>
      <c r="BI231" s="5" t="e">
        <f>Points[[#This Row],[31+]]-Points[[#This Row],[32+]]</f>
        <v>#VALUE!</v>
      </c>
      <c r="BJ231" s="5" t="e">
        <f>Points[[#This Row],[32+]]-Points[[#This Row],[33+]]</f>
        <v>#VALUE!</v>
      </c>
      <c r="BK231" s="5" t="e">
        <f>Points[[#This Row],[33+]]-Points[[#This Row],[34+]]</f>
        <v>#VALUE!</v>
      </c>
      <c r="BL231" s="5" t="e">
        <f>Points[[#This Row],[34+]]-Points[[#This Row],[35+]]</f>
        <v>#VALUE!</v>
      </c>
      <c r="BM231" s="5" t="e">
        <f>Points[[#This Row],[35+]]-Points[[#This Row],[40+]]</f>
        <v>#VALUE!</v>
      </c>
      <c r="BN231" s="5" t="e">
        <f>Points[[#This Row],[40+]]-Points[[#This Row],[45+]]</f>
        <v>#VALUE!</v>
      </c>
    </row>
    <row r="232" spans="17:66" x14ac:dyDescent="0.25">
      <c r="AL232" s="5" t="e">
        <f>Points[[#This Row],[8+]]-Points[[#This Row],[9+]]</f>
        <v>#VALUE!</v>
      </c>
      <c r="AM232" s="5" t="e">
        <f>Points[[#This Row],[9+]]-Points[[#This Row],[10+]]</f>
        <v>#VALUE!</v>
      </c>
      <c r="AN232" s="5" t="e">
        <f>Points[[#This Row],[10+]]-Points[[#This Row],[11+]]</f>
        <v>#VALUE!</v>
      </c>
      <c r="AO232" s="5" t="e">
        <f>Points[[#This Row],[11+]]-Points[[#This Row],[12+]]</f>
        <v>#VALUE!</v>
      </c>
      <c r="AP232" s="5" t="e">
        <f>Points[[#This Row],[12+]]-Points[[#This Row],[13+]]</f>
        <v>#VALUE!</v>
      </c>
      <c r="AQ232" s="5" t="e">
        <f>Points[[#This Row],[13+]]-Points[[#This Row],[14+]]</f>
        <v>#VALUE!</v>
      </c>
      <c r="AR232" s="5" t="e">
        <f>Points[[#This Row],[14+]]-Points[[#This Row],[15+]]</f>
        <v>#VALUE!</v>
      </c>
      <c r="AS232" s="5" t="e">
        <f>Points[[#This Row],[15+]]-Points[[#This Row],[16+]]</f>
        <v>#VALUE!</v>
      </c>
      <c r="AT232" s="5" t="e">
        <f>Points[[#This Row],[16+]]-Points[[#This Row],[17+]]</f>
        <v>#VALUE!</v>
      </c>
      <c r="AU232" s="5" t="e">
        <f>Points[[#This Row],[17+]]-Points[[#This Row],[18+]]</f>
        <v>#VALUE!</v>
      </c>
      <c r="AV232" s="5" t="e">
        <f>Points[[#This Row],[18+]]-Points[[#This Row],[19+]]</f>
        <v>#VALUE!</v>
      </c>
      <c r="AW232" s="5" t="e">
        <f>Points[[#This Row],[19+]]-Points[[#This Row],[20+]]</f>
        <v>#VALUE!</v>
      </c>
      <c r="AX232" s="5" t="e">
        <f>Points[[#This Row],[20+]]-Points[[#This Row],[21+]]</f>
        <v>#VALUE!</v>
      </c>
      <c r="AY232" s="5" t="e">
        <f>Points[[#This Row],[21+]]-Points[[#This Row],[22+]]</f>
        <v>#VALUE!</v>
      </c>
      <c r="AZ232" s="5" t="e">
        <f>Points[[#This Row],[22+]]-Points[[#This Row],[23+]]</f>
        <v>#VALUE!</v>
      </c>
      <c r="BA232" s="5" t="e">
        <f>Points[[#This Row],[23+]]-Points[[#This Row],[24+]]</f>
        <v>#VALUE!</v>
      </c>
      <c r="BB232" s="5" t="e">
        <f>Points[[#This Row],[24+]]-Points[[#This Row],[25+]]</f>
        <v>#VALUE!</v>
      </c>
      <c r="BC232" s="5" t="e">
        <f>Points[[#This Row],[25+]]-Points[[#This Row],[26+]]</f>
        <v>#VALUE!</v>
      </c>
      <c r="BD232" s="5" t="e">
        <f>Points[[#This Row],[26+]]-Points[[#This Row],[27+]]</f>
        <v>#VALUE!</v>
      </c>
      <c r="BE232" s="5" t="e">
        <f>Points[[#This Row],[27+]]-Points[[#This Row],[28+]]</f>
        <v>#VALUE!</v>
      </c>
      <c r="BF232" s="5" t="e">
        <f>Points[[#This Row],[28+]]-Points[[#This Row],[29+]]</f>
        <v>#VALUE!</v>
      </c>
      <c r="BG232" s="5" t="e">
        <f>Points[[#This Row],[29+]]-Points[[#This Row],[30+]]</f>
        <v>#VALUE!</v>
      </c>
      <c r="BH232" s="5" t="e">
        <f>Points[[#This Row],[30+]]-Points[[#This Row],[31+]]</f>
        <v>#VALUE!</v>
      </c>
      <c r="BI232" s="5" t="e">
        <f>Points[[#This Row],[31+]]-Points[[#This Row],[32+]]</f>
        <v>#VALUE!</v>
      </c>
      <c r="BJ232" s="5" t="e">
        <f>Points[[#This Row],[32+]]-Points[[#This Row],[33+]]</f>
        <v>#VALUE!</v>
      </c>
      <c r="BK232" s="5" t="e">
        <f>Points[[#This Row],[33+]]-Points[[#This Row],[34+]]</f>
        <v>#VALUE!</v>
      </c>
      <c r="BL232" s="5" t="e">
        <f>Points[[#This Row],[34+]]-Points[[#This Row],[35+]]</f>
        <v>#VALUE!</v>
      </c>
      <c r="BM232" s="5" t="e">
        <f>Points[[#This Row],[35+]]-Points[[#This Row],[40+]]</f>
        <v>#VALUE!</v>
      </c>
      <c r="BN232" s="5" t="e">
        <f>Points[[#This Row],[40+]]-Points[[#This Row],[45+]]</f>
        <v>#VALUE!</v>
      </c>
    </row>
    <row r="233" spans="17:66" x14ac:dyDescent="0.25">
      <c r="AL233" s="5" t="e">
        <f>Points[[#This Row],[8+]]-Points[[#This Row],[9+]]</f>
        <v>#VALUE!</v>
      </c>
      <c r="AM233" s="5" t="e">
        <f>Points[[#This Row],[9+]]-Points[[#This Row],[10+]]</f>
        <v>#VALUE!</v>
      </c>
      <c r="AN233" s="5" t="e">
        <f>Points[[#This Row],[10+]]-Points[[#This Row],[11+]]</f>
        <v>#VALUE!</v>
      </c>
      <c r="AO233" s="5" t="e">
        <f>Points[[#This Row],[11+]]-Points[[#This Row],[12+]]</f>
        <v>#VALUE!</v>
      </c>
      <c r="AP233" s="5" t="e">
        <f>Points[[#This Row],[12+]]-Points[[#This Row],[13+]]</f>
        <v>#VALUE!</v>
      </c>
      <c r="AQ233" s="5" t="e">
        <f>Points[[#This Row],[13+]]-Points[[#This Row],[14+]]</f>
        <v>#VALUE!</v>
      </c>
      <c r="AR233" s="5" t="e">
        <f>Points[[#This Row],[14+]]-Points[[#This Row],[15+]]</f>
        <v>#VALUE!</v>
      </c>
      <c r="AS233" s="5" t="e">
        <f>Points[[#This Row],[15+]]-Points[[#This Row],[16+]]</f>
        <v>#VALUE!</v>
      </c>
      <c r="AT233" s="5" t="e">
        <f>Points[[#This Row],[16+]]-Points[[#This Row],[17+]]</f>
        <v>#VALUE!</v>
      </c>
      <c r="AU233" s="5" t="e">
        <f>Points[[#This Row],[17+]]-Points[[#This Row],[18+]]</f>
        <v>#VALUE!</v>
      </c>
      <c r="AV233" s="5" t="e">
        <f>Points[[#This Row],[18+]]-Points[[#This Row],[19+]]</f>
        <v>#VALUE!</v>
      </c>
      <c r="AW233" s="5" t="e">
        <f>Points[[#This Row],[19+]]-Points[[#This Row],[20+]]</f>
        <v>#VALUE!</v>
      </c>
      <c r="AX233" s="5" t="e">
        <f>Points[[#This Row],[20+]]-Points[[#This Row],[21+]]</f>
        <v>#VALUE!</v>
      </c>
      <c r="AY233" s="5" t="e">
        <f>Points[[#This Row],[21+]]-Points[[#This Row],[22+]]</f>
        <v>#VALUE!</v>
      </c>
      <c r="AZ233" s="5" t="e">
        <f>Points[[#This Row],[22+]]-Points[[#This Row],[23+]]</f>
        <v>#VALUE!</v>
      </c>
      <c r="BA233" s="5" t="e">
        <f>Points[[#This Row],[23+]]-Points[[#This Row],[24+]]</f>
        <v>#VALUE!</v>
      </c>
      <c r="BB233" s="5" t="e">
        <f>Points[[#This Row],[24+]]-Points[[#This Row],[25+]]</f>
        <v>#VALUE!</v>
      </c>
      <c r="BC233" s="5" t="e">
        <f>Points[[#This Row],[25+]]-Points[[#This Row],[26+]]</f>
        <v>#VALUE!</v>
      </c>
      <c r="BD233" s="5" t="e">
        <f>Points[[#This Row],[26+]]-Points[[#This Row],[27+]]</f>
        <v>#VALUE!</v>
      </c>
      <c r="BE233" s="5" t="e">
        <f>Points[[#This Row],[27+]]-Points[[#This Row],[28+]]</f>
        <v>#VALUE!</v>
      </c>
      <c r="BF233" s="5" t="e">
        <f>Points[[#This Row],[28+]]-Points[[#This Row],[29+]]</f>
        <v>#VALUE!</v>
      </c>
      <c r="BG233" s="5" t="e">
        <f>Points[[#This Row],[29+]]-Points[[#This Row],[30+]]</f>
        <v>#VALUE!</v>
      </c>
      <c r="BH233" s="5" t="e">
        <f>Points[[#This Row],[30+]]-Points[[#This Row],[31+]]</f>
        <v>#VALUE!</v>
      </c>
      <c r="BI233" s="5" t="e">
        <f>Points[[#This Row],[31+]]-Points[[#This Row],[32+]]</f>
        <v>#VALUE!</v>
      </c>
      <c r="BJ233" s="5" t="e">
        <f>Points[[#This Row],[32+]]-Points[[#This Row],[33+]]</f>
        <v>#VALUE!</v>
      </c>
      <c r="BK233" s="5" t="e">
        <f>Points[[#This Row],[33+]]-Points[[#This Row],[34+]]</f>
        <v>#VALUE!</v>
      </c>
      <c r="BL233" s="5" t="e">
        <f>Points[[#This Row],[34+]]-Points[[#This Row],[35+]]</f>
        <v>#VALUE!</v>
      </c>
      <c r="BM233" s="5" t="e">
        <f>Points[[#This Row],[35+]]-Points[[#This Row],[40+]]</f>
        <v>#VALUE!</v>
      </c>
      <c r="BN233" s="5" t="e">
        <f>Points[[#This Row],[40+]]-Points[[#This Row],[45+]]</f>
        <v>#VALUE!</v>
      </c>
    </row>
    <row r="234" spans="17:66" x14ac:dyDescent="0.25">
      <c r="AL234" s="5" t="e">
        <f>Points[[#This Row],[8+]]-Points[[#This Row],[9+]]</f>
        <v>#VALUE!</v>
      </c>
      <c r="AM234" s="5" t="e">
        <f>Points[[#This Row],[9+]]-Points[[#This Row],[10+]]</f>
        <v>#VALUE!</v>
      </c>
      <c r="AN234" s="5" t="e">
        <f>Points[[#This Row],[10+]]-Points[[#This Row],[11+]]</f>
        <v>#VALUE!</v>
      </c>
      <c r="AO234" s="5" t="e">
        <f>Points[[#This Row],[11+]]-Points[[#This Row],[12+]]</f>
        <v>#VALUE!</v>
      </c>
      <c r="AP234" s="5" t="e">
        <f>Points[[#This Row],[12+]]-Points[[#This Row],[13+]]</f>
        <v>#VALUE!</v>
      </c>
      <c r="AQ234" s="5" t="e">
        <f>Points[[#This Row],[13+]]-Points[[#This Row],[14+]]</f>
        <v>#VALUE!</v>
      </c>
      <c r="AR234" s="5" t="e">
        <f>Points[[#This Row],[14+]]-Points[[#This Row],[15+]]</f>
        <v>#VALUE!</v>
      </c>
      <c r="AS234" s="5" t="e">
        <f>Points[[#This Row],[15+]]-Points[[#This Row],[16+]]</f>
        <v>#VALUE!</v>
      </c>
      <c r="AT234" s="5" t="e">
        <f>Points[[#This Row],[16+]]-Points[[#This Row],[17+]]</f>
        <v>#VALUE!</v>
      </c>
      <c r="AU234" s="5" t="e">
        <f>Points[[#This Row],[17+]]-Points[[#This Row],[18+]]</f>
        <v>#VALUE!</v>
      </c>
      <c r="AV234" s="5" t="e">
        <f>Points[[#This Row],[18+]]-Points[[#This Row],[19+]]</f>
        <v>#VALUE!</v>
      </c>
      <c r="AW234" s="5" t="e">
        <f>Points[[#This Row],[19+]]-Points[[#This Row],[20+]]</f>
        <v>#VALUE!</v>
      </c>
      <c r="AX234" s="5" t="e">
        <f>Points[[#This Row],[20+]]-Points[[#This Row],[21+]]</f>
        <v>#VALUE!</v>
      </c>
      <c r="AY234" s="5" t="e">
        <f>Points[[#This Row],[21+]]-Points[[#This Row],[22+]]</f>
        <v>#VALUE!</v>
      </c>
      <c r="AZ234" s="5" t="e">
        <f>Points[[#This Row],[22+]]-Points[[#This Row],[23+]]</f>
        <v>#VALUE!</v>
      </c>
      <c r="BA234" s="5" t="e">
        <f>Points[[#This Row],[23+]]-Points[[#This Row],[24+]]</f>
        <v>#VALUE!</v>
      </c>
      <c r="BB234" s="5" t="e">
        <f>Points[[#This Row],[24+]]-Points[[#This Row],[25+]]</f>
        <v>#VALUE!</v>
      </c>
      <c r="BC234" s="5" t="e">
        <f>Points[[#This Row],[25+]]-Points[[#This Row],[26+]]</f>
        <v>#VALUE!</v>
      </c>
      <c r="BD234" s="5" t="e">
        <f>Points[[#This Row],[26+]]-Points[[#This Row],[27+]]</f>
        <v>#VALUE!</v>
      </c>
      <c r="BE234" s="5" t="e">
        <f>Points[[#This Row],[27+]]-Points[[#This Row],[28+]]</f>
        <v>#VALUE!</v>
      </c>
      <c r="BF234" s="5" t="e">
        <f>Points[[#This Row],[28+]]-Points[[#This Row],[29+]]</f>
        <v>#VALUE!</v>
      </c>
      <c r="BG234" s="5" t="e">
        <f>Points[[#This Row],[29+]]-Points[[#This Row],[30+]]</f>
        <v>#VALUE!</v>
      </c>
      <c r="BH234" s="5" t="e">
        <f>Points[[#This Row],[30+]]-Points[[#This Row],[31+]]</f>
        <v>#VALUE!</v>
      </c>
      <c r="BI234" s="5" t="e">
        <f>Points[[#This Row],[31+]]-Points[[#This Row],[32+]]</f>
        <v>#VALUE!</v>
      </c>
      <c r="BJ234" s="5" t="e">
        <f>Points[[#This Row],[32+]]-Points[[#This Row],[33+]]</f>
        <v>#VALUE!</v>
      </c>
      <c r="BK234" s="5" t="e">
        <f>Points[[#This Row],[33+]]-Points[[#This Row],[34+]]</f>
        <v>#VALUE!</v>
      </c>
      <c r="BL234" s="5" t="e">
        <f>Points[[#This Row],[34+]]-Points[[#This Row],[35+]]</f>
        <v>#VALUE!</v>
      </c>
      <c r="BM234" s="5" t="e">
        <f>Points[[#This Row],[35+]]-Points[[#This Row],[40+]]</f>
        <v>#VALUE!</v>
      </c>
      <c r="BN234" s="5" t="e">
        <f>Points[[#This Row],[40+]]-Points[[#This Row],[45+]]</f>
        <v>#VALUE!</v>
      </c>
    </row>
    <row r="235" spans="17:66" x14ac:dyDescent="0.25">
      <c r="AL235" s="5" t="e">
        <f>Points[[#This Row],[8+]]-Points[[#This Row],[9+]]</f>
        <v>#VALUE!</v>
      </c>
      <c r="AM235" s="5" t="e">
        <f>Points[[#This Row],[9+]]-Points[[#This Row],[10+]]</f>
        <v>#VALUE!</v>
      </c>
      <c r="AN235" s="5" t="e">
        <f>Points[[#This Row],[10+]]-Points[[#This Row],[11+]]</f>
        <v>#VALUE!</v>
      </c>
      <c r="AO235" s="5" t="e">
        <f>Points[[#This Row],[11+]]-Points[[#This Row],[12+]]</f>
        <v>#VALUE!</v>
      </c>
      <c r="AP235" s="5" t="e">
        <f>Points[[#This Row],[12+]]-Points[[#This Row],[13+]]</f>
        <v>#VALUE!</v>
      </c>
      <c r="AQ235" s="5" t="e">
        <f>Points[[#This Row],[13+]]-Points[[#This Row],[14+]]</f>
        <v>#VALUE!</v>
      </c>
      <c r="AR235" s="5" t="e">
        <f>Points[[#This Row],[14+]]-Points[[#This Row],[15+]]</f>
        <v>#VALUE!</v>
      </c>
      <c r="AS235" s="5" t="e">
        <f>Points[[#This Row],[15+]]-Points[[#This Row],[16+]]</f>
        <v>#VALUE!</v>
      </c>
      <c r="AT235" s="5" t="e">
        <f>Points[[#This Row],[16+]]-Points[[#This Row],[17+]]</f>
        <v>#VALUE!</v>
      </c>
      <c r="AU235" s="5" t="e">
        <f>Points[[#This Row],[17+]]-Points[[#This Row],[18+]]</f>
        <v>#VALUE!</v>
      </c>
      <c r="AV235" s="5" t="e">
        <f>Points[[#This Row],[18+]]-Points[[#This Row],[19+]]</f>
        <v>#VALUE!</v>
      </c>
      <c r="AW235" s="5" t="e">
        <f>Points[[#This Row],[19+]]-Points[[#This Row],[20+]]</f>
        <v>#VALUE!</v>
      </c>
      <c r="AX235" s="5" t="e">
        <f>Points[[#This Row],[20+]]-Points[[#This Row],[21+]]</f>
        <v>#VALUE!</v>
      </c>
      <c r="AY235" s="5" t="e">
        <f>Points[[#This Row],[21+]]-Points[[#This Row],[22+]]</f>
        <v>#VALUE!</v>
      </c>
      <c r="AZ235" s="5" t="e">
        <f>Points[[#This Row],[22+]]-Points[[#This Row],[23+]]</f>
        <v>#VALUE!</v>
      </c>
      <c r="BA235" s="5" t="e">
        <f>Points[[#This Row],[23+]]-Points[[#This Row],[24+]]</f>
        <v>#VALUE!</v>
      </c>
      <c r="BB235" s="5" t="e">
        <f>Points[[#This Row],[24+]]-Points[[#This Row],[25+]]</f>
        <v>#VALUE!</v>
      </c>
      <c r="BC235" s="5" t="e">
        <f>Points[[#This Row],[25+]]-Points[[#This Row],[26+]]</f>
        <v>#VALUE!</v>
      </c>
      <c r="BD235" s="5" t="e">
        <f>Points[[#This Row],[26+]]-Points[[#This Row],[27+]]</f>
        <v>#VALUE!</v>
      </c>
      <c r="BE235" s="5" t="e">
        <f>Points[[#This Row],[27+]]-Points[[#This Row],[28+]]</f>
        <v>#VALUE!</v>
      </c>
      <c r="BF235" s="5" t="e">
        <f>Points[[#This Row],[28+]]-Points[[#This Row],[29+]]</f>
        <v>#VALUE!</v>
      </c>
      <c r="BG235" s="5" t="e">
        <f>Points[[#This Row],[29+]]-Points[[#This Row],[30+]]</f>
        <v>#VALUE!</v>
      </c>
      <c r="BH235" s="5" t="e">
        <f>Points[[#This Row],[30+]]-Points[[#This Row],[31+]]</f>
        <v>#VALUE!</v>
      </c>
      <c r="BI235" s="5" t="e">
        <f>Points[[#This Row],[31+]]-Points[[#This Row],[32+]]</f>
        <v>#VALUE!</v>
      </c>
      <c r="BJ235" s="5" t="e">
        <f>Points[[#This Row],[32+]]-Points[[#This Row],[33+]]</f>
        <v>#VALUE!</v>
      </c>
      <c r="BK235" s="5" t="e">
        <f>Points[[#This Row],[33+]]-Points[[#This Row],[34+]]</f>
        <v>#VALUE!</v>
      </c>
      <c r="BL235" s="5" t="e">
        <f>Points[[#This Row],[34+]]-Points[[#This Row],[35+]]</f>
        <v>#VALUE!</v>
      </c>
      <c r="BM235" s="5" t="e">
        <f>Points[[#This Row],[35+]]-Points[[#This Row],[40+]]</f>
        <v>#VALUE!</v>
      </c>
      <c r="BN235" s="5" t="e">
        <f>Points[[#This Row],[40+]]-Points[[#This Row],[45+]]</f>
        <v>#VALUE!</v>
      </c>
    </row>
    <row r="236" spans="17:66" x14ac:dyDescent="0.25">
      <c r="AL236" s="5" t="e">
        <f>Points[[#This Row],[8+]]-Points[[#This Row],[9+]]</f>
        <v>#VALUE!</v>
      </c>
      <c r="AM236" s="5" t="e">
        <f>Points[[#This Row],[9+]]-Points[[#This Row],[10+]]</f>
        <v>#VALUE!</v>
      </c>
      <c r="AN236" s="5" t="e">
        <f>Points[[#This Row],[10+]]-Points[[#This Row],[11+]]</f>
        <v>#VALUE!</v>
      </c>
      <c r="AO236" s="5" t="e">
        <f>Points[[#This Row],[11+]]-Points[[#This Row],[12+]]</f>
        <v>#VALUE!</v>
      </c>
      <c r="AP236" s="5" t="e">
        <f>Points[[#This Row],[12+]]-Points[[#This Row],[13+]]</f>
        <v>#VALUE!</v>
      </c>
      <c r="AQ236" s="5" t="e">
        <f>Points[[#This Row],[13+]]-Points[[#This Row],[14+]]</f>
        <v>#VALUE!</v>
      </c>
      <c r="AR236" s="5" t="e">
        <f>Points[[#This Row],[14+]]-Points[[#This Row],[15+]]</f>
        <v>#VALUE!</v>
      </c>
      <c r="AS236" s="5" t="e">
        <f>Points[[#This Row],[15+]]-Points[[#This Row],[16+]]</f>
        <v>#VALUE!</v>
      </c>
      <c r="AT236" s="5" t="e">
        <f>Points[[#This Row],[16+]]-Points[[#This Row],[17+]]</f>
        <v>#VALUE!</v>
      </c>
      <c r="AU236" s="5" t="e">
        <f>Points[[#This Row],[17+]]-Points[[#This Row],[18+]]</f>
        <v>#VALUE!</v>
      </c>
      <c r="AV236" s="5" t="e">
        <f>Points[[#This Row],[18+]]-Points[[#This Row],[19+]]</f>
        <v>#VALUE!</v>
      </c>
      <c r="AW236" s="5" t="e">
        <f>Points[[#This Row],[19+]]-Points[[#This Row],[20+]]</f>
        <v>#VALUE!</v>
      </c>
      <c r="AX236" s="5" t="e">
        <f>Points[[#This Row],[20+]]-Points[[#This Row],[21+]]</f>
        <v>#VALUE!</v>
      </c>
      <c r="AY236" s="5" t="e">
        <f>Points[[#This Row],[21+]]-Points[[#This Row],[22+]]</f>
        <v>#VALUE!</v>
      </c>
      <c r="AZ236" s="5" t="e">
        <f>Points[[#This Row],[22+]]-Points[[#This Row],[23+]]</f>
        <v>#VALUE!</v>
      </c>
      <c r="BA236" s="5" t="e">
        <f>Points[[#This Row],[23+]]-Points[[#This Row],[24+]]</f>
        <v>#VALUE!</v>
      </c>
      <c r="BB236" s="5" t="e">
        <f>Points[[#This Row],[24+]]-Points[[#This Row],[25+]]</f>
        <v>#VALUE!</v>
      </c>
      <c r="BC236" s="5" t="e">
        <f>Points[[#This Row],[25+]]-Points[[#This Row],[26+]]</f>
        <v>#VALUE!</v>
      </c>
      <c r="BD236" s="5" t="e">
        <f>Points[[#This Row],[26+]]-Points[[#This Row],[27+]]</f>
        <v>#VALUE!</v>
      </c>
      <c r="BE236" s="5" t="e">
        <f>Points[[#This Row],[27+]]-Points[[#This Row],[28+]]</f>
        <v>#VALUE!</v>
      </c>
      <c r="BF236" s="5" t="e">
        <f>Points[[#This Row],[28+]]-Points[[#This Row],[29+]]</f>
        <v>#VALUE!</v>
      </c>
      <c r="BG236" s="5" t="e">
        <f>Points[[#This Row],[29+]]-Points[[#This Row],[30+]]</f>
        <v>#VALUE!</v>
      </c>
      <c r="BH236" s="5" t="e">
        <f>Points[[#This Row],[30+]]-Points[[#This Row],[31+]]</f>
        <v>#VALUE!</v>
      </c>
      <c r="BI236" s="5" t="e">
        <f>Points[[#This Row],[31+]]-Points[[#This Row],[32+]]</f>
        <v>#VALUE!</v>
      </c>
      <c r="BJ236" s="5" t="e">
        <f>Points[[#This Row],[32+]]-Points[[#This Row],[33+]]</f>
        <v>#VALUE!</v>
      </c>
      <c r="BK236" s="5" t="e">
        <f>Points[[#This Row],[33+]]-Points[[#This Row],[34+]]</f>
        <v>#VALUE!</v>
      </c>
      <c r="BL236" s="5" t="e">
        <f>Points[[#This Row],[34+]]-Points[[#This Row],[35+]]</f>
        <v>#VALUE!</v>
      </c>
      <c r="BM236" s="5" t="e">
        <f>Points[[#This Row],[35+]]-Points[[#This Row],[40+]]</f>
        <v>#VALUE!</v>
      </c>
      <c r="BN236" s="5" t="e">
        <f>Points[[#This Row],[40+]]-Points[[#This Row],[45+]]</f>
        <v>#VALUE!</v>
      </c>
    </row>
    <row r="237" spans="17:66" x14ac:dyDescent="0.25">
      <c r="AL237" s="5" t="e">
        <f>Points[[#This Row],[8+]]-Points[[#This Row],[9+]]</f>
        <v>#VALUE!</v>
      </c>
      <c r="AM237" s="5" t="e">
        <f>Points[[#This Row],[9+]]-Points[[#This Row],[10+]]</f>
        <v>#VALUE!</v>
      </c>
      <c r="AN237" s="5" t="e">
        <f>Points[[#This Row],[10+]]-Points[[#This Row],[11+]]</f>
        <v>#VALUE!</v>
      </c>
      <c r="AO237" s="5" t="e">
        <f>Points[[#This Row],[11+]]-Points[[#This Row],[12+]]</f>
        <v>#VALUE!</v>
      </c>
      <c r="AP237" s="5" t="e">
        <f>Points[[#This Row],[12+]]-Points[[#This Row],[13+]]</f>
        <v>#VALUE!</v>
      </c>
      <c r="AQ237" s="5" t="e">
        <f>Points[[#This Row],[13+]]-Points[[#This Row],[14+]]</f>
        <v>#VALUE!</v>
      </c>
      <c r="AR237" s="5" t="e">
        <f>Points[[#This Row],[14+]]-Points[[#This Row],[15+]]</f>
        <v>#VALUE!</v>
      </c>
      <c r="AS237" s="5" t="e">
        <f>Points[[#This Row],[15+]]-Points[[#This Row],[16+]]</f>
        <v>#VALUE!</v>
      </c>
      <c r="AT237" s="5" t="e">
        <f>Points[[#This Row],[16+]]-Points[[#This Row],[17+]]</f>
        <v>#VALUE!</v>
      </c>
      <c r="AU237" s="5" t="e">
        <f>Points[[#This Row],[17+]]-Points[[#This Row],[18+]]</f>
        <v>#VALUE!</v>
      </c>
      <c r="AV237" s="5" t="e">
        <f>Points[[#This Row],[18+]]-Points[[#This Row],[19+]]</f>
        <v>#VALUE!</v>
      </c>
      <c r="AW237" s="5" t="e">
        <f>Points[[#This Row],[19+]]-Points[[#This Row],[20+]]</f>
        <v>#VALUE!</v>
      </c>
      <c r="AX237" s="5" t="e">
        <f>Points[[#This Row],[20+]]-Points[[#This Row],[21+]]</f>
        <v>#VALUE!</v>
      </c>
      <c r="AY237" s="5" t="e">
        <f>Points[[#This Row],[21+]]-Points[[#This Row],[22+]]</f>
        <v>#VALUE!</v>
      </c>
      <c r="AZ237" s="5" t="e">
        <f>Points[[#This Row],[22+]]-Points[[#This Row],[23+]]</f>
        <v>#VALUE!</v>
      </c>
      <c r="BA237" s="5" t="e">
        <f>Points[[#This Row],[23+]]-Points[[#This Row],[24+]]</f>
        <v>#VALUE!</v>
      </c>
      <c r="BB237" s="5" t="e">
        <f>Points[[#This Row],[24+]]-Points[[#This Row],[25+]]</f>
        <v>#VALUE!</v>
      </c>
      <c r="BC237" s="5" t="e">
        <f>Points[[#This Row],[25+]]-Points[[#This Row],[26+]]</f>
        <v>#VALUE!</v>
      </c>
      <c r="BD237" s="5" t="e">
        <f>Points[[#This Row],[26+]]-Points[[#This Row],[27+]]</f>
        <v>#VALUE!</v>
      </c>
      <c r="BE237" s="5" t="e">
        <f>Points[[#This Row],[27+]]-Points[[#This Row],[28+]]</f>
        <v>#VALUE!</v>
      </c>
      <c r="BF237" s="5" t="e">
        <f>Points[[#This Row],[28+]]-Points[[#This Row],[29+]]</f>
        <v>#VALUE!</v>
      </c>
      <c r="BG237" s="5" t="e">
        <f>Points[[#This Row],[29+]]-Points[[#This Row],[30+]]</f>
        <v>#VALUE!</v>
      </c>
      <c r="BH237" s="5" t="e">
        <f>Points[[#This Row],[30+]]-Points[[#This Row],[31+]]</f>
        <v>#VALUE!</v>
      </c>
      <c r="BI237" s="5" t="e">
        <f>Points[[#This Row],[31+]]-Points[[#This Row],[32+]]</f>
        <v>#VALUE!</v>
      </c>
      <c r="BJ237" s="5" t="e">
        <f>Points[[#This Row],[32+]]-Points[[#This Row],[33+]]</f>
        <v>#VALUE!</v>
      </c>
      <c r="BK237" s="5" t="e">
        <f>Points[[#This Row],[33+]]-Points[[#This Row],[34+]]</f>
        <v>#VALUE!</v>
      </c>
      <c r="BL237" s="5" t="e">
        <f>Points[[#This Row],[34+]]-Points[[#This Row],[35+]]</f>
        <v>#VALUE!</v>
      </c>
      <c r="BM237" s="5" t="e">
        <f>Points[[#This Row],[35+]]-Points[[#This Row],[40+]]</f>
        <v>#VALUE!</v>
      </c>
      <c r="BN237" s="5" t="e">
        <f>Points[[#This Row],[40+]]-Points[[#This Row],[45+]]</f>
        <v>#VALUE!</v>
      </c>
    </row>
    <row r="238" spans="17:66" x14ac:dyDescent="0.25">
      <c r="AL238" s="5" t="e">
        <f>Points[[#This Row],[8+]]-Points[[#This Row],[9+]]</f>
        <v>#VALUE!</v>
      </c>
      <c r="AM238" s="5" t="e">
        <f>Points[[#This Row],[9+]]-Points[[#This Row],[10+]]</f>
        <v>#VALUE!</v>
      </c>
      <c r="AN238" s="5" t="e">
        <f>Points[[#This Row],[10+]]-Points[[#This Row],[11+]]</f>
        <v>#VALUE!</v>
      </c>
      <c r="AO238" s="5" t="e">
        <f>Points[[#This Row],[11+]]-Points[[#This Row],[12+]]</f>
        <v>#VALUE!</v>
      </c>
      <c r="AP238" s="5" t="e">
        <f>Points[[#This Row],[12+]]-Points[[#This Row],[13+]]</f>
        <v>#VALUE!</v>
      </c>
      <c r="AQ238" s="5" t="e">
        <f>Points[[#This Row],[13+]]-Points[[#This Row],[14+]]</f>
        <v>#VALUE!</v>
      </c>
      <c r="AR238" s="5" t="e">
        <f>Points[[#This Row],[14+]]-Points[[#This Row],[15+]]</f>
        <v>#VALUE!</v>
      </c>
      <c r="AS238" s="5" t="e">
        <f>Points[[#This Row],[15+]]-Points[[#This Row],[16+]]</f>
        <v>#VALUE!</v>
      </c>
      <c r="AT238" s="5" t="e">
        <f>Points[[#This Row],[16+]]-Points[[#This Row],[17+]]</f>
        <v>#VALUE!</v>
      </c>
      <c r="AU238" s="5" t="e">
        <f>Points[[#This Row],[17+]]-Points[[#This Row],[18+]]</f>
        <v>#VALUE!</v>
      </c>
      <c r="AV238" s="5" t="e">
        <f>Points[[#This Row],[18+]]-Points[[#This Row],[19+]]</f>
        <v>#VALUE!</v>
      </c>
      <c r="AW238" s="5" t="e">
        <f>Points[[#This Row],[19+]]-Points[[#This Row],[20+]]</f>
        <v>#VALUE!</v>
      </c>
      <c r="AX238" s="5" t="e">
        <f>Points[[#This Row],[20+]]-Points[[#This Row],[21+]]</f>
        <v>#VALUE!</v>
      </c>
      <c r="AY238" s="5" t="e">
        <f>Points[[#This Row],[21+]]-Points[[#This Row],[22+]]</f>
        <v>#VALUE!</v>
      </c>
      <c r="AZ238" s="5" t="e">
        <f>Points[[#This Row],[22+]]-Points[[#This Row],[23+]]</f>
        <v>#VALUE!</v>
      </c>
      <c r="BA238" s="5" t="e">
        <f>Points[[#This Row],[23+]]-Points[[#This Row],[24+]]</f>
        <v>#VALUE!</v>
      </c>
      <c r="BB238" s="5" t="e">
        <f>Points[[#This Row],[24+]]-Points[[#This Row],[25+]]</f>
        <v>#VALUE!</v>
      </c>
      <c r="BC238" s="5" t="e">
        <f>Points[[#This Row],[25+]]-Points[[#This Row],[26+]]</f>
        <v>#VALUE!</v>
      </c>
      <c r="BD238" s="5" t="e">
        <f>Points[[#This Row],[26+]]-Points[[#This Row],[27+]]</f>
        <v>#VALUE!</v>
      </c>
      <c r="BE238" s="5" t="e">
        <f>Points[[#This Row],[27+]]-Points[[#This Row],[28+]]</f>
        <v>#VALUE!</v>
      </c>
      <c r="BF238" s="5" t="e">
        <f>Points[[#This Row],[28+]]-Points[[#This Row],[29+]]</f>
        <v>#VALUE!</v>
      </c>
      <c r="BG238" s="5" t="e">
        <f>Points[[#This Row],[29+]]-Points[[#This Row],[30+]]</f>
        <v>#VALUE!</v>
      </c>
      <c r="BH238" s="5" t="e">
        <f>Points[[#This Row],[30+]]-Points[[#This Row],[31+]]</f>
        <v>#VALUE!</v>
      </c>
      <c r="BI238" s="5" t="e">
        <f>Points[[#This Row],[31+]]-Points[[#This Row],[32+]]</f>
        <v>#VALUE!</v>
      </c>
      <c r="BJ238" s="5" t="e">
        <f>Points[[#This Row],[32+]]-Points[[#This Row],[33+]]</f>
        <v>#VALUE!</v>
      </c>
      <c r="BK238" s="5" t="e">
        <f>Points[[#This Row],[33+]]-Points[[#This Row],[34+]]</f>
        <v>#VALUE!</v>
      </c>
      <c r="BL238" s="5" t="e">
        <f>Points[[#This Row],[34+]]-Points[[#This Row],[35+]]</f>
        <v>#VALUE!</v>
      </c>
      <c r="BM238" s="5" t="e">
        <f>Points[[#This Row],[35+]]-Points[[#This Row],[40+]]</f>
        <v>#VALUE!</v>
      </c>
      <c r="BN238" s="5" t="e">
        <f>Points[[#This Row],[40+]]-Points[[#This Row],[45+]]</f>
        <v>#VALUE!</v>
      </c>
    </row>
  </sheetData>
  <phoneticPr fontId="4" type="noConversion"/>
  <conditionalFormatting sqref="L165:AK1048576 M1:AK1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164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164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zoomScale="190" zoomScaleNormal="190" workbookViewId="0">
      <pane xSplit="7" ySplit="1" topLeftCell="H92" activePane="bottomRight" state="frozen"/>
      <selection activeCell="I5" sqref="I5"/>
      <selection pane="topRight" activeCell="I5" sqref="I5"/>
      <selection pane="bottomLeft" activeCell="I5" sqref="I5"/>
      <selection pane="bottomRight" activeCell="E2" sqref="E2:E157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2.7109375" bestFit="1" customWidth="1"/>
    <col min="6" max="6" width="12.42578125" bestFit="1" customWidth="1"/>
    <col min="7" max="7" width="6.85546875" bestFit="1" customWidth="1"/>
    <col min="8" max="9" width="8.28515625" bestFit="1" customWidth="1"/>
    <col min="10" max="18" width="7.140625" bestFit="1" customWidth="1"/>
    <col min="19" max="19" width="7.140625" customWidth="1"/>
    <col min="20" max="30" width="8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6" t="str">
        <f>HYPERLINK("https://www.nba.com/stats/player/1630217/boxscores-traditional", "Desmond Bane")</f>
        <v>Desmond Bane</v>
      </c>
      <c r="F2">
        <v>8.8000000000000007</v>
      </c>
      <c r="G2" s="4">
        <v>1.9390000000000001</v>
      </c>
      <c r="H2" s="3">
        <v>0.99861</v>
      </c>
      <c r="I2" s="3">
        <v>0.99343000000000004</v>
      </c>
      <c r="J2" s="3">
        <v>0.97499999999999998</v>
      </c>
      <c r="K2" s="3">
        <v>0.92506999999999995</v>
      </c>
      <c r="L2" s="3">
        <v>0.82381000000000004</v>
      </c>
      <c r="M2" s="3">
        <v>0.65910000000000002</v>
      </c>
      <c r="N2" s="3">
        <v>0.46017000000000002</v>
      </c>
      <c r="O2" s="3">
        <v>0.26762999999999998</v>
      </c>
      <c r="P2" s="3">
        <v>0.12923999999999999</v>
      </c>
      <c r="Q2" s="3">
        <v>4.947E-2</v>
      </c>
      <c r="R2" s="3">
        <v>1.4999999999999999E-2</v>
      </c>
      <c r="S2" s="3">
        <v>3.6800000000000001E-3</v>
      </c>
      <c r="T2" s="5">
        <f>Rebounds[[#This Row],[3+]]-Rebounds[[#This Row],[4+]]</f>
        <v>5.1799999999999624E-3</v>
      </c>
      <c r="U2" s="5">
        <f>Rebounds[[#This Row],[4+]]-Rebounds[[#This Row],[5+]]</f>
        <v>1.8430000000000057E-2</v>
      </c>
      <c r="V2" s="5">
        <f>Rebounds[[#This Row],[5+]]-Rebounds[[#This Row],[6+]]</f>
        <v>4.993000000000003E-2</v>
      </c>
      <c r="W2" s="5">
        <f>Rebounds[[#This Row],[6+]]-Rebounds[[#This Row],[7+]]</f>
        <v>0.10125999999999991</v>
      </c>
      <c r="X2" s="5">
        <f>Rebounds[[#This Row],[7+]]-Rebounds[[#This Row],[8+]]</f>
        <v>0.16471000000000002</v>
      </c>
      <c r="Y2" s="5">
        <f>Rebounds[[#This Row],[8+]]-Rebounds[[#This Row],[9+]]</f>
        <v>0.19893</v>
      </c>
      <c r="Z2" s="5">
        <f>Rebounds[[#This Row],[9+]]-Rebounds[[#This Row],[10+]]</f>
        <v>0.19254000000000004</v>
      </c>
      <c r="AA2" s="5">
        <f>Rebounds[[#This Row],[10+]]-Rebounds[[#This Row],[11+]]</f>
        <v>0.13838999999999999</v>
      </c>
      <c r="AB2" s="5">
        <f>Rebounds[[#This Row],[11+]]-Rebounds[[#This Row],[12+]]</f>
        <v>7.9769999999999994E-2</v>
      </c>
      <c r="AC2" s="5">
        <f>Rebounds[[#This Row],[12+]]-Rebounds[[#This Row],[13+]]</f>
        <v>3.4470000000000001E-2</v>
      </c>
      <c r="AD2" s="5">
        <f>Rebounds[[#This Row],[13+]]-Rebounds[[#This Row],[14+]]</f>
        <v>1.132E-2</v>
      </c>
    </row>
    <row r="3" spans="1:35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6" t="str">
        <f>HYPERLINK("https://www.nba.com/stats/player/1630583/boxscores-traditional", "Santi Aldama")</f>
        <v>Santi Aldama</v>
      </c>
      <c r="F3">
        <v>5.2</v>
      </c>
      <c r="G3" s="4">
        <v>0.748</v>
      </c>
      <c r="H3" s="3">
        <v>0.99836000000000003</v>
      </c>
      <c r="I3" s="3">
        <v>0.94520000000000004</v>
      </c>
      <c r="J3" s="3">
        <v>0.60641999999999996</v>
      </c>
      <c r="K3" s="3">
        <v>0.14230999999999999</v>
      </c>
      <c r="L3" s="3">
        <v>7.9799999999999992E-3</v>
      </c>
      <c r="M3" s="3">
        <v>9.0000000000000006E-5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5">
        <f>Rebounds[[#This Row],[3+]]-Rebounds[[#This Row],[4+]]</f>
        <v>5.3159999999999985E-2</v>
      </c>
      <c r="U3" s="5">
        <f>Rebounds[[#This Row],[4+]]-Rebounds[[#This Row],[5+]]</f>
        <v>0.33878000000000008</v>
      </c>
      <c r="V3" s="5">
        <f>Rebounds[[#This Row],[5+]]-Rebounds[[#This Row],[6+]]</f>
        <v>0.46410999999999997</v>
      </c>
      <c r="W3" s="5">
        <f>Rebounds[[#This Row],[6+]]-Rebounds[[#This Row],[7+]]</f>
        <v>0.13433</v>
      </c>
      <c r="X3" s="5">
        <f>Rebounds[[#This Row],[7+]]-Rebounds[[#This Row],[8+]]</f>
        <v>7.8899999999999994E-3</v>
      </c>
      <c r="Y3" s="5">
        <f>Rebounds[[#This Row],[8+]]-Rebounds[[#This Row],[9+]]</f>
        <v>9.0000000000000006E-5</v>
      </c>
      <c r="Z3" s="5">
        <f>Rebounds[[#This Row],[9+]]-Rebounds[[#This Row],[10+]]</f>
        <v>0</v>
      </c>
      <c r="AA3" s="5">
        <f>Rebounds[[#This Row],[10+]]-Rebounds[[#This Row],[11+]]</f>
        <v>0</v>
      </c>
      <c r="AB3" s="5">
        <f>Rebounds[[#This Row],[11+]]-Rebounds[[#This Row],[12+]]</f>
        <v>0</v>
      </c>
      <c r="AC3" s="5">
        <f>Rebounds[[#This Row],[12+]]-Rebounds[[#This Row],[13+]]</f>
        <v>0</v>
      </c>
      <c r="AD3" s="5">
        <f>Rebounds[[#This Row],[13+]]-Rebounds[[#This Row],[14+]]</f>
        <v>0</v>
      </c>
    </row>
    <row r="4" spans="1:35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6" t="str">
        <f>HYPERLINK("https://www.nba.com/stats/player/1628991/boxscores-traditional", "Jaren Jackson Jr.")</f>
        <v>Jaren Jackson Jr.</v>
      </c>
      <c r="F4">
        <v>5.2</v>
      </c>
      <c r="G4" s="4">
        <v>1.1659999999999999</v>
      </c>
      <c r="H4" s="3">
        <v>0.97062000000000004</v>
      </c>
      <c r="I4" s="3">
        <v>0.84848999999999997</v>
      </c>
      <c r="J4" s="3">
        <v>0.56749000000000005</v>
      </c>
      <c r="K4" s="3">
        <v>0.24510000000000001</v>
      </c>
      <c r="L4" s="3">
        <v>6.1780000000000002E-2</v>
      </c>
      <c r="M4" s="3">
        <v>8.2000000000000007E-3</v>
      </c>
      <c r="N4" s="3">
        <v>5.5999999999999995E-4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5">
        <f>Rebounds[[#This Row],[3+]]-Rebounds[[#This Row],[4+]]</f>
        <v>0.12213000000000007</v>
      </c>
      <c r="U4" s="5">
        <f>Rebounds[[#This Row],[4+]]-Rebounds[[#This Row],[5+]]</f>
        <v>0.28099999999999992</v>
      </c>
      <c r="V4" s="5">
        <f>Rebounds[[#This Row],[5+]]-Rebounds[[#This Row],[6+]]</f>
        <v>0.32239000000000007</v>
      </c>
      <c r="W4" s="5">
        <f>Rebounds[[#This Row],[6+]]-Rebounds[[#This Row],[7+]]</f>
        <v>0.18332000000000001</v>
      </c>
      <c r="X4" s="5">
        <f>Rebounds[[#This Row],[7+]]-Rebounds[[#This Row],[8+]]</f>
        <v>5.3580000000000003E-2</v>
      </c>
      <c r="Y4" s="5">
        <f>Rebounds[[#This Row],[8+]]-Rebounds[[#This Row],[9+]]</f>
        <v>7.640000000000001E-3</v>
      </c>
      <c r="Z4" s="5">
        <f>Rebounds[[#This Row],[9+]]-Rebounds[[#This Row],[10+]]</f>
        <v>5.5999999999999995E-4</v>
      </c>
      <c r="AA4" s="5">
        <f>Rebounds[[#This Row],[10+]]-Rebounds[[#This Row],[11+]]</f>
        <v>0</v>
      </c>
      <c r="AB4" s="5">
        <f>Rebounds[[#This Row],[11+]]-Rebounds[[#This Row],[12+]]</f>
        <v>0</v>
      </c>
      <c r="AC4" s="5">
        <f>Rebounds[[#This Row],[12+]]-Rebounds[[#This Row],[13+]]</f>
        <v>0</v>
      </c>
      <c r="AD4" s="5">
        <f>Rebounds[[#This Row],[13+]]-Rebounds[[#This Row],[14+]]</f>
        <v>0</v>
      </c>
    </row>
    <row r="5" spans="1:35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6" t="str">
        <f>HYPERLINK("https://www.nba.com/stats/player/1629630/boxscores-traditional", "Ja Morant")</f>
        <v>Ja Morant</v>
      </c>
      <c r="F5">
        <v>5</v>
      </c>
      <c r="G5" s="4">
        <v>1.2650000000000001</v>
      </c>
      <c r="H5" s="3">
        <v>0.94294999999999995</v>
      </c>
      <c r="I5" s="3">
        <v>0.78524000000000005</v>
      </c>
      <c r="J5" s="3">
        <v>0.5</v>
      </c>
      <c r="K5" s="3">
        <v>0.21476000000000001</v>
      </c>
      <c r="L5" s="3">
        <v>5.7049999999999997E-2</v>
      </c>
      <c r="M5" s="3">
        <v>8.8900000000000003E-3</v>
      </c>
      <c r="N5" s="3">
        <v>7.9000000000000001E-4</v>
      </c>
      <c r="O5" s="3">
        <v>4.0000000000000003E-5</v>
      </c>
      <c r="P5" s="3">
        <v>0</v>
      </c>
      <c r="Q5" s="3">
        <v>0</v>
      </c>
      <c r="R5" s="3">
        <v>0</v>
      </c>
      <c r="S5" s="3">
        <v>0</v>
      </c>
      <c r="T5" s="5">
        <f>Rebounds[[#This Row],[3+]]-Rebounds[[#This Row],[4+]]</f>
        <v>0.15770999999999991</v>
      </c>
      <c r="U5" s="5">
        <f>Rebounds[[#This Row],[4+]]-Rebounds[[#This Row],[5+]]</f>
        <v>0.28524000000000005</v>
      </c>
      <c r="V5" s="5">
        <f>Rebounds[[#This Row],[5+]]-Rebounds[[#This Row],[6+]]</f>
        <v>0.28523999999999999</v>
      </c>
      <c r="W5" s="5">
        <f>Rebounds[[#This Row],[6+]]-Rebounds[[#This Row],[7+]]</f>
        <v>0.15771000000000002</v>
      </c>
      <c r="X5" s="5">
        <f>Rebounds[[#This Row],[7+]]-Rebounds[[#This Row],[8+]]</f>
        <v>4.8159999999999994E-2</v>
      </c>
      <c r="Y5" s="5">
        <f>Rebounds[[#This Row],[8+]]-Rebounds[[#This Row],[9+]]</f>
        <v>8.0999999999999996E-3</v>
      </c>
      <c r="Z5" s="5">
        <f>Rebounds[[#This Row],[9+]]-Rebounds[[#This Row],[10+]]</f>
        <v>7.5000000000000002E-4</v>
      </c>
      <c r="AA5" s="5">
        <f>Rebounds[[#This Row],[10+]]-Rebounds[[#This Row],[11+]]</f>
        <v>4.0000000000000003E-5</v>
      </c>
      <c r="AB5" s="5">
        <f>Rebounds[[#This Row],[11+]]-Rebounds[[#This Row],[12+]]</f>
        <v>0</v>
      </c>
      <c r="AC5" s="5">
        <f>Rebounds[[#This Row],[12+]]-Rebounds[[#This Row],[13+]]</f>
        <v>0</v>
      </c>
      <c r="AD5" s="5">
        <f>Rebounds[[#This Row],[13+]]-Rebounds[[#This Row],[14+]]</f>
        <v>0</v>
      </c>
    </row>
    <row r="6" spans="1:35" x14ac:dyDescent="0.25">
      <c r="A6" s="10">
        <v>22400788</v>
      </c>
      <c r="B6" t="s">
        <v>218</v>
      </c>
      <c r="C6" t="s">
        <v>219</v>
      </c>
      <c r="D6" s="11">
        <v>0.79166666666666663</v>
      </c>
      <c r="E6" s="6" t="str">
        <f>HYPERLINK("https://www.nba.com/stats/player/1641744/boxscores-traditional", "Zach Edey")</f>
        <v>Zach Edey</v>
      </c>
      <c r="F6">
        <v>9</v>
      </c>
      <c r="G6" s="4">
        <v>5.0199999999999996</v>
      </c>
      <c r="H6" s="3">
        <v>0.88492999999999999</v>
      </c>
      <c r="I6" s="3">
        <v>0.84133999999999998</v>
      </c>
      <c r="J6" s="3">
        <v>0.78813999999999995</v>
      </c>
      <c r="K6" s="3">
        <v>0.72575000000000001</v>
      </c>
      <c r="L6" s="3">
        <v>0.65542</v>
      </c>
      <c r="M6" s="3">
        <v>0.57926</v>
      </c>
      <c r="N6" s="3">
        <v>0.5</v>
      </c>
      <c r="O6" s="3">
        <v>0.42074</v>
      </c>
      <c r="P6" s="3">
        <v>0.34458</v>
      </c>
      <c r="Q6" s="3">
        <v>0.27424999999999999</v>
      </c>
      <c r="R6" s="3">
        <v>0.21185999999999999</v>
      </c>
      <c r="S6" s="3">
        <v>0.15866</v>
      </c>
      <c r="T6" s="5">
        <f>Rebounds[[#This Row],[3+]]-Rebounds[[#This Row],[4+]]</f>
        <v>4.3590000000000018E-2</v>
      </c>
      <c r="U6" s="5">
        <f>Rebounds[[#This Row],[4+]]-Rebounds[[#This Row],[5+]]</f>
        <v>5.3200000000000025E-2</v>
      </c>
      <c r="V6" s="5">
        <f>Rebounds[[#This Row],[5+]]-Rebounds[[#This Row],[6+]]</f>
        <v>6.2389999999999946E-2</v>
      </c>
      <c r="W6" s="5">
        <f>Rebounds[[#This Row],[6+]]-Rebounds[[#This Row],[7+]]</f>
        <v>7.0330000000000004E-2</v>
      </c>
      <c r="X6" s="5">
        <f>Rebounds[[#This Row],[7+]]-Rebounds[[#This Row],[8+]]</f>
        <v>7.6160000000000005E-2</v>
      </c>
      <c r="Y6" s="5">
        <f>Rebounds[[#This Row],[8+]]-Rebounds[[#This Row],[9+]]</f>
        <v>7.9259999999999997E-2</v>
      </c>
      <c r="Z6" s="5">
        <f>Rebounds[[#This Row],[9+]]-Rebounds[[#This Row],[10+]]</f>
        <v>7.9259999999999997E-2</v>
      </c>
      <c r="AA6" s="5">
        <f>Rebounds[[#This Row],[10+]]-Rebounds[[#This Row],[11+]]</f>
        <v>7.6160000000000005E-2</v>
      </c>
      <c r="AB6" s="5">
        <f>Rebounds[[#This Row],[11+]]-Rebounds[[#This Row],[12+]]</f>
        <v>7.0330000000000004E-2</v>
      </c>
      <c r="AC6" s="5">
        <f>Rebounds[[#This Row],[12+]]-Rebounds[[#This Row],[13+]]</f>
        <v>6.2390000000000001E-2</v>
      </c>
      <c r="AD6" s="5">
        <f>Rebounds[[#This Row],[13+]]-Rebounds[[#This Row],[14+]]</f>
        <v>5.3199999999999997E-2</v>
      </c>
    </row>
    <row r="7" spans="1:35" x14ac:dyDescent="0.25">
      <c r="A7" s="10">
        <v>22400788</v>
      </c>
      <c r="B7" t="s">
        <v>218</v>
      </c>
      <c r="C7" t="s">
        <v>219</v>
      </c>
      <c r="D7" s="11">
        <v>0.79166666666666663</v>
      </c>
      <c r="E7" s="6" t="str">
        <f>HYPERLINK("https://www.nba.com/stats/player/1629634/boxscores-traditional", "Brandon Clarke")</f>
        <v>Brandon Clarke</v>
      </c>
      <c r="F7">
        <v>5</v>
      </c>
      <c r="G7" s="4">
        <v>1.897</v>
      </c>
      <c r="H7" s="3">
        <v>0.85314000000000001</v>
      </c>
      <c r="I7" s="3">
        <v>0.70194000000000001</v>
      </c>
      <c r="J7" s="3">
        <v>0.5</v>
      </c>
      <c r="K7" s="3">
        <v>0.29805999999999999</v>
      </c>
      <c r="L7" s="3">
        <v>0.14685999999999999</v>
      </c>
      <c r="M7" s="3">
        <v>5.7049999999999997E-2</v>
      </c>
      <c r="N7" s="3">
        <v>1.7430000000000001E-2</v>
      </c>
      <c r="O7" s="3">
        <v>4.15E-3</v>
      </c>
      <c r="P7" s="3">
        <v>7.9000000000000001E-4</v>
      </c>
      <c r="Q7" s="3">
        <v>1.1E-4</v>
      </c>
      <c r="R7" s="3">
        <v>0</v>
      </c>
      <c r="S7" s="3">
        <v>0</v>
      </c>
      <c r="T7" s="5">
        <f>Rebounds[[#This Row],[3+]]-Rebounds[[#This Row],[4+]]</f>
        <v>0.1512</v>
      </c>
      <c r="U7" s="5">
        <f>Rebounds[[#This Row],[4+]]-Rebounds[[#This Row],[5+]]</f>
        <v>0.20194000000000001</v>
      </c>
      <c r="V7" s="5">
        <f>Rebounds[[#This Row],[5+]]-Rebounds[[#This Row],[6+]]</f>
        <v>0.20194000000000001</v>
      </c>
      <c r="W7" s="5">
        <f>Rebounds[[#This Row],[6+]]-Rebounds[[#This Row],[7+]]</f>
        <v>0.1512</v>
      </c>
      <c r="X7" s="5">
        <f>Rebounds[[#This Row],[7+]]-Rebounds[[#This Row],[8+]]</f>
        <v>8.9810000000000001E-2</v>
      </c>
      <c r="Y7" s="5">
        <f>Rebounds[[#This Row],[8+]]-Rebounds[[#This Row],[9+]]</f>
        <v>3.9619999999999995E-2</v>
      </c>
      <c r="Z7" s="5">
        <f>Rebounds[[#This Row],[9+]]-Rebounds[[#This Row],[10+]]</f>
        <v>1.328E-2</v>
      </c>
      <c r="AA7" s="5">
        <f>Rebounds[[#This Row],[10+]]-Rebounds[[#This Row],[11+]]</f>
        <v>3.3600000000000001E-3</v>
      </c>
      <c r="AB7" s="5">
        <f>Rebounds[[#This Row],[11+]]-Rebounds[[#This Row],[12+]]</f>
        <v>6.8000000000000005E-4</v>
      </c>
      <c r="AC7" s="5">
        <f>Rebounds[[#This Row],[12+]]-Rebounds[[#This Row],[13+]]</f>
        <v>1.1E-4</v>
      </c>
      <c r="AD7" s="5">
        <f>Rebounds[[#This Row],[13+]]-Rebounds[[#This Row],[14+]]</f>
        <v>0</v>
      </c>
    </row>
    <row r="8" spans="1:35" x14ac:dyDescent="0.25">
      <c r="A8" s="10">
        <v>22400788</v>
      </c>
      <c r="B8" t="s">
        <v>218</v>
      </c>
      <c r="C8" t="s">
        <v>219</v>
      </c>
      <c r="D8" s="11">
        <v>0.79166666666666663</v>
      </c>
      <c r="E8" s="6" t="str">
        <f>HYPERLINK("https://www.nba.com/stats/player/1629723/boxscores-traditional", "John Konchar")</f>
        <v>John Konchar</v>
      </c>
      <c r="F8">
        <v>5.6</v>
      </c>
      <c r="G8" s="4">
        <v>3.7199999999999998</v>
      </c>
      <c r="H8" s="3">
        <v>0.75804000000000005</v>
      </c>
      <c r="I8" s="3">
        <v>0.66639999999999999</v>
      </c>
      <c r="J8" s="3">
        <v>0.56355999999999995</v>
      </c>
      <c r="K8" s="3">
        <v>0.45619999999999999</v>
      </c>
      <c r="L8" s="3">
        <v>0.35197000000000001</v>
      </c>
      <c r="M8" s="3">
        <v>0.25785000000000002</v>
      </c>
      <c r="N8" s="3">
        <v>0.18140999999999999</v>
      </c>
      <c r="O8" s="3">
        <v>0.11899999999999999</v>
      </c>
      <c r="P8" s="3">
        <v>7.3529999999999998E-2</v>
      </c>
      <c r="Q8" s="3">
        <v>4.2720000000000001E-2</v>
      </c>
      <c r="R8" s="3">
        <v>2.3300000000000001E-2</v>
      </c>
      <c r="S8" s="3">
        <v>1.191E-2</v>
      </c>
      <c r="T8" s="5">
        <f>Rebounds[[#This Row],[3+]]-Rebounds[[#This Row],[4+]]</f>
        <v>9.1640000000000055E-2</v>
      </c>
      <c r="U8" s="5">
        <f>Rebounds[[#This Row],[4+]]-Rebounds[[#This Row],[5+]]</f>
        <v>0.10284000000000004</v>
      </c>
      <c r="V8" s="5">
        <f>Rebounds[[#This Row],[5+]]-Rebounds[[#This Row],[6+]]</f>
        <v>0.10735999999999996</v>
      </c>
      <c r="W8" s="5">
        <f>Rebounds[[#This Row],[6+]]-Rebounds[[#This Row],[7+]]</f>
        <v>0.10422999999999999</v>
      </c>
      <c r="X8" s="5">
        <f>Rebounds[[#This Row],[7+]]-Rebounds[[#This Row],[8+]]</f>
        <v>9.4119999999999981E-2</v>
      </c>
      <c r="Y8" s="5">
        <f>Rebounds[[#This Row],[8+]]-Rebounds[[#This Row],[9+]]</f>
        <v>7.6440000000000036E-2</v>
      </c>
      <c r="Z8" s="5">
        <f>Rebounds[[#This Row],[9+]]-Rebounds[[#This Row],[10+]]</f>
        <v>6.2409999999999993E-2</v>
      </c>
      <c r="AA8" s="5">
        <f>Rebounds[[#This Row],[10+]]-Rebounds[[#This Row],[11+]]</f>
        <v>4.5469999999999997E-2</v>
      </c>
      <c r="AB8" s="5">
        <f>Rebounds[[#This Row],[11+]]-Rebounds[[#This Row],[12+]]</f>
        <v>3.0809999999999997E-2</v>
      </c>
      <c r="AC8" s="5">
        <f>Rebounds[[#This Row],[12+]]-Rebounds[[#This Row],[13+]]</f>
        <v>1.942E-2</v>
      </c>
      <c r="AD8" s="5">
        <f>Rebounds[[#This Row],[13+]]-Rebounds[[#This Row],[14+]]</f>
        <v>1.1390000000000001E-2</v>
      </c>
    </row>
    <row r="9" spans="1:35" x14ac:dyDescent="0.25">
      <c r="A9" s="10">
        <v>22400788</v>
      </c>
      <c r="B9" t="s">
        <v>218</v>
      </c>
      <c r="C9" t="s">
        <v>219</v>
      </c>
      <c r="D9" s="11">
        <v>0.79166666666666663</v>
      </c>
      <c r="E9" s="6" t="str">
        <f>HYPERLINK("https://www.nba.com/stats/player/1641713/boxscores-traditional", "GG Jackson")</f>
        <v>GG Jackson</v>
      </c>
      <c r="F9">
        <v>3.8</v>
      </c>
      <c r="G9" s="4">
        <v>2.9929999999999999</v>
      </c>
      <c r="H9" s="3">
        <v>0.60641999999999996</v>
      </c>
      <c r="I9" s="3">
        <v>0.47210000000000002</v>
      </c>
      <c r="J9" s="3">
        <v>0.34458</v>
      </c>
      <c r="K9" s="3">
        <v>0.22964999999999999</v>
      </c>
      <c r="L9" s="3">
        <v>0.14230999999999999</v>
      </c>
      <c r="M9" s="3">
        <v>8.0759999999999998E-2</v>
      </c>
      <c r="N9" s="3">
        <v>4.0930000000000001E-2</v>
      </c>
      <c r="O9" s="3">
        <v>1.9230000000000001E-2</v>
      </c>
      <c r="P9" s="3">
        <v>7.9799999999999992E-3</v>
      </c>
      <c r="Q9" s="3">
        <v>3.0699999999999998E-3</v>
      </c>
      <c r="R9" s="3">
        <v>1.07E-3</v>
      </c>
      <c r="S9" s="3">
        <v>3.2000000000000003E-4</v>
      </c>
      <c r="T9" s="5">
        <f>Rebounds[[#This Row],[3+]]-Rebounds[[#This Row],[4+]]</f>
        <v>0.13431999999999994</v>
      </c>
      <c r="U9" s="5">
        <f>Rebounds[[#This Row],[4+]]-Rebounds[[#This Row],[5+]]</f>
        <v>0.12752000000000002</v>
      </c>
      <c r="V9" s="5">
        <f>Rebounds[[#This Row],[5+]]-Rebounds[[#This Row],[6+]]</f>
        <v>0.11493</v>
      </c>
      <c r="W9" s="5">
        <f>Rebounds[[#This Row],[6+]]-Rebounds[[#This Row],[7+]]</f>
        <v>8.7340000000000001E-2</v>
      </c>
      <c r="X9" s="5">
        <f>Rebounds[[#This Row],[7+]]-Rebounds[[#This Row],[8+]]</f>
        <v>6.1549999999999994E-2</v>
      </c>
      <c r="Y9" s="5">
        <f>Rebounds[[#This Row],[8+]]-Rebounds[[#This Row],[9+]]</f>
        <v>3.9829999999999997E-2</v>
      </c>
      <c r="Z9" s="5">
        <f>Rebounds[[#This Row],[9+]]-Rebounds[[#This Row],[10+]]</f>
        <v>2.1700000000000001E-2</v>
      </c>
      <c r="AA9" s="5">
        <f>Rebounds[[#This Row],[10+]]-Rebounds[[#This Row],[11+]]</f>
        <v>1.1250000000000001E-2</v>
      </c>
      <c r="AB9" s="5">
        <f>Rebounds[[#This Row],[11+]]-Rebounds[[#This Row],[12+]]</f>
        <v>4.9099999999999994E-3</v>
      </c>
      <c r="AC9" s="5">
        <f>Rebounds[[#This Row],[12+]]-Rebounds[[#This Row],[13+]]</f>
        <v>2E-3</v>
      </c>
      <c r="AD9" s="5">
        <f>Rebounds[[#This Row],[13+]]-Rebounds[[#This Row],[14+]]</f>
        <v>7.5000000000000002E-4</v>
      </c>
    </row>
    <row r="10" spans="1:35" x14ac:dyDescent="0.25">
      <c r="A10" s="10">
        <v>22400788</v>
      </c>
      <c r="B10" t="s">
        <v>218</v>
      </c>
      <c r="C10" t="s">
        <v>219</v>
      </c>
      <c r="D10" s="11">
        <v>0.79166666666666663</v>
      </c>
      <c r="E10" s="6" t="str">
        <f>HYPERLINK("https://www.nba.com/stats/player/1631246/boxscores-traditional", "Vince Williams Jr.")</f>
        <v>Vince Williams Jr.</v>
      </c>
      <c r="F10">
        <v>3.8</v>
      </c>
      <c r="G10" s="4">
        <v>3.1869999999999998</v>
      </c>
      <c r="H10" s="3">
        <v>0.59870999999999996</v>
      </c>
      <c r="I10" s="3">
        <v>0.47608</v>
      </c>
      <c r="J10" s="3">
        <v>0.35197000000000001</v>
      </c>
      <c r="K10" s="3">
        <v>0.24510000000000001</v>
      </c>
      <c r="L10" s="3">
        <v>0.15866</v>
      </c>
      <c r="M10" s="3">
        <v>9.3420000000000003E-2</v>
      </c>
      <c r="N10" s="3">
        <v>5.1549999999999999E-2</v>
      </c>
      <c r="O10" s="3">
        <v>2.5590000000000002E-2</v>
      </c>
      <c r="P10" s="3">
        <v>1.191E-2</v>
      </c>
      <c r="Q10" s="3">
        <v>5.0800000000000003E-3</v>
      </c>
      <c r="R10" s="3">
        <v>1.9300000000000001E-3</v>
      </c>
      <c r="S10" s="3">
        <v>6.8999999999999997E-4</v>
      </c>
      <c r="T10" s="5">
        <f>Rebounds[[#This Row],[3+]]-Rebounds[[#This Row],[4+]]</f>
        <v>0.12262999999999996</v>
      </c>
      <c r="U10" s="5">
        <f>Rebounds[[#This Row],[4+]]-Rebounds[[#This Row],[5+]]</f>
        <v>0.12411</v>
      </c>
      <c r="V10" s="5">
        <f>Rebounds[[#This Row],[5+]]-Rebounds[[#This Row],[6+]]</f>
        <v>0.10686999999999999</v>
      </c>
      <c r="W10" s="5">
        <f>Rebounds[[#This Row],[6+]]-Rebounds[[#This Row],[7+]]</f>
        <v>8.6440000000000017E-2</v>
      </c>
      <c r="X10" s="5">
        <f>Rebounds[[#This Row],[7+]]-Rebounds[[#This Row],[8+]]</f>
        <v>6.5239999999999992E-2</v>
      </c>
      <c r="Y10" s="5">
        <f>Rebounds[[#This Row],[8+]]-Rebounds[[#This Row],[9+]]</f>
        <v>4.1870000000000004E-2</v>
      </c>
      <c r="Z10" s="5">
        <f>Rebounds[[#This Row],[9+]]-Rebounds[[#This Row],[10+]]</f>
        <v>2.5959999999999997E-2</v>
      </c>
      <c r="AA10" s="5">
        <f>Rebounds[[#This Row],[10+]]-Rebounds[[#This Row],[11+]]</f>
        <v>1.3680000000000001E-2</v>
      </c>
      <c r="AB10" s="5">
        <f>Rebounds[[#This Row],[11+]]-Rebounds[[#This Row],[12+]]</f>
        <v>6.8300000000000001E-3</v>
      </c>
      <c r="AC10" s="5">
        <f>Rebounds[[#This Row],[12+]]-Rebounds[[#This Row],[13+]]</f>
        <v>3.15E-3</v>
      </c>
      <c r="AD10" s="5">
        <f>Rebounds[[#This Row],[13+]]-Rebounds[[#This Row],[14+]]</f>
        <v>1.2400000000000002E-3</v>
      </c>
      <c r="AE10" s="5"/>
      <c r="AF10" s="5"/>
      <c r="AG10" s="5"/>
      <c r="AH10" s="5"/>
      <c r="AI10" s="5"/>
    </row>
    <row r="11" spans="1:35" x14ac:dyDescent="0.25">
      <c r="A11" s="10">
        <v>22400788</v>
      </c>
      <c r="B11" t="s">
        <v>218</v>
      </c>
      <c r="C11" t="s">
        <v>219</v>
      </c>
      <c r="D11" s="11">
        <v>0.79166666666666663</v>
      </c>
      <c r="E11" s="6" t="str">
        <f>HYPERLINK("https://www.nba.com/stats/player/1630590/boxscores-traditional", "Scotty Pippen Jr.")</f>
        <v>Scotty Pippen Jr.</v>
      </c>
      <c r="F11">
        <v>3</v>
      </c>
      <c r="G11" s="4">
        <v>1.7890000000000001</v>
      </c>
      <c r="H11" s="3">
        <v>0.5</v>
      </c>
      <c r="I11" s="3">
        <v>0.28774</v>
      </c>
      <c r="J11" s="3">
        <v>0.13136</v>
      </c>
      <c r="K11" s="3">
        <v>4.648E-2</v>
      </c>
      <c r="L11" s="3">
        <v>1.255E-2</v>
      </c>
      <c r="M11" s="3">
        <v>2.64E-3</v>
      </c>
      <c r="N11" s="3">
        <v>4.0000000000000002E-4</v>
      </c>
      <c r="O11" s="3">
        <v>5.0000000000000002E-5</v>
      </c>
      <c r="P11" s="3">
        <v>0</v>
      </c>
      <c r="Q11" s="3">
        <v>0</v>
      </c>
      <c r="R11" s="3">
        <v>0</v>
      </c>
      <c r="S11" s="3">
        <v>0</v>
      </c>
      <c r="T11" s="5">
        <f>Rebounds[[#This Row],[3+]]-Rebounds[[#This Row],[4+]]</f>
        <v>0.21226</v>
      </c>
      <c r="U11" s="5">
        <f>Rebounds[[#This Row],[4+]]-Rebounds[[#This Row],[5+]]</f>
        <v>0.15637999999999999</v>
      </c>
      <c r="V11" s="5">
        <f>Rebounds[[#This Row],[5+]]-Rebounds[[#This Row],[6+]]</f>
        <v>8.4880000000000011E-2</v>
      </c>
      <c r="W11" s="5">
        <f>Rebounds[[#This Row],[6+]]-Rebounds[[#This Row],[7+]]</f>
        <v>3.3930000000000002E-2</v>
      </c>
      <c r="X11" s="5">
        <f>Rebounds[[#This Row],[7+]]-Rebounds[[#This Row],[8+]]</f>
        <v>9.9100000000000004E-3</v>
      </c>
      <c r="Y11" s="5">
        <f>Rebounds[[#This Row],[8+]]-Rebounds[[#This Row],[9+]]</f>
        <v>2.2399999999999998E-3</v>
      </c>
      <c r="Z11" s="5">
        <f>Rebounds[[#This Row],[9+]]-Rebounds[[#This Row],[10+]]</f>
        <v>3.5E-4</v>
      </c>
      <c r="AA11" s="5">
        <f>Rebounds[[#This Row],[10+]]-Rebounds[[#This Row],[11+]]</f>
        <v>5.0000000000000002E-5</v>
      </c>
      <c r="AB11" s="5">
        <f>Rebounds[[#This Row],[11+]]-Rebounds[[#This Row],[12+]]</f>
        <v>0</v>
      </c>
      <c r="AC11" s="5">
        <f>Rebounds[[#This Row],[12+]]-Rebounds[[#This Row],[13+]]</f>
        <v>0</v>
      </c>
      <c r="AD11" s="5">
        <f>Rebounds[[#This Row],[13+]]-Rebounds[[#This Row],[14+]]</f>
        <v>0</v>
      </c>
    </row>
    <row r="12" spans="1:35" x14ac:dyDescent="0.25">
      <c r="A12" s="10">
        <v>22400788</v>
      </c>
      <c r="B12" t="s">
        <v>219</v>
      </c>
      <c r="C12" t="s">
        <v>218</v>
      </c>
      <c r="D12" s="11">
        <v>0.79166666666666663</v>
      </c>
      <c r="E12" s="6" t="str">
        <f>HYPERLINK("https://www.nba.com/stats/player/1630543/boxscores-traditional", "Isaiah Jackson")</f>
        <v>Isaiah Jackson</v>
      </c>
      <c r="F12">
        <v>6.75</v>
      </c>
      <c r="G12" s="4">
        <v>1.7850000000000001</v>
      </c>
      <c r="H12" s="3">
        <v>0.98214000000000001</v>
      </c>
      <c r="I12" s="3">
        <v>0.93822000000000005</v>
      </c>
      <c r="J12" s="3">
        <v>0.83645999999999998</v>
      </c>
      <c r="K12" s="3">
        <v>0.66276000000000002</v>
      </c>
      <c r="L12" s="3">
        <v>0.44433</v>
      </c>
      <c r="M12" s="3">
        <v>0.24196000000000001</v>
      </c>
      <c r="N12" s="3">
        <v>0.10383000000000001</v>
      </c>
      <c r="O12" s="3">
        <v>3.4380000000000001E-2</v>
      </c>
      <c r="P12" s="3">
        <v>8.6599999999999993E-3</v>
      </c>
      <c r="Q12" s="3">
        <v>1.64E-3</v>
      </c>
      <c r="R12" s="3">
        <v>2.3000000000000001E-4</v>
      </c>
      <c r="S12" s="3">
        <v>0</v>
      </c>
      <c r="T12" s="5">
        <f>Rebounds[[#This Row],[3+]]-Rebounds[[#This Row],[4+]]</f>
        <v>4.3919999999999959E-2</v>
      </c>
      <c r="U12" s="5">
        <f>Rebounds[[#This Row],[4+]]-Rebounds[[#This Row],[5+]]</f>
        <v>0.10176000000000007</v>
      </c>
      <c r="V12" s="5">
        <f>Rebounds[[#This Row],[5+]]-Rebounds[[#This Row],[6+]]</f>
        <v>0.17369999999999997</v>
      </c>
      <c r="W12" s="5">
        <f>Rebounds[[#This Row],[6+]]-Rebounds[[#This Row],[7+]]</f>
        <v>0.21843000000000001</v>
      </c>
      <c r="X12" s="5">
        <f>Rebounds[[#This Row],[7+]]-Rebounds[[#This Row],[8+]]</f>
        <v>0.20236999999999999</v>
      </c>
      <c r="Y12" s="5">
        <f>Rebounds[[#This Row],[8+]]-Rebounds[[#This Row],[9+]]</f>
        <v>0.13813</v>
      </c>
      <c r="Z12" s="5">
        <f>Rebounds[[#This Row],[9+]]-Rebounds[[#This Row],[10+]]</f>
        <v>6.9450000000000012E-2</v>
      </c>
      <c r="AA12" s="5">
        <f>Rebounds[[#This Row],[10+]]-Rebounds[[#This Row],[11+]]</f>
        <v>2.572E-2</v>
      </c>
      <c r="AB12" s="5">
        <f>Rebounds[[#This Row],[11+]]-Rebounds[[#This Row],[12+]]</f>
        <v>7.0199999999999993E-3</v>
      </c>
      <c r="AC12" s="5">
        <f>Rebounds[[#This Row],[12+]]-Rebounds[[#This Row],[13+]]</f>
        <v>1.41E-3</v>
      </c>
      <c r="AD12" s="5">
        <f>Rebounds[[#This Row],[13+]]-Rebounds[[#This Row],[14+]]</f>
        <v>2.3000000000000001E-4</v>
      </c>
    </row>
    <row r="13" spans="1:35" x14ac:dyDescent="0.25">
      <c r="A13" s="10">
        <v>22400788</v>
      </c>
      <c r="B13" t="s">
        <v>219</v>
      </c>
      <c r="C13" t="s">
        <v>218</v>
      </c>
      <c r="D13" s="11">
        <v>0.79166666666666663</v>
      </c>
      <c r="E13" s="6" t="str">
        <f>HYPERLINK("https://www.nba.com/stats/player/1628418/boxscores-traditional", "Thomas Bryant")</f>
        <v>Thomas Bryant</v>
      </c>
      <c r="F13">
        <v>8.1999999999999993</v>
      </c>
      <c r="G13" s="4">
        <v>2.786</v>
      </c>
      <c r="H13" s="3">
        <v>0.96926000000000001</v>
      </c>
      <c r="I13" s="3">
        <v>0.93447999999999998</v>
      </c>
      <c r="J13" s="3">
        <v>0.87492999999999999</v>
      </c>
      <c r="K13" s="3">
        <v>0.78524000000000005</v>
      </c>
      <c r="L13" s="3">
        <v>0.66639999999999999</v>
      </c>
      <c r="M13" s="3">
        <v>0.52790000000000004</v>
      </c>
      <c r="N13" s="3">
        <v>0.38590999999999998</v>
      </c>
      <c r="O13" s="3">
        <v>0.25785000000000002</v>
      </c>
      <c r="P13" s="3">
        <v>0.15625</v>
      </c>
      <c r="Q13" s="3">
        <v>8.6910000000000001E-2</v>
      </c>
      <c r="R13" s="3">
        <v>4.2720000000000001E-2</v>
      </c>
      <c r="S13" s="3">
        <v>1.8759999999999999E-2</v>
      </c>
      <c r="T13" s="5">
        <f>Rebounds[[#This Row],[3+]]-Rebounds[[#This Row],[4+]]</f>
        <v>3.4780000000000033E-2</v>
      </c>
      <c r="U13" s="5">
        <f>Rebounds[[#This Row],[4+]]-Rebounds[[#This Row],[5+]]</f>
        <v>5.9549999999999992E-2</v>
      </c>
      <c r="V13" s="5">
        <f>Rebounds[[#This Row],[5+]]-Rebounds[[#This Row],[6+]]</f>
        <v>8.9689999999999936E-2</v>
      </c>
      <c r="W13" s="5">
        <f>Rebounds[[#This Row],[6+]]-Rebounds[[#This Row],[7+]]</f>
        <v>0.11884000000000006</v>
      </c>
      <c r="X13" s="5">
        <f>Rebounds[[#This Row],[7+]]-Rebounds[[#This Row],[8+]]</f>
        <v>0.13849999999999996</v>
      </c>
      <c r="Y13" s="5">
        <f>Rebounds[[#This Row],[8+]]-Rebounds[[#This Row],[9+]]</f>
        <v>0.14199000000000006</v>
      </c>
      <c r="Z13" s="5">
        <f>Rebounds[[#This Row],[9+]]-Rebounds[[#This Row],[10+]]</f>
        <v>0.12805999999999995</v>
      </c>
      <c r="AA13" s="5">
        <f>Rebounds[[#This Row],[10+]]-Rebounds[[#This Row],[11+]]</f>
        <v>0.10160000000000002</v>
      </c>
      <c r="AB13" s="5">
        <f>Rebounds[[#This Row],[11+]]-Rebounds[[#This Row],[12+]]</f>
        <v>6.9339999999999999E-2</v>
      </c>
      <c r="AC13" s="5">
        <f>Rebounds[[#This Row],[12+]]-Rebounds[[#This Row],[13+]]</f>
        <v>4.419E-2</v>
      </c>
      <c r="AD13" s="5">
        <f>Rebounds[[#This Row],[13+]]-Rebounds[[#This Row],[14+]]</f>
        <v>2.3960000000000002E-2</v>
      </c>
    </row>
    <row r="14" spans="1:35" x14ac:dyDescent="0.25">
      <c r="A14" s="10">
        <v>22400788</v>
      </c>
      <c r="B14" t="s">
        <v>219</v>
      </c>
      <c r="C14" t="s">
        <v>218</v>
      </c>
      <c r="D14" s="11">
        <v>0.79166666666666663</v>
      </c>
      <c r="E14" s="6" t="str">
        <f>HYPERLINK("https://www.nba.com/stats/player/1631097/boxscores-traditional", "Bennedict Mathurin")</f>
        <v>Bennedict Mathurin</v>
      </c>
      <c r="F14">
        <v>5.2</v>
      </c>
      <c r="G14" s="4">
        <v>1.327</v>
      </c>
      <c r="H14" s="3">
        <v>0.95154000000000005</v>
      </c>
      <c r="I14" s="3">
        <v>0.81594</v>
      </c>
      <c r="J14" s="3">
        <v>0.55962000000000001</v>
      </c>
      <c r="K14" s="3">
        <v>0.27424999999999999</v>
      </c>
      <c r="L14" s="3">
        <v>8.6910000000000001E-2</v>
      </c>
      <c r="M14" s="3">
        <v>1.7430000000000001E-2</v>
      </c>
      <c r="N14" s="3">
        <v>2.1199999999999999E-3</v>
      </c>
      <c r="O14" s="3">
        <v>1.4999999999999999E-4</v>
      </c>
      <c r="P14" s="3">
        <v>0</v>
      </c>
      <c r="Q14" s="3">
        <v>0</v>
      </c>
      <c r="R14" s="3">
        <v>0</v>
      </c>
      <c r="S14" s="3">
        <v>0</v>
      </c>
      <c r="T14" s="5">
        <f>Rebounds[[#This Row],[3+]]-Rebounds[[#This Row],[4+]]</f>
        <v>0.13560000000000005</v>
      </c>
      <c r="U14" s="5">
        <f>Rebounds[[#This Row],[4+]]-Rebounds[[#This Row],[5+]]</f>
        <v>0.25631999999999999</v>
      </c>
      <c r="V14" s="5">
        <f>Rebounds[[#This Row],[5+]]-Rebounds[[#This Row],[6+]]</f>
        <v>0.28537000000000001</v>
      </c>
      <c r="W14" s="5">
        <f>Rebounds[[#This Row],[6+]]-Rebounds[[#This Row],[7+]]</f>
        <v>0.18734000000000001</v>
      </c>
      <c r="X14" s="5">
        <f>Rebounds[[#This Row],[7+]]-Rebounds[[#This Row],[8+]]</f>
        <v>6.948E-2</v>
      </c>
      <c r="Y14" s="5">
        <f>Rebounds[[#This Row],[8+]]-Rebounds[[#This Row],[9+]]</f>
        <v>1.5310000000000001E-2</v>
      </c>
      <c r="Z14" s="5">
        <f>Rebounds[[#This Row],[9+]]-Rebounds[[#This Row],[10+]]</f>
        <v>1.97E-3</v>
      </c>
      <c r="AA14" s="5">
        <f>Rebounds[[#This Row],[10+]]-Rebounds[[#This Row],[11+]]</f>
        <v>1.4999999999999999E-4</v>
      </c>
      <c r="AB14" s="5">
        <f>Rebounds[[#This Row],[11+]]-Rebounds[[#This Row],[12+]]</f>
        <v>0</v>
      </c>
      <c r="AC14" s="5">
        <f>Rebounds[[#This Row],[12+]]-Rebounds[[#This Row],[13+]]</f>
        <v>0</v>
      </c>
      <c r="AD14" s="5">
        <f>Rebounds[[#This Row],[13+]]-Rebounds[[#This Row],[14+]]</f>
        <v>0</v>
      </c>
    </row>
    <row r="15" spans="1:35" x14ac:dyDescent="0.25">
      <c r="A15" s="10">
        <v>22400788</v>
      </c>
      <c r="B15" t="s">
        <v>219</v>
      </c>
      <c r="C15" t="s">
        <v>218</v>
      </c>
      <c r="D15" s="11">
        <v>0.79166666666666663</v>
      </c>
      <c r="E15" s="6" t="str">
        <f>HYPERLINK("https://www.nba.com/stats/player/1627783/boxscores-traditional", "Pascal Siakam")</f>
        <v>Pascal Siakam</v>
      </c>
      <c r="F15">
        <v>6.6</v>
      </c>
      <c r="G15" s="4">
        <v>2.2450000000000001</v>
      </c>
      <c r="H15" s="3">
        <v>0.94520000000000004</v>
      </c>
      <c r="I15" s="3">
        <v>0.87697999999999998</v>
      </c>
      <c r="J15" s="3">
        <v>0.76114999999999999</v>
      </c>
      <c r="K15" s="3">
        <v>0.60641999999999996</v>
      </c>
      <c r="L15" s="3">
        <v>0.42858000000000002</v>
      </c>
      <c r="M15" s="3">
        <v>0.26762999999999998</v>
      </c>
      <c r="N15" s="3">
        <v>0.14230999999999999</v>
      </c>
      <c r="O15" s="3">
        <v>6.5519999999999995E-2</v>
      </c>
      <c r="P15" s="3">
        <v>2.5000000000000001E-2</v>
      </c>
      <c r="Q15" s="3">
        <v>7.9799999999999992E-3</v>
      </c>
      <c r="R15" s="3">
        <v>2.1900000000000001E-3</v>
      </c>
      <c r="S15" s="3">
        <v>4.8000000000000001E-4</v>
      </c>
      <c r="T15" s="5">
        <f>Rebounds[[#This Row],[3+]]-Rebounds[[#This Row],[4+]]</f>
        <v>6.8220000000000058E-2</v>
      </c>
      <c r="U15" s="5">
        <f>Rebounds[[#This Row],[4+]]-Rebounds[[#This Row],[5+]]</f>
        <v>0.11582999999999999</v>
      </c>
      <c r="V15" s="5">
        <f>Rebounds[[#This Row],[5+]]-Rebounds[[#This Row],[6+]]</f>
        <v>0.15473000000000003</v>
      </c>
      <c r="W15" s="5">
        <f>Rebounds[[#This Row],[6+]]-Rebounds[[#This Row],[7+]]</f>
        <v>0.17783999999999994</v>
      </c>
      <c r="X15" s="5">
        <f>Rebounds[[#This Row],[7+]]-Rebounds[[#This Row],[8+]]</f>
        <v>0.16095000000000004</v>
      </c>
      <c r="Y15" s="5">
        <f>Rebounds[[#This Row],[8+]]-Rebounds[[#This Row],[9+]]</f>
        <v>0.12531999999999999</v>
      </c>
      <c r="Z15" s="5">
        <f>Rebounds[[#This Row],[9+]]-Rebounds[[#This Row],[10+]]</f>
        <v>7.6789999999999997E-2</v>
      </c>
      <c r="AA15" s="5">
        <f>Rebounds[[#This Row],[10+]]-Rebounds[[#This Row],[11+]]</f>
        <v>4.0519999999999994E-2</v>
      </c>
      <c r="AB15" s="5">
        <f>Rebounds[[#This Row],[11+]]-Rebounds[[#This Row],[12+]]</f>
        <v>1.702E-2</v>
      </c>
      <c r="AC15" s="5">
        <f>Rebounds[[#This Row],[12+]]-Rebounds[[#This Row],[13+]]</f>
        <v>5.7899999999999991E-3</v>
      </c>
      <c r="AD15" s="5">
        <f>Rebounds[[#This Row],[13+]]-Rebounds[[#This Row],[14+]]</f>
        <v>1.7100000000000001E-3</v>
      </c>
    </row>
    <row r="16" spans="1:35" x14ac:dyDescent="0.25">
      <c r="A16" s="10">
        <v>22400788</v>
      </c>
      <c r="B16" t="s">
        <v>219</v>
      </c>
      <c r="C16" t="s">
        <v>218</v>
      </c>
      <c r="D16" s="11">
        <v>0.79166666666666663</v>
      </c>
      <c r="E16" s="6" t="str">
        <f>HYPERLINK("https://www.nba.com/stats/player/1630167/boxscores-traditional", "Obi Toppin")</f>
        <v>Obi Toppin</v>
      </c>
      <c r="F16">
        <v>5.4</v>
      </c>
      <c r="G16" s="4">
        <v>2.577</v>
      </c>
      <c r="H16" s="3">
        <v>0.82381000000000004</v>
      </c>
      <c r="I16" s="3">
        <v>0.70540000000000003</v>
      </c>
      <c r="J16" s="3">
        <v>0.56355999999999995</v>
      </c>
      <c r="K16" s="3">
        <v>0.40905000000000002</v>
      </c>
      <c r="L16" s="3">
        <v>0.26762999999999998</v>
      </c>
      <c r="M16" s="3">
        <v>0.15625</v>
      </c>
      <c r="N16" s="3">
        <v>8.0759999999999998E-2</v>
      </c>
      <c r="O16" s="3">
        <v>3.6729999999999999E-2</v>
      </c>
      <c r="P16" s="3">
        <v>1.4999999999999999E-2</v>
      </c>
      <c r="Q16" s="3">
        <v>5.2300000000000003E-3</v>
      </c>
      <c r="R16" s="3">
        <v>1.5900000000000001E-3</v>
      </c>
      <c r="S16" s="3">
        <v>4.2000000000000002E-4</v>
      </c>
      <c r="T16" s="5">
        <f>Rebounds[[#This Row],[3+]]-Rebounds[[#This Row],[4+]]</f>
        <v>0.11841000000000002</v>
      </c>
      <c r="U16" s="5">
        <f>Rebounds[[#This Row],[4+]]-Rebounds[[#This Row],[5+]]</f>
        <v>0.14184000000000008</v>
      </c>
      <c r="V16" s="5">
        <f>Rebounds[[#This Row],[5+]]-Rebounds[[#This Row],[6+]]</f>
        <v>0.15450999999999993</v>
      </c>
      <c r="W16" s="5">
        <f>Rebounds[[#This Row],[6+]]-Rebounds[[#This Row],[7+]]</f>
        <v>0.14142000000000005</v>
      </c>
      <c r="X16" s="5">
        <f>Rebounds[[#This Row],[7+]]-Rebounds[[#This Row],[8+]]</f>
        <v>0.11137999999999998</v>
      </c>
      <c r="Y16" s="5">
        <f>Rebounds[[#This Row],[8+]]-Rebounds[[#This Row],[9+]]</f>
        <v>7.5490000000000002E-2</v>
      </c>
      <c r="Z16" s="5">
        <f>Rebounds[[#This Row],[9+]]-Rebounds[[#This Row],[10+]]</f>
        <v>4.403E-2</v>
      </c>
      <c r="AA16" s="5">
        <f>Rebounds[[#This Row],[10+]]-Rebounds[[#This Row],[11+]]</f>
        <v>2.1729999999999999E-2</v>
      </c>
      <c r="AB16" s="5">
        <f>Rebounds[[#This Row],[11+]]-Rebounds[[#This Row],[12+]]</f>
        <v>9.7699999999999992E-3</v>
      </c>
      <c r="AC16" s="5">
        <f>Rebounds[[#This Row],[12+]]-Rebounds[[#This Row],[13+]]</f>
        <v>3.64E-3</v>
      </c>
      <c r="AD16" s="5">
        <f>Rebounds[[#This Row],[13+]]-Rebounds[[#This Row],[14+]]</f>
        <v>1.17E-3</v>
      </c>
    </row>
    <row r="17" spans="1:30" x14ac:dyDescent="0.25">
      <c r="A17" s="10">
        <v>22400788</v>
      </c>
      <c r="B17" t="s">
        <v>219</v>
      </c>
      <c r="C17" t="s">
        <v>218</v>
      </c>
      <c r="D17" s="11">
        <v>0.79166666666666663</v>
      </c>
      <c r="E17" s="6" t="str">
        <f>HYPERLINK("https://www.nba.com/stats/player/1626167/boxscores-traditional", "Myles Turner")</f>
        <v>Myles Turner</v>
      </c>
      <c r="F17">
        <v>4</v>
      </c>
      <c r="G17" s="4">
        <v>2.0979999999999999</v>
      </c>
      <c r="H17" s="3">
        <v>0.68439000000000005</v>
      </c>
      <c r="I17" s="3">
        <v>0.5</v>
      </c>
      <c r="J17" s="3">
        <v>0.31561</v>
      </c>
      <c r="K17" s="3">
        <v>0.17105999999999999</v>
      </c>
      <c r="L17" s="3">
        <v>7.6359999999999997E-2</v>
      </c>
      <c r="M17" s="3">
        <v>2.8070000000000001E-2</v>
      </c>
      <c r="N17" s="3">
        <v>8.6599999999999993E-3</v>
      </c>
      <c r="O17" s="3">
        <v>2.1199999999999999E-3</v>
      </c>
      <c r="P17" s="3">
        <v>4.2000000000000002E-4</v>
      </c>
      <c r="Q17" s="3">
        <v>6.9999999999999994E-5</v>
      </c>
      <c r="R17" s="3">
        <v>0</v>
      </c>
      <c r="S17" s="3">
        <v>0</v>
      </c>
      <c r="T17" s="5">
        <f>Rebounds[[#This Row],[3+]]-Rebounds[[#This Row],[4+]]</f>
        <v>0.18439000000000005</v>
      </c>
      <c r="U17" s="5">
        <f>Rebounds[[#This Row],[4+]]-Rebounds[[#This Row],[5+]]</f>
        <v>0.18439</v>
      </c>
      <c r="V17" s="5">
        <f>Rebounds[[#This Row],[5+]]-Rebounds[[#This Row],[6+]]</f>
        <v>0.14455000000000001</v>
      </c>
      <c r="W17" s="5">
        <f>Rebounds[[#This Row],[6+]]-Rebounds[[#This Row],[7+]]</f>
        <v>9.4699999999999993E-2</v>
      </c>
      <c r="X17" s="5">
        <f>Rebounds[[#This Row],[7+]]-Rebounds[[#This Row],[8+]]</f>
        <v>4.829E-2</v>
      </c>
      <c r="Y17" s="5">
        <f>Rebounds[[#This Row],[8+]]-Rebounds[[#This Row],[9+]]</f>
        <v>1.9410000000000004E-2</v>
      </c>
      <c r="Z17" s="5">
        <f>Rebounds[[#This Row],[9+]]-Rebounds[[#This Row],[10+]]</f>
        <v>6.5399999999999989E-3</v>
      </c>
      <c r="AA17" s="5">
        <f>Rebounds[[#This Row],[10+]]-Rebounds[[#This Row],[11+]]</f>
        <v>1.6999999999999999E-3</v>
      </c>
      <c r="AB17" s="5">
        <f>Rebounds[[#This Row],[11+]]-Rebounds[[#This Row],[12+]]</f>
        <v>3.5000000000000005E-4</v>
      </c>
      <c r="AC17" s="5">
        <f>Rebounds[[#This Row],[12+]]-Rebounds[[#This Row],[13+]]</f>
        <v>6.9999999999999994E-5</v>
      </c>
      <c r="AD17" s="5">
        <f>Rebounds[[#This Row],[13+]]-Rebounds[[#This Row],[14+]]</f>
        <v>0</v>
      </c>
    </row>
    <row r="18" spans="1:30" x14ac:dyDescent="0.25">
      <c r="A18" s="10">
        <v>22400789</v>
      </c>
      <c r="B18" t="s">
        <v>235</v>
      </c>
      <c r="C18" t="s">
        <v>76</v>
      </c>
      <c r="D18" s="11">
        <v>0.79166666666666663</v>
      </c>
      <c r="E18" s="6" t="str">
        <f>HYPERLINK("https://www.nba.com/stats/player/203954/boxscores-traditional", "Joel Embiid")</f>
        <v>Joel Embiid</v>
      </c>
      <c r="F18">
        <v>10.8</v>
      </c>
      <c r="G18" s="4">
        <v>1.9390000000000001</v>
      </c>
      <c r="H18" s="3">
        <v>1</v>
      </c>
      <c r="I18" s="3">
        <v>0.99978</v>
      </c>
      <c r="J18" s="3">
        <v>0.99861</v>
      </c>
      <c r="K18" s="3">
        <v>0.99343000000000004</v>
      </c>
      <c r="L18" s="3">
        <v>0.97499999999999998</v>
      </c>
      <c r="M18" s="3">
        <v>0.92506999999999995</v>
      </c>
      <c r="N18" s="3">
        <v>0.82381000000000004</v>
      </c>
      <c r="O18" s="3">
        <v>0.65910000000000002</v>
      </c>
      <c r="P18" s="3">
        <v>0.46017000000000002</v>
      </c>
      <c r="Q18" s="3">
        <v>0.26762999999999998</v>
      </c>
      <c r="R18" s="3">
        <v>0.12923999999999999</v>
      </c>
      <c r="S18" s="3">
        <v>4.947E-2</v>
      </c>
      <c r="T18" s="5">
        <f>Rebounds[[#This Row],[3+]]-Rebounds[[#This Row],[4+]]</f>
        <v>2.1999999999999797E-4</v>
      </c>
      <c r="U18" s="5">
        <f>Rebounds[[#This Row],[4+]]-Rebounds[[#This Row],[5+]]</f>
        <v>1.1700000000000044E-3</v>
      </c>
      <c r="V18" s="5">
        <f>Rebounds[[#This Row],[5+]]-Rebounds[[#This Row],[6+]]</f>
        <v>5.1799999999999624E-3</v>
      </c>
      <c r="W18" s="5">
        <f>Rebounds[[#This Row],[6+]]-Rebounds[[#This Row],[7+]]</f>
        <v>1.8430000000000057E-2</v>
      </c>
      <c r="X18" s="5">
        <f>Rebounds[[#This Row],[7+]]-Rebounds[[#This Row],[8+]]</f>
        <v>4.993000000000003E-2</v>
      </c>
      <c r="Y18" s="5">
        <f>Rebounds[[#This Row],[8+]]-Rebounds[[#This Row],[9+]]</f>
        <v>0.10125999999999991</v>
      </c>
      <c r="Z18" s="5">
        <f>Rebounds[[#This Row],[9+]]-Rebounds[[#This Row],[10+]]</f>
        <v>0.16471000000000002</v>
      </c>
      <c r="AA18" s="5">
        <f>Rebounds[[#This Row],[10+]]-Rebounds[[#This Row],[11+]]</f>
        <v>0.19893</v>
      </c>
      <c r="AB18" s="5">
        <f>Rebounds[[#This Row],[11+]]-Rebounds[[#This Row],[12+]]</f>
        <v>0.19254000000000004</v>
      </c>
      <c r="AC18" s="5">
        <f>Rebounds[[#This Row],[12+]]-Rebounds[[#This Row],[13+]]</f>
        <v>0.13838999999999999</v>
      </c>
      <c r="AD18" s="5">
        <f>Rebounds[[#This Row],[13+]]-Rebounds[[#This Row],[14+]]</f>
        <v>7.9769999999999994E-2</v>
      </c>
    </row>
    <row r="19" spans="1:30" x14ac:dyDescent="0.25">
      <c r="A19" s="10">
        <v>22400789</v>
      </c>
      <c r="B19" t="s">
        <v>235</v>
      </c>
      <c r="C19" t="s">
        <v>76</v>
      </c>
      <c r="D19" s="11">
        <v>0.79166666666666663</v>
      </c>
      <c r="E19" s="6" t="str">
        <f>HYPERLINK("https://www.nba.com/stats/player/203083/boxscores-traditional", "Andre Drummond")</f>
        <v>Andre Drummond</v>
      </c>
      <c r="F19">
        <v>6.6</v>
      </c>
      <c r="G19" s="4">
        <v>2.2450000000000001</v>
      </c>
      <c r="H19" s="3">
        <v>0.94520000000000004</v>
      </c>
      <c r="I19" s="3">
        <v>0.87697999999999998</v>
      </c>
      <c r="J19" s="3">
        <v>0.76114999999999999</v>
      </c>
      <c r="K19" s="3">
        <v>0.60641999999999996</v>
      </c>
      <c r="L19" s="3">
        <v>0.42858000000000002</v>
      </c>
      <c r="M19" s="3">
        <v>0.26762999999999998</v>
      </c>
      <c r="N19" s="3">
        <v>0.14230999999999999</v>
      </c>
      <c r="O19" s="3">
        <v>6.5519999999999995E-2</v>
      </c>
      <c r="P19" s="3">
        <v>2.5000000000000001E-2</v>
      </c>
      <c r="Q19" s="3">
        <v>7.9799999999999992E-3</v>
      </c>
      <c r="R19" s="3">
        <v>2.1900000000000001E-3</v>
      </c>
      <c r="S19" s="3">
        <v>4.8000000000000001E-4</v>
      </c>
      <c r="T19" s="5">
        <f>Rebounds[[#This Row],[3+]]-Rebounds[[#This Row],[4+]]</f>
        <v>6.8220000000000058E-2</v>
      </c>
      <c r="U19" s="5">
        <f>Rebounds[[#This Row],[4+]]-Rebounds[[#This Row],[5+]]</f>
        <v>0.11582999999999999</v>
      </c>
      <c r="V19" s="5">
        <f>Rebounds[[#This Row],[5+]]-Rebounds[[#This Row],[6+]]</f>
        <v>0.15473000000000003</v>
      </c>
      <c r="W19" s="5">
        <f>Rebounds[[#This Row],[6+]]-Rebounds[[#This Row],[7+]]</f>
        <v>0.17783999999999994</v>
      </c>
      <c r="X19" s="5">
        <f>Rebounds[[#This Row],[7+]]-Rebounds[[#This Row],[8+]]</f>
        <v>0.16095000000000004</v>
      </c>
      <c r="Y19" s="5">
        <f>Rebounds[[#This Row],[8+]]-Rebounds[[#This Row],[9+]]</f>
        <v>0.12531999999999999</v>
      </c>
      <c r="Z19" s="5">
        <f>Rebounds[[#This Row],[9+]]-Rebounds[[#This Row],[10+]]</f>
        <v>7.6789999999999997E-2</v>
      </c>
      <c r="AA19" s="5">
        <f>Rebounds[[#This Row],[10+]]-Rebounds[[#This Row],[11+]]</f>
        <v>4.0519999999999994E-2</v>
      </c>
      <c r="AB19" s="5">
        <f>Rebounds[[#This Row],[11+]]-Rebounds[[#This Row],[12+]]</f>
        <v>1.702E-2</v>
      </c>
      <c r="AC19" s="5">
        <f>Rebounds[[#This Row],[12+]]-Rebounds[[#This Row],[13+]]</f>
        <v>5.7899999999999991E-3</v>
      </c>
      <c r="AD19" s="5">
        <f>Rebounds[[#This Row],[13+]]-Rebounds[[#This Row],[14+]]</f>
        <v>1.7100000000000001E-3</v>
      </c>
    </row>
    <row r="20" spans="1:30" x14ac:dyDescent="0.25">
      <c r="A20" s="10">
        <v>22400789</v>
      </c>
      <c r="B20" t="s">
        <v>235</v>
      </c>
      <c r="C20" t="s">
        <v>76</v>
      </c>
      <c r="D20" s="11">
        <v>0.79166666666666663</v>
      </c>
      <c r="E20" s="6" t="str">
        <f>HYPERLINK("https://www.nba.com/stats/player/1626162/boxscores-traditional", "Kelly Oubre Jr.")</f>
        <v>Kelly Oubre Jr.</v>
      </c>
      <c r="F20">
        <v>7.4</v>
      </c>
      <c r="G20" s="4">
        <v>3.2</v>
      </c>
      <c r="H20" s="3">
        <v>0.91620999999999997</v>
      </c>
      <c r="I20" s="3">
        <v>0.85543000000000002</v>
      </c>
      <c r="J20" s="3">
        <v>0.77337</v>
      </c>
      <c r="K20" s="3">
        <v>0.67003000000000001</v>
      </c>
      <c r="L20" s="3">
        <v>0.55171999999999999</v>
      </c>
      <c r="M20" s="3">
        <v>0.42465000000000003</v>
      </c>
      <c r="N20" s="3">
        <v>0.30853999999999998</v>
      </c>
      <c r="O20" s="3">
        <v>0.20896999999999999</v>
      </c>
      <c r="P20" s="3">
        <v>0.13136</v>
      </c>
      <c r="Q20" s="3">
        <v>7.4929999999999997E-2</v>
      </c>
      <c r="R20" s="3">
        <v>4.0059999999999998E-2</v>
      </c>
      <c r="S20" s="3">
        <v>1.9699999999999999E-2</v>
      </c>
      <c r="T20" s="5">
        <f>Rebounds[[#This Row],[3+]]-Rebounds[[#This Row],[4+]]</f>
        <v>6.0779999999999945E-2</v>
      </c>
      <c r="U20" s="5">
        <f>Rebounds[[#This Row],[4+]]-Rebounds[[#This Row],[5+]]</f>
        <v>8.2060000000000022E-2</v>
      </c>
      <c r="V20" s="5">
        <f>Rebounds[[#This Row],[5+]]-Rebounds[[#This Row],[6+]]</f>
        <v>0.10333999999999999</v>
      </c>
      <c r="W20" s="5">
        <f>Rebounds[[#This Row],[6+]]-Rebounds[[#This Row],[7+]]</f>
        <v>0.11831000000000003</v>
      </c>
      <c r="X20" s="5">
        <f>Rebounds[[#This Row],[7+]]-Rebounds[[#This Row],[8+]]</f>
        <v>0.12706999999999996</v>
      </c>
      <c r="Y20" s="5">
        <f>Rebounds[[#This Row],[8+]]-Rebounds[[#This Row],[9+]]</f>
        <v>0.11611000000000005</v>
      </c>
      <c r="Z20" s="5">
        <f>Rebounds[[#This Row],[9+]]-Rebounds[[#This Row],[10+]]</f>
        <v>9.9569999999999992E-2</v>
      </c>
      <c r="AA20" s="5">
        <f>Rebounds[[#This Row],[10+]]-Rebounds[[#This Row],[11+]]</f>
        <v>7.7609999999999985E-2</v>
      </c>
      <c r="AB20" s="5">
        <f>Rebounds[[#This Row],[11+]]-Rebounds[[#This Row],[12+]]</f>
        <v>5.6430000000000008E-2</v>
      </c>
      <c r="AC20" s="5">
        <f>Rebounds[[#This Row],[12+]]-Rebounds[[#This Row],[13+]]</f>
        <v>3.4869999999999998E-2</v>
      </c>
      <c r="AD20" s="5">
        <f>Rebounds[[#This Row],[13+]]-Rebounds[[#This Row],[14+]]</f>
        <v>2.036E-2</v>
      </c>
    </row>
    <row r="21" spans="1:30" x14ac:dyDescent="0.25">
      <c r="A21" s="10">
        <v>22400789</v>
      </c>
      <c r="B21" t="s">
        <v>235</v>
      </c>
      <c r="C21" t="s">
        <v>76</v>
      </c>
      <c r="D21" s="11">
        <v>0.79166666666666663</v>
      </c>
      <c r="E21" s="6" t="str">
        <f>HYPERLINK("https://www.nba.com/stats/player/1629656/boxscores-traditional", "Quentin Grimes")</f>
        <v>Quentin Grimes</v>
      </c>
      <c r="F21">
        <v>6.25</v>
      </c>
      <c r="G21" s="4">
        <v>2.5859999999999999</v>
      </c>
      <c r="H21" s="3">
        <v>0.89617000000000002</v>
      </c>
      <c r="I21" s="3">
        <v>0.80784999999999996</v>
      </c>
      <c r="J21" s="3">
        <v>0.68439000000000005</v>
      </c>
      <c r="K21" s="3">
        <v>0.53983000000000003</v>
      </c>
      <c r="L21" s="3">
        <v>0.38590999999999998</v>
      </c>
      <c r="M21" s="3">
        <v>0.24825</v>
      </c>
      <c r="N21" s="3">
        <v>0.14457</v>
      </c>
      <c r="O21" s="3">
        <v>7.3529999999999998E-2</v>
      </c>
      <c r="P21" s="3">
        <v>3.288E-2</v>
      </c>
      <c r="Q21" s="3">
        <v>1.321E-2</v>
      </c>
      <c r="R21" s="3">
        <v>4.5300000000000002E-3</v>
      </c>
      <c r="S21" s="3">
        <v>1.3500000000000001E-3</v>
      </c>
      <c r="T21" s="5">
        <f>Rebounds[[#This Row],[3+]]-Rebounds[[#This Row],[4+]]</f>
        <v>8.8320000000000065E-2</v>
      </c>
      <c r="U21" s="5">
        <f>Rebounds[[#This Row],[4+]]-Rebounds[[#This Row],[5+]]</f>
        <v>0.1234599999999999</v>
      </c>
      <c r="V21" s="5">
        <f>Rebounds[[#This Row],[5+]]-Rebounds[[#This Row],[6+]]</f>
        <v>0.14456000000000002</v>
      </c>
      <c r="W21" s="5">
        <f>Rebounds[[#This Row],[6+]]-Rebounds[[#This Row],[7+]]</f>
        <v>0.15392000000000006</v>
      </c>
      <c r="X21" s="5">
        <f>Rebounds[[#This Row],[7+]]-Rebounds[[#This Row],[8+]]</f>
        <v>0.13765999999999998</v>
      </c>
      <c r="Y21" s="5">
        <f>Rebounds[[#This Row],[8+]]-Rebounds[[#This Row],[9+]]</f>
        <v>0.10367999999999999</v>
      </c>
      <c r="Z21" s="5">
        <f>Rebounds[[#This Row],[9+]]-Rebounds[[#This Row],[10+]]</f>
        <v>7.1040000000000006E-2</v>
      </c>
      <c r="AA21" s="5">
        <f>Rebounds[[#This Row],[10+]]-Rebounds[[#This Row],[11+]]</f>
        <v>4.0649999999999999E-2</v>
      </c>
      <c r="AB21" s="5">
        <f>Rebounds[[#This Row],[11+]]-Rebounds[[#This Row],[12+]]</f>
        <v>1.967E-2</v>
      </c>
      <c r="AC21" s="5">
        <f>Rebounds[[#This Row],[12+]]-Rebounds[[#This Row],[13+]]</f>
        <v>8.6800000000000002E-3</v>
      </c>
      <c r="AD21" s="5">
        <f>Rebounds[[#This Row],[13+]]-Rebounds[[#This Row],[14+]]</f>
        <v>3.1800000000000001E-3</v>
      </c>
    </row>
    <row r="22" spans="1:30" x14ac:dyDescent="0.25">
      <c r="A22" s="10">
        <v>22400789</v>
      </c>
      <c r="B22" t="s">
        <v>235</v>
      </c>
      <c r="C22" t="s">
        <v>76</v>
      </c>
      <c r="D22" s="11">
        <v>0.79166666666666663</v>
      </c>
      <c r="E22" s="6" t="str">
        <f>HYPERLINK("https://www.nba.com/stats/player/1630178/boxscores-traditional", "Tyrese Maxey")</f>
        <v>Tyrese Maxey</v>
      </c>
      <c r="F22">
        <v>3.8</v>
      </c>
      <c r="G22" s="4">
        <v>0.748</v>
      </c>
      <c r="H22" s="3">
        <v>0.85768999999999995</v>
      </c>
      <c r="I22" s="3">
        <v>0.39357999999999999</v>
      </c>
      <c r="J22" s="3">
        <v>5.4800000000000001E-2</v>
      </c>
      <c r="K22" s="3">
        <v>1.64E-3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5">
        <f>Rebounds[[#This Row],[3+]]-Rebounds[[#This Row],[4+]]</f>
        <v>0.46410999999999997</v>
      </c>
      <c r="U22" s="5">
        <f>Rebounds[[#This Row],[4+]]-Rebounds[[#This Row],[5+]]</f>
        <v>0.33877999999999997</v>
      </c>
      <c r="V22" s="5">
        <f>Rebounds[[#This Row],[5+]]-Rebounds[[#This Row],[6+]]</f>
        <v>5.3159999999999999E-2</v>
      </c>
      <c r="W22" s="5">
        <f>Rebounds[[#This Row],[6+]]-Rebounds[[#This Row],[7+]]</f>
        <v>1.64E-3</v>
      </c>
      <c r="X22" s="5">
        <f>Rebounds[[#This Row],[7+]]-Rebounds[[#This Row],[8+]]</f>
        <v>0</v>
      </c>
      <c r="Y22" s="5">
        <f>Rebounds[[#This Row],[8+]]-Rebounds[[#This Row],[9+]]</f>
        <v>0</v>
      </c>
      <c r="Z22" s="5">
        <f>Rebounds[[#This Row],[9+]]-Rebounds[[#This Row],[10+]]</f>
        <v>0</v>
      </c>
      <c r="AA22" s="5">
        <f>Rebounds[[#This Row],[10+]]-Rebounds[[#This Row],[11+]]</f>
        <v>0</v>
      </c>
      <c r="AB22" s="5">
        <f>Rebounds[[#This Row],[11+]]-Rebounds[[#This Row],[12+]]</f>
        <v>0</v>
      </c>
      <c r="AC22" s="5">
        <f>Rebounds[[#This Row],[12+]]-Rebounds[[#This Row],[13+]]</f>
        <v>0</v>
      </c>
      <c r="AD22" s="5">
        <f>Rebounds[[#This Row],[13+]]-Rebounds[[#This Row],[14+]]</f>
        <v>0</v>
      </c>
    </row>
    <row r="23" spans="1:30" x14ac:dyDescent="0.25">
      <c r="A23" s="10">
        <v>22400789</v>
      </c>
      <c r="B23" t="s">
        <v>235</v>
      </c>
      <c r="C23" t="s">
        <v>76</v>
      </c>
      <c r="D23" s="11">
        <v>0.79166666666666663</v>
      </c>
      <c r="E23" s="6" t="str">
        <f>HYPERLINK("https://www.nba.com/stats/player/1627824/boxscores-traditional", "Guerschon Yabusele")</f>
        <v>Guerschon Yabusele</v>
      </c>
      <c r="F23">
        <v>5.4</v>
      </c>
      <c r="G23" s="4">
        <v>2.9390000000000001</v>
      </c>
      <c r="H23" s="3">
        <v>0.79388999999999998</v>
      </c>
      <c r="I23" s="3">
        <v>0.68439000000000005</v>
      </c>
      <c r="J23" s="3">
        <v>0.55567</v>
      </c>
      <c r="K23" s="3">
        <v>0.42074</v>
      </c>
      <c r="L23" s="3">
        <v>0.29459999999999997</v>
      </c>
      <c r="M23" s="3">
        <v>0.18942999999999999</v>
      </c>
      <c r="N23" s="3">
        <v>0.11123</v>
      </c>
      <c r="O23" s="3">
        <v>5.8209999999999998E-2</v>
      </c>
      <c r="P23" s="3">
        <v>2.8070000000000001E-2</v>
      </c>
      <c r="Q23" s="3">
        <v>1.222E-2</v>
      </c>
      <c r="R23" s="3">
        <v>4.7999999999999996E-3</v>
      </c>
      <c r="S23" s="3">
        <v>1.6900000000000001E-3</v>
      </c>
      <c r="T23" s="5">
        <f>Rebounds[[#This Row],[3+]]-Rebounds[[#This Row],[4+]]</f>
        <v>0.10949999999999993</v>
      </c>
      <c r="U23" s="5">
        <f>Rebounds[[#This Row],[4+]]-Rebounds[[#This Row],[5+]]</f>
        <v>0.12872000000000006</v>
      </c>
      <c r="V23" s="5">
        <f>Rebounds[[#This Row],[5+]]-Rebounds[[#This Row],[6+]]</f>
        <v>0.13492999999999999</v>
      </c>
      <c r="W23" s="5">
        <f>Rebounds[[#This Row],[6+]]-Rebounds[[#This Row],[7+]]</f>
        <v>0.12614000000000003</v>
      </c>
      <c r="X23" s="5">
        <f>Rebounds[[#This Row],[7+]]-Rebounds[[#This Row],[8+]]</f>
        <v>0.10516999999999999</v>
      </c>
      <c r="Y23" s="5">
        <f>Rebounds[[#This Row],[8+]]-Rebounds[[#This Row],[9+]]</f>
        <v>7.8199999999999992E-2</v>
      </c>
      <c r="Z23" s="5">
        <f>Rebounds[[#This Row],[9+]]-Rebounds[[#This Row],[10+]]</f>
        <v>5.3019999999999998E-2</v>
      </c>
      <c r="AA23" s="5">
        <f>Rebounds[[#This Row],[10+]]-Rebounds[[#This Row],[11+]]</f>
        <v>3.0139999999999997E-2</v>
      </c>
      <c r="AB23" s="5">
        <f>Rebounds[[#This Row],[11+]]-Rebounds[[#This Row],[12+]]</f>
        <v>1.5850000000000003E-2</v>
      </c>
      <c r="AC23" s="5">
        <f>Rebounds[[#This Row],[12+]]-Rebounds[[#This Row],[13+]]</f>
        <v>7.4200000000000004E-3</v>
      </c>
      <c r="AD23" s="5">
        <f>Rebounds[[#This Row],[13+]]-Rebounds[[#This Row],[14+]]</f>
        <v>3.1099999999999995E-3</v>
      </c>
    </row>
    <row r="24" spans="1:30" x14ac:dyDescent="0.25">
      <c r="A24" s="10">
        <v>22400789</v>
      </c>
      <c r="B24" t="s">
        <v>235</v>
      </c>
      <c r="C24" t="s">
        <v>76</v>
      </c>
      <c r="D24" s="11">
        <v>0.79166666666666663</v>
      </c>
      <c r="E24" s="6" t="str">
        <f>HYPERLINK("https://www.nba.com/stats/player/1630231/boxscores-traditional", "KJ Martin")</f>
        <v>KJ Martin</v>
      </c>
      <c r="F24">
        <v>4.2</v>
      </c>
      <c r="G24" s="4">
        <v>1.9390000000000001</v>
      </c>
      <c r="H24" s="3">
        <v>0.73236999999999997</v>
      </c>
      <c r="I24" s="3">
        <v>0.53983000000000003</v>
      </c>
      <c r="J24" s="3">
        <v>0.34089999999999998</v>
      </c>
      <c r="K24" s="3">
        <v>0.17619000000000001</v>
      </c>
      <c r="L24" s="3">
        <v>7.4929999999999997E-2</v>
      </c>
      <c r="M24" s="3">
        <v>2.5000000000000001E-2</v>
      </c>
      <c r="N24" s="3">
        <v>6.5700000000000003E-3</v>
      </c>
      <c r="O24" s="3">
        <v>1.39E-3</v>
      </c>
      <c r="P24" s="3">
        <v>2.2000000000000001E-4</v>
      </c>
      <c r="Q24" s="3">
        <v>0</v>
      </c>
      <c r="R24" s="3">
        <v>0</v>
      </c>
      <c r="S24" s="3">
        <v>0</v>
      </c>
      <c r="T24" s="5">
        <f>Rebounds[[#This Row],[3+]]-Rebounds[[#This Row],[4+]]</f>
        <v>0.19253999999999993</v>
      </c>
      <c r="U24" s="5">
        <f>Rebounds[[#This Row],[4+]]-Rebounds[[#This Row],[5+]]</f>
        <v>0.19893000000000005</v>
      </c>
      <c r="V24" s="5">
        <f>Rebounds[[#This Row],[5+]]-Rebounds[[#This Row],[6+]]</f>
        <v>0.16470999999999997</v>
      </c>
      <c r="W24" s="5">
        <f>Rebounds[[#This Row],[6+]]-Rebounds[[#This Row],[7+]]</f>
        <v>0.10126000000000002</v>
      </c>
      <c r="X24" s="5">
        <f>Rebounds[[#This Row],[7+]]-Rebounds[[#This Row],[8+]]</f>
        <v>4.9929999999999995E-2</v>
      </c>
      <c r="Y24" s="5">
        <f>Rebounds[[#This Row],[8+]]-Rebounds[[#This Row],[9+]]</f>
        <v>1.8430000000000002E-2</v>
      </c>
      <c r="Z24" s="5">
        <f>Rebounds[[#This Row],[9+]]-Rebounds[[#This Row],[10+]]</f>
        <v>5.1800000000000006E-3</v>
      </c>
      <c r="AA24" s="5">
        <f>Rebounds[[#This Row],[10+]]-Rebounds[[#This Row],[11+]]</f>
        <v>1.17E-3</v>
      </c>
      <c r="AB24" s="5">
        <f>Rebounds[[#This Row],[11+]]-Rebounds[[#This Row],[12+]]</f>
        <v>2.2000000000000001E-4</v>
      </c>
      <c r="AC24" s="5">
        <f>Rebounds[[#This Row],[12+]]-Rebounds[[#This Row],[13+]]</f>
        <v>0</v>
      </c>
      <c r="AD24" s="5">
        <f>Rebounds[[#This Row],[13+]]-Rebounds[[#This Row],[14+]]</f>
        <v>0</v>
      </c>
    </row>
    <row r="25" spans="1:30" x14ac:dyDescent="0.25">
      <c r="A25" s="10">
        <v>22400789</v>
      </c>
      <c r="B25" t="s">
        <v>235</v>
      </c>
      <c r="C25" t="s">
        <v>76</v>
      </c>
      <c r="D25" s="11">
        <v>0.79166666666666663</v>
      </c>
      <c r="E25" s="6" t="str">
        <f>HYPERLINK("https://www.nba.com/stats/player/1642348/boxscores-traditional", "Justin Edwards")</f>
        <v>Justin Edwards</v>
      </c>
      <c r="F25">
        <v>3.6</v>
      </c>
      <c r="G25" s="4">
        <v>1.02</v>
      </c>
      <c r="H25" s="3">
        <v>0.72240000000000004</v>
      </c>
      <c r="I25" s="3">
        <v>0.34827000000000002</v>
      </c>
      <c r="J25" s="3">
        <v>8.5339999999999999E-2</v>
      </c>
      <c r="K25" s="3">
        <v>9.3900000000000008E-3</v>
      </c>
      <c r="L25" s="3">
        <v>4.2999999999999999E-4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5">
        <f>Rebounds[[#This Row],[3+]]-Rebounds[[#This Row],[4+]]</f>
        <v>0.37413000000000002</v>
      </c>
      <c r="U25" s="5">
        <f>Rebounds[[#This Row],[4+]]-Rebounds[[#This Row],[5+]]</f>
        <v>0.26293</v>
      </c>
      <c r="V25" s="5">
        <f>Rebounds[[#This Row],[5+]]-Rebounds[[#This Row],[6+]]</f>
        <v>7.5950000000000004E-2</v>
      </c>
      <c r="W25" s="5">
        <f>Rebounds[[#This Row],[6+]]-Rebounds[[#This Row],[7+]]</f>
        <v>8.9600000000000009E-3</v>
      </c>
      <c r="X25" s="5">
        <f>Rebounds[[#This Row],[7+]]-Rebounds[[#This Row],[8+]]</f>
        <v>4.2999999999999999E-4</v>
      </c>
      <c r="Y25" s="5">
        <f>Rebounds[[#This Row],[8+]]-Rebounds[[#This Row],[9+]]</f>
        <v>0</v>
      </c>
      <c r="Z25" s="5">
        <f>Rebounds[[#This Row],[9+]]-Rebounds[[#This Row],[10+]]</f>
        <v>0</v>
      </c>
      <c r="AA25" s="5">
        <f>Rebounds[[#This Row],[10+]]-Rebounds[[#This Row],[11+]]</f>
        <v>0</v>
      </c>
      <c r="AB25" s="5">
        <f>Rebounds[[#This Row],[11+]]-Rebounds[[#This Row],[12+]]</f>
        <v>0</v>
      </c>
      <c r="AC25" s="5">
        <f>Rebounds[[#This Row],[12+]]-Rebounds[[#This Row],[13+]]</f>
        <v>0</v>
      </c>
      <c r="AD25" s="5">
        <f>Rebounds[[#This Row],[13+]]-Rebounds[[#This Row],[14+]]</f>
        <v>0</v>
      </c>
    </row>
    <row r="26" spans="1:30" x14ac:dyDescent="0.25">
      <c r="A26" s="10">
        <v>22400789</v>
      </c>
      <c r="B26" t="s">
        <v>235</v>
      </c>
      <c r="C26" t="s">
        <v>76</v>
      </c>
      <c r="D26" s="11">
        <v>0.79166666666666663</v>
      </c>
      <c r="E26" s="6" t="str">
        <f>HYPERLINK("https://www.nba.com/stats/player/1628997/boxscores-traditional", "Caleb Martin")</f>
        <v>Caleb Martin</v>
      </c>
      <c r="F26">
        <v>3.8</v>
      </c>
      <c r="G26" s="4">
        <v>2.3149999999999999</v>
      </c>
      <c r="H26" s="3">
        <v>0.63683000000000001</v>
      </c>
      <c r="I26" s="3">
        <v>0.46414</v>
      </c>
      <c r="J26" s="3">
        <v>0.30153000000000002</v>
      </c>
      <c r="K26" s="3">
        <v>0.17105999999999999</v>
      </c>
      <c r="L26" s="3">
        <v>8.3790000000000003E-2</v>
      </c>
      <c r="M26" s="3">
        <v>3.5150000000000001E-2</v>
      </c>
      <c r="N26" s="3">
        <v>1.222E-2</v>
      </c>
      <c r="O26" s="3">
        <v>3.6800000000000001E-3</v>
      </c>
      <c r="P26" s="3">
        <v>9.3999999999999997E-4</v>
      </c>
      <c r="Q26" s="3">
        <v>2.0000000000000001E-4</v>
      </c>
      <c r="R26" s="3">
        <v>4.0000000000000003E-5</v>
      </c>
      <c r="S26" s="3">
        <v>0</v>
      </c>
      <c r="T26" s="5">
        <f>Rebounds[[#This Row],[3+]]-Rebounds[[#This Row],[4+]]</f>
        <v>0.17269000000000001</v>
      </c>
      <c r="U26" s="5">
        <f>Rebounds[[#This Row],[4+]]-Rebounds[[#This Row],[5+]]</f>
        <v>0.16260999999999998</v>
      </c>
      <c r="V26" s="5">
        <f>Rebounds[[#This Row],[5+]]-Rebounds[[#This Row],[6+]]</f>
        <v>0.13047000000000003</v>
      </c>
      <c r="W26" s="5">
        <f>Rebounds[[#This Row],[6+]]-Rebounds[[#This Row],[7+]]</f>
        <v>8.7269999999999986E-2</v>
      </c>
      <c r="X26" s="5">
        <f>Rebounds[[#This Row],[7+]]-Rebounds[[#This Row],[8+]]</f>
        <v>4.8640000000000003E-2</v>
      </c>
      <c r="Y26" s="5">
        <f>Rebounds[[#This Row],[8+]]-Rebounds[[#This Row],[9+]]</f>
        <v>2.2929999999999999E-2</v>
      </c>
      <c r="Z26" s="5">
        <f>Rebounds[[#This Row],[9+]]-Rebounds[[#This Row],[10+]]</f>
        <v>8.539999999999999E-3</v>
      </c>
      <c r="AA26" s="5">
        <f>Rebounds[[#This Row],[10+]]-Rebounds[[#This Row],[11+]]</f>
        <v>2.7400000000000002E-3</v>
      </c>
      <c r="AB26" s="5">
        <f>Rebounds[[#This Row],[11+]]-Rebounds[[#This Row],[12+]]</f>
        <v>7.3999999999999999E-4</v>
      </c>
      <c r="AC26" s="5">
        <f>Rebounds[[#This Row],[12+]]-Rebounds[[#This Row],[13+]]</f>
        <v>1.6000000000000001E-4</v>
      </c>
      <c r="AD26" s="5">
        <f>Rebounds[[#This Row],[13+]]-Rebounds[[#This Row],[14+]]</f>
        <v>4.0000000000000003E-5</v>
      </c>
    </row>
    <row r="27" spans="1:30" x14ac:dyDescent="0.25">
      <c r="A27" s="10">
        <v>22400789</v>
      </c>
      <c r="B27" t="s">
        <v>235</v>
      </c>
      <c r="C27" t="s">
        <v>76</v>
      </c>
      <c r="D27" s="11">
        <v>0.79166666666666663</v>
      </c>
      <c r="E27" s="6" t="str">
        <f>HYPERLINK("https://www.nba.com/stats/player/1641741/boxscores-traditional", "Ricky Council IV")</f>
        <v>Ricky Council IV</v>
      </c>
      <c r="F27">
        <v>3.8</v>
      </c>
      <c r="G27" s="4">
        <v>2.6379999999999999</v>
      </c>
      <c r="H27" s="3">
        <v>0.61790999999999996</v>
      </c>
      <c r="I27" s="3">
        <v>0.46811999999999998</v>
      </c>
      <c r="J27" s="3">
        <v>0.32635999999999998</v>
      </c>
      <c r="K27" s="3">
        <v>0.20327000000000001</v>
      </c>
      <c r="L27" s="3">
        <v>0.11314</v>
      </c>
      <c r="M27" s="3">
        <v>5.5919999999999997E-2</v>
      </c>
      <c r="N27" s="3">
        <v>2.4420000000000001E-2</v>
      </c>
      <c r="O27" s="3">
        <v>9.3900000000000008E-3</v>
      </c>
      <c r="P27" s="3">
        <v>3.1700000000000001E-3</v>
      </c>
      <c r="Q27" s="3">
        <v>9.3999999999999997E-4</v>
      </c>
      <c r="R27" s="3">
        <v>2.4000000000000001E-4</v>
      </c>
      <c r="S27" s="3">
        <v>5.0000000000000002E-5</v>
      </c>
      <c r="T27" s="5">
        <f>Rebounds[[#This Row],[3+]]-Rebounds[[#This Row],[4+]]</f>
        <v>0.14978999999999998</v>
      </c>
      <c r="U27" s="5">
        <f>Rebounds[[#This Row],[4+]]-Rebounds[[#This Row],[5+]]</f>
        <v>0.14176</v>
      </c>
      <c r="V27" s="5">
        <f>Rebounds[[#This Row],[5+]]-Rebounds[[#This Row],[6+]]</f>
        <v>0.12308999999999998</v>
      </c>
      <c r="W27" s="5">
        <f>Rebounds[[#This Row],[6+]]-Rebounds[[#This Row],[7+]]</f>
        <v>9.0130000000000002E-2</v>
      </c>
      <c r="X27" s="5">
        <f>Rebounds[[#This Row],[7+]]-Rebounds[[#This Row],[8+]]</f>
        <v>5.7220000000000007E-2</v>
      </c>
      <c r="Y27" s="5">
        <f>Rebounds[[#This Row],[8+]]-Rebounds[[#This Row],[9+]]</f>
        <v>3.15E-2</v>
      </c>
      <c r="Z27" s="5">
        <f>Rebounds[[#This Row],[9+]]-Rebounds[[#This Row],[10+]]</f>
        <v>1.503E-2</v>
      </c>
      <c r="AA27" s="5">
        <f>Rebounds[[#This Row],[10+]]-Rebounds[[#This Row],[11+]]</f>
        <v>6.2200000000000007E-3</v>
      </c>
      <c r="AB27" s="5">
        <f>Rebounds[[#This Row],[11+]]-Rebounds[[#This Row],[12+]]</f>
        <v>2.2300000000000002E-3</v>
      </c>
      <c r="AC27" s="5">
        <f>Rebounds[[#This Row],[12+]]-Rebounds[[#This Row],[13+]]</f>
        <v>6.9999999999999999E-4</v>
      </c>
      <c r="AD27" s="5">
        <f>Rebounds[[#This Row],[13+]]-Rebounds[[#This Row],[14+]]</f>
        <v>1.9000000000000001E-4</v>
      </c>
    </row>
    <row r="28" spans="1:30" x14ac:dyDescent="0.25">
      <c r="A28" s="10">
        <v>22400789</v>
      </c>
      <c r="B28" t="s">
        <v>235</v>
      </c>
      <c r="C28" t="s">
        <v>76</v>
      </c>
      <c r="D28" s="11">
        <v>0.79166666666666663</v>
      </c>
      <c r="E28" s="6" t="str">
        <f>HYPERLINK("https://www.nba.com/stats/player/202331/boxscores-traditional", "Paul George")</f>
        <v>Paul George</v>
      </c>
      <c r="F28">
        <v>3.2</v>
      </c>
      <c r="G28" s="4">
        <v>2.04</v>
      </c>
      <c r="H28" s="3">
        <v>0.53983000000000003</v>
      </c>
      <c r="I28" s="3">
        <v>0.34827000000000002</v>
      </c>
      <c r="J28" s="3">
        <v>0.18942999999999999</v>
      </c>
      <c r="K28" s="3">
        <v>8.5339999999999999E-2</v>
      </c>
      <c r="L28" s="3">
        <v>3.1440000000000003E-2</v>
      </c>
      <c r="M28" s="3">
        <v>9.3900000000000008E-3</v>
      </c>
      <c r="N28" s="3">
        <v>2.2599999999999999E-3</v>
      </c>
      <c r="O28" s="3">
        <v>4.2999999999999999E-4</v>
      </c>
      <c r="P28" s="3">
        <v>6.9999999999999994E-5</v>
      </c>
      <c r="Q28" s="3">
        <v>0</v>
      </c>
      <c r="R28" s="3">
        <v>0</v>
      </c>
      <c r="S28" s="3">
        <v>0</v>
      </c>
      <c r="T28" s="5">
        <f>Rebounds[[#This Row],[3+]]-Rebounds[[#This Row],[4+]]</f>
        <v>0.19156000000000001</v>
      </c>
      <c r="U28" s="5">
        <f>Rebounds[[#This Row],[4+]]-Rebounds[[#This Row],[5+]]</f>
        <v>0.15884000000000004</v>
      </c>
      <c r="V28" s="5">
        <f>Rebounds[[#This Row],[5+]]-Rebounds[[#This Row],[6+]]</f>
        <v>0.10408999999999999</v>
      </c>
      <c r="W28" s="5">
        <f>Rebounds[[#This Row],[6+]]-Rebounds[[#This Row],[7+]]</f>
        <v>5.3899999999999997E-2</v>
      </c>
      <c r="X28" s="5">
        <f>Rebounds[[#This Row],[7+]]-Rebounds[[#This Row],[8+]]</f>
        <v>2.205E-2</v>
      </c>
      <c r="Y28" s="5">
        <f>Rebounds[[#This Row],[8+]]-Rebounds[[#This Row],[9+]]</f>
        <v>7.1300000000000009E-3</v>
      </c>
      <c r="Z28" s="5">
        <f>Rebounds[[#This Row],[9+]]-Rebounds[[#This Row],[10+]]</f>
        <v>1.8299999999999998E-3</v>
      </c>
      <c r="AA28" s="5">
        <f>Rebounds[[#This Row],[10+]]-Rebounds[[#This Row],[11+]]</f>
        <v>3.5999999999999997E-4</v>
      </c>
      <c r="AB28" s="5">
        <f>Rebounds[[#This Row],[11+]]-Rebounds[[#This Row],[12+]]</f>
        <v>6.9999999999999994E-5</v>
      </c>
      <c r="AC28" s="5">
        <f>Rebounds[[#This Row],[12+]]-Rebounds[[#This Row],[13+]]</f>
        <v>0</v>
      </c>
      <c r="AD28" s="5">
        <f>Rebounds[[#This Row],[13+]]-Rebounds[[#This Row],[14+]]</f>
        <v>0</v>
      </c>
    </row>
    <row r="29" spans="1:30" x14ac:dyDescent="0.25">
      <c r="A29" s="10">
        <v>22400789</v>
      </c>
      <c r="B29" t="s">
        <v>76</v>
      </c>
      <c r="C29" t="s">
        <v>235</v>
      </c>
      <c r="D29" s="11">
        <v>0.79166666666666663</v>
      </c>
      <c r="E29" s="6" t="str">
        <f>HYPERLINK("https://www.nba.com/stats/player/204001/boxscores-traditional", "Kristaps Porzingis")</f>
        <v>Kristaps Porzingis</v>
      </c>
      <c r="F29">
        <v>6.8</v>
      </c>
      <c r="G29" s="4">
        <v>1.327</v>
      </c>
      <c r="H29" s="3">
        <v>0.99787999999999999</v>
      </c>
      <c r="I29" s="3">
        <v>0.98257000000000005</v>
      </c>
      <c r="J29" s="3">
        <v>0.91308999999999996</v>
      </c>
      <c r="K29" s="3">
        <v>0.72575000000000001</v>
      </c>
      <c r="L29" s="3">
        <v>0.44037999999999999</v>
      </c>
      <c r="M29" s="3">
        <v>0.18406</v>
      </c>
      <c r="N29" s="3">
        <v>4.8460000000000003E-2</v>
      </c>
      <c r="O29" s="3">
        <v>7.9799999999999992E-3</v>
      </c>
      <c r="P29" s="3">
        <v>7.6000000000000004E-4</v>
      </c>
      <c r="Q29" s="3">
        <v>4.0000000000000003E-5</v>
      </c>
      <c r="R29" s="3">
        <v>0</v>
      </c>
      <c r="S29" s="3">
        <v>0</v>
      </c>
      <c r="T29" s="5">
        <f>Rebounds[[#This Row],[3+]]-Rebounds[[#This Row],[4+]]</f>
        <v>1.5309999999999935E-2</v>
      </c>
      <c r="U29" s="5">
        <f>Rebounds[[#This Row],[4+]]-Rebounds[[#This Row],[5+]]</f>
        <v>6.9480000000000097E-2</v>
      </c>
      <c r="V29" s="5">
        <f>Rebounds[[#This Row],[5+]]-Rebounds[[#This Row],[6+]]</f>
        <v>0.18733999999999995</v>
      </c>
      <c r="W29" s="5">
        <f>Rebounds[[#This Row],[6+]]-Rebounds[[#This Row],[7+]]</f>
        <v>0.28537000000000001</v>
      </c>
      <c r="X29" s="5">
        <f>Rebounds[[#This Row],[7+]]-Rebounds[[#This Row],[8+]]</f>
        <v>0.25631999999999999</v>
      </c>
      <c r="Y29" s="5">
        <f>Rebounds[[#This Row],[8+]]-Rebounds[[#This Row],[9+]]</f>
        <v>0.1356</v>
      </c>
      <c r="Z29" s="5">
        <f>Rebounds[[#This Row],[9+]]-Rebounds[[#This Row],[10+]]</f>
        <v>4.0480000000000002E-2</v>
      </c>
      <c r="AA29" s="5">
        <f>Rebounds[[#This Row],[10+]]-Rebounds[[#This Row],[11+]]</f>
        <v>7.219999999999999E-3</v>
      </c>
      <c r="AB29" s="5">
        <f>Rebounds[[#This Row],[11+]]-Rebounds[[#This Row],[12+]]</f>
        <v>7.2000000000000005E-4</v>
      </c>
      <c r="AC29" s="5">
        <f>Rebounds[[#This Row],[12+]]-Rebounds[[#This Row],[13+]]</f>
        <v>4.0000000000000003E-5</v>
      </c>
      <c r="AD29" s="5">
        <f>Rebounds[[#This Row],[13+]]-Rebounds[[#This Row],[14+]]</f>
        <v>0</v>
      </c>
    </row>
    <row r="30" spans="1:30" x14ac:dyDescent="0.25">
      <c r="A30" s="10">
        <v>22400789</v>
      </c>
      <c r="B30" t="s">
        <v>76</v>
      </c>
      <c r="C30" t="s">
        <v>235</v>
      </c>
      <c r="D30" s="11">
        <v>0.79166666666666663</v>
      </c>
      <c r="E30" s="6" t="str">
        <f>HYPERLINK("https://www.nba.com/stats/player/201143/boxscores-traditional", "Al Horford")</f>
        <v>Al Horford</v>
      </c>
      <c r="F30">
        <v>8.6</v>
      </c>
      <c r="G30" s="4">
        <v>1.96</v>
      </c>
      <c r="H30" s="3">
        <v>0.99787999999999999</v>
      </c>
      <c r="I30" s="3">
        <v>0.99060999999999999</v>
      </c>
      <c r="J30" s="3">
        <v>0.96711999999999998</v>
      </c>
      <c r="K30" s="3">
        <v>0.90824000000000005</v>
      </c>
      <c r="L30" s="3">
        <v>0.79388999999999998</v>
      </c>
      <c r="M30" s="3">
        <v>0.62172000000000005</v>
      </c>
      <c r="N30" s="3">
        <v>0.42074</v>
      </c>
      <c r="O30" s="3">
        <v>0.23885000000000001</v>
      </c>
      <c r="P30" s="3">
        <v>0.11123</v>
      </c>
      <c r="Q30" s="3">
        <v>4.1820000000000003E-2</v>
      </c>
      <c r="R30" s="3">
        <v>1.255E-2</v>
      </c>
      <c r="S30" s="3">
        <v>2.8900000000000002E-3</v>
      </c>
      <c r="T30" s="5">
        <f>Rebounds[[#This Row],[3+]]-Rebounds[[#This Row],[4+]]</f>
        <v>7.2699999999999987E-3</v>
      </c>
      <c r="U30" s="5">
        <f>Rebounds[[#This Row],[4+]]-Rebounds[[#This Row],[5+]]</f>
        <v>2.3490000000000011E-2</v>
      </c>
      <c r="V30" s="5">
        <f>Rebounds[[#This Row],[5+]]-Rebounds[[#This Row],[6+]]</f>
        <v>5.8879999999999932E-2</v>
      </c>
      <c r="W30" s="5">
        <f>Rebounds[[#This Row],[6+]]-Rebounds[[#This Row],[7+]]</f>
        <v>0.11435000000000006</v>
      </c>
      <c r="X30" s="5">
        <f>Rebounds[[#This Row],[7+]]-Rebounds[[#This Row],[8+]]</f>
        <v>0.17216999999999993</v>
      </c>
      <c r="Y30" s="5">
        <f>Rebounds[[#This Row],[8+]]-Rebounds[[#This Row],[9+]]</f>
        <v>0.20098000000000005</v>
      </c>
      <c r="Z30" s="5">
        <f>Rebounds[[#This Row],[9+]]-Rebounds[[#This Row],[10+]]</f>
        <v>0.18189</v>
      </c>
      <c r="AA30" s="5">
        <f>Rebounds[[#This Row],[10+]]-Rebounds[[#This Row],[11+]]</f>
        <v>0.12762000000000001</v>
      </c>
      <c r="AB30" s="5">
        <f>Rebounds[[#This Row],[11+]]-Rebounds[[#This Row],[12+]]</f>
        <v>6.9409999999999999E-2</v>
      </c>
      <c r="AC30" s="5">
        <f>Rebounds[[#This Row],[12+]]-Rebounds[[#This Row],[13+]]</f>
        <v>2.9270000000000004E-2</v>
      </c>
      <c r="AD30" s="5">
        <f>Rebounds[[#This Row],[13+]]-Rebounds[[#This Row],[14+]]</f>
        <v>9.6600000000000002E-3</v>
      </c>
    </row>
    <row r="31" spans="1:30" x14ac:dyDescent="0.25">
      <c r="A31" s="10">
        <v>22400789</v>
      </c>
      <c r="B31" t="s">
        <v>76</v>
      </c>
      <c r="C31" t="s">
        <v>235</v>
      </c>
      <c r="D31" s="11">
        <v>0.79166666666666663</v>
      </c>
      <c r="E31" s="6" t="str">
        <f>HYPERLINK("https://www.nba.com/stats/player/1630202/boxscores-traditional", "Payton Pritchard")</f>
        <v>Payton Pritchard</v>
      </c>
      <c r="F31">
        <v>6.6</v>
      </c>
      <c r="G31" s="4">
        <v>1.96</v>
      </c>
      <c r="H31" s="3">
        <v>0.96711999999999998</v>
      </c>
      <c r="I31" s="3">
        <v>0.90824000000000005</v>
      </c>
      <c r="J31" s="3">
        <v>0.79388999999999998</v>
      </c>
      <c r="K31" s="3">
        <v>0.62172000000000005</v>
      </c>
      <c r="L31" s="3">
        <v>0.42074</v>
      </c>
      <c r="M31" s="3">
        <v>0.23885000000000001</v>
      </c>
      <c r="N31" s="3">
        <v>0.11123</v>
      </c>
      <c r="O31" s="3">
        <v>4.1820000000000003E-2</v>
      </c>
      <c r="P31" s="3">
        <v>1.255E-2</v>
      </c>
      <c r="Q31" s="3">
        <v>2.8900000000000002E-3</v>
      </c>
      <c r="R31" s="3">
        <v>5.4000000000000001E-4</v>
      </c>
      <c r="S31" s="3">
        <v>8.0000000000000007E-5</v>
      </c>
      <c r="T31" s="5">
        <f>Rebounds[[#This Row],[3+]]-Rebounds[[#This Row],[4+]]</f>
        <v>5.8879999999999932E-2</v>
      </c>
      <c r="U31" s="5">
        <f>Rebounds[[#This Row],[4+]]-Rebounds[[#This Row],[5+]]</f>
        <v>0.11435000000000006</v>
      </c>
      <c r="V31" s="5">
        <f>Rebounds[[#This Row],[5+]]-Rebounds[[#This Row],[6+]]</f>
        <v>0.17216999999999993</v>
      </c>
      <c r="W31" s="5">
        <f>Rebounds[[#This Row],[6+]]-Rebounds[[#This Row],[7+]]</f>
        <v>0.20098000000000005</v>
      </c>
      <c r="X31" s="5">
        <f>Rebounds[[#This Row],[7+]]-Rebounds[[#This Row],[8+]]</f>
        <v>0.18189</v>
      </c>
      <c r="Y31" s="5">
        <f>Rebounds[[#This Row],[8+]]-Rebounds[[#This Row],[9+]]</f>
        <v>0.12762000000000001</v>
      </c>
      <c r="Z31" s="5">
        <f>Rebounds[[#This Row],[9+]]-Rebounds[[#This Row],[10+]]</f>
        <v>6.9409999999999999E-2</v>
      </c>
      <c r="AA31" s="5">
        <f>Rebounds[[#This Row],[10+]]-Rebounds[[#This Row],[11+]]</f>
        <v>2.9270000000000004E-2</v>
      </c>
      <c r="AB31" s="5">
        <f>Rebounds[[#This Row],[11+]]-Rebounds[[#This Row],[12+]]</f>
        <v>9.6600000000000002E-3</v>
      </c>
      <c r="AC31" s="5">
        <f>Rebounds[[#This Row],[12+]]-Rebounds[[#This Row],[13+]]</f>
        <v>2.3500000000000001E-3</v>
      </c>
      <c r="AD31" s="5">
        <f>Rebounds[[#This Row],[13+]]-Rebounds[[#This Row],[14+]]</f>
        <v>4.6000000000000001E-4</v>
      </c>
    </row>
    <row r="32" spans="1:30" x14ac:dyDescent="0.25">
      <c r="A32" s="10">
        <v>22400789</v>
      </c>
      <c r="B32" t="s">
        <v>76</v>
      </c>
      <c r="C32" t="s">
        <v>235</v>
      </c>
      <c r="D32" s="11">
        <v>0.79166666666666663</v>
      </c>
      <c r="E32" s="6" t="str">
        <f>HYPERLINK("https://www.nba.com/stats/player/201950/boxscores-traditional", "Jrue Holiday")</f>
        <v>Jrue Holiday</v>
      </c>
      <c r="F32">
        <v>5.2</v>
      </c>
      <c r="G32" s="4">
        <v>1.327</v>
      </c>
      <c r="H32" s="3">
        <v>0.95154000000000005</v>
      </c>
      <c r="I32" s="3">
        <v>0.81594</v>
      </c>
      <c r="J32" s="3">
        <v>0.55962000000000001</v>
      </c>
      <c r="K32" s="3">
        <v>0.27424999999999999</v>
      </c>
      <c r="L32" s="3">
        <v>8.6910000000000001E-2</v>
      </c>
      <c r="M32" s="3">
        <v>1.7430000000000001E-2</v>
      </c>
      <c r="N32" s="3">
        <v>2.1199999999999999E-3</v>
      </c>
      <c r="O32" s="3">
        <v>1.4999999999999999E-4</v>
      </c>
      <c r="P32" s="3">
        <v>0</v>
      </c>
      <c r="Q32" s="3">
        <v>0</v>
      </c>
      <c r="R32" s="3">
        <v>0</v>
      </c>
      <c r="S32" s="3">
        <v>0</v>
      </c>
      <c r="T32" s="5">
        <f>Rebounds[[#This Row],[3+]]-Rebounds[[#This Row],[4+]]</f>
        <v>0.13560000000000005</v>
      </c>
      <c r="U32" s="5">
        <f>Rebounds[[#This Row],[4+]]-Rebounds[[#This Row],[5+]]</f>
        <v>0.25631999999999999</v>
      </c>
      <c r="V32" s="5">
        <f>Rebounds[[#This Row],[5+]]-Rebounds[[#This Row],[6+]]</f>
        <v>0.28537000000000001</v>
      </c>
      <c r="W32" s="5">
        <f>Rebounds[[#This Row],[6+]]-Rebounds[[#This Row],[7+]]</f>
        <v>0.18734000000000001</v>
      </c>
      <c r="X32" s="5">
        <f>Rebounds[[#This Row],[7+]]-Rebounds[[#This Row],[8+]]</f>
        <v>6.948E-2</v>
      </c>
      <c r="Y32" s="5">
        <f>Rebounds[[#This Row],[8+]]-Rebounds[[#This Row],[9+]]</f>
        <v>1.5310000000000001E-2</v>
      </c>
      <c r="Z32" s="5">
        <f>Rebounds[[#This Row],[9+]]-Rebounds[[#This Row],[10+]]</f>
        <v>1.97E-3</v>
      </c>
      <c r="AA32" s="5">
        <f>Rebounds[[#This Row],[10+]]-Rebounds[[#This Row],[11+]]</f>
        <v>1.4999999999999999E-4</v>
      </c>
      <c r="AB32" s="5">
        <f>Rebounds[[#This Row],[11+]]-Rebounds[[#This Row],[12+]]</f>
        <v>0</v>
      </c>
      <c r="AC32" s="5">
        <f>Rebounds[[#This Row],[12+]]-Rebounds[[#This Row],[13+]]</f>
        <v>0</v>
      </c>
      <c r="AD32" s="5">
        <f>Rebounds[[#This Row],[13+]]-Rebounds[[#This Row],[14+]]</f>
        <v>0</v>
      </c>
    </row>
    <row r="33" spans="1:30" x14ac:dyDescent="0.25">
      <c r="A33" s="10">
        <v>22400789</v>
      </c>
      <c r="B33" t="s">
        <v>76</v>
      </c>
      <c r="C33" t="s">
        <v>235</v>
      </c>
      <c r="D33" s="11">
        <v>0.79166666666666663</v>
      </c>
      <c r="E33" s="6" t="str">
        <f>HYPERLINK("https://www.nba.com/stats/player/1627759/boxscores-traditional", "Jaylen Brown")</f>
        <v>Jaylen Brown</v>
      </c>
      <c r="F33">
        <v>6.6</v>
      </c>
      <c r="G33" s="4">
        <v>2.577</v>
      </c>
      <c r="H33" s="3">
        <v>0.91923999999999995</v>
      </c>
      <c r="I33" s="3">
        <v>0.84375</v>
      </c>
      <c r="J33" s="3">
        <v>0.73236999999999997</v>
      </c>
      <c r="K33" s="3">
        <v>0.59094999999999998</v>
      </c>
      <c r="L33" s="3">
        <v>0.43643999999999999</v>
      </c>
      <c r="M33" s="3">
        <v>0.29459999999999997</v>
      </c>
      <c r="N33" s="3">
        <v>0.17619000000000001</v>
      </c>
      <c r="O33" s="3">
        <v>9.3420000000000003E-2</v>
      </c>
      <c r="P33" s="3">
        <v>4.3630000000000002E-2</v>
      </c>
      <c r="Q33" s="3">
        <v>1.7860000000000001E-2</v>
      </c>
      <c r="R33" s="3">
        <v>6.5700000000000003E-3</v>
      </c>
      <c r="S33" s="3">
        <v>2.0500000000000002E-3</v>
      </c>
      <c r="T33" s="5">
        <f>Rebounds[[#This Row],[3+]]-Rebounds[[#This Row],[4+]]</f>
        <v>7.5489999999999946E-2</v>
      </c>
      <c r="U33" s="5">
        <f>Rebounds[[#This Row],[4+]]-Rebounds[[#This Row],[5+]]</f>
        <v>0.11138000000000003</v>
      </c>
      <c r="V33" s="5">
        <f>Rebounds[[#This Row],[5+]]-Rebounds[[#This Row],[6+]]</f>
        <v>0.14141999999999999</v>
      </c>
      <c r="W33" s="5">
        <f>Rebounds[[#This Row],[6+]]-Rebounds[[#This Row],[7+]]</f>
        <v>0.15450999999999998</v>
      </c>
      <c r="X33" s="5">
        <f>Rebounds[[#This Row],[7+]]-Rebounds[[#This Row],[8+]]</f>
        <v>0.14184000000000002</v>
      </c>
      <c r="Y33" s="5">
        <f>Rebounds[[#This Row],[8+]]-Rebounds[[#This Row],[9+]]</f>
        <v>0.11840999999999996</v>
      </c>
      <c r="Z33" s="5">
        <f>Rebounds[[#This Row],[9+]]-Rebounds[[#This Row],[10+]]</f>
        <v>8.277000000000001E-2</v>
      </c>
      <c r="AA33" s="5">
        <f>Rebounds[[#This Row],[10+]]-Rebounds[[#This Row],[11+]]</f>
        <v>4.9790000000000001E-2</v>
      </c>
      <c r="AB33" s="5">
        <f>Rebounds[[#This Row],[11+]]-Rebounds[[#This Row],[12+]]</f>
        <v>2.5770000000000001E-2</v>
      </c>
      <c r="AC33" s="5">
        <f>Rebounds[[#This Row],[12+]]-Rebounds[[#This Row],[13+]]</f>
        <v>1.1290000000000001E-2</v>
      </c>
      <c r="AD33" s="5">
        <f>Rebounds[[#This Row],[13+]]-Rebounds[[#This Row],[14+]]</f>
        <v>4.5199999999999997E-3</v>
      </c>
    </row>
    <row r="34" spans="1:30" x14ac:dyDescent="0.25">
      <c r="A34" s="10">
        <v>22400789</v>
      </c>
      <c r="B34" t="s">
        <v>76</v>
      </c>
      <c r="C34" t="s">
        <v>235</v>
      </c>
      <c r="D34" s="11">
        <v>0.79166666666666663</v>
      </c>
      <c r="E34" s="6" t="str">
        <f>HYPERLINK("https://www.nba.com/stats/player/1628369/boxscores-traditional", "Jayson Tatum")</f>
        <v>Jayson Tatum</v>
      </c>
      <c r="F34">
        <v>7.2</v>
      </c>
      <c r="G34" s="4">
        <v>3.7090000000000001</v>
      </c>
      <c r="H34" s="3">
        <v>0.87075999999999998</v>
      </c>
      <c r="I34" s="3">
        <v>0.80510999999999999</v>
      </c>
      <c r="J34" s="3">
        <v>0.72240000000000004</v>
      </c>
      <c r="K34" s="3">
        <v>0.62551999999999996</v>
      </c>
      <c r="L34" s="3">
        <v>0.51993999999999996</v>
      </c>
      <c r="M34" s="3">
        <v>0.41293999999999997</v>
      </c>
      <c r="N34" s="3">
        <v>0.31207000000000001</v>
      </c>
      <c r="O34" s="3">
        <v>0.22663</v>
      </c>
      <c r="P34" s="3">
        <v>0.15386</v>
      </c>
      <c r="Q34" s="3">
        <v>9.8530000000000006E-2</v>
      </c>
      <c r="R34" s="3">
        <v>5.9380000000000002E-2</v>
      </c>
      <c r="S34" s="3">
        <v>3.3619999999999997E-2</v>
      </c>
      <c r="T34" s="5">
        <f>Rebounds[[#This Row],[3+]]-Rebounds[[#This Row],[4+]]</f>
        <v>6.5649999999999986E-2</v>
      </c>
      <c r="U34" s="5">
        <f>Rebounds[[#This Row],[4+]]-Rebounds[[#This Row],[5+]]</f>
        <v>8.270999999999995E-2</v>
      </c>
      <c r="V34" s="5">
        <f>Rebounds[[#This Row],[5+]]-Rebounds[[#This Row],[6+]]</f>
        <v>9.6880000000000077E-2</v>
      </c>
      <c r="W34" s="5">
        <f>Rebounds[[#This Row],[6+]]-Rebounds[[#This Row],[7+]]</f>
        <v>0.10558000000000001</v>
      </c>
      <c r="X34" s="5">
        <f>Rebounds[[#This Row],[7+]]-Rebounds[[#This Row],[8+]]</f>
        <v>0.10699999999999998</v>
      </c>
      <c r="Y34" s="5">
        <f>Rebounds[[#This Row],[8+]]-Rebounds[[#This Row],[9+]]</f>
        <v>0.10086999999999996</v>
      </c>
      <c r="Z34" s="5">
        <f>Rebounds[[#This Row],[9+]]-Rebounds[[#This Row],[10+]]</f>
        <v>8.5440000000000016E-2</v>
      </c>
      <c r="AA34" s="5">
        <f>Rebounds[[#This Row],[10+]]-Rebounds[[#This Row],[11+]]</f>
        <v>7.2770000000000001E-2</v>
      </c>
      <c r="AB34" s="5">
        <f>Rebounds[[#This Row],[11+]]-Rebounds[[#This Row],[12+]]</f>
        <v>5.532999999999999E-2</v>
      </c>
      <c r="AC34" s="5">
        <f>Rebounds[[#This Row],[12+]]-Rebounds[[#This Row],[13+]]</f>
        <v>3.9150000000000004E-2</v>
      </c>
      <c r="AD34" s="5">
        <f>Rebounds[[#This Row],[13+]]-Rebounds[[#This Row],[14+]]</f>
        <v>2.5760000000000005E-2</v>
      </c>
    </row>
    <row r="35" spans="1:30" x14ac:dyDescent="0.25">
      <c r="A35" s="10">
        <v>22400789</v>
      </c>
      <c r="B35" t="s">
        <v>76</v>
      </c>
      <c r="C35" t="s">
        <v>235</v>
      </c>
      <c r="D35" s="11">
        <v>0.79166666666666663</v>
      </c>
      <c r="E35" s="6" t="str">
        <f>HYPERLINK("https://www.nba.com/stats/player/1628401/boxscores-traditional", "Derrick White")</f>
        <v>Derrick White</v>
      </c>
      <c r="F35">
        <v>4.4000000000000004</v>
      </c>
      <c r="G35" s="4">
        <v>1.4969999999999999</v>
      </c>
      <c r="H35" s="3">
        <v>0.82638999999999996</v>
      </c>
      <c r="I35" s="3">
        <v>0.60641999999999996</v>
      </c>
      <c r="J35" s="3">
        <v>0.34458</v>
      </c>
      <c r="K35" s="3">
        <v>0.14230999999999999</v>
      </c>
      <c r="L35" s="3">
        <v>4.0930000000000001E-2</v>
      </c>
      <c r="M35" s="3">
        <v>8.2000000000000007E-3</v>
      </c>
      <c r="N35" s="3">
        <v>1.07E-3</v>
      </c>
      <c r="O35" s="3">
        <v>9.0000000000000006E-5</v>
      </c>
      <c r="P35" s="3">
        <v>0</v>
      </c>
      <c r="Q35" s="3">
        <v>0</v>
      </c>
      <c r="R35" s="3">
        <v>0</v>
      </c>
      <c r="S35" s="3">
        <v>0</v>
      </c>
      <c r="T35" s="5">
        <f>Rebounds[[#This Row],[3+]]-Rebounds[[#This Row],[4+]]</f>
        <v>0.21997</v>
      </c>
      <c r="U35" s="5">
        <f>Rebounds[[#This Row],[4+]]-Rebounds[[#This Row],[5+]]</f>
        <v>0.26183999999999996</v>
      </c>
      <c r="V35" s="5">
        <f>Rebounds[[#This Row],[5+]]-Rebounds[[#This Row],[6+]]</f>
        <v>0.20227000000000001</v>
      </c>
      <c r="W35" s="5">
        <f>Rebounds[[#This Row],[6+]]-Rebounds[[#This Row],[7+]]</f>
        <v>0.10138</v>
      </c>
      <c r="X35" s="5">
        <f>Rebounds[[#This Row],[7+]]-Rebounds[[#This Row],[8+]]</f>
        <v>3.2730000000000002E-2</v>
      </c>
      <c r="Y35" s="5">
        <f>Rebounds[[#This Row],[8+]]-Rebounds[[#This Row],[9+]]</f>
        <v>7.1300000000000009E-3</v>
      </c>
      <c r="Z35" s="5">
        <f>Rebounds[[#This Row],[9+]]-Rebounds[[#This Row],[10+]]</f>
        <v>9.7999999999999997E-4</v>
      </c>
      <c r="AA35" s="5">
        <f>Rebounds[[#This Row],[10+]]-Rebounds[[#This Row],[11+]]</f>
        <v>9.0000000000000006E-5</v>
      </c>
      <c r="AB35" s="5">
        <f>Rebounds[[#This Row],[11+]]-Rebounds[[#This Row],[12+]]</f>
        <v>0</v>
      </c>
      <c r="AC35" s="5">
        <f>Rebounds[[#This Row],[12+]]-Rebounds[[#This Row],[13+]]</f>
        <v>0</v>
      </c>
      <c r="AD35" s="5">
        <f>Rebounds[[#This Row],[13+]]-Rebounds[[#This Row],[14+]]</f>
        <v>0</v>
      </c>
    </row>
    <row r="36" spans="1:30" x14ac:dyDescent="0.25">
      <c r="A36" s="10">
        <v>22400789</v>
      </c>
      <c r="B36" t="s">
        <v>76</v>
      </c>
      <c r="C36" t="s">
        <v>235</v>
      </c>
      <c r="D36" s="11">
        <v>0.79166666666666663</v>
      </c>
      <c r="E36" s="6" t="str">
        <f>HYPERLINK("https://www.nba.com/stats/player/1628436/boxscores-traditional", "Luke Kornet")</f>
        <v>Luke Kornet</v>
      </c>
      <c r="F36">
        <v>5.4</v>
      </c>
      <c r="G36" s="4">
        <v>3.3820000000000001</v>
      </c>
      <c r="H36" s="3">
        <v>0.76114999999999999</v>
      </c>
      <c r="I36" s="3">
        <v>0.65910000000000002</v>
      </c>
      <c r="J36" s="3">
        <v>0.54776000000000002</v>
      </c>
      <c r="K36" s="3">
        <v>0.42858000000000002</v>
      </c>
      <c r="L36" s="3">
        <v>0.31918000000000002</v>
      </c>
      <c r="M36" s="3">
        <v>0.22065000000000001</v>
      </c>
      <c r="N36" s="3">
        <v>0.14457</v>
      </c>
      <c r="O36" s="3">
        <v>8.6910000000000001E-2</v>
      </c>
      <c r="P36" s="3">
        <v>4.8460000000000003E-2</v>
      </c>
      <c r="Q36" s="3">
        <v>2.5590000000000002E-2</v>
      </c>
      <c r="R36" s="3">
        <v>1.222E-2</v>
      </c>
      <c r="S36" s="3">
        <v>5.5399999999999998E-3</v>
      </c>
      <c r="T36" s="5">
        <f>Rebounds[[#This Row],[3+]]-Rebounds[[#This Row],[4+]]</f>
        <v>0.10204999999999997</v>
      </c>
      <c r="U36" s="5">
        <f>Rebounds[[#This Row],[4+]]-Rebounds[[#This Row],[5+]]</f>
        <v>0.11133999999999999</v>
      </c>
      <c r="V36" s="5">
        <f>Rebounds[[#This Row],[5+]]-Rebounds[[#This Row],[6+]]</f>
        <v>0.11918000000000001</v>
      </c>
      <c r="W36" s="5">
        <f>Rebounds[[#This Row],[6+]]-Rebounds[[#This Row],[7+]]</f>
        <v>0.1094</v>
      </c>
      <c r="X36" s="5">
        <f>Rebounds[[#This Row],[7+]]-Rebounds[[#This Row],[8+]]</f>
        <v>9.8530000000000006E-2</v>
      </c>
      <c r="Y36" s="5">
        <f>Rebounds[[#This Row],[8+]]-Rebounds[[#This Row],[9+]]</f>
        <v>7.6080000000000009E-2</v>
      </c>
      <c r="Z36" s="5">
        <f>Rebounds[[#This Row],[9+]]-Rebounds[[#This Row],[10+]]</f>
        <v>5.7660000000000003E-2</v>
      </c>
      <c r="AA36" s="5">
        <f>Rebounds[[#This Row],[10+]]-Rebounds[[#This Row],[11+]]</f>
        <v>3.8449999999999998E-2</v>
      </c>
      <c r="AB36" s="5">
        <f>Rebounds[[#This Row],[11+]]-Rebounds[[#This Row],[12+]]</f>
        <v>2.2870000000000001E-2</v>
      </c>
      <c r="AC36" s="5">
        <f>Rebounds[[#This Row],[12+]]-Rebounds[[#This Row],[13+]]</f>
        <v>1.3370000000000002E-2</v>
      </c>
      <c r="AD36" s="5">
        <f>Rebounds[[#This Row],[13+]]-Rebounds[[#This Row],[14+]]</f>
        <v>6.6800000000000002E-3</v>
      </c>
    </row>
    <row r="37" spans="1:30" x14ac:dyDescent="0.25">
      <c r="A37" s="10">
        <v>22400789</v>
      </c>
      <c r="B37" t="s">
        <v>76</v>
      </c>
      <c r="C37" t="s">
        <v>235</v>
      </c>
      <c r="D37" s="11">
        <v>0.79166666666666663</v>
      </c>
      <c r="E37" s="6" t="str">
        <f>HYPERLINK("https://www.nba.com/stats/player/1629674/boxscores-traditional", "Neemias Queta")</f>
        <v>Neemias Queta</v>
      </c>
      <c r="F37">
        <v>4</v>
      </c>
      <c r="G37" s="4">
        <v>2.4489999999999998</v>
      </c>
      <c r="H37" s="3">
        <v>0.65910000000000002</v>
      </c>
      <c r="I37" s="3">
        <v>0.5</v>
      </c>
      <c r="J37" s="3">
        <v>0.34089999999999998</v>
      </c>
      <c r="K37" s="3">
        <v>0.20610999999999999</v>
      </c>
      <c r="L37" s="3">
        <v>0.11123</v>
      </c>
      <c r="M37" s="3">
        <v>5.1549999999999999E-2</v>
      </c>
      <c r="N37" s="3">
        <v>2.068E-2</v>
      </c>
      <c r="O37" s="3">
        <v>7.1399999999999996E-3</v>
      </c>
      <c r="P37" s="3">
        <v>2.1199999999999999E-3</v>
      </c>
      <c r="Q37" s="3">
        <v>5.4000000000000001E-4</v>
      </c>
      <c r="R37" s="3">
        <v>1.2E-4</v>
      </c>
      <c r="S37" s="3">
        <v>0</v>
      </c>
      <c r="T37" s="5">
        <f>Rebounds[[#This Row],[3+]]-Rebounds[[#This Row],[4+]]</f>
        <v>0.15910000000000002</v>
      </c>
      <c r="U37" s="5">
        <f>Rebounds[[#This Row],[4+]]-Rebounds[[#This Row],[5+]]</f>
        <v>0.15910000000000002</v>
      </c>
      <c r="V37" s="5">
        <f>Rebounds[[#This Row],[5+]]-Rebounds[[#This Row],[6+]]</f>
        <v>0.13478999999999999</v>
      </c>
      <c r="W37" s="5">
        <f>Rebounds[[#This Row],[6+]]-Rebounds[[#This Row],[7+]]</f>
        <v>9.4879999999999992E-2</v>
      </c>
      <c r="X37" s="5">
        <f>Rebounds[[#This Row],[7+]]-Rebounds[[#This Row],[8+]]</f>
        <v>5.9679999999999997E-2</v>
      </c>
      <c r="Y37" s="5">
        <f>Rebounds[[#This Row],[8+]]-Rebounds[[#This Row],[9+]]</f>
        <v>3.0869999999999998E-2</v>
      </c>
      <c r="Z37" s="5">
        <f>Rebounds[[#This Row],[9+]]-Rebounds[[#This Row],[10+]]</f>
        <v>1.354E-2</v>
      </c>
      <c r="AA37" s="5">
        <f>Rebounds[[#This Row],[10+]]-Rebounds[[#This Row],[11+]]</f>
        <v>5.0200000000000002E-3</v>
      </c>
      <c r="AB37" s="5">
        <f>Rebounds[[#This Row],[11+]]-Rebounds[[#This Row],[12+]]</f>
        <v>1.5799999999999998E-3</v>
      </c>
      <c r="AC37" s="5">
        <f>Rebounds[[#This Row],[12+]]-Rebounds[[#This Row],[13+]]</f>
        <v>4.2000000000000002E-4</v>
      </c>
      <c r="AD37" s="5">
        <f>Rebounds[[#This Row],[13+]]-Rebounds[[#This Row],[14+]]</f>
        <v>1.2E-4</v>
      </c>
    </row>
    <row r="38" spans="1:30" x14ac:dyDescent="0.25">
      <c r="A38" s="10">
        <v>22400789</v>
      </c>
      <c r="B38" t="s">
        <v>76</v>
      </c>
      <c r="C38" t="s">
        <v>235</v>
      </c>
      <c r="D38" s="11">
        <v>0.79166666666666663</v>
      </c>
      <c r="E38" s="6" t="str">
        <f>HYPERLINK("https://www.nba.com/stats/player/1630573/boxscores-traditional", "Sam Hauser")</f>
        <v>Sam Hauser</v>
      </c>
      <c r="F38">
        <v>3.6</v>
      </c>
      <c r="G38" s="4">
        <v>1.96</v>
      </c>
      <c r="H38" s="3">
        <v>0.62172000000000005</v>
      </c>
      <c r="I38" s="3">
        <v>0.42074</v>
      </c>
      <c r="J38" s="3">
        <v>0.23885000000000001</v>
      </c>
      <c r="K38" s="3">
        <v>0.11123</v>
      </c>
      <c r="L38" s="3">
        <v>4.1820000000000003E-2</v>
      </c>
      <c r="M38" s="3">
        <v>1.255E-2</v>
      </c>
      <c r="N38" s="3">
        <v>2.8900000000000002E-3</v>
      </c>
      <c r="O38" s="3">
        <v>5.4000000000000001E-4</v>
      </c>
      <c r="P38" s="3">
        <v>8.0000000000000007E-5</v>
      </c>
      <c r="Q38" s="3">
        <v>0</v>
      </c>
      <c r="R38" s="3">
        <v>0</v>
      </c>
      <c r="S38" s="3">
        <v>0</v>
      </c>
      <c r="T38" s="5">
        <f>Rebounds[[#This Row],[3+]]-Rebounds[[#This Row],[4+]]</f>
        <v>0.20098000000000005</v>
      </c>
      <c r="U38" s="5">
        <f>Rebounds[[#This Row],[4+]]-Rebounds[[#This Row],[5+]]</f>
        <v>0.18189</v>
      </c>
      <c r="V38" s="5">
        <f>Rebounds[[#This Row],[5+]]-Rebounds[[#This Row],[6+]]</f>
        <v>0.12762000000000001</v>
      </c>
      <c r="W38" s="5">
        <f>Rebounds[[#This Row],[6+]]-Rebounds[[#This Row],[7+]]</f>
        <v>6.9409999999999999E-2</v>
      </c>
      <c r="X38" s="5">
        <f>Rebounds[[#This Row],[7+]]-Rebounds[[#This Row],[8+]]</f>
        <v>2.9270000000000004E-2</v>
      </c>
      <c r="Y38" s="5">
        <f>Rebounds[[#This Row],[8+]]-Rebounds[[#This Row],[9+]]</f>
        <v>9.6600000000000002E-3</v>
      </c>
      <c r="Z38" s="5">
        <f>Rebounds[[#This Row],[9+]]-Rebounds[[#This Row],[10+]]</f>
        <v>2.3500000000000001E-3</v>
      </c>
      <c r="AA38" s="5">
        <f>Rebounds[[#This Row],[10+]]-Rebounds[[#This Row],[11+]]</f>
        <v>4.6000000000000001E-4</v>
      </c>
      <c r="AB38" s="5">
        <f>Rebounds[[#This Row],[11+]]-Rebounds[[#This Row],[12+]]</f>
        <v>8.0000000000000007E-5</v>
      </c>
      <c r="AC38" s="5">
        <f>Rebounds[[#This Row],[12+]]-Rebounds[[#This Row],[13+]]</f>
        <v>0</v>
      </c>
      <c r="AD38" s="5">
        <f>Rebounds[[#This Row],[13+]]-Rebounds[[#This Row],[14+]]</f>
        <v>0</v>
      </c>
    </row>
    <row r="39" spans="1:30" x14ac:dyDescent="0.25">
      <c r="A39" s="10">
        <v>22400790</v>
      </c>
      <c r="B39" t="s">
        <v>143</v>
      </c>
      <c r="C39" t="s">
        <v>80</v>
      </c>
      <c r="D39" s="11">
        <v>0.8125</v>
      </c>
      <c r="E39" s="6" t="str">
        <f>HYPERLINK("https://www.nba.com/stats/player/1630168/boxscores-traditional", "Onyeka Okongwu")</f>
        <v>Onyeka Okongwu</v>
      </c>
      <c r="F39">
        <v>10</v>
      </c>
      <c r="G39" s="4">
        <v>3.4060000000000001</v>
      </c>
      <c r="H39" s="3">
        <v>0.98029999999999995</v>
      </c>
      <c r="I39" s="3">
        <v>0.96079999999999999</v>
      </c>
      <c r="J39" s="3">
        <v>0.92922000000000005</v>
      </c>
      <c r="K39" s="3">
        <v>0.879</v>
      </c>
      <c r="L39" s="3">
        <v>0.81057000000000001</v>
      </c>
      <c r="M39" s="3">
        <v>0.72240000000000004</v>
      </c>
      <c r="N39" s="3">
        <v>0.61409000000000002</v>
      </c>
      <c r="O39" s="3">
        <v>0.5</v>
      </c>
      <c r="P39" s="3">
        <v>0.38590999999999998</v>
      </c>
      <c r="Q39" s="3">
        <v>0.27760000000000001</v>
      </c>
      <c r="R39" s="3">
        <v>0.18942999999999999</v>
      </c>
      <c r="S39" s="3">
        <v>0.121</v>
      </c>
      <c r="T39" s="5">
        <f>Rebounds[[#This Row],[3+]]-Rebounds[[#This Row],[4+]]</f>
        <v>1.9499999999999962E-2</v>
      </c>
      <c r="U39" s="5">
        <f>Rebounds[[#This Row],[4+]]-Rebounds[[#This Row],[5+]]</f>
        <v>3.1579999999999941E-2</v>
      </c>
      <c r="V39" s="5">
        <f>Rebounds[[#This Row],[5+]]-Rebounds[[#This Row],[6+]]</f>
        <v>5.0220000000000042E-2</v>
      </c>
      <c r="W39" s="5">
        <f>Rebounds[[#This Row],[6+]]-Rebounds[[#This Row],[7+]]</f>
        <v>6.8429999999999991E-2</v>
      </c>
      <c r="X39" s="5">
        <f>Rebounds[[#This Row],[7+]]-Rebounds[[#This Row],[8+]]</f>
        <v>8.8169999999999971E-2</v>
      </c>
      <c r="Y39" s="5">
        <f>Rebounds[[#This Row],[8+]]-Rebounds[[#This Row],[9+]]</f>
        <v>0.10831000000000002</v>
      </c>
      <c r="Z39" s="5">
        <f>Rebounds[[#This Row],[9+]]-Rebounds[[#This Row],[10+]]</f>
        <v>0.11409000000000002</v>
      </c>
      <c r="AA39" s="5">
        <f>Rebounds[[#This Row],[10+]]-Rebounds[[#This Row],[11+]]</f>
        <v>0.11409000000000002</v>
      </c>
      <c r="AB39" s="5">
        <f>Rebounds[[#This Row],[11+]]-Rebounds[[#This Row],[12+]]</f>
        <v>0.10830999999999996</v>
      </c>
      <c r="AC39" s="5">
        <f>Rebounds[[#This Row],[12+]]-Rebounds[[#This Row],[13+]]</f>
        <v>8.8170000000000026E-2</v>
      </c>
      <c r="AD39" s="5">
        <f>Rebounds[[#This Row],[13+]]-Rebounds[[#This Row],[14+]]</f>
        <v>6.8429999999999991E-2</v>
      </c>
    </row>
    <row r="40" spans="1:30" x14ac:dyDescent="0.25">
      <c r="A40" s="10">
        <v>22400790</v>
      </c>
      <c r="B40" t="s">
        <v>143</v>
      </c>
      <c r="C40" t="s">
        <v>80</v>
      </c>
      <c r="D40" s="11">
        <v>0.8125</v>
      </c>
      <c r="E40" s="6" t="str">
        <f>HYPERLINK("https://www.nba.com/stats/player/1630700/boxscores-traditional", "Dyson Daniels")</f>
        <v>Dyson Daniels</v>
      </c>
      <c r="F40">
        <v>6.6</v>
      </c>
      <c r="G40" s="4">
        <v>1.744</v>
      </c>
      <c r="H40" s="3">
        <v>0.98029999999999995</v>
      </c>
      <c r="I40" s="3">
        <v>0.93189</v>
      </c>
      <c r="J40" s="3">
        <v>0.82121</v>
      </c>
      <c r="K40" s="3">
        <v>0.63307000000000002</v>
      </c>
      <c r="L40" s="3">
        <v>0.40905000000000002</v>
      </c>
      <c r="M40" s="3">
        <v>0.21185999999999999</v>
      </c>
      <c r="N40" s="3">
        <v>8.3790000000000003E-2</v>
      </c>
      <c r="O40" s="3">
        <v>2.5590000000000002E-2</v>
      </c>
      <c r="P40" s="3">
        <v>5.8700000000000002E-3</v>
      </c>
      <c r="Q40" s="3">
        <v>9.7000000000000005E-4</v>
      </c>
      <c r="R40" s="3">
        <v>1.2E-4</v>
      </c>
      <c r="S40" s="3">
        <v>0</v>
      </c>
      <c r="T40" s="5">
        <f>Rebounds[[#This Row],[3+]]-Rebounds[[#This Row],[4+]]</f>
        <v>4.8409999999999953E-2</v>
      </c>
      <c r="U40" s="5">
        <f>Rebounds[[#This Row],[4+]]-Rebounds[[#This Row],[5+]]</f>
        <v>0.11068</v>
      </c>
      <c r="V40" s="5">
        <f>Rebounds[[#This Row],[5+]]-Rebounds[[#This Row],[6+]]</f>
        <v>0.18813999999999997</v>
      </c>
      <c r="W40" s="5">
        <f>Rebounds[[#This Row],[6+]]-Rebounds[[#This Row],[7+]]</f>
        <v>0.22402</v>
      </c>
      <c r="X40" s="5">
        <f>Rebounds[[#This Row],[7+]]-Rebounds[[#This Row],[8+]]</f>
        <v>0.19719000000000003</v>
      </c>
      <c r="Y40" s="5">
        <f>Rebounds[[#This Row],[8+]]-Rebounds[[#This Row],[9+]]</f>
        <v>0.12806999999999999</v>
      </c>
      <c r="Z40" s="5">
        <f>Rebounds[[#This Row],[9+]]-Rebounds[[#This Row],[10+]]</f>
        <v>5.8200000000000002E-2</v>
      </c>
      <c r="AA40" s="5">
        <f>Rebounds[[#This Row],[10+]]-Rebounds[[#This Row],[11+]]</f>
        <v>1.9720000000000001E-2</v>
      </c>
      <c r="AB40" s="5">
        <f>Rebounds[[#This Row],[11+]]-Rebounds[[#This Row],[12+]]</f>
        <v>4.8999999999999998E-3</v>
      </c>
      <c r="AC40" s="5">
        <f>Rebounds[[#This Row],[12+]]-Rebounds[[#This Row],[13+]]</f>
        <v>8.5000000000000006E-4</v>
      </c>
      <c r="AD40" s="5">
        <f>Rebounds[[#This Row],[13+]]-Rebounds[[#This Row],[14+]]</f>
        <v>1.2E-4</v>
      </c>
    </row>
    <row r="41" spans="1:30" x14ac:dyDescent="0.25">
      <c r="A41" s="10">
        <v>22400790</v>
      </c>
      <c r="B41" t="s">
        <v>143</v>
      </c>
      <c r="C41" t="s">
        <v>80</v>
      </c>
      <c r="D41" s="11">
        <v>0.8125</v>
      </c>
      <c r="E41" s="6" t="str">
        <f>HYPERLINK("https://www.nba.com/stats/player/1630552/boxscores-traditional", "Jalen Johnson")</f>
        <v>Jalen Johnson</v>
      </c>
      <c r="F41">
        <v>9.1999999999999993</v>
      </c>
      <c r="G41" s="4">
        <v>3.1869999999999998</v>
      </c>
      <c r="H41" s="3">
        <v>0.97441</v>
      </c>
      <c r="I41" s="3">
        <v>0.94845000000000002</v>
      </c>
      <c r="J41" s="3">
        <v>0.90658000000000005</v>
      </c>
      <c r="K41" s="3">
        <v>0.84133999999999998</v>
      </c>
      <c r="L41" s="3">
        <v>0.75490000000000002</v>
      </c>
      <c r="M41" s="3">
        <v>0.64802999999999999</v>
      </c>
      <c r="N41" s="3">
        <v>0.52392000000000005</v>
      </c>
      <c r="O41" s="3">
        <v>0.40128999999999998</v>
      </c>
      <c r="P41" s="3">
        <v>0.28774</v>
      </c>
      <c r="Q41" s="3">
        <v>0.18942999999999999</v>
      </c>
      <c r="R41" s="3">
        <v>0.11702</v>
      </c>
      <c r="S41" s="3">
        <v>6.5519999999999995E-2</v>
      </c>
      <c r="T41" s="5">
        <f>Rebounds[[#This Row],[3+]]-Rebounds[[#This Row],[4+]]</f>
        <v>2.5959999999999983E-2</v>
      </c>
      <c r="U41" s="5">
        <f>Rebounds[[#This Row],[4+]]-Rebounds[[#This Row],[5+]]</f>
        <v>4.1869999999999963E-2</v>
      </c>
      <c r="V41" s="5">
        <f>Rebounds[[#This Row],[5+]]-Rebounds[[#This Row],[6+]]</f>
        <v>6.5240000000000076E-2</v>
      </c>
      <c r="W41" s="5">
        <f>Rebounds[[#This Row],[6+]]-Rebounds[[#This Row],[7+]]</f>
        <v>8.6439999999999961E-2</v>
      </c>
      <c r="X41" s="5">
        <f>Rebounds[[#This Row],[7+]]-Rebounds[[#This Row],[8+]]</f>
        <v>0.10687000000000002</v>
      </c>
      <c r="Y41" s="5">
        <f>Rebounds[[#This Row],[8+]]-Rebounds[[#This Row],[9+]]</f>
        <v>0.12410999999999994</v>
      </c>
      <c r="Z41" s="5">
        <f>Rebounds[[#This Row],[9+]]-Rebounds[[#This Row],[10+]]</f>
        <v>0.12263000000000007</v>
      </c>
      <c r="AA41" s="5">
        <f>Rebounds[[#This Row],[10+]]-Rebounds[[#This Row],[11+]]</f>
        <v>0.11354999999999998</v>
      </c>
      <c r="AB41" s="5">
        <f>Rebounds[[#This Row],[11+]]-Rebounds[[#This Row],[12+]]</f>
        <v>9.8310000000000008E-2</v>
      </c>
      <c r="AC41" s="5">
        <f>Rebounds[[#This Row],[12+]]-Rebounds[[#This Row],[13+]]</f>
        <v>7.2409999999999988E-2</v>
      </c>
      <c r="AD41" s="5">
        <f>Rebounds[[#This Row],[13+]]-Rebounds[[#This Row],[14+]]</f>
        <v>5.1500000000000004E-2</v>
      </c>
    </row>
    <row r="42" spans="1:30" x14ac:dyDescent="0.25">
      <c r="A42" s="10">
        <v>22400790</v>
      </c>
      <c r="B42" t="s">
        <v>143</v>
      </c>
      <c r="C42" t="s">
        <v>80</v>
      </c>
      <c r="D42" s="11">
        <v>0.8125</v>
      </c>
      <c r="E42" s="6" t="str">
        <f>HYPERLINK("https://www.nba.com/stats/player/203991/boxscores-traditional", "Clint Capela")</f>
        <v>Clint Capela</v>
      </c>
      <c r="F42">
        <v>9.4</v>
      </c>
      <c r="G42" s="4">
        <v>3.4990000000000001</v>
      </c>
      <c r="H42" s="3">
        <v>0.96638000000000002</v>
      </c>
      <c r="I42" s="3">
        <v>0.93822000000000005</v>
      </c>
      <c r="J42" s="3">
        <v>0.89617000000000002</v>
      </c>
      <c r="K42" s="3">
        <v>0.83398000000000005</v>
      </c>
      <c r="L42" s="3">
        <v>0.75490000000000002</v>
      </c>
      <c r="M42" s="3">
        <v>0.65542</v>
      </c>
      <c r="N42" s="3">
        <v>0.54379999999999995</v>
      </c>
      <c r="O42" s="3">
        <v>0.43251000000000001</v>
      </c>
      <c r="P42" s="3">
        <v>0.32275999999999999</v>
      </c>
      <c r="Q42" s="3">
        <v>0.22964999999999999</v>
      </c>
      <c r="R42" s="3">
        <v>0.15151000000000001</v>
      </c>
      <c r="S42" s="3">
        <v>9.5100000000000004E-2</v>
      </c>
      <c r="T42" s="5">
        <f>Rebounds[[#This Row],[3+]]-Rebounds[[#This Row],[4+]]</f>
        <v>2.8159999999999963E-2</v>
      </c>
      <c r="U42" s="5">
        <f>Rebounds[[#This Row],[4+]]-Rebounds[[#This Row],[5+]]</f>
        <v>4.2050000000000032E-2</v>
      </c>
      <c r="V42" s="5">
        <f>Rebounds[[#This Row],[5+]]-Rebounds[[#This Row],[6+]]</f>
        <v>6.2189999999999968E-2</v>
      </c>
      <c r="W42" s="5">
        <f>Rebounds[[#This Row],[6+]]-Rebounds[[#This Row],[7+]]</f>
        <v>7.9080000000000039E-2</v>
      </c>
      <c r="X42" s="5">
        <f>Rebounds[[#This Row],[7+]]-Rebounds[[#This Row],[8+]]</f>
        <v>9.9480000000000013E-2</v>
      </c>
      <c r="Y42" s="5">
        <f>Rebounds[[#This Row],[8+]]-Rebounds[[#This Row],[9+]]</f>
        <v>0.11162000000000005</v>
      </c>
      <c r="Z42" s="5">
        <f>Rebounds[[#This Row],[9+]]-Rebounds[[#This Row],[10+]]</f>
        <v>0.11128999999999994</v>
      </c>
      <c r="AA42" s="5">
        <f>Rebounds[[#This Row],[10+]]-Rebounds[[#This Row],[11+]]</f>
        <v>0.10975000000000001</v>
      </c>
      <c r="AB42" s="5">
        <f>Rebounds[[#This Row],[11+]]-Rebounds[[#This Row],[12+]]</f>
        <v>9.3109999999999998E-2</v>
      </c>
      <c r="AC42" s="5">
        <f>Rebounds[[#This Row],[12+]]-Rebounds[[#This Row],[13+]]</f>
        <v>7.8139999999999987E-2</v>
      </c>
      <c r="AD42" s="5">
        <f>Rebounds[[#This Row],[13+]]-Rebounds[[#This Row],[14+]]</f>
        <v>5.6410000000000002E-2</v>
      </c>
    </row>
    <row r="43" spans="1:30" x14ac:dyDescent="0.25">
      <c r="A43" s="10">
        <v>22400790</v>
      </c>
      <c r="B43" t="s">
        <v>143</v>
      </c>
      <c r="C43" t="s">
        <v>80</v>
      </c>
      <c r="D43" s="11">
        <v>0.8125</v>
      </c>
      <c r="E43" s="6" t="str">
        <f>HYPERLINK("https://www.nba.com/stats/player/1627777/boxscores-traditional", "Georges Niang")</f>
        <v>Georges Niang</v>
      </c>
      <c r="F43">
        <v>4.67</v>
      </c>
      <c r="G43" s="4">
        <v>0.94299999999999995</v>
      </c>
      <c r="H43" s="3">
        <v>0.96164000000000005</v>
      </c>
      <c r="I43" s="3">
        <v>0.76114999999999999</v>
      </c>
      <c r="J43" s="3">
        <v>0.36316999999999999</v>
      </c>
      <c r="K43" s="3">
        <v>7.9269999999999993E-2</v>
      </c>
      <c r="L43" s="3">
        <v>6.7600000000000004E-3</v>
      </c>
      <c r="M43" s="3">
        <v>2.1000000000000001E-4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5">
        <f>Rebounds[[#This Row],[3+]]-Rebounds[[#This Row],[4+]]</f>
        <v>0.20049000000000006</v>
      </c>
      <c r="U43" s="5">
        <f>Rebounds[[#This Row],[4+]]-Rebounds[[#This Row],[5+]]</f>
        <v>0.39798</v>
      </c>
      <c r="V43" s="5">
        <f>Rebounds[[#This Row],[5+]]-Rebounds[[#This Row],[6+]]</f>
        <v>0.28389999999999999</v>
      </c>
      <c r="W43" s="5">
        <f>Rebounds[[#This Row],[6+]]-Rebounds[[#This Row],[7+]]</f>
        <v>7.2509999999999991E-2</v>
      </c>
      <c r="X43" s="5">
        <f>Rebounds[[#This Row],[7+]]-Rebounds[[#This Row],[8+]]</f>
        <v>6.5500000000000003E-3</v>
      </c>
      <c r="Y43" s="5">
        <f>Rebounds[[#This Row],[8+]]-Rebounds[[#This Row],[9+]]</f>
        <v>2.1000000000000001E-4</v>
      </c>
      <c r="Z43" s="5">
        <f>Rebounds[[#This Row],[9+]]-Rebounds[[#This Row],[10+]]</f>
        <v>0</v>
      </c>
      <c r="AA43" s="5">
        <f>Rebounds[[#This Row],[10+]]-Rebounds[[#This Row],[11+]]</f>
        <v>0</v>
      </c>
      <c r="AB43" s="5">
        <f>Rebounds[[#This Row],[11+]]-Rebounds[[#This Row],[12+]]</f>
        <v>0</v>
      </c>
      <c r="AC43" s="5">
        <f>Rebounds[[#This Row],[12+]]-Rebounds[[#This Row],[13+]]</f>
        <v>0</v>
      </c>
      <c r="AD43" s="5">
        <f>Rebounds[[#This Row],[13+]]-Rebounds[[#This Row],[14+]]</f>
        <v>0</v>
      </c>
    </row>
    <row r="44" spans="1:30" x14ac:dyDescent="0.25">
      <c r="A44" s="10">
        <v>22400790</v>
      </c>
      <c r="B44" t="s">
        <v>143</v>
      </c>
      <c r="C44" t="s">
        <v>80</v>
      </c>
      <c r="D44" s="11">
        <v>0.8125</v>
      </c>
      <c r="E44" s="6" t="str">
        <f>HYPERLINK("https://www.nba.com/stats/player/1627747/boxscores-traditional", "Caris LeVert")</f>
        <v>Caris LeVert</v>
      </c>
      <c r="F44">
        <v>7</v>
      </c>
      <c r="G44" s="4">
        <v>2.944</v>
      </c>
      <c r="H44" s="3">
        <v>0.91308999999999996</v>
      </c>
      <c r="I44" s="3">
        <v>0.84614</v>
      </c>
      <c r="J44" s="3">
        <v>0.75175000000000003</v>
      </c>
      <c r="K44" s="3">
        <v>0.63307000000000002</v>
      </c>
      <c r="L44" s="3">
        <v>0.5</v>
      </c>
      <c r="M44" s="3">
        <v>0.36692999999999998</v>
      </c>
      <c r="N44" s="3">
        <v>0.24825</v>
      </c>
      <c r="O44" s="3">
        <v>0.15386</v>
      </c>
      <c r="P44" s="3">
        <v>8.6910000000000001E-2</v>
      </c>
      <c r="Q44" s="3">
        <v>4.4569999999999999E-2</v>
      </c>
      <c r="R44" s="3">
        <v>2.068E-2</v>
      </c>
      <c r="S44" s="3">
        <v>8.6599999999999993E-3</v>
      </c>
      <c r="T44" s="5">
        <f>Rebounds[[#This Row],[3+]]-Rebounds[[#This Row],[4+]]</f>
        <v>6.6949999999999954E-2</v>
      </c>
      <c r="U44" s="5">
        <f>Rebounds[[#This Row],[4+]]-Rebounds[[#This Row],[5+]]</f>
        <v>9.4389999999999974E-2</v>
      </c>
      <c r="V44" s="5">
        <f>Rebounds[[#This Row],[5+]]-Rebounds[[#This Row],[6+]]</f>
        <v>0.11868000000000001</v>
      </c>
      <c r="W44" s="5">
        <f>Rebounds[[#This Row],[6+]]-Rebounds[[#This Row],[7+]]</f>
        <v>0.13307000000000002</v>
      </c>
      <c r="X44" s="5">
        <f>Rebounds[[#This Row],[7+]]-Rebounds[[#This Row],[8+]]</f>
        <v>0.13307000000000002</v>
      </c>
      <c r="Y44" s="5">
        <f>Rebounds[[#This Row],[8+]]-Rebounds[[#This Row],[9+]]</f>
        <v>0.11867999999999998</v>
      </c>
      <c r="Z44" s="5">
        <f>Rebounds[[#This Row],[9+]]-Rebounds[[#This Row],[10+]]</f>
        <v>9.4390000000000002E-2</v>
      </c>
      <c r="AA44" s="5">
        <f>Rebounds[[#This Row],[10+]]-Rebounds[[#This Row],[11+]]</f>
        <v>6.6949999999999996E-2</v>
      </c>
      <c r="AB44" s="5">
        <f>Rebounds[[#This Row],[11+]]-Rebounds[[#This Row],[12+]]</f>
        <v>4.2340000000000003E-2</v>
      </c>
      <c r="AC44" s="5">
        <f>Rebounds[[#This Row],[12+]]-Rebounds[[#This Row],[13+]]</f>
        <v>2.3889999999999998E-2</v>
      </c>
      <c r="AD44" s="5">
        <f>Rebounds[[#This Row],[13+]]-Rebounds[[#This Row],[14+]]</f>
        <v>1.2020000000000001E-2</v>
      </c>
    </row>
    <row r="45" spans="1:30" x14ac:dyDescent="0.25">
      <c r="A45" s="10">
        <v>22400790</v>
      </c>
      <c r="B45" t="s">
        <v>143</v>
      </c>
      <c r="C45" t="s">
        <v>80</v>
      </c>
      <c r="D45" s="11">
        <v>0.8125</v>
      </c>
      <c r="E45" s="6" t="str">
        <f>HYPERLINK("https://www.nba.com/stats/player/1630249/boxscores-traditional", "Vít Krejcí")</f>
        <v>Vít Krejcí</v>
      </c>
      <c r="F45">
        <v>5.6</v>
      </c>
      <c r="G45" s="4">
        <v>3.137</v>
      </c>
      <c r="H45" s="3">
        <v>0.79673000000000005</v>
      </c>
      <c r="I45" s="3">
        <v>0.69496999999999998</v>
      </c>
      <c r="J45" s="3">
        <v>0.57535000000000003</v>
      </c>
      <c r="K45" s="3">
        <v>0.44828000000000001</v>
      </c>
      <c r="L45" s="3">
        <v>0.32635999999999998</v>
      </c>
      <c r="M45" s="3">
        <v>0.22065000000000001</v>
      </c>
      <c r="N45" s="3">
        <v>0.14007</v>
      </c>
      <c r="O45" s="3">
        <v>8.0759999999999998E-2</v>
      </c>
      <c r="P45" s="3">
        <v>4.2720000000000001E-2</v>
      </c>
      <c r="Q45" s="3">
        <v>2.068E-2</v>
      </c>
      <c r="R45" s="3">
        <v>9.1400000000000006E-3</v>
      </c>
      <c r="S45" s="3">
        <v>3.6800000000000001E-3</v>
      </c>
      <c r="T45" s="5">
        <f>Rebounds[[#This Row],[3+]]-Rebounds[[#This Row],[4+]]</f>
        <v>0.10176000000000007</v>
      </c>
      <c r="U45" s="5">
        <f>Rebounds[[#This Row],[4+]]-Rebounds[[#This Row],[5+]]</f>
        <v>0.11961999999999995</v>
      </c>
      <c r="V45" s="5">
        <f>Rebounds[[#This Row],[5+]]-Rebounds[[#This Row],[6+]]</f>
        <v>0.12707000000000002</v>
      </c>
      <c r="W45" s="5">
        <f>Rebounds[[#This Row],[6+]]-Rebounds[[#This Row],[7+]]</f>
        <v>0.12192000000000003</v>
      </c>
      <c r="X45" s="5">
        <f>Rebounds[[#This Row],[7+]]-Rebounds[[#This Row],[8+]]</f>
        <v>0.10570999999999997</v>
      </c>
      <c r="Y45" s="5">
        <f>Rebounds[[#This Row],[8+]]-Rebounds[[#This Row],[9+]]</f>
        <v>8.0580000000000013E-2</v>
      </c>
      <c r="Z45" s="5">
        <f>Rebounds[[#This Row],[9+]]-Rebounds[[#This Row],[10+]]</f>
        <v>5.9310000000000002E-2</v>
      </c>
      <c r="AA45" s="5">
        <f>Rebounds[[#This Row],[10+]]-Rebounds[[#This Row],[11+]]</f>
        <v>3.8039999999999997E-2</v>
      </c>
      <c r="AB45" s="5">
        <f>Rebounds[[#This Row],[11+]]-Rebounds[[#This Row],[12+]]</f>
        <v>2.2040000000000001E-2</v>
      </c>
      <c r="AC45" s="5">
        <f>Rebounds[[#This Row],[12+]]-Rebounds[[#This Row],[13+]]</f>
        <v>1.154E-2</v>
      </c>
      <c r="AD45" s="5">
        <f>Rebounds[[#This Row],[13+]]-Rebounds[[#This Row],[14+]]</f>
        <v>5.4600000000000004E-3</v>
      </c>
    </row>
    <row r="46" spans="1:30" x14ac:dyDescent="0.25">
      <c r="A46" s="10">
        <v>22400790</v>
      </c>
      <c r="B46" t="s">
        <v>143</v>
      </c>
      <c r="C46" t="s">
        <v>80</v>
      </c>
      <c r="D46" s="11">
        <v>0.8125</v>
      </c>
      <c r="E46" s="6" t="str">
        <f>HYPERLINK("https://www.nba.com/stats/player/203992/boxscores-traditional", "Bogdan Bogdanovic")</f>
        <v>Bogdan Bogdanovic</v>
      </c>
      <c r="F46">
        <v>4</v>
      </c>
      <c r="G46" s="4">
        <v>1.4139999999999999</v>
      </c>
      <c r="H46" s="3">
        <v>0.76114999999999999</v>
      </c>
      <c r="I46" s="3">
        <v>0.5</v>
      </c>
      <c r="J46" s="3">
        <v>0.23885000000000001</v>
      </c>
      <c r="K46" s="3">
        <v>7.9269999999999993E-2</v>
      </c>
      <c r="L46" s="3">
        <v>1.7000000000000001E-2</v>
      </c>
      <c r="M46" s="3">
        <v>2.33E-3</v>
      </c>
      <c r="N46" s="3">
        <v>2.0000000000000001E-4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5">
        <f>Rebounds[[#This Row],[3+]]-Rebounds[[#This Row],[4+]]</f>
        <v>0.26114999999999999</v>
      </c>
      <c r="U46" s="5">
        <f>Rebounds[[#This Row],[4+]]-Rebounds[[#This Row],[5+]]</f>
        <v>0.26114999999999999</v>
      </c>
      <c r="V46" s="5">
        <f>Rebounds[[#This Row],[5+]]-Rebounds[[#This Row],[6+]]</f>
        <v>0.15958</v>
      </c>
      <c r="W46" s="5">
        <f>Rebounds[[#This Row],[6+]]-Rebounds[[#This Row],[7+]]</f>
        <v>6.2269999999999992E-2</v>
      </c>
      <c r="X46" s="5">
        <f>Rebounds[[#This Row],[7+]]-Rebounds[[#This Row],[8+]]</f>
        <v>1.4670000000000001E-2</v>
      </c>
      <c r="Y46" s="5">
        <f>Rebounds[[#This Row],[8+]]-Rebounds[[#This Row],[9+]]</f>
        <v>2.1299999999999999E-3</v>
      </c>
      <c r="Z46" s="5">
        <f>Rebounds[[#This Row],[9+]]-Rebounds[[#This Row],[10+]]</f>
        <v>2.0000000000000001E-4</v>
      </c>
      <c r="AA46" s="5">
        <f>Rebounds[[#This Row],[10+]]-Rebounds[[#This Row],[11+]]</f>
        <v>0</v>
      </c>
      <c r="AB46" s="5">
        <f>Rebounds[[#This Row],[11+]]-Rebounds[[#This Row],[12+]]</f>
        <v>0</v>
      </c>
      <c r="AC46" s="5">
        <f>Rebounds[[#This Row],[12+]]-Rebounds[[#This Row],[13+]]</f>
        <v>0</v>
      </c>
      <c r="AD46" s="5">
        <f>Rebounds[[#This Row],[13+]]-Rebounds[[#This Row],[14+]]</f>
        <v>0</v>
      </c>
    </row>
    <row r="47" spans="1:30" x14ac:dyDescent="0.25">
      <c r="A47" s="10">
        <v>22400790</v>
      </c>
      <c r="B47" t="s">
        <v>143</v>
      </c>
      <c r="C47" t="s">
        <v>80</v>
      </c>
      <c r="D47" s="11">
        <v>0.8125</v>
      </c>
      <c r="E47" s="6" t="str">
        <f>HYPERLINK("https://www.nba.com/stats/player/1629631/boxscores-traditional", "De'Andre Hunter")</f>
        <v>De'Andre Hunter</v>
      </c>
      <c r="F47">
        <v>6</v>
      </c>
      <c r="G47" s="4">
        <v>4.32</v>
      </c>
      <c r="H47" s="3">
        <v>0.75490000000000002</v>
      </c>
      <c r="I47" s="3">
        <v>0.67723999999999995</v>
      </c>
      <c r="J47" s="3">
        <v>0.59094999999999998</v>
      </c>
      <c r="K47" s="3">
        <v>0.5</v>
      </c>
      <c r="L47" s="3">
        <v>0.40905000000000002</v>
      </c>
      <c r="M47" s="3">
        <v>0.32275999999999999</v>
      </c>
      <c r="N47" s="3">
        <v>0.24510000000000001</v>
      </c>
      <c r="O47" s="3">
        <v>0.17619000000000001</v>
      </c>
      <c r="P47" s="3">
        <v>0.12302</v>
      </c>
      <c r="Q47" s="3">
        <v>8.226E-2</v>
      </c>
      <c r="R47" s="3">
        <v>5.262E-2</v>
      </c>
      <c r="S47" s="3">
        <v>3.2160000000000001E-2</v>
      </c>
      <c r="T47" s="5">
        <f>Rebounds[[#This Row],[3+]]-Rebounds[[#This Row],[4+]]</f>
        <v>7.7660000000000062E-2</v>
      </c>
      <c r="U47" s="5">
        <f>Rebounds[[#This Row],[4+]]-Rebounds[[#This Row],[5+]]</f>
        <v>8.6289999999999978E-2</v>
      </c>
      <c r="V47" s="5">
        <f>Rebounds[[#This Row],[5+]]-Rebounds[[#This Row],[6+]]</f>
        <v>9.0949999999999975E-2</v>
      </c>
      <c r="W47" s="5">
        <f>Rebounds[[#This Row],[6+]]-Rebounds[[#This Row],[7+]]</f>
        <v>9.0949999999999975E-2</v>
      </c>
      <c r="X47" s="5">
        <f>Rebounds[[#This Row],[7+]]-Rebounds[[#This Row],[8+]]</f>
        <v>8.6290000000000033E-2</v>
      </c>
      <c r="Y47" s="5">
        <f>Rebounds[[#This Row],[8+]]-Rebounds[[#This Row],[9+]]</f>
        <v>7.7659999999999979E-2</v>
      </c>
      <c r="Z47" s="5">
        <f>Rebounds[[#This Row],[9+]]-Rebounds[[#This Row],[10+]]</f>
        <v>6.8909999999999999E-2</v>
      </c>
      <c r="AA47" s="5">
        <f>Rebounds[[#This Row],[10+]]-Rebounds[[#This Row],[11+]]</f>
        <v>5.3170000000000009E-2</v>
      </c>
      <c r="AB47" s="5">
        <f>Rebounds[[#This Row],[11+]]-Rebounds[[#This Row],[12+]]</f>
        <v>4.0760000000000005E-2</v>
      </c>
      <c r="AC47" s="5">
        <f>Rebounds[[#This Row],[12+]]-Rebounds[[#This Row],[13+]]</f>
        <v>2.964E-2</v>
      </c>
      <c r="AD47" s="5">
        <f>Rebounds[[#This Row],[13+]]-Rebounds[[#This Row],[14+]]</f>
        <v>2.0459999999999999E-2</v>
      </c>
    </row>
    <row r="48" spans="1:30" x14ac:dyDescent="0.25">
      <c r="A48" s="10">
        <v>22400790</v>
      </c>
      <c r="B48" t="s">
        <v>143</v>
      </c>
      <c r="C48" t="s">
        <v>80</v>
      </c>
      <c r="D48" s="11">
        <v>0.8125</v>
      </c>
      <c r="E48" s="6" t="str">
        <f>HYPERLINK("https://www.nba.com/stats/player/1626204/boxscores-traditional", "Larry Nance Jr.")</f>
        <v>Larry Nance Jr.</v>
      </c>
      <c r="F48">
        <v>4.5999999999999996</v>
      </c>
      <c r="G48" s="4">
        <v>3.137</v>
      </c>
      <c r="H48" s="3">
        <v>0.69496999999999998</v>
      </c>
      <c r="I48" s="3">
        <v>0.57535000000000003</v>
      </c>
      <c r="J48" s="3">
        <v>0.44828000000000001</v>
      </c>
      <c r="K48" s="3">
        <v>0.32635999999999998</v>
      </c>
      <c r="L48" s="3">
        <v>0.22065000000000001</v>
      </c>
      <c r="M48" s="3">
        <v>0.14007</v>
      </c>
      <c r="N48" s="3">
        <v>8.0759999999999998E-2</v>
      </c>
      <c r="O48" s="3">
        <v>4.2720000000000001E-2</v>
      </c>
      <c r="P48" s="3">
        <v>2.068E-2</v>
      </c>
      <c r="Q48" s="3">
        <v>9.1400000000000006E-3</v>
      </c>
      <c r="R48" s="3">
        <v>3.6800000000000001E-3</v>
      </c>
      <c r="S48" s="3">
        <v>1.3500000000000001E-3</v>
      </c>
      <c r="T48" s="5">
        <f>Rebounds[[#This Row],[3+]]-Rebounds[[#This Row],[4+]]</f>
        <v>0.11961999999999995</v>
      </c>
      <c r="U48" s="5">
        <f>Rebounds[[#This Row],[4+]]-Rebounds[[#This Row],[5+]]</f>
        <v>0.12707000000000002</v>
      </c>
      <c r="V48" s="5">
        <f>Rebounds[[#This Row],[5+]]-Rebounds[[#This Row],[6+]]</f>
        <v>0.12192000000000003</v>
      </c>
      <c r="W48" s="5">
        <f>Rebounds[[#This Row],[6+]]-Rebounds[[#This Row],[7+]]</f>
        <v>0.10570999999999997</v>
      </c>
      <c r="X48" s="5">
        <f>Rebounds[[#This Row],[7+]]-Rebounds[[#This Row],[8+]]</f>
        <v>8.0580000000000013E-2</v>
      </c>
      <c r="Y48" s="5">
        <f>Rebounds[[#This Row],[8+]]-Rebounds[[#This Row],[9+]]</f>
        <v>5.9310000000000002E-2</v>
      </c>
      <c r="Z48" s="5">
        <f>Rebounds[[#This Row],[9+]]-Rebounds[[#This Row],[10+]]</f>
        <v>3.8039999999999997E-2</v>
      </c>
      <c r="AA48" s="5">
        <f>Rebounds[[#This Row],[10+]]-Rebounds[[#This Row],[11+]]</f>
        <v>2.2040000000000001E-2</v>
      </c>
      <c r="AB48" s="5">
        <f>Rebounds[[#This Row],[11+]]-Rebounds[[#This Row],[12+]]</f>
        <v>1.154E-2</v>
      </c>
      <c r="AC48" s="5">
        <f>Rebounds[[#This Row],[12+]]-Rebounds[[#This Row],[13+]]</f>
        <v>5.4600000000000004E-3</v>
      </c>
      <c r="AD48" s="5">
        <f>Rebounds[[#This Row],[13+]]-Rebounds[[#This Row],[14+]]</f>
        <v>2.33E-3</v>
      </c>
    </row>
    <row r="49" spans="1:30" x14ac:dyDescent="0.25">
      <c r="A49" s="10">
        <v>22400790</v>
      </c>
      <c r="B49" t="s">
        <v>143</v>
      </c>
      <c r="C49" t="s">
        <v>80</v>
      </c>
      <c r="D49" s="11">
        <v>0.8125</v>
      </c>
      <c r="E49" s="6" t="str">
        <f>HYPERLINK("https://www.nba.com/stats/player/1631243/boxscores-traditional", "Mouhamed Gueye")</f>
        <v>Mouhamed Gueye</v>
      </c>
      <c r="F49">
        <v>5</v>
      </c>
      <c r="G49" s="4">
        <v>4.05</v>
      </c>
      <c r="H49" s="3">
        <v>0.68793000000000004</v>
      </c>
      <c r="I49" s="3">
        <v>0.59870999999999996</v>
      </c>
      <c r="J49" s="3">
        <v>0.5</v>
      </c>
      <c r="K49" s="3">
        <v>0.40128999999999998</v>
      </c>
      <c r="L49" s="3">
        <v>0.31207000000000001</v>
      </c>
      <c r="M49" s="3">
        <v>0.22964999999999999</v>
      </c>
      <c r="N49" s="3">
        <v>0.16109000000000001</v>
      </c>
      <c r="O49" s="3">
        <v>0.10935</v>
      </c>
      <c r="P49" s="3">
        <v>6.9440000000000002E-2</v>
      </c>
      <c r="Q49" s="3">
        <v>4.1820000000000003E-2</v>
      </c>
      <c r="R49" s="3">
        <v>2.385E-2</v>
      </c>
      <c r="S49" s="3">
        <v>1.321E-2</v>
      </c>
      <c r="T49" s="5">
        <f>Rebounds[[#This Row],[3+]]-Rebounds[[#This Row],[4+]]</f>
        <v>8.9220000000000077E-2</v>
      </c>
      <c r="U49" s="5">
        <f>Rebounds[[#This Row],[4+]]-Rebounds[[#This Row],[5+]]</f>
        <v>9.8709999999999964E-2</v>
      </c>
      <c r="V49" s="5">
        <f>Rebounds[[#This Row],[5+]]-Rebounds[[#This Row],[6+]]</f>
        <v>9.871000000000002E-2</v>
      </c>
      <c r="W49" s="5">
        <f>Rebounds[[#This Row],[6+]]-Rebounds[[#This Row],[7+]]</f>
        <v>8.9219999999999966E-2</v>
      </c>
      <c r="X49" s="5">
        <f>Rebounds[[#This Row],[7+]]-Rebounds[[#This Row],[8+]]</f>
        <v>8.2420000000000021E-2</v>
      </c>
      <c r="Y49" s="5">
        <f>Rebounds[[#This Row],[8+]]-Rebounds[[#This Row],[9+]]</f>
        <v>6.8559999999999982E-2</v>
      </c>
      <c r="Z49" s="5">
        <f>Rebounds[[#This Row],[9+]]-Rebounds[[#This Row],[10+]]</f>
        <v>5.1740000000000008E-2</v>
      </c>
      <c r="AA49" s="5">
        <f>Rebounds[[#This Row],[10+]]-Rebounds[[#This Row],[11+]]</f>
        <v>3.9910000000000001E-2</v>
      </c>
      <c r="AB49" s="5">
        <f>Rebounds[[#This Row],[11+]]-Rebounds[[#This Row],[12+]]</f>
        <v>2.7619999999999999E-2</v>
      </c>
      <c r="AC49" s="5">
        <f>Rebounds[[#This Row],[12+]]-Rebounds[[#This Row],[13+]]</f>
        <v>1.7970000000000003E-2</v>
      </c>
      <c r="AD49" s="5">
        <f>Rebounds[[#This Row],[13+]]-Rebounds[[#This Row],[14+]]</f>
        <v>1.064E-2</v>
      </c>
    </row>
    <row r="50" spans="1:30" x14ac:dyDescent="0.25">
      <c r="A50" s="10">
        <v>22400790</v>
      </c>
      <c r="B50" t="s">
        <v>143</v>
      </c>
      <c r="C50" t="s">
        <v>80</v>
      </c>
      <c r="D50" s="11">
        <v>0.8125</v>
      </c>
      <c r="E50" s="6" t="str">
        <f>HYPERLINK("https://www.nba.com/stats/player/1629611/boxscores-traditional", "Terance Mann")</f>
        <v>Terance Mann</v>
      </c>
      <c r="F50">
        <v>3</v>
      </c>
      <c r="G50" s="4">
        <v>2.16</v>
      </c>
      <c r="H50" s="3">
        <v>0.5</v>
      </c>
      <c r="I50" s="3">
        <v>0.32275999999999999</v>
      </c>
      <c r="J50" s="3">
        <v>0.17619000000000001</v>
      </c>
      <c r="K50" s="3">
        <v>8.226E-2</v>
      </c>
      <c r="L50" s="3">
        <v>3.2160000000000001E-2</v>
      </c>
      <c r="M50" s="3">
        <v>1.044E-2</v>
      </c>
      <c r="N50" s="3">
        <v>2.7200000000000002E-3</v>
      </c>
      <c r="O50" s="3">
        <v>5.9999999999999995E-4</v>
      </c>
      <c r="P50" s="3">
        <v>1.1E-4</v>
      </c>
      <c r="Q50" s="3">
        <v>0</v>
      </c>
      <c r="R50" s="3">
        <v>0</v>
      </c>
      <c r="S50" s="3">
        <v>0</v>
      </c>
      <c r="T50" s="5">
        <f>Rebounds[[#This Row],[3+]]-Rebounds[[#This Row],[4+]]</f>
        <v>0.17724000000000001</v>
      </c>
      <c r="U50" s="5">
        <f>Rebounds[[#This Row],[4+]]-Rebounds[[#This Row],[5+]]</f>
        <v>0.14656999999999998</v>
      </c>
      <c r="V50" s="5">
        <f>Rebounds[[#This Row],[5+]]-Rebounds[[#This Row],[6+]]</f>
        <v>9.3930000000000013E-2</v>
      </c>
      <c r="W50" s="5">
        <f>Rebounds[[#This Row],[6+]]-Rebounds[[#This Row],[7+]]</f>
        <v>5.0099999999999999E-2</v>
      </c>
      <c r="X50" s="5">
        <f>Rebounds[[#This Row],[7+]]-Rebounds[[#This Row],[8+]]</f>
        <v>2.1720000000000003E-2</v>
      </c>
      <c r="Y50" s="5">
        <f>Rebounds[[#This Row],[8+]]-Rebounds[[#This Row],[9+]]</f>
        <v>7.7199999999999994E-3</v>
      </c>
      <c r="Z50" s="5">
        <f>Rebounds[[#This Row],[9+]]-Rebounds[[#This Row],[10+]]</f>
        <v>2.1200000000000004E-3</v>
      </c>
      <c r="AA50" s="5">
        <f>Rebounds[[#This Row],[10+]]-Rebounds[[#This Row],[11+]]</f>
        <v>4.8999999999999998E-4</v>
      </c>
      <c r="AB50" s="5">
        <f>Rebounds[[#This Row],[11+]]-Rebounds[[#This Row],[12+]]</f>
        <v>1.1E-4</v>
      </c>
      <c r="AC50" s="5">
        <f>Rebounds[[#This Row],[12+]]-Rebounds[[#This Row],[13+]]</f>
        <v>0</v>
      </c>
      <c r="AD50" s="5">
        <f>Rebounds[[#This Row],[13+]]-Rebounds[[#This Row],[14+]]</f>
        <v>0</v>
      </c>
    </row>
    <row r="51" spans="1:30" x14ac:dyDescent="0.25">
      <c r="A51" s="10">
        <v>22400790</v>
      </c>
      <c r="B51" t="s">
        <v>80</v>
      </c>
      <c r="C51" t="s">
        <v>143</v>
      </c>
      <c r="D51" s="11">
        <v>0.8125</v>
      </c>
      <c r="E51" s="6" t="str">
        <f>HYPERLINK("https://www.nba.com/stats/player/1630532/boxscores-traditional", "Franz Wagner")</f>
        <v>Franz Wagner</v>
      </c>
      <c r="F51">
        <v>7</v>
      </c>
      <c r="G51" s="4">
        <v>2.7570000000000001</v>
      </c>
      <c r="H51" s="3">
        <v>0.92647000000000002</v>
      </c>
      <c r="I51" s="3">
        <v>0.86214000000000002</v>
      </c>
      <c r="J51" s="3">
        <v>0.76729999999999998</v>
      </c>
      <c r="K51" s="3">
        <v>0.64058000000000004</v>
      </c>
      <c r="L51" s="3">
        <v>0.5</v>
      </c>
      <c r="M51" s="3">
        <v>0.35942000000000002</v>
      </c>
      <c r="N51" s="3">
        <v>0.23269999999999999</v>
      </c>
      <c r="O51" s="3">
        <v>0.13786000000000001</v>
      </c>
      <c r="P51" s="3">
        <v>7.3529999999999998E-2</v>
      </c>
      <c r="Q51" s="3">
        <v>3.5150000000000001E-2</v>
      </c>
      <c r="R51" s="3">
        <v>1.4630000000000001E-2</v>
      </c>
      <c r="S51" s="3">
        <v>5.5399999999999998E-3</v>
      </c>
      <c r="T51" s="5">
        <f>Rebounds[[#This Row],[3+]]-Rebounds[[#This Row],[4+]]</f>
        <v>6.4329999999999998E-2</v>
      </c>
      <c r="U51" s="5">
        <f>Rebounds[[#This Row],[4+]]-Rebounds[[#This Row],[5+]]</f>
        <v>9.4840000000000035E-2</v>
      </c>
      <c r="V51" s="5">
        <f>Rebounds[[#This Row],[5+]]-Rebounds[[#This Row],[6+]]</f>
        <v>0.12671999999999994</v>
      </c>
      <c r="W51" s="5">
        <f>Rebounds[[#This Row],[6+]]-Rebounds[[#This Row],[7+]]</f>
        <v>0.14058000000000004</v>
      </c>
      <c r="X51" s="5">
        <f>Rebounds[[#This Row],[7+]]-Rebounds[[#This Row],[8+]]</f>
        <v>0.14057999999999998</v>
      </c>
      <c r="Y51" s="5">
        <f>Rebounds[[#This Row],[8+]]-Rebounds[[#This Row],[9+]]</f>
        <v>0.12672000000000003</v>
      </c>
      <c r="Z51" s="5">
        <f>Rebounds[[#This Row],[9+]]-Rebounds[[#This Row],[10+]]</f>
        <v>9.483999999999998E-2</v>
      </c>
      <c r="AA51" s="5">
        <f>Rebounds[[#This Row],[10+]]-Rebounds[[#This Row],[11+]]</f>
        <v>6.4330000000000012E-2</v>
      </c>
      <c r="AB51" s="5">
        <f>Rebounds[[#This Row],[11+]]-Rebounds[[#This Row],[12+]]</f>
        <v>3.8379999999999997E-2</v>
      </c>
      <c r="AC51" s="5">
        <f>Rebounds[[#This Row],[12+]]-Rebounds[[#This Row],[13+]]</f>
        <v>2.052E-2</v>
      </c>
      <c r="AD51" s="5">
        <f>Rebounds[[#This Row],[13+]]-Rebounds[[#This Row],[14+]]</f>
        <v>9.0900000000000009E-3</v>
      </c>
    </row>
    <row r="52" spans="1:30" x14ac:dyDescent="0.25">
      <c r="A52" s="10">
        <v>22400790</v>
      </c>
      <c r="B52" t="s">
        <v>80</v>
      </c>
      <c r="C52" t="s">
        <v>143</v>
      </c>
      <c r="D52" s="11">
        <v>0.8125</v>
      </c>
      <c r="E52" s="6" t="str">
        <f>HYPERLINK("https://www.nba.com/stats/player/1629048/boxscores-traditional", "Goga Bitadze")</f>
        <v>Goga Bitadze</v>
      </c>
      <c r="F52">
        <v>5.8</v>
      </c>
      <c r="G52" s="4">
        <v>2.4</v>
      </c>
      <c r="H52" s="3">
        <v>0.879</v>
      </c>
      <c r="I52" s="3">
        <v>0.77337</v>
      </c>
      <c r="J52" s="3">
        <v>0.62929999999999997</v>
      </c>
      <c r="K52" s="3">
        <v>0.46811999999999998</v>
      </c>
      <c r="L52" s="3">
        <v>0.30853999999999998</v>
      </c>
      <c r="M52" s="3">
        <v>0.17879</v>
      </c>
      <c r="N52" s="3">
        <v>9.1759999999999994E-2</v>
      </c>
      <c r="O52" s="3">
        <v>4.0059999999999998E-2</v>
      </c>
      <c r="P52" s="3">
        <v>1.4999999999999999E-2</v>
      </c>
      <c r="Q52" s="3">
        <v>4.9399999999999999E-3</v>
      </c>
      <c r="R52" s="3">
        <v>1.3500000000000001E-3</v>
      </c>
      <c r="S52" s="3">
        <v>3.1E-4</v>
      </c>
      <c r="T52" s="5">
        <f>Rebounds[[#This Row],[3+]]-Rebounds[[#This Row],[4+]]</f>
        <v>0.10563</v>
      </c>
      <c r="U52" s="5">
        <f>Rebounds[[#This Row],[4+]]-Rebounds[[#This Row],[5+]]</f>
        <v>0.14407000000000003</v>
      </c>
      <c r="V52" s="5">
        <f>Rebounds[[#This Row],[5+]]-Rebounds[[#This Row],[6+]]</f>
        <v>0.16117999999999999</v>
      </c>
      <c r="W52" s="5">
        <f>Rebounds[[#This Row],[6+]]-Rebounds[[#This Row],[7+]]</f>
        <v>0.15958</v>
      </c>
      <c r="X52" s="5">
        <f>Rebounds[[#This Row],[7+]]-Rebounds[[#This Row],[8+]]</f>
        <v>0.12974999999999998</v>
      </c>
      <c r="Y52" s="5">
        <f>Rebounds[[#This Row],[8+]]-Rebounds[[#This Row],[9+]]</f>
        <v>8.703000000000001E-2</v>
      </c>
      <c r="Z52" s="5">
        <f>Rebounds[[#This Row],[9+]]-Rebounds[[#This Row],[10+]]</f>
        <v>5.1699999999999996E-2</v>
      </c>
      <c r="AA52" s="5">
        <f>Rebounds[[#This Row],[10+]]-Rebounds[[#This Row],[11+]]</f>
        <v>2.5059999999999999E-2</v>
      </c>
      <c r="AB52" s="5">
        <f>Rebounds[[#This Row],[11+]]-Rebounds[[#This Row],[12+]]</f>
        <v>1.0059999999999999E-2</v>
      </c>
      <c r="AC52" s="5">
        <f>Rebounds[[#This Row],[12+]]-Rebounds[[#This Row],[13+]]</f>
        <v>3.5899999999999999E-3</v>
      </c>
      <c r="AD52" s="5">
        <f>Rebounds[[#This Row],[13+]]-Rebounds[[#This Row],[14+]]</f>
        <v>1.0400000000000001E-3</v>
      </c>
    </row>
    <row r="53" spans="1:30" x14ac:dyDescent="0.25">
      <c r="A53" s="10">
        <v>22400790</v>
      </c>
      <c r="B53" t="s">
        <v>80</v>
      </c>
      <c r="C53" t="s">
        <v>143</v>
      </c>
      <c r="D53" s="11">
        <v>0.8125</v>
      </c>
      <c r="E53" s="6" t="str">
        <f>HYPERLINK("https://www.nba.com/stats/player/1628976/boxscores-traditional", "Wendell Carter Jr.")</f>
        <v>Wendell Carter Jr.</v>
      </c>
      <c r="F53">
        <v>6.8</v>
      </c>
      <c r="G53" s="4">
        <v>3.3109999999999999</v>
      </c>
      <c r="H53" s="3">
        <v>0.87492999999999999</v>
      </c>
      <c r="I53" s="3">
        <v>0.80234000000000005</v>
      </c>
      <c r="J53" s="3">
        <v>0.70540000000000003</v>
      </c>
      <c r="K53" s="3">
        <v>0.59482999999999997</v>
      </c>
      <c r="L53" s="3">
        <v>0.47608</v>
      </c>
      <c r="M53" s="3">
        <v>0.35942000000000002</v>
      </c>
      <c r="N53" s="3">
        <v>0.25463000000000002</v>
      </c>
      <c r="O53" s="3">
        <v>0.16602</v>
      </c>
      <c r="P53" s="3">
        <v>0.10204000000000001</v>
      </c>
      <c r="Q53" s="3">
        <v>5.8209999999999998E-2</v>
      </c>
      <c r="R53" s="3">
        <v>3.074E-2</v>
      </c>
      <c r="S53" s="3">
        <v>1.4999999999999999E-2</v>
      </c>
      <c r="T53" s="5">
        <f>Rebounds[[#This Row],[3+]]-Rebounds[[#This Row],[4+]]</f>
        <v>7.2589999999999932E-2</v>
      </c>
      <c r="U53" s="5">
        <f>Rebounds[[#This Row],[4+]]-Rebounds[[#This Row],[5+]]</f>
        <v>9.6940000000000026E-2</v>
      </c>
      <c r="V53" s="5">
        <f>Rebounds[[#This Row],[5+]]-Rebounds[[#This Row],[6+]]</f>
        <v>0.11057000000000006</v>
      </c>
      <c r="W53" s="5">
        <f>Rebounds[[#This Row],[6+]]-Rebounds[[#This Row],[7+]]</f>
        <v>0.11874999999999997</v>
      </c>
      <c r="X53" s="5">
        <f>Rebounds[[#This Row],[7+]]-Rebounds[[#This Row],[8+]]</f>
        <v>0.11665999999999999</v>
      </c>
      <c r="Y53" s="5">
        <f>Rebounds[[#This Row],[8+]]-Rebounds[[#This Row],[9+]]</f>
        <v>0.10478999999999999</v>
      </c>
      <c r="Z53" s="5">
        <f>Rebounds[[#This Row],[9+]]-Rebounds[[#This Row],[10+]]</f>
        <v>8.8610000000000022E-2</v>
      </c>
      <c r="AA53" s="5">
        <f>Rebounds[[#This Row],[10+]]-Rebounds[[#This Row],[11+]]</f>
        <v>6.3979999999999995E-2</v>
      </c>
      <c r="AB53" s="5">
        <f>Rebounds[[#This Row],[11+]]-Rebounds[[#This Row],[12+]]</f>
        <v>4.3830000000000008E-2</v>
      </c>
      <c r="AC53" s="5">
        <f>Rebounds[[#This Row],[12+]]-Rebounds[[#This Row],[13+]]</f>
        <v>2.7469999999999998E-2</v>
      </c>
      <c r="AD53" s="5">
        <f>Rebounds[[#This Row],[13+]]-Rebounds[[#This Row],[14+]]</f>
        <v>1.5740000000000001E-2</v>
      </c>
    </row>
    <row r="54" spans="1:30" x14ac:dyDescent="0.25">
      <c r="A54" s="10">
        <v>22400790</v>
      </c>
      <c r="B54" t="s">
        <v>80</v>
      </c>
      <c r="C54" t="s">
        <v>143</v>
      </c>
      <c r="D54" s="11">
        <v>0.8125</v>
      </c>
      <c r="E54" s="6" t="str">
        <f>HYPERLINK("https://www.nba.com/stats/player/1628371/boxscores-traditional", "Jonathan Isaac")</f>
        <v>Jonathan Isaac</v>
      </c>
      <c r="F54">
        <v>5</v>
      </c>
      <c r="G54" s="4">
        <v>1.7890000000000001</v>
      </c>
      <c r="H54" s="3">
        <v>0.86863999999999997</v>
      </c>
      <c r="I54" s="3">
        <v>0.71226</v>
      </c>
      <c r="J54" s="3">
        <v>0.5</v>
      </c>
      <c r="K54" s="3">
        <v>0.28774</v>
      </c>
      <c r="L54" s="3">
        <v>0.13136</v>
      </c>
      <c r="M54" s="3">
        <v>4.648E-2</v>
      </c>
      <c r="N54" s="3">
        <v>1.255E-2</v>
      </c>
      <c r="O54" s="3">
        <v>2.64E-3</v>
      </c>
      <c r="P54" s="3">
        <v>4.0000000000000002E-4</v>
      </c>
      <c r="Q54" s="3">
        <v>5.0000000000000002E-5</v>
      </c>
      <c r="R54" s="3">
        <v>0</v>
      </c>
      <c r="S54" s="3">
        <v>0</v>
      </c>
      <c r="T54" s="5">
        <f>Rebounds[[#This Row],[3+]]-Rebounds[[#This Row],[4+]]</f>
        <v>0.15637999999999996</v>
      </c>
      <c r="U54" s="5">
        <f>Rebounds[[#This Row],[4+]]-Rebounds[[#This Row],[5+]]</f>
        <v>0.21226</v>
      </c>
      <c r="V54" s="5">
        <f>Rebounds[[#This Row],[5+]]-Rebounds[[#This Row],[6+]]</f>
        <v>0.21226</v>
      </c>
      <c r="W54" s="5">
        <f>Rebounds[[#This Row],[6+]]-Rebounds[[#This Row],[7+]]</f>
        <v>0.15637999999999999</v>
      </c>
      <c r="X54" s="5">
        <f>Rebounds[[#This Row],[7+]]-Rebounds[[#This Row],[8+]]</f>
        <v>8.4880000000000011E-2</v>
      </c>
      <c r="Y54" s="5">
        <f>Rebounds[[#This Row],[8+]]-Rebounds[[#This Row],[9+]]</f>
        <v>3.3930000000000002E-2</v>
      </c>
      <c r="Z54" s="5">
        <f>Rebounds[[#This Row],[9+]]-Rebounds[[#This Row],[10+]]</f>
        <v>9.9100000000000004E-3</v>
      </c>
      <c r="AA54" s="5">
        <f>Rebounds[[#This Row],[10+]]-Rebounds[[#This Row],[11+]]</f>
        <v>2.2399999999999998E-3</v>
      </c>
      <c r="AB54" s="5">
        <f>Rebounds[[#This Row],[11+]]-Rebounds[[#This Row],[12+]]</f>
        <v>3.5E-4</v>
      </c>
      <c r="AC54" s="5">
        <f>Rebounds[[#This Row],[12+]]-Rebounds[[#This Row],[13+]]</f>
        <v>5.0000000000000002E-5</v>
      </c>
      <c r="AD54" s="5">
        <f>Rebounds[[#This Row],[13+]]-Rebounds[[#This Row],[14+]]</f>
        <v>0</v>
      </c>
    </row>
    <row r="55" spans="1:30" x14ac:dyDescent="0.25">
      <c r="A55" s="10">
        <v>22400790</v>
      </c>
      <c r="B55" t="s">
        <v>80</v>
      </c>
      <c r="C55" t="s">
        <v>143</v>
      </c>
      <c r="D55" s="11">
        <v>0.8125</v>
      </c>
      <c r="E55" s="6" t="str">
        <f>HYPERLINK("https://www.nba.com/stats/player/1631094/boxscores-traditional", "Paolo Banchero")</f>
        <v>Paolo Banchero</v>
      </c>
      <c r="F55">
        <v>5.8</v>
      </c>
      <c r="G55" s="4">
        <v>2.9929999999999999</v>
      </c>
      <c r="H55" s="3">
        <v>0.82638999999999996</v>
      </c>
      <c r="I55" s="3">
        <v>0.72575000000000001</v>
      </c>
      <c r="J55" s="3">
        <v>0.60641999999999996</v>
      </c>
      <c r="K55" s="3">
        <v>0.47210000000000002</v>
      </c>
      <c r="L55" s="3">
        <v>0.34458</v>
      </c>
      <c r="M55" s="3">
        <v>0.22964999999999999</v>
      </c>
      <c r="N55" s="3">
        <v>0.14230999999999999</v>
      </c>
      <c r="O55" s="3">
        <v>8.0759999999999998E-2</v>
      </c>
      <c r="P55" s="3">
        <v>4.0930000000000001E-2</v>
      </c>
      <c r="Q55" s="3">
        <v>1.9230000000000001E-2</v>
      </c>
      <c r="R55" s="3">
        <v>7.9799999999999992E-3</v>
      </c>
      <c r="S55" s="3">
        <v>3.0699999999999998E-3</v>
      </c>
      <c r="T55" s="5">
        <f>Rebounds[[#This Row],[3+]]-Rebounds[[#This Row],[4+]]</f>
        <v>0.10063999999999995</v>
      </c>
      <c r="U55" s="5">
        <f>Rebounds[[#This Row],[4+]]-Rebounds[[#This Row],[5+]]</f>
        <v>0.11933000000000005</v>
      </c>
      <c r="V55" s="5">
        <f>Rebounds[[#This Row],[5+]]-Rebounds[[#This Row],[6+]]</f>
        <v>0.13431999999999994</v>
      </c>
      <c r="W55" s="5">
        <f>Rebounds[[#This Row],[6+]]-Rebounds[[#This Row],[7+]]</f>
        <v>0.12752000000000002</v>
      </c>
      <c r="X55" s="5">
        <f>Rebounds[[#This Row],[7+]]-Rebounds[[#This Row],[8+]]</f>
        <v>0.11493</v>
      </c>
      <c r="Y55" s="5">
        <f>Rebounds[[#This Row],[8+]]-Rebounds[[#This Row],[9+]]</f>
        <v>8.7340000000000001E-2</v>
      </c>
      <c r="Z55" s="5">
        <f>Rebounds[[#This Row],[9+]]-Rebounds[[#This Row],[10+]]</f>
        <v>6.1549999999999994E-2</v>
      </c>
      <c r="AA55" s="5">
        <f>Rebounds[[#This Row],[10+]]-Rebounds[[#This Row],[11+]]</f>
        <v>3.9829999999999997E-2</v>
      </c>
      <c r="AB55" s="5">
        <f>Rebounds[[#This Row],[11+]]-Rebounds[[#This Row],[12+]]</f>
        <v>2.1700000000000001E-2</v>
      </c>
      <c r="AC55" s="5">
        <f>Rebounds[[#This Row],[12+]]-Rebounds[[#This Row],[13+]]</f>
        <v>1.1250000000000001E-2</v>
      </c>
      <c r="AD55" s="5">
        <f>Rebounds[[#This Row],[13+]]-Rebounds[[#This Row],[14+]]</f>
        <v>4.9099999999999994E-3</v>
      </c>
    </row>
    <row r="56" spans="1:30" x14ac:dyDescent="0.25">
      <c r="A56" s="10">
        <v>22400790</v>
      </c>
      <c r="B56" t="s">
        <v>80</v>
      </c>
      <c r="C56" t="s">
        <v>143</v>
      </c>
      <c r="D56" s="11">
        <v>0.8125</v>
      </c>
      <c r="E56" s="6" t="str">
        <f>HYPERLINK("https://www.nba.com/stats/player/1630591/boxscores-traditional", "Jalen Suggs")</f>
        <v>Jalen Suggs</v>
      </c>
      <c r="F56">
        <v>4</v>
      </c>
      <c r="G56" s="4">
        <v>1.2650000000000001</v>
      </c>
      <c r="H56" s="3">
        <v>0.78524000000000005</v>
      </c>
      <c r="I56" s="3">
        <v>0.5</v>
      </c>
      <c r="J56" s="3">
        <v>0.21476000000000001</v>
      </c>
      <c r="K56" s="3">
        <v>5.7049999999999997E-2</v>
      </c>
      <c r="L56" s="3">
        <v>8.8900000000000003E-3</v>
      </c>
      <c r="M56" s="3">
        <v>7.9000000000000001E-4</v>
      </c>
      <c r="N56" s="3">
        <v>4.0000000000000003E-5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5">
        <f>Rebounds[[#This Row],[3+]]-Rebounds[[#This Row],[4+]]</f>
        <v>0.28524000000000005</v>
      </c>
      <c r="U56" s="5">
        <f>Rebounds[[#This Row],[4+]]-Rebounds[[#This Row],[5+]]</f>
        <v>0.28523999999999999</v>
      </c>
      <c r="V56" s="5">
        <f>Rebounds[[#This Row],[5+]]-Rebounds[[#This Row],[6+]]</f>
        <v>0.15771000000000002</v>
      </c>
      <c r="W56" s="5">
        <f>Rebounds[[#This Row],[6+]]-Rebounds[[#This Row],[7+]]</f>
        <v>4.8159999999999994E-2</v>
      </c>
      <c r="X56" s="5">
        <f>Rebounds[[#This Row],[7+]]-Rebounds[[#This Row],[8+]]</f>
        <v>8.0999999999999996E-3</v>
      </c>
      <c r="Y56" s="5">
        <f>Rebounds[[#This Row],[8+]]-Rebounds[[#This Row],[9+]]</f>
        <v>7.5000000000000002E-4</v>
      </c>
      <c r="Z56" s="5">
        <f>Rebounds[[#This Row],[9+]]-Rebounds[[#This Row],[10+]]</f>
        <v>4.0000000000000003E-5</v>
      </c>
      <c r="AA56" s="5">
        <f>Rebounds[[#This Row],[10+]]-Rebounds[[#This Row],[11+]]</f>
        <v>0</v>
      </c>
      <c r="AB56" s="5">
        <f>Rebounds[[#This Row],[11+]]-Rebounds[[#This Row],[12+]]</f>
        <v>0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22400790</v>
      </c>
      <c r="B57" t="s">
        <v>80</v>
      </c>
      <c r="C57" t="s">
        <v>143</v>
      </c>
      <c r="D57" s="11">
        <v>0.8125</v>
      </c>
      <c r="E57" s="6" t="str">
        <f>HYPERLINK("https://www.nba.com/stats/player/1629021/boxscores-traditional", "Moritz Wagner")</f>
        <v>Moritz Wagner</v>
      </c>
      <c r="F57">
        <v>4.8</v>
      </c>
      <c r="G57" s="4">
        <v>3.0590000000000002</v>
      </c>
      <c r="H57" s="3">
        <v>0.72240000000000004</v>
      </c>
      <c r="I57" s="3">
        <v>0.60257000000000005</v>
      </c>
      <c r="J57" s="3">
        <v>0.47210000000000002</v>
      </c>
      <c r="K57" s="3">
        <v>0.34827000000000002</v>
      </c>
      <c r="L57" s="3">
        <v>0.23576</v>
      </c>
      <c r="M57" s="3">
        <v>0.14685999999999999</v>
      </c>
      <c r="N57" s="3">
        <v>8.5339999999999999E-2</v>
      </c>
      <c r="O57" s="3">
        <v>4.4569999999999999E-2</v>
      </c>
      <c r="P57" s="3">
        <v>2.1180000000000001E-2</v>
      </c>
      <c r="Q57" s="3">
        <v>9.3900000000000008E-3</v>
      </c>
      <c r="R57" s="3">
        <v>3.6800000000000001E-3</v>
      </c>
      <c r="S57" s="3">
        <v>1.31E-3</v>
      </c>
      <c r="T57" s="5">
        <f>Rebounds[[#This Row],[3+]]-Rebounds[[#This Row],[4+]]</f>
        <v>0.11982999999999999</v>
      </c>
      <c r="U57" s="5">
        <f>Rebounds[[#This Row],[4+]]-Rebounds[[#This Row],[5+]]</f>
        <v>0.13047000000000003</v>
      </c>
      <c r="V57" s="5">
        <f>Rebounds[[#This Row],[5+]]-Rebounds[[#This Row],[6+]]</f>
        <v>0.12383</v>
      </c>
      <c r="W57" s="5">
        <f>Rebounds[[#This Row],[6+]]-Rebounds[[#This Row],[7+]]</f>
        <v>0.11251000000000003</v>
      </c>
      <c r="X57" s="5">
        <f>Rebounds[[#This Row],[7+]]-Rebounds[[#This Row],[8+]]</f>
        <v>8.8900000000000007E-2</v>
      </c>
      <c r="Y57" s="5">
        <f>Rebounds[[#This Row],[8+]]-Rebounds[[#This Row],[9+]]</f>
        <v>6.1519999999999991E-2</v>
      </c>
      <c r="Z57" s="5">
        <f>Rebounds[[#This Row],[9+]]-Rebounds[[#This Row],[10+]]</f>
        <v>4.0770000000000001E-2</v>
      </c>
      <c r="AA57" s="5">
        <f>Rebounds[[#This Row],[10+]]-Rebounds[[#This Row],[11+]]</f>
        <v>2.3389999999999998E-2</v>
      </c>
      <c r="AB57" s="5">
        <f>Rebounds[[#This Row],[11+]]-Rebounds[[#This Row],[12+]]</f>
        <v>1.179E-2</v>
      </c>
      <c r="AC57" s="5">
        <f>Rebounds[[#This Row],[12+]]-Rebounds[[#This Row],[13+]]</f>
        <v>5.7100000000000007E-3</v>
      </c>
      <c r="AD57" s="5">
        <f>Rebounds[[#This Row],[13+]]-Rebounds[[#This Row],[14+]]</f>
        <v>2.3700000000000001E-3</v>
      </c>
    </row>
    <row r="58" spans="1:30" x14ac:dyDescent="0.25">
      <c r="A58" s="10">
        <v>22400790</v>
      </c>
      <c r="B58" t="s">
        <v>80</v>
      </c>
      <c r="C58" t="s">
        <v>143</v>
      </c>
      <c r="D58" s="11">
        <v>0.8125</v>
      </c>
      <c r="E58" s="6" t="str">
        <f>HYPERLINK("https://www.nba.com/stats/player/1630243/boxscores-traditional", "Trevelin Queen")</f>
        <v>Trevelin Queen</v>
      </c>
      <c r="F58">
        <v>3</v>
      </c>
      <c r="G58" s="4">
        <v>1.4139999999999999</v>
      </c>
      <c r="H58" s="3">
        <v>0.5</v>
      </c>
      <c r="I58" s="3">
        <v>0.23885000000000001</v>
      </c>
      <c r="J58" s="3">
        <v>7.9269999999999993E-2</v>
      </c>
      <c r="K58" s="3">
        <v>1.7000000000000001E-2</v>
      </c>
      <c r="L58" s="3">
        <v>2.33E-3</v>
      </c>
      <c r="M58" s="3">
        <v>2.0000000000000001E-4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5">
        <f>Rebounds[[#This Row],[3+]]-Rebounds[[#This Row],[4+]]</f>
        <v>0.26114999999999999</v>
      </c>
      <c r="U58" s="5">
        <f>Rebounds[[#This Row],[4+]]-Rebounds[[#This Row],[5+]]</f>
        <v>0.15958</v>
      </c>
      <c r="V58" s="5">
        <f>Rebounds[[#This Row],[5+]]-Rebounds[[#This Row],[6+]]</f>
        <v>6.2269999999999992E-2</v>
      </c>
      <c r="W58" s="5">
        <f>Rebounds[[#This Row],[6+]]-Rebounds[[#This Row],[7+]]</f>
        <v>1.4670000000000001E-2</v>
      </c>
      <c r="X58" s="5">
        <f>Rebounds[[#This Row],[7+]]-Rebounds[[#This Row],[8+]]</f>
        <v>2.1299999999999999E-3</v>
      </c>
      <c r="Y58" s="5">
        <f>Rebounds[[#This Row],[8+]]-Rebounds[[#This Row],[9+]]</f>
        <v>2.0000000000000001E-4</v>
      </c>
      <c r="Z58" s="5">
        <f>Rebounds[[#This Row],[9+]]-Rebounds[[#This Row],[10+]]</f>
        <v>0</v>
      </c>
      <c r="AA58" s="5">
        <f>Rebounds[[#This Row],[10+]]-Rebounds[[#This Row],[11+]]</f>
        <v>0</v>
      </c>
      <c r="AB58" s="5">
        <f>Rebounds[[#This Row],[11+]]-Rebounds[[#This Row],[12+]]</f>
        <v>0</v>
      </c>
      <c r="AC58" s="5">
        <f>Rebounds[[#This Row],[12+]]-Rebounds[[#This Row],[13+]]</f>
        <v>0</v>
      </c>
      <c r="AD58" s="5">
        <f>Rebounds[[#This Row],[13+]]-Rebounds[[#This Row],[14+]]</f>
        <v>0</v>
      </c>
    </row>
    <row r="59" spans="1:30" x14ac:dyDescent="0.25">
      <c r="A59" s="10">
        <v>22400791</v>
      </c>
      <c r="B59" t="s">
        <v>132</v>
      </c>
      <c r="C59" t="s">
        <v>165</v>
      </c>
      <c r="D59" s="11">
        <v>0.8125</v>
      </c>
      <c r="E59" s="6" t="str">
        <f>HYPERLINK("https://www.nba.com/stats/player/1628386/boxscores-traditional", "Jarrett Allen")</f>
        <v>Jarrett Allen</v>
      </c>
      <c r="F59">
        <v>13.2</v>
      </c>
      <c r="G59" s="4">
        <v>2.6379999999999999</v>
      </c>
      <c r="H59" s="3">
        <v>0.99995000000000001</v>
      </c>
      <c r="I59" s="3">
        <v>0.99975999999999998</v>
      </c>
      <c r="J59" s="3">
        <v>0.99905999999999995</v>
      </c>
      <c r="K59" s="3">
        <v>0.99682999999999999</v>
      </c>
      <c r="L59" s="3">
        <v>0.99060999999999999</v>
      </c>
      <c r="M59" s="3">
        <v>0.97558</v>
      </c>
      <c r="N59" s="3">
        <v>0.94408000000000003</v>
      </c>
      <c r="O59" s="3">
        <v>0.88685999999999998</v>
      </c>
      <c r="P59" s="3">
        <v>0.79673000000000005</v>
      </c>
      <c r="Q59" s="3">
        <v>0.67364000000000002</v>
      </c>
      <c r="R59" s="3">
        <v>0.53188000000000002</v>
      </c>
      <c r="S59" s="3">
        <v>0.38208999999999999</v>
      </c>
      <c r="T59" s="5">
        <f>Rebounds[[#This Row],[3+]]-Rebounds[[#This Row],[4+]]</f>
        <v>1.9000000000002348E-4</v>
      </c>
      <c r="U59" s="5">
        <f>Rebounds[[#This Row],[4+]]-Rebounds[[#This Row],[5+]]</f>
        <v>7.0000000000003393E-4</v>
      </c>
      <c r="V59" s="5">
        <f>Rebounds[[#This Row],[5+]]-Rebounds[[#This Row],[6+]]</f>
        <v>2.2299999999999542E-3</v>
      </c>
      <c r="W59" s="5">
        <f>Rebounds[[#This Row],[6+]]-Rebounds[[#This Row],[7+]]</f>
        <v>6.2200000000000033E-3</v>
      </c>
      <c r="X59" s="5">
        <f>Rebounds[[#This Row],[7+]]-Rebounds[[#This Row],[8+]]</f>
        <v>1.5029999999999988E-2</v>
      </c>
      <c r="Y59" s="5">
        <f>Rebounds[[#This Row],[8+]]-Rebounds[[#This Row],[9+]]</f>
        <v>3.1499999999999972E-2</v>
      </c>
      <c r="Z59" s="5">
        <f>Rebounds[[#This Row],[9+]]-Rebounds[[#This Row],[10+]]</f>
        <v>5.7220000000000049E-2</v>
      </c>
      <c r="AA59" s="5">
        <f>Rebounds[[#This Row],[10+]]-Rebounds[[#This Row],[11+]]</f>
        <v>9.0129999999999932E-2</v>
      </c>
      <c r="AB59" s="5">
        <f>Rebounds[[#This Row],[11+]]-Rebounds[[#This Row],[12+]]</f>
        <v>0.12309000000000003</v>
      </c>
      <c r="AC59" s="5">
        <f>Rebounds[[#This Row],[12+]]-Rebounds[[#This Row],[13+]]</f>
        <v>0.14176</v>
      </c>
      <c r="AD59" s="5">
        <f>Rebounds[[#This Row],[13+]]-Rebounds[[#This Row],[14+]]</f>
        <v>0.14979000000000003</v>
      </c>
    </row>
    <row r="60" spans="1:30" x14ac:dyDescent="0.25">
      <c r="A60" s="10">
        <v>22400791</v>
      </c>
      <c r="B60" t="s">
        <v>132</v>
      </c>
      <c r="C60" t="s">
        <v>165</v>
      </c>
      <c r="D60" s="11">
        <v>0.8125</v>
      </c>
      <c r="E60" s="6" t="str">
        <f>HYPERLINK("https://www.nba.com/stats/player/1630596/boxscores-traditional", "Evan Mobley")</f>
        <v>Evan Mobley</v>
      </c>
      <c r="F60">
        <v>9.1999999999999993</v>
      </c>
      <c r="G60" s="4">
        <v>3.37</v>
      </c>
      <c r="H60" s="3">
        <v>0.96711999999999998</v>
      </c>
      <c r="I60" s="3">
        <v>0.93822000000000005</v>
      </c>
      <c r="J60" s="3">
        <v>0.89434999999999998</v>
      </c>
      <c r="K60" s="3">
        <v>0.82894000000000001</v>
      </c>
      <c r="L60" s="3">
        <v>0.74214999999999998</v>
      </c>
      <c r="M60" s="3">
        <v>0.64058000000000004</v>
      </c>
      <c r="N60" s="3">
        <v>0.52392000000000005</v>
      </c>
      <c r="O60" s="3">
        <v>0.40516999999999997</v>
      </c>
      <c r="P60" s="3">
        <v>0.29805999999999999</v>
      </c>
      <c r="Q60" s="3">
        <v>0.20327000000000001</v>
      </c>
      <c r="R60" s="3">
        <v>0.12923999999999999</v>
      </c>
      <c r="S60" s="3">
        <v>7.7799999999999994E-2</v>
      </c>
      <c r="T60" s="5">
        <f>Rebounds[[#This Row],[3+]]-Rebounds[[#This Row],[4+]]</f>
        <v>2.8899999999999926E-2</v>
      </c>
      <c r="U60" s="5">
        <f>Rebounds[[#This Row],[4+]]-Rebounds[[#This Row],[5+]]</f>
        <v>4.3870000000000076E-2</v>
      </c>
      <c r="V60" s="5">
        <f>Rebounds[[#This Row],[5+]]-Rebounds[[#This Row],[6+]]</f>
        <v>6.5409999999999968E-2</v>
      </c>
      <c r="W60" s="5">
        <f>Rebounds[[#This Row],[6+]]-Rebounds[[#This Row],[7+]]</f>
        <v>8.6790000000000034E-2</v>
      </c>
      <c r="X60" s="5">
        <f>Rebounds[[#This Row],[7+]]-Rebounds[[#This Row],[8+]]</f>
        <v>0.10156999999999994</v>
      </c>
      <c r="Y60" s="5">
        <f>Rebounds[[#This Row],[8+]]-Rebounds[[#This Row],[9+]]</f>
        <v>0.11665999999999999</v>
      </c>
      <c r="Z60" s="5">
        <f>Rebounds[[#This Row],[9+]]-Rebounds[[#This Row],[10+]]</f>
        <v>0.11875000000000008</v>
      </c>
      <c r="AA60" s="5">
        <f>Rebounds[[#This Row],[10+]]-Rebounds[[#This Row],[11+]]</f>
        <v>0.10710999999999998</v>
      </c>
      <c r="AB60" s="5">
        <f>Rebounds[[#This Row],[11+]]-Rebounds[[#This Row],[12+]]</f>
        <v>9.4789999999999985E-2</v>
      </c>
      <c r="AC60" s="5">
        <f>Rebounds[[#This Row],[12+]]-Rebounds[[#This Row],[13+]]</f>
        <v>7.4030000000000012E-2</v>
      </c>
      <c r="AD60" s="5">
        <f>Rebounds[[#This Row],[13+]]-Rebounds[[#This Row],[14+]]</f>
        <v>5.144E-2</v>
      </c>
    </row>
    <row r="61" spans="1:30" x14ac:dyDescent="0.25">
      <c r="A61" s="10">
        <v>22400791</v>
      </c>
      <c r="B61" t="s">
        <v>132</v>
      </c>
      <c r="C61" t="s">
        <v>165</v>
      </c>
      <c r="D61" s="11">
        <v>0.8125</v>
      </c>
      <c r="E61" s="6" t="str">
        <f>HYPERLINK("https://www.nba.com/stats/player/1629622/boxscores-traditional", "Max Strus")</f>
        <v>Max Strus</v>
      </c>
      <c r="F61">
        <v>5</v>
      </c>
      <c r="G61" s="4">
        <v>1.095</v>
      </c>
      <c r="H61" s="3">
        <v>0.96638000000000002</v>
      </c>
      <c r="I61" s="3">
        <v>0.81859000000000004</v>
      </c>
      <c r="J61" s="3">
        <v>0.5</v>
      </c>
      <c r="K61" s="3">
        <v>0.18140999999999999</v>
      </c>
      <c r="L61" s="3">
        <v>3.3619999999999997E-2</v>
      </c>
      <c r="M61" s="3">
        <v>3.0699999999999998E-3</v>
      </c>
      <c r="N61" s="3">
        <v>1.2999999999999999E-4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5">
        <f>Rebounds[[#This Row],[3+]]-Rebounds[[#This Row],[4+]]</f>
        <v>0.14778999999999998</v>
      </c>
      <c r="U61" s="5">
        <f>Rebounds[[#This Row],[4+]]-Rebounds[[#This Row],[5+]]</f>
        <v>0.31859000000000004</v>
      </c>
      <c r="V61" s="5">
        <f>Rebounds[[#This Row],[5+]]-Rebounds[[#This Row],[6+]]</f>
        <v>0.31859000000000004</v>
      </c>
      <c r="W61" s="5">
        <f>Rebounds[[#This Row],[6+]]-Rebounds[[#This Row],[7+]]</f>
        <v>0.14778999999999998</v>
      </c>
      <c r="X61" s="5">
        <f>Rebounds[[#This Row],[7+]]-Rebounds[[#This Row],[8+]]</f>
        <v>3.0549999999999997E-2</v>
      </c>
      <c r="Y61" s="5">
        <f>Rebounds[[#This Row],[8+]]-Rebounds[[#This Row],[9+]]</f>
        <v>2.9399999999999999E-3</v>
      </c>
      <c r="Z61" s="5">
        <f>Rebounds[[#This Row],[9+]]-Rebounds[[#This Row],[10+]]</f>
        <v>1.2999999999999999E-4</v>
      </c>
      <c r="AA61" s="5">
        <f>Rebounds[[#This Row],[10+]]-Rebounds[[#This Row],[11+]]</f>
        <v>0</v>
      </c>
      <c r="AB61" s="5">
        <f>Rebounds[[#This Row],[11+]]-Rebounds[[#This Row],[12+]]</f>
        <v>0</v>
      </c>
      <c r="AC61" s="5">
        <f>Rebounds[[#This Row],[12+]]-Rebounds[[#This Row],[13+]]</f>
        <v>0</v>
      </c>
      <c r="AD61" s="5">
        <f>Rebounds[[#This Row],[13+]]-Rebounds[[#This Row],[14+]]</f>
        <v>0</v>
      </c>
    </row>
    <row r="62" spans="1:30" x14ac:dyDescent="0.25">
      <c r="A62" s="10">
        <v>22400791</v>
      </c>
      <c r="B62" t="s">
        <v>132</v>
      </c>
      <c r="C62" t="s">
        <v>165</v>
      </c>
      <c r="D62" s="11">
        <v>0.8125</v>
      </c>
      <c r="E62" s="6" t="str">
        <f>HYPERLINK("https://www.nba.com/stats/player/1629731/boxscores-traditional", "Dean Wade")</f>
        <v>Dean Wade</v>
      </c>
      <c r="F62">
        <v>5</v>
      </c>
      <c r="G62" s="4">
        <v>1.897</v>
      </c>
      <c r="H62" s="3">
        <v>0.85314000000000001</v>
      </c>
      <c r="I62" s="3">
        <v>0.70194000000000001</v>
      </c>
      <c r="J62" s="3">
        <v>0.5</v>
      </c>
      <c r="K62" s="3">
        <v>0.29805999999999999</v>
      </c>
      <c r="L62" s="3">
        <v>0.14685999999999999</v>
      </c>
      <c r="M62" s="3">
        <v>5.7049999999999997E-2</v>
      </c>
      <c r="N62" s="3">
        <v>1.7430000000000001E-2</v>
      </c>
      <c r="O62" s="3">
        <v>4.15E-3</v>
      </c>
      <c r="P62" s="3">
        <v>7.9000000000000001E-4</v>
      </c>
      <c r="Q62" s="3">
        <v>1.1E-4</v>
      </c>
      <c r="R62" s="3">
        <v>0</v>
      </c>
      <c r="S62" s="3">
        <v>0</v>
      </c>
      <c r="T62" s="5">
        <f>Rebounds[[#This Row],[3+]]-Rebounds[[#This Row],[4+]]</f>
        <v>0.1512</v>
      </c>
      <c r="U62" s="5">
        <f>Rebounds[[#This Row],[4+]]-Rebounds[[#This Row],[5+]]</f>
        <v>0.20194000000000001</v>
      </c>
      <c r="V62" s="5">
        <f>Rebounds[[#This Row],[5+]]-Rebounds[[#This Row],[6+]]</f>
        <v>0.20194000000000001</v>
      </c>
      <c r="W62" s="5">
        <f>Rebounds[[#This Row],[6+]]-Rebounds[[#This Row],[7+]]</f>
        <v>0.1512</v>
      </c>
      <c r="X62" s="5">
        <f>Rebounds[[#This Row],[7+]]-Rebounds[[#This Row],[8+]]</f>
        <v>8.9810000000000001E-2</v>
      </c>
      <c r="Y62" s="5">
        <f>Rebounds[[#This Row],[8+]]-Rebounds[[#This Row],[9+]]</f>
        <v>3.9619999999999995E-2</v>
      </c>
      <c r="Z62" s="5">
        <f>Rebounds[[#This Row],[9+]]-Rebounds[[#This Row],[10+]]</f>
        <v>1.328E-2</v>
      </c>
      <c r="AA62" s="5">
        <f>Rebounds[[#This Row],[10+]]-Rebounds[[#This Row],[11+]]</f>
        <v>3.3600000000000001E-3</v>
      </c>
      <c r="AB62" s="5">
        <f>Rebounds[[#This Row],[11+]]-Rebounds[[#This Row],[12+]]</f>
        <v>6.8000000000000005E-4</v>
      </c>
      <c r="AC62" s="5">
        <f>Rebounds[[#This Row],[12+]]-Rebounds[[#This Row],[13+]]</f>
        <v>1.1E-4</v>
      </c>
      <c r="AD62" s="5">
        <f>Rebounds[[#This Row],[13+]]-Rebounds[[#This Row],[14+]]</f>
        <v>0</v>
      </c>
    </row>
    <row r="63" spans="1:30" x14ac:dyDescent="0.25">
      <c r="A63" s="10">
        <v>22400791</v>
      </c>
      <c r="B63" t="s">
        <v>132</v>
      </c>
      <c r="C63" t="s">
        <v>165</v>
      </c>
      <c r="D63" s="11">
        <v>0.8125</v>
      </c>
      <c r="E63" s="6" t="str">
        <f>HYPERLINK("https://www.nba.com/stats/player/1628378/boxscores-traditional", "Donovan Mitchell")</f>
        <v>Donovan Mitchell</v>
      </c>
      <c r="F63">
        <v>5.2</v>
      </c>
      <c r="G63" s="4">
        <v>3.0590000000000002</v>
      </c>
      <c r="H63" s="3">
        <v>0.76424000000000003</v>
      </c>
      <c r="I63" s="3">
        <v>0.65173000000000003</v>
      </c>
      <c r="J63" s="3">
        <v>0.52790000000000004</v>
      </c>
      <c r="K63" s="3">
        <v>0.39743000000000001</v>
      </c>
      <c r="L63" s="3">
        <v>0.27760000000000001</v>
      </c>
      <c r="M63" s="3">
        <v>0.17879</v>
      </c>
      <c r="N63" s="3">
        <v>0.10749</v>
      </c>
      <c r="O63" s="3">
        <v>5.8209999999999998E-2</v>
      </c>
      <c r="P63" s="3">
        <v>2.8719999999999999E-2</v>
      </c>
      <c r="Q63" s="3">
        <v>1.321E-2</v>
      </c>
      <c r="R63" s="3">
        <v>5.3899999999999998E-3</v>
      </c>
      <c r="S63" s="3">
        <v>1.99E-3</v>
      </c>
      <c r="T63" s="5">
        <f>Rebounds[[#This Row],[3+]]-Rebounds[[#This Row],[4+]]</f>
        <v>0.11251</v>
      </c>
      <c r="U63" s="5">
        <f>Rebounds[[#This Row],[4+]]-Rebounds[[#This Row],[5+]]</f>
        <v>0.12383</v>
      </c>
      <c r="V63" s="5">
        <f>Rebounds[[#This Row],[5+]]-Rebounds[[#This Row],[6+]]</f>
        <v>0.13047000000000003</v>
      </c>
      <c r="W63" s="5">
        <f>Rebounds[[#This Row],[6+]]-Rebounds[[#This Row],[7+]]</f>
        <v>0.11982999999999999</v>
      </c>
      <c r="X63" s="5">
        <f>Rebounds[[#This Row],[7+]]-Rebounds[[#This Row],[8+]]</f>
        <v>9.8810000000000009E-2</v>
      </c>
      <c r="Y63" s="5">
        <f>Rebounds[[#This Row],[8+]]-Rebounds[[#This Row],[9+]]</f>
        <v>7.1300000000000002E-2</v>
      </c>
      <c r="Z63" s="5">
        <f>Rebounds[[#This Row],[9+]]-Rebounds[[#This Row],[10+]]</f>
        <v>4.9280000000000004E-2</v>
      </c>
      <c r="AA63" s="5">
        <f>Rebounds[[#This Row],[10+]]-Rebounds[[#This Row],[11+]]</f>
        <v>2.9489999999999999E-2</v>
      </c>
      <c r="AB63" s="5">
        <f>Rebounds[[#This Row],[11+]]-Rebounds[[#This Row],[12+]]</f>
        <v>1.5509999999999999E-2</v>
      </c>
      <c r="AC63" s="5">
        <f>Rebounds[[#This Row],[12+]]-Rebounds[[#This Row],[13+]]</f>
        <v>7.8200000000000006E-3</v>
      </c>
      <c r="AD63" s="5">
        <f>Rebounds[[#This Row],[13+]]-Rebounds[[#This Row],[14+]]</f>
        <v>3.3999999999999998E-3</v>
      </c>
    </row>
    <row r="64" spans="1:30" x14ac:dyDescent="0.25">
      <c r="A64" s="10">
        <v>22400791</v>
      </c>
      <c r="B64" t="s">
        <v>132</v>
      </c>
      <c r="C64" t="s">
        <v>165</v>
      </c>
      <c r="D64" s="11">
        <v>0.8125</v>
      </c>
      <c r="E64" s="6" t="str">
        <f>HYPERLINK("https://www.nba.com/stats/player/1629660/boxscores-traditional", "Ty Jerome")</f>
        <v>Ty Jerome</v>
      </c>
      <c r="F64">
        <v>3.6</v>
      </c>
      <c r="G64" s="4">
        <v>1.02</v>
      </c>
      <c r="H64" s="3">
        <v>0.72240000000000004</v>
      </c>
      <c r="I64" s="3">
        <v>0.34827000000000002</v>
      </c>
      <c r="J64" s="3">
        <v>8.5339999999999999E-2</v>
      </c>
      <c r="K64" s="3">
        <v>9.3900000000000008E-3</v>
      </c>
      <c r="L64" s="3">
        <v>4.2999999999999999E-4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5">
        <f>Rebounds[[#This Row],[3+]]-Rebounds[[#This Row],[4+]]</f>
        <v>0.37413000000000002</v>
      </c>
      <c r="U64" s="5">
        <f>Rebounds[[#This Row],[4+]]-Rebounds[[#This Row],[5+]]</f>
        <v>0.26293</v>
      </c>
      <c r="V64" s="5">
        <f>Rebounds[[#This Row],[5+]]-Rebounds[[#This Row],[6+]]</f>
        <v>7.5950000000000004E-2</v>
      </c>
      <c r="W64" s="5">
        <f>Rebounds[[#This Row],[6+]]-Rebounds[[#This Row],[7+]]</f>
        <v>8.9600000000000009E-3</v>
      </c>
      <c r="X64" s="5">
        <f>Rebounds[[#This Row],[7+]]-Rebounds[[#This Row],[8+]]</f>
        <v>4.2999999999999999E-4</v>
      </c>
      <c r="Y64" s="5">
        <f>Rebounds[[#This Row],[8+]]-Rebounds[[#This Row],[9+]]</f>
        <v>0</v>
      </c>
      <c r="Z64" s="5">
        <f>Rebounds[[#This Row],[9+]]-Rebounds[[#This Row],[10+]]</f>
        <v>0</v>
      </c>
      <c r="AA64" s="5">
        <f>Rebounds[[#This Row],[10+]]-Rebounds[[#This Row],[11+]]</f>
        <v>0</v>
      </c>
      <c r="AB64" s="5">
        <f>Rebounds[[#This Row],[11+]]-Rebounds[[#This Row],[12+]]</f>
        <v>0</v>
      </c>
      <c r="AC64" s="5">
        <f>Rebounds[[#This Row],[12+]]-Rebounds[[#This Row],[13+]]</f>
        <v>0</v>
      </c>
      <c r="AD64" s="5">
        <f>Rebounds[[#This Row],[13+]]-Rebounds[[#This Row],[14+]]</f>
        <v>0</v>
      </c>
    </row>
    <row r="65" spans="1:30" x14ac:dyDescent="0.25">
      <c r="A65" s="10">
        <v>22400791</v>
      </c>
      <c r="B65" t="s">
        <v>132</v>
      </c>
      <c r="C65" t="s">
        <v>165</v>
      </c>
      <c r="D65" s="11">
        <v>0.8125</v>
      </c>
      <c r="E65" s="6" t="str">
        <f>HYPERLINK("https://www.nba.com/stats/player/1627777/boxscores-traditional", "Georges Niang")</f>
        <v>Georges Niang</v>
      </c>
      <c r="F65">
        <v>3.5</v>
      </c>
      <c r="G65" s="4">
        <v>1.5</v>
      </c>
      <c r="H65" s="3">
        <v>0.62929999999999997</v>
      </c>
      <c r="I65" s="3">
        <v>0.37069999999999997</v>
      </c>
      <c r="J65" s="3">
        <v>0.15866</v>
      </c>
      <c r="K65" s="3">
        <v>4.7460000000000002E-2</v>
      </c>
      <c r="L65" s="3">
        <v>9.9000000000000008E-3</v>
      </c>
      <c r="M65" s="3">
        <v>1.3500000000000001E-3</v>
      </c>
      <c r="N65" s="3">
        <v>1.2E-4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5">
        <f>Rebounds[[#This Row],[3+]]-Rebounds[[#This Row],[4+]]</f>
        <v>0.2586</v>
      </c>
      <c r="U65" s="5">
        <f>Rebounds[[#This Row],[4+]]-Rebounds[[#This Row],[5+]]</f>
        <v>0.21203999999999998</v>
      </c>
      <c r="V65" s="5">
        <f>Rebounds[[#This Row],[5+]]-Rebounds[[#This Row],[6+]]</f>
        <v>0.11119999999999999</v>
      </c>
      <c r="W65" s="5">
        <f>Rebounds[[#This Row],[6+]]-Rebounds[[#This Row],[7+]]</f>
        <v>3.7560000000000003E-2</v>
      </c>
      <c r="X65" s="5">
        <f>Rebounds[[#This Row],[7+]]-Rebounds[[#This Row],[8+]]</f>
        <v>8.5500000000000003E-3</v>
      </c>
      <c r="Y65" s="5">
        <f>Rebounds[[#This Row],[8+]]-Rebounds[[#This Row],[9+]]</f>
        <v>1.23E-3</v>
      </c>
      <c r="Z65" s="5">
        <f>Rebounds[[#This Row],[9+]]-Rebounds[[#This Row],[10+]]</f>
        <v>1.2E-4</v>
      </c>
      <c r="AA65" s="5">
        <f>Rebounds[[#This Row],[10+]]-Rebounds[[#This Row],[11+]]</f>
        <v>0</v>
      </c>
      <c r="AB65" s="5">
        <f>Rebounds[[#This Row],[11+]]-Rebounds[[#This Row],[12+]]</f>
        <v>0</v>
      </c>
      <c r="AC65" s="5">
        <f>Rebounds[[#This Row],[12+]]-Rebounds[[#This Row],[13+]]</f>
        <v>0</v>
      </c>
      <c r="AD65" s="5">
        <f>Rebounds[[#This Row],[13+]]-Rebounds[[#This Row],[14+]]</f>
        <v>0</v>
      </c>
    </row>
    <row r="66" spans="1:30" x14ac:dyDescent="0.25">
      <c r="A66" s="10">
        <v>22400791</v>
      </c>
      <c r="B66" t="s">
        <v>132</v>
      </c>
      <c r="C66" t="s">
        <v>165</v>
      </c>
      <c r="D66" s="11">
        <v>0.8125</v>
      </c>
      <c r="E66" s="6" t="str">
        <f>HYPERLINK("https://www.nba.com/stats/player/1629631/boxscores-traditional", "De'Andre Hunter")</f>
        <v>De'Andre Hunter</v>
      </c>
      <c r="F66">
        <v>3</v>
      </c>
      <c r="G66" s="4">
        <v>2</v>
      </c>
      <c r="H66" s="3">
        <v>0.5</v>
      </c>
      <c r="I66" s="3">
        <v>0.30853999999999998</v>
      </c>
      <c r="J66" s="3">
        <v>0.15866</v>
      </c>
      <c r="K66" s="3">
        <v>6.6809999999999994E-2</v>
      </c>
      <c r="L66" s="3">
        <v>2.2749999999999999E-2</v>
      </c>
      <c r="M66" s="3">
        <v>6.2100000000000002E-3</v>
      </c>
      <c r="N66" s="3">
        <v>1.3500000000000001E-3</v>
      </c>
      <c r="O66" s="3">
        <v>2.3000000000000001E-4</v>
      </c>
      <c r="P66" s="3">
        <v>0</v>
      </c>
      <c r="Q66" s="3">
        <v>0</v>
      </c>
      <c r="R66" s="3">
        <v>0</v>
      </c>
      <c r="S66" s="3">
        <v>0</v>
      </c>
      <c r="T66" s="5">
        <f>Rebounds[[#This Row],[3+]]-Rebounds[[#This Row],[4+]]</f>
        <v>0.19146000000000002</v>
      </c>
      <c r="U66" s="5">
        <f>Rebounds[[#This Row],[4+]]-Rebounds[[#This Row],[5+]]</f>
        <v>0.14987999999999999</v>
      </c>
      <c r="V66" s="5">
        <f>Rebounds[[#This Row],[5+]]-Rebounds[[#This Row],[6+]]</f>
        <v>9.1850000000000001E-2</v>
      </c>
      <c r="W66" s="5">
        <f>Rebounds[[#This Row],[6+]]-Rebounds[[#This Row],[7+]]</f>
        <v>4.4059999999999995E-2</v>
      </c>
      <c r="X66" s="5">
        <f>Rebounds[[#This Row],[7+]]-Rebounds[[#This Row],[8+]]</f>
        <v>1.6539999999999999E-2</v>
      </c>
      <c r="Y66" s="5">
        <f>Rebounds[[#This Row],[8+]]-Rebounds[[#This Row],[9+]]</f>
        <v>4.8599999999999997E-3</v>
      </c>
      <c r="Z66" s="5">
        <f>Rebounds[[#This Row],[9+]]-Rebounds[[#This Row],[10+]]</f>
        <v>1.1200000000000001E-3</v>
      </c>
      <c r="AA66" s="5">
        <f>Rebounds[[#This Row],[10+]]-Rebounds[[#This Row],[11+]]</f>
        <v>2.3000000000000001E-4</v>
      </c>
      <c r="AB66" s="5">
        <f>Rebounds[[#This Row],[11+]]-Rebounds[[#This Row],[12+]]</f>
        <v>0</v>
      </c>
      <c r="AC66" s="5">
        <f>Rebounds[[#This Row],[12+]]-Rebounds[[#This Row],[13+]]</f>
        <v>0</v>
      </c>
      <c r="AD66" s="5">
        <f>Rebounds[[#This Row],[13+]]-Rebounds[[#This Row],[14+]]</f>
        <v>0</v>
      </c>
    </row>
    <row r="67" spans="1:30" x14ac:dyDescent="0.25">
      <c r="A67" s="10">
        <v>22400791</v>
      </c>
      <c r="B67" t="s">
        <v>165</v>
      </c>
      <c r="C67" t="s">
        <v>132</v>
      </c>
      <c r="D67" s="11">
        <v>0.8125</v>
      </c>
      <c r="E67" s="6" t="str">
        <f>HYPERLINK("https://www.nba.com/stats/player/1630553/boxscores-traditional", "Keon Johnson")</f>
        <v>Keon Johnson</v>
      </c>
      <c r="F67">
        <v>5.4</v>
      </c>
      <c r="G67" s="4">
        <v>1.4969999999999999</v>
      </c>
      <c r="H67" s="3">
        <v>0.94520000000000004</v>
      </c>
      <c r="I67" s="3">
        <v>0.82638999999999996</v>
      </c>
      <c r="J67" s="3">
        <v>0.60641999999999996</v>
      </c>
      <c r="K67" s="3">
        <v>0.34458</v>
      </c>
      <c r="L67" s="3">
        <v>0.14230999999999999</v>
      </c>
      <c r="M67" s="3">
        <v>4.0930000000000001E-2</v>
      </c>
      <c r="N67" s="3">
        <v>8.2000000000000007E-3</v>
      </c>
      <c r="O67" s="3">
        <v>1.07E-3</v>
      </c>
      <c r="P67" s="3">
        <v>9.0000000000000006E-5</v>
      </c>
      <c r="Q67" s="3">
        <v>0</v>
      </c>
      <c r="R67" s="3">
        <v>0</v>
      </c>
      <c r="S67" s="3">
        <v>0</v>
      </c>
      <c r="T67" s="5">
        <f>Rebounds[[#This Row],[3+]]-Rebounds[[#This Row],[4+]]</f>
        <v>0.11881000000000008</v>
      </c>
      <c r="U67" s="5">
        <f>Rebounds[[#This Row],[4+]]-Rebounds[[#This Row],[5+]]</f>
        <v>0.21997</v>
      </c>
      <c r="V67" s="5">
        <f>Rebounds[[#This Row],[5+]]-Rebounds[[#This Row],[6+]]</f>
        <v>0.26183999999999996</v>
      </c>
      <c r="W67" s="5">
        <f>Rebounds[[#This Row],[6+]]-Rebounds[[#This Row],[7+]]</f>
        <v>0.20227000000000001</v>
      </c>
      <c r="X67" s="5">
        <f>Rebounds[[#This Row],[7+]]-Rebounds[[#This Row],[8+]]</f>
        <v>0.10138</v>
      </c>
      <c r="Y67" s="5">
        <f>Rebounds[[#This Row],[8+]]-Rebounds[[#This Row],[9+]]</f>
        <v>3.2730000000000002E-2</v>
      </c>
      <c r="Z67" s="5">
        <f>Rebounds[[#This Row],[9+]]-Rebounds[[#This Row],[10+]]</f>
        <v>7.1300000000000009E-3</v>
      </c>
      <c r="AA67" s="5">
        <f>Rebounds[[#This Row],[10+]]-Rebounds[[#This Row],[11+]]</f>
        <v>9.7999999999999997E-4</v>
      </c>
      <c r="AB67" s="5">
        <f>Rebounds[[#This Row],[11+]]-Rebounds[[#This Row],[12+]]</f>
        <v>9.0000000000000006E-5</v>
      </c>
      <c r="AC67" s="5">
        <f>Rebounds[[#This Row],[12+]]-Rebounds[[#This Row],[13+]]</f>
        <v>0</v>
      </c>
      <c r="AD67" s="5">
        <f>Rebounds[[#This Row],[13+]]-Rebounds[[#This Row],[14+]]</f>
        <v>0</v>
      </c>
    </row>
    <row r="68" spans="1:30" x14ac:dyDescent="0.25">
      <c r="A68" s="10">
        <v>22400791</v>
      </c>
      <c r="B68" t="s">
        <v>165</v>
      </c>
      <c r="C68" t="s">
        <v>132</v>
      </c>
      <c r="D68" s="11">
        <v>0.8125</v>
      </c>
      <c r="E68" s="6" t="str">
        <f>HYPERLINK("https://www.nba.com/stats/player/1629651/boxscores-traditional", "Nic Claxton")</f>
        <v>Nic Claxton</v>
      </c>
      <c r="F68">
        <v>7</v>
      </c>
      <c r="G68" s="4">
        <v>2.9660000000000002</v>
      </c>
      <c r="H68" s="3">
        <v>0.91149000000000002</v>
      </c>
      <c r="I68" s="3">
        <v>0.84375</v>
      </c>
      <c r="J68" s="3">
        <v>0.74856999999999996</v>
      </c>
      <c r="K68" s="3">
        <v>0.63307000000000002</v>
      </c>
      <c r="L68" s="3">
        <v>0.5</v>
      </c>
      <c r="M68" s="3">
        <v>0.36692999999999998</v>
      </c>
      <c r="N68" s="3">
        <v>0.25142999999999999</v>
      </c>
      <c r="O68" s="3">
        <v>0.15625</v>
      </c>
      <c r="P68" s="3">
        <v>8.8510000000000005E-2</v>
      </c>
      <c r="Q68" s="3">
        <v>4.5510000000000002E-2</v>
      </c>
      <c r="R68" s="3">
        <v>2.1690000000000001E-2</v>
      </c>
      <c r="S68" s="3">
        <v>9.1400000000000006E-3</v>
      </c>
      <c r="T68" s="5">
        <f>Rebounds[[#This Row],[3+]]-Rebounds[[#This Row],[4+]]</f>
        <v>6.7740000000000022E-2</v>
      </c>
      <c r="U68" s="5">
        <f>Rebounds[[#This Row],[4+]]-Rebounds[[#This Row],[5+]]</f>
        <v>9.5180000000000042E-2</v>
      </c>
      <c r="V68" s="5">
        <f>Rebounds[[#This Row],[5+]]-Rebounds[[#This Row],[6+]]</f>
        <v>0.11549999999999994</v>
      </c>
      <c r="W68" s="5">
        <f>Rebounds[[#This Row],[6+]]-Rebounds[[#This Row],[7+]]</f>
        <v>0.13307000000000002</v>
      </c>
      <c r="X68" s="5">
        <f>Rebounds[[#This Row],[7+]]-Rebounds[[#This Row],[8+]]</f>
        <v>0.13307000000000002</v>
      </c>
      <c r="Y68" s="5">
        <f>Rebounds[[#This Row],[8+]]-Rebounds[[#This Row],[9+]]</f>
        <v>0.11549999999999999</v>
      </c>
      <c r="Z68" s="5">
        <f>Rebounds[[#This Row],[9+]]-Rebounds[[#This Row],[10+]]</f>
        <v>9.5179999999999987E-2</v>
      </c>
      <c r="AA68" s="5">
        <f>Rebounds[[#This Row],[10+]]-Rebounds[[#This Row],[11+]]</f>
        <v>6.7739999999999995E-2</v>
      </c>
      <c r="AB68" s="5">
        <f>Rebounds[[#This Row],[11+]]-Rebounds[[#This Row],[12+]]</f>
        <v>4.3000000000000003E-2</v>
      </c>
      <c r="AC68" s="5">
        <f>Rebounds[[#This Row],[12+]]-Rebounds[[#This Row],[13+]]</f>
        <v>2.3820000000000001E-2</v>
      </c>
      <c r="AD68" s="5">
        <f>Rebounds[[#This Row],[13+]]-Rebounds[[#This Row],[14+]]</f>
        <v>1.255E-2</v>
      </c>
    </row>
    <row r="69" spans="1:30" x14ac:dyDescent="0.25">
      <c r="A69" s="10">
        <v>22400791</v>
      </c>
      <c r="B69" t="s">
        <v>165</v>
      </c>
      <c r="C69" t="s">
        <v>132</v>
      </c>
      <c r="D69" s="11">
        <v>0.8125</v>
      </c>
      <c r="E69" s="6" t="str">
        <f>HYPERLINK("https://www.nba.com/stats/player/1630549/boxscores-traditional", "Day'Ron Sharpe")</f>
        <v>Day'Ron Sharpe</v>
      </c>
      <c r="F69">
        <v>6.2</v>
      </c>
      <c r="G69" s="4">
        <v>2.4820000000000002</v>
      </c>
      <c r="H69" s="3">
        <v>0.90146999999999999</v>
      </c>
      <c r="I69" s="3">
        <v>0.81327000000000005</v>
      </c>
      <c r="J69" s="3">
        <v>0.68439000000000005</v>
      </c>
      <c r="K69" s="3">
        <v>0.53188000000000002</v>
      </c>
      <c r="L69" s="3">
        <v>0.37447999999999998</v>
      </c>
      <c r="M69" s="3">
        <v>0.23269999999999999</v>
      </c>
      <c r="N69" s="3">
        <v>0.12923999999999999</v>
      </c>
      <c r="O69" s="3">
        <v>6.3009999999999997E-2</v>
      </c>
      <c r="P69" s="3">
        <v>2.6800000000000001E-2</v>
      </c>
      <c r="Q69" s="3">
        <v>9.6399999999999993E-3</v>
      </c>
      <c r="R69" s="3">
        <v>3.0699999999999998E-3</v>
      </c>
      <c r="S69" s="3">
        <v>8.4000000000000003E-4</v>
      </c>
      <c r="T69" s="5">
        <f>Rebounds[[#This Row],[3+]]-Rebounds[[#This Row],[4+]]</f>
        <v>8.8199999999999945E-2</v>
      </c>
      <c r="U69" s="5">
        <f>Rebounds[[#This Row],[4+]]-Rebounds[[#This Row],[5+]]</f>
        <v>0.12887999999999999</v>
      </c>
      <c r="V69" s="5">
        <f>Rebounds[[#This Row],[5+]]-Rebounds[[#This Row],[6+]]</f>
        <v>0.15251000000000003</v>
      </c>
      <c r="W69" s="5">
        <f>Rebounds[[#This Row],[6+]]-Rebounds[[#This Row],[7+]]</f>
        <v>0.15740000000000004</v>
      </c>
      <c r="X69" s="5">
        <f>Rebounds[[#This Row],[7+]]-Rebounds[[#This Row],[8+]]</f>
        <v>0.14177999999999999</v>
      </c>
      <c r="Y69" s="5">
        <f>Rebounds[[#This Row],[8+]]-Rebounds[[#This Row],[9+]]</f>
        <v>0.10346</v>
      </c>
      <c r="Z69" s="5">
        <f>Rebounds[[#This Row],[9+]]-Rebounds[[#This Row],[10+]]</f>
        <v>6.6229999999999997E-2</v>
      </c>
      <c r="AA69" s="5">
        <f>Rebounds[[#This Row],[10+]]-Rebounds[[#This Row],[11+]]</f>
        <v>3.6209999999999992E-2</v>
      </c>
      <c r="AB69" s="5">
        <f>Rebounds[[#This Row],[11+]]-Rebounds[[#This Row],[12+]]</f>
        <v>1.7160000000000002E-2</v>
      </c>
      <c r="AC69" s="5">
        <f>Rebounds[[#This Row],[12+]]-Rebounds[[#This Row],[13+]]</f>
        <v>6.5699999999999995E-3</v>
      </c>
      <c r="AD69" s="5">
        <f>Rebounds[[#This Row],[13+]]-Rebounds[[#This Row],[14+]]</f>
        <v>2.2299999999999998E-3</v>
      </c>
    </row>
    <row r="70" spans="1:30" x14ac:dyDescent="0.25">
      <c r="A70" s="10">
        <v>22400791</v>
      </c>
      <c r="B70" t="s">
        <v>165</v>
      </c>
      <c r="C70" t="s">
        <v>132</v>
      </c>
      <c r="D70" s="11">
        <v>0.8125</v>
      </c>
      <c r="E70" s="6" t="str">
        <f>HYPERLINK("https://www.nba.com/stats/player/1629661/boxscores-traditional", "Cameron Johnson")</f>
        <v>Cameron Johnson</v>
      </c>
      <c r="F70">
        <v>4.5999999999999996</v>
      </c>
      <c r="G70" s="4">
        <v>1.3559999999999999</v>
      </c>
      <c r="H70" s="3">
        <v>0.88100000000000001</v>
      </c>
      <c r="I70" s="3">
        <v>0.67003000000000001</v>
      </c>
      <c r="J70" s="3">
        <v>0.38590999999999998</v>
      </c>
      <c r="K70" s="3">
        <v>0.15151000000000001</v>
      </c>
      <c r="L70" s="3">
        <v>3.8359999999999998E-2</v>
      </c>
      <c r="M70" s="3">
        <v>6.0400000000000002E-3</v>
      </c>
      <c r="N70" s="3">
        <v>5.9999999999999995E-4</v>
      </c>
      <c r="O70" s="3">
        <v>3.0000000000000001E-5</v>
      </c>
      <c r="P70" s="3">
        <v>0</v>
      </c>
      <c r="Q70" s="3">
        <v>0</v>
      </c>
      <c r="R70" s="3">
        <v>0</v>
      </c>
      <c r="S70" s="3">
        <v>0</v>
      </c>
      <c r="T70" s="5">
        <f>Rebounds[[#This Row],[3+]]-Rebounds[[#This Row],[4+]]</f>
        <v>0.21096999999999999</v>
      </c>
      <c r="U70" s="5">
        <f>Rebounds[[#This Row],[4+]]-Rebounds[[#This Row],[5+]]</f>
        <v>0.28412000000000004</v>
      </c>
      <c r="V70" s="5">
        <f>Rebounds[[#This Row],[5+]]-Rebounds[[#This Row],[6+]]</f>
        <v>0.23439999999999997</v>
      </c>
      <c r="W70" s="5">
        <f>Rebounds[[#This Row],[6+]]-Rebounds[[#This Row],[7+]]</f>
        <v>0.11315</v>
      </c>
      <c r="X70" s="5">
        <f>Rebounds[[#This Row],[7+]]-Rebounds[[#This Row],[8+]]</f>
        <v>3.2320000000000002E-2</v>
      </c>
      <c r="Y70" s="5">
        <f>Rebounds[[#This Row],[8+]]-Rebounds[[#This Row],[9+]]</f>
        <v>5.4400000000000004E-3</v>
      </c>
      <c r="Z70" s="5">
        <f>Rebounds[[#This Row],[9+]]-Rebounds[[#This Row],[10+]]</f>
        <v>5.6999999999999998E-4</v>
      </c>
      <c r="AA70" s="5">
        <f>Rebounds[[#This Row],[10+]]-Rebounds[[#This Row],[11+]]</f>
        <v>3.0000000000000001E-5</v>
      </c>
      <c r="AB70" s="5">
        <f>Rebounds[[#This Row],[11+]]-Rebounds[[#This Row],[12+]]</f>
        <v>0</v>
      </c>
      <c r="AC70" s="5">
        <f>Rebounds[[#This Row],[12+]]-Rebounds[[#This Row],[13+]]</f>
        <v>0</v>
      </c>
      <c r="AD70" s="5">
        <f>Rebounds[[#This Row],[13+]]-Rebounds[[#This Row],[14+]]</f>
        <v>0</v>
      </c>
    </row>
    <row r="71" spans="1:30" x14ac:dyDescent="0.25">
      <c r="A71" s="10">
        <v>22400791</v>
      </c>
      <c r="B71" t="s">
        <v>165</v>
      </c>
      <c r="C71" t="s">
        <v>132</v>
      </c>
      <c r="D71" s="11">
        <v>0.8125</v>
      </c>
      <c r="E71" s="6" t="str">
        <f>HYPERLINK("https://www.nba.com/stats/player/1630533/boxscores-traditional", "Ziaire Williams")</f>
        <v>Ziaire Williams</v>
      </c>
      <c r="F71">
        <v>5.4</v>
      </c>
      <c r="G71" s="4">
        <v>2.3319999999999999</v>
      </c>
      <c r="H71" s="3">
        <v>0.84848999999999997</v>
      </c>
      <c r="I71" s="3">
        <v>0.72575000000000001</v>
      </c>
      <c r="J71" s="3">
        <v>0.56749000000000005</v>
      </c>
      <c r="K71" s="3">
        <v>0.39743000000000001</v>
      </c>
      <c r="L71" s="3">
        <v>0.24510000000000001</v>
      </c>
      <c r="M71" s="3">
        <v>0.13350000000000001</v>
      </c>
      <c r="N71" s="3">
        <v>6.1780000000000002E-2</v>
      </c>
      <c r="O71" s="3">
        <v>2.4420000000000001E-2</v>
      </c>
      <c r="P71" s="3">
        <v>8.2000000000000007E-3</v>
      </c>
      <c r="Q71" s="3">
        <v>2.33E-3</v>
      </c>
      <c r="R71" s="3">
        <v>5.5999999999999995E-4</v>
      </c>
      <c r="S71" s="3">
        <v>1.1E-4</v>
      </c>
      <c r="T71" s="5">
        <f>Rebounds[[#This Row],[3+]]-Rebounds[[#This Row],[4+]]</f>
        <v>0.12273999999999996</v>
      </c>
      <c r="U71" s="5">
        <f>Rebounds[[#This Row],[4+]]-Rebounds[[#This Row],[5+]]</f>
        <v>0.15825999999999996</v>
      </c>
      <c r="V71" s="5">
        <f>Rebounds[[#This Row],[5+]]-Rebounds[[#This Row],[6+]]</f>
        <v>0.17006000000000004</v>
      </c>
      <c r="W71" s="5">
        <f>Rebounds[[#This Row],[6+]]-Rebounds[[#This Row],[7+]]</f>
        <v>0.15232999999999999</v>
      </c>
      <c r="X71" s="5">
        <f>Rebounds[[#This Row],[7+]]-Rebounds[[#This Row],[8+]]</f>
        <v>0.1116</v>
      </c>
      <c r="Y71" s="5">
        <f>Rebounds[[#This Row],[8+]]-Rebounds[[#This Row],[9+]]</f>
        <v>7.1720000000000006E-2</v>
      </c>
      <c r="Z71" s="5">
        <f>Rebounds[[#This Row],[9+]]-Rebounds[[#This Row],[10+]]</f>
        <v>3.7360000000000004E-2</v>
      </c>
      <c r="AA71" s="5">
        <f>Rebounds[[#This Row],[10+]]-Rebounds[[#This Row],[11+]]</f>
        <v>1.6219999999999998E-2</v>
      </c>
      <c r="AB71" s="5">
        <f>Rebounds[[#This Row],[11+]]-Rebounds[[#This Row],[12+]]</f>
        <v>5.8700000000000002E-3</v>
      </c>
      <c r="AC71" s="5">
        <f>Rebounds[[#This Row],[12+]]-Rebounds[[#This Row],[13+]]</f>
        <v>1.7700000000000001E-3</v>
      </c>
      <c r="AD71" s="5">
        <f>Rebounds[[#This Row],[13+]]-Rebounds[[#This Row],[14+]]</f>
        <v>4.4999999999999993E-4</v>
      </c>
    </row>
    <row r="72" spans="1:30" x14ac:dyDescent="0.25">
      <c r="A72" s="10">
        <v>22400791</v>
      </c>
      <c r="B72" t="s">
        <v>165</v>
      </c>
      <c r="C72" t="s">
        <v>132</v>
      </c>
      <c r="D72" s="11">
        <v>0.8125</v>
      </c>
      <c r="E72" s="6" t="str">
        <f>HYPERLINK("https://www.nba.com/stats/player/1627732/boxscores-traditional", "Ben Simmons")</f>
        <v>Ben Simmons</v>
      </c>
      <c r="F72">
        <v>4.25</v>
      </c>
      <c r="G72" s="4">
        <v>1.2989999999999999</v>
      </c>
      <c r="H72" s="3">
        <v>0.83147000000000004</v>
      </c>
      <c r="I72" s="3">
        <v>0.57535000000000003</v>
      </c>
      <c r="J72" s="3">
        <v>0.28095999999999999</v>
      </c>
      <c r="K72" s="3">
        <v>8.8510000000000005E-2</v>
      </c>
      <c r="L72" s="3">
        <v>1.7000000000000001E-2</v>
      </c>
      <c r="M72" s="3">
        <v>1.9300000000000001E-3</v>
      </c>
      <c r="N72" s="3">
        <v>1.2999999999999999E-4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5">
        <f>Rebounds[[#This Row],[3+]]-Rebounds[[#This Row],[4+]]</f>
        <v>0.25612000000000001</v>
      </c>
      <c r="U72" s="5">
        <f>Rebounds[[#This Row],[4+]]-Rebounds[[#This Row],[5+]]</f>
        <v>0.29439000000000004</v>
      </c>
      <c r="V72" s="5">
        <f>Rebounds[[#This Row],[5+]]-Rebounds[[#This Row],[6+]]</f>
        <v>0.19244999999999998</v>
      </c>
      <c r="W72" s="5">
        <f>Rebounds[[#This Row],[6+]]-Rebounds[[#This Row],[7+]]</f>
        <v>7.1510000000000004E-2</v>
      </c>
      <c r="X72" s="5">
        <f>Rebounds[[#This Row],[7+]]-Rebounds[[#This Row],[8+]]</f>
        <v>1.5070000000000002E-2</v>
      </c>
      <c r="Y72" s="5">
        <f>Rebounds[[#This Row],[8+]]-Rebounds[[#This Row],[9+]]</f>
        <v>1.8000000000000002E-3</v>
      </c>
      <c r="Z72" s="5">
        <f>Rebounds[[#This Row],[9+]]-Rebounds[[#This Row],[10+]]</f>
        <v>1.2999999999999999E-4</v>
      </c>
      <c r="AA72" s="5">
        <f>Rebounds[[#This Row],[10+]]-Rebounds[[#This Row],[11+]]</f>
        <v>0</v>
      </c>
      <c r="AB72" s="5">
        <f>Rebounds[[#This Row],[11+]]-Rebounds[[#This Row],[12+]]</f>
        <v>0</v>
      </c>
      <c r="AC72" s="5">
        <f>Rebounds[[#This Row],[12+]]-Rebounds[[#This Row],[13+]]</f>
        <v>0</v>
      </c>
      <c r="AD72" s="5">
        <f>Rebounds[[#This Row],[13+]]-Rebounds[[#This Row],[14+]]</f>
        <v>0</v>
      </c>
    </row>
    <row r="73" spans="1:30" x14ac:dyDescent="0.25">
      <c r="A73" s="10">
        <v>22400791</v>
      </c>
      <c r="B73" t="s">
        <v>165</v>
      </c>
      <c r="C73" t="s">
        <v>132</v>
      </c>
      <c r="D73" s="11">
        <v>0.8125</v>
      </c>
      <c r="E73" s="6" t="str">
        <f>HYPERLINK("https://www.nba.com/stats/player/1641787/boxscores-traditional", "Tosan Evbuomwan")</f>
        <v>Tosan Evbuomwan</v>
      </c>
      <c r="F73">
        <v>4</v>
      </c>
      <c r="G73" s="4">
        <v>1.4139999999999999</v>
      </c>
      <c r="H73" s="3">
        <v>0.76114999999999999</v>
      </c>
      <c r="I73" s="3">
        <v>0.5</v>
      </c>
      <c r="J73" s="3">
        <v>0.23885000000000001</v>
      </c>
      <c r="K73" s="3">
        <v>7.9269999999999993E-2</v>
      </c>
      <c r="L73" s="3">
        <v>1.7000000000000001E-2</v>
      </c>
      <c r="M73" s="3">
        <v>2.33E-3</v>
      </c>
      <c r="N73" s="3">
        <v>2.0000000000000001E-4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5">
        <f>Rebounds[[#This Row],[3+]]-Rebounds[[#This Row],[4+]]</f>
        <v>0.26114999999999999</v>
      </c>
      <c r="U73" s="5">
        <f>Rebounds[[#This Row],[4+]]-Rebounds[[#This Row],[5+]]</f>
        <v>0.26114999999999999</v>
      </c>
      <c r="V73" s="5">
        <f>Rebounds[[#This Row],[5+]]-Rebounds[[#This Row],[6+]]</f>
        <v>0.15958</v>
      </c>
      <c r="W73" s="5">
        <f>Rebounds[[#This Row],[6+]]-Rebounds[[#This Row],[7+]]</f>
        <v>6.2269999999999992E-2</v>
      </c>
      <c r="X73" s="5">
        <f>Rebounds[[#This Row],[7+]]-Rebounds[[#This Row],[8+]]</f>
        <v>1.4670000000000001E-2</v>
      </c>
      <c r="Y73" s="5">
        <f>Rebounds[[#This Row],[8+]]-Rebounds[[#This Row],[9+]]</f>
        <v>2.1299999999999999E-3</v>
      </c>
      <c r="Z73" s="5">
        <f>Rebounds[[#This Row],[9+]]-Rebounds[[#This Row],[10+]]</f>
        <v>2.0000000000000001E-4</v>
      </c>
      <c r="AA73" s="5">
        <f>Rebounds[[#This Row],[10+]]-Rebounds[[#This Row],[11+]]</f>
        <v>0</v>
      </c>
      <c r="AB73" s="5">
        <f>Rebounds[[#This Row],[11+]]-Rebounds[[#This Row],[12+]]</f>
        <v>0</v>
      </c>
      <c r="AC73" s="5">
        <f>Rebounds[[#This Row],[12+]]-Rebounds[[#This Row],[13+]]</f>
        <v>0</v>
      </c>
      <c r="AD73" s="5">
        <f>Rebounds[[#This Row],[13+]]-Rebounds[[#This Row],[14+]]</f>
        <v>0</v>
      </c>
    </row>
    <row r="74" spans="1:30" x14ac:dyDescent="0.25">
      <c r="A74" s="10">
        <v>22400791</v>
      </c>
      <c r="B74" t="s">
        <v>165</v>
      </c>
      <c r="C74" t="s">
        <v>132</v>
      </c>
      <c r="D74" s="11">
        <v>0.8125</v>
      </c>
      <c r="E74" s="6" t="str">
        <f>HYPERLINK("https://www.nba.com/stats/player/1630560/boxscores-traditional", "Cam Thomas")</f>
        <v>Cam Thomas</v>
      </c>
      <c r="F74">
        <v>4.2</v>
      </c>
      <c r="G74" s="4">
        <v>1.9390000000000001</v>
      </c>
      <c r="H74" s="3">
        <v>0.73236999999999997</v>
      </c>
      <c r="I74" s="3">
        <v>0.53983000000000003</v>
      </c>
      <c r="J74" s="3">
        <v>0.34089999999999998</v>
      </c>
      <c r="K74" s="3">
        <v>0.17619000000000001</v>
      </c>
      <c r="L74" s="3">
        <v>7.4929999999999997E-2</v>
      </c>
      <c r="M74" s="3">
        <v>2.5000000000000001E-2</v>
      </c>
      <c r="N74" s="3">
        <v>6.5700000000000003E-3</v>
      </c>
      <c r="O74" s="3">
        <v>1.39E-3</v>
      </c>
      <c r="P74" s="3">
        <v>2.2000000000000001E-4</v>
      </c>
      <c r="Q74" s="3">
        <v>0</v>
      </c>
      <c r="R74" s="3">
        <v>0</v>
      </c>
      <c r="S74" s="3">
        <v>0</v>
      </c>
      <c r="T74" s="5">
        <f>Rebounds[[#This Row],[3+]]-Rebounds[[#This Row],[4+]]</f>
        <v>0.19253999999999993</v>
      </c>
      <c r="U74" s="5">
        <f>Rebounds[[#This Row],[4+]]-Rebounds[[#This Row],[5+]]</f>
        <v>0.19893000000000005</v>
      </c>
      <c r="V74" s="5">
        <f>Rebounds[[#This Row],[5+]]-Rebounds[[#This Row],[6+]]</f>
        <v>0.16470999999999997</v>
      </c>
      <c r="W74" s="5">
        <f>Rebounds[[#This Row],[6+]]-Rebounds[[#This Row],[7+]]</f>
        <v>0.10126000000000002</v>
      </c>
      <c r="X74" s="5">
        <f>Rebounds[[#This Row],[7+]]-Rebounds[[#This Row],[8+]]</f>
        <v>4.9929999999999995E-2</v>
      </c>
      <c r="Y74" s="5">
        <f>Rebounds[[#This Row],[8+]]-Rebounds[[#This Row],[9+]]</f>
        <v>1.8430000000000002E-2</v>
      </c>
      <c r="Z74" s="5">
        <f>Rebounds[[#This Row],[9+]]-Rebounds[[#This Row],[10+]]</f>
        <v>5.1800000000000006E-3</v>
      </c>
      <c r="AA74" s="5">
        <f>Rebounds[[#This Row],[10+]]-Rebounds[[#This Row],[11+]]</f>
        <v>1.17E-3</v>
      </c>
      <c r="AB74" s="5">
        <f>Rebounds[[#This Row],[11+]]-Rebounds[[#This Row],[12+]]</f>
        <v>2.2000000000000001E-4</v>
      </c>
      <c r="AC74" s="5">
        <f>Rebounds[[#This Row],[12+]]-Rebounds[[#This Row],[13+]]</f>
        <v>0</v>
      </c>
      <c r="AD74" s="5">
        <f>Rebounds[[#This Row],[13+]]-Rebounds[[#This Row],[14+]]</f>
        <v>0</v>
      </c>
    </row>
    <row r="75" spans="1:30" x14ac:dyDescent="0.25">
      <c r="A75" s="10">
        <v>22400791</v>
      </c>
      <c r="B75" t="s">
        <v>165</v>
      </c>
      <c r="C75" t="s">
        <v>132</v>
      </c>
      <c r="D75" s="11">
        <v>0.8125</v>
      </c>
      <c r="E75" s="6" t="str">
        <f>HYPERLINK("https://www.nba.com/stats/player/1630592/boxscores-traditional", "Jalen Wilson")</f>
        <v>Jalen Wilson</v>
      </c>
      <c r="F75">
        <v>3.8</v>
      </c>
      <c r="G75" s="4">
        <v>1.327</v>
      </c>
      <c r="H75" s="3">
        <v>0.72575000000000001</v>
      </c>
      <c r="I75" s="3">
        <v>0.44037999999999999</v>
      </c>
      <c r="J75" s="3">
        <v>0.18406</v>
      </c>
      <c r="K75" s="3">
        <v>4.8460000000000003E-2</v>
      </c>
      <c r="L75" s="3">
        <v>7.9799999999999992E-3</v>
      </c>
      <c r="M75" s="3">
        <v>7.6000000000000004E-4</v>
      </c>
      <c r="N75" s="3">
        <v>4.0000000000000003E-5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5">
        <f>Rebounds[[#This Row],[3+]]-Rebounds[[#This Row],[4+]]</f>
        <v>0.28537000000000001</v>
      </c>
      <c r="U75" s="5">
        <f>Rebounds[[#This Row],[4+]]-Rebounds[[#This Row],[5+]]</f>
        <v>0.25631999999999999</v>
      </c>
      <c r="V75" s="5">
        <f>Rebounds[[#This Row],[5+]]-Rebounds[[#This Row],[6+]]</f>
        <v>0.1356</v>
      </c>
      <c r="W75" s="5">
        <f>Rebounds[[#This Row],[6+]]-Rebounds[[#This Row],[7+]]</f>
        <v>4.0480000000000002E-2</v>
      </c>
      <c r="X75" s="5">
        <f>Rebounds[[#This Row],[7+]]-Rebounds[[#This Row],[8+]]</f>
        <v>7.219999999999999E-3</v>
      </c>
      <c r="Y75" s="5">
        <f>Rebounds[[#This Row],[8+]]-Rebounds[[#This Row],[9+]]</f>
        <v>7.2000000000000005E-4</v>
      </c>
      <c r="Z75" s="5">
        <f>Rebounds[[#This Row],[9+]]-Rebounds[[#This Row],[10+]]</f>
        <v>4.0000000000000003E-5</v>
      </c>
      <c r="AA75" s="5">
        <f>Rebounds[[#This Row],[10+]]-Rebounds[[#This Row],[11+]]</f>
        <v>0</v>
      </c>
      <c r="AB75" s="5">
        <f>Rebounds[[#This Row],[11+]]-Rebounds[[#This Row],[12+]]</f>
        <v>0</v>
      </c>
      <c r="AC75" s="5">
        <f>Rebounds[[#This Row],[12+]]-Rebounds[[#This Row],[13+]]</f>
        <v>0</v>
      </c>
      <c r="AD75" s="5">
        <f>Rebounds[[#This Row],[13+]]-Rebounds[[#This Row],[14+]]</f>
        <v>0</v>
      </c>
    </row>
    <row r="76" spans="1:30" x14ac:dyDescent="0.25">
      <c r="A76" s="10">
        <v>22400791</v>
      </c>
      <c r="B76" t="s">
        <v>165</v>
      </c>
      <c r="C76" t="s">
        <v>132</v>
      </c>
      <c r="D76" s="11">
        <v>0.8125</v>
      </c>
      <c r="E76" s="6" t="str">
        <f>HYPERLINK("https://www.nba.com/stats/player/1641730/boxscores-traditional", "Noah Clowney")</f>
        <v>Noah Clowney</v>
      </c>
      <c r="F76">
        <v>4</v>
      </c>
      <c r="G76" s="4">
        <v>1.673</v>
      </c>
      <c r="H76" s="3">
        <v>0.72575000000000001</v>
      </c>
      <c r="I76" s="3">
        <v>0.5</v>
      </c>
      <c r="J76" s="3">
        <v>0.27424999999999999</v>
      </c>
      <c r="K76" s="3">
        <v>0.11507000000000001</v>
      </c>
      <c r="L76" s="3">
        <v>3.6729999999999999E-2</v>
      </c>
      <c r="M76" s="3">
        <v>8.4200000000000004E-3</v>
      </c>
      <c r="N76" s="3">
        <v>1.39E-3</v>
      </c>
      <c r="O76" s="3">
        <v>1.7000000000000001E-4</v>
      </c>
      <c r="P76" s="3">
        <v>0</v>
      </c>
      <c r="Q76" s="3">
        <v>0</v>
      </c>
      <c r="R76" s="3">
        <v>0</v>
      </c>
      <c r="S76" s="3">
        <v>0</v>
      </c>
      <c r="T76" s="5">
        <f>Rebounds[[#This Row],[3+]]-Rebounds[[#This Row],[4+]]</f>
        <v>0.22575000000000001</v>
      </c>
      <c r="U76" s="5">
        <f>Rebounds[[#This Row],[4+]]-Rebounds[[#This Row],[5+]]</f>
        <v>0.22575000000000001</v>
      </c>
      <c r="V76" s="5">
        <f>Rebounds[[#This Row],[5+]]-Rebounds[[#This Row],[6+]]</f>
        <v>0.15917999999999999</v>
      </c>
      <c r="W76" s="5">
        <f>Rebounds[[#This Row],[6+]]-Rebounds[[#This Row],[7+]]</f>
        <v>7.8340000000000007E-2</v>
      </c>
      <c r="X76" s="5">
        <f>Rebounds[[#This Row],[7+]]-Rebounds[[#This Row],[8+]]</f>
        <v>2.8309999999999998E-2</v>
      </c>
      <c r="Y76" s="5">
        <f>Rebounds[[#This Row],[8+]]-Rebounds[[#This Row],[9+]]</f>
        <v>7.0300000000000007E-3</v>
      </c>
      <c r="Z76" s="5">
        <f>Rebounds[[#This Row],[9+]]-Rebounds[[#This Row],[10+]]</f>
        <v>1.2199999999999999E-3</v>
      </c>
      <c r="AA76" s="5">
        <f>Rebounds[[#This Row],[10+]]-Rebounds[[#This Row],[11+]]</f>
        <v>1.7000000000000001E-4</v>
      </c>
      <c r="AB76" s="5">
        <f>Rebounds[[#This Row],[11+]]-Rebounds[[#This Row],[12+]]</f>
        <v>0</v>
      </c>
      <c r="AC76" s="5">
        <f>Rebounds[[#This Row],[12+]]-Rebounds[[#This Row],[13+]]</f>
        <v>0</v>
      </c>
      <c r="AD76" s="5">
        <f>Rebounds[[#This Row],[13+]]-Rebounds[[#This Row],[14+]]</f>
        <v>0</v>
      </c>
    </row>
    <row r="77" spans="1:30" x14ac:dyDescent="0.25">
      <c r="A77" s="10">
        <v>22400791</v>
      </c>
      <c r="B77" t="s">
        <v>165</v>
      </c>
      <c r="C77" t="s">
        <v>132</v>
      </c>
      <c r="D77" s="11">
        <v>0.8125</v>
      </c>
      <c r="E77" s="6" t="str">
        <f>HYPERLINK("https://www.nba.com/stats/player/1631213/boxscores-traditional", "Tyrese Martin")</f>
        <v>Tyrese Martin</v>
      </c>
      <c r="F77">
        <v>3.8</v>
      </c>
      <c r="G77" s="4">
        <v>1.47</v>
      </c>
      <c r="H77" s="3">
        <v>0.70540000000000003</v>
      </c>
      <c r="I77" s="3">
        <v>0.44433</v>
      </c>
      <c r="J77" s="3">
        <v>0.20610999999999999</v>
      </c>
      <c r="K77" s="3">
        <v>6.6809999999999994E-2</v>
      </c>
      <c r="L77" s="3">
        <v>1.4630000000000001E-2</v>
      </c>
      <c r="M77" s="3">
        <v>2.1199999999999999E-3</v>
      </c>
      <c r="N77" s="3">
        <v>2.0000000000000001E-4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5">
        <f>Rebounds[[#This Row],[3+]]-Rebounds[[#This Row],[4+]]</f>
        <v>0.26107000000000002</v>
      </c>
      <c r="U77" s="5">
        <f>Rebounds[[#This Row],[4+]]-Rebounds[[#This Row],[5+]]</f>
        <v>0.23822000000000002</v>
      </c>
      <c r="V77" s="5">
        <f>Rebounds[[#This Row],[5+]]-Rebounds[[#This Row],[6+]]</f>
        <v>0.13929999999999998</v>
      </c>
      <c r="W77" s="5">
        <f>Rebounds[[#This Row],[6+]]-Rebounds[[#This Row],[7+]]</f>
        <v>5.217999999999999E-2</v>
      </c>
      <c r="X77" s="5">
        <f>Rebounds[[#This Row],[7+]]-Rebounds[[#This Row],[8+]]</f>
        <v>1.251E-2</v>
      </c>
      <c r="Y77" s="5">
        <f>Rebounds[[#This Row],[8+]]-Rebounds[[#This Row],[9+]]</f>
        <v>1.9199999999999998E-3</v>
      </c>
      <c r="Z77" s="5">
        <f>Rebounds[[#This Row],[9+]]-Rebounds[[#This Row],[10+]]</f>
        <v>2.0000000000000001E-4</v>
      </c>
      <c r="AA77" s="5">
        <f>Rebounds[[#This Row],[10+]]-Rebounds[[#This Row],[11+]]</f>
        <v>0</v>
      </c>
      <c r="AB77" s="5">
        <f>Rebounds[[#This Row],[11+]]-Rebounds[[#This Row],[12+]]</f>
        <v>0</v>
      </c>
      <c r="AC77" s="5">
        <f>Rebounds[[#This Row],[12+]]-Rebounds[[#This Row],[13+]]</f>
        <v>0</v>
      </c>
      <c r="AD77" s="5">
        <f>Rebounds[[#This Row],[13+]]-Rebounds[[#This Row],[14+]]</f>
        <v>0</v>
      </c>
    </row>
    <row r="78" spans="1:30" x14ac:dyDescent="0.25">
      <c r="A78" s="10">
        <v>22400791</v>
      </c>
      <c r="B78" t="s">
        <v>165</v>
      </c>
      <c r="C78" t="s">
        <v>132</v>
      </c>
      <c r="D78" s="11">
        <v>0.8125</v>
      </c>
      <c r="E78" s="6" t="str">
        <f>HYPERLINK("https://www.nba.com/stats/player/1630570/boxscores-traditional", "Trendon Watford")</f>
        <v>Trendon Watford</v>
      </c>
      <c r="F78">
        <v>3</v>
      </c>
      <c r="G78" s="4">
        <v>1.4139999999999999</v>
      </c>
      <c r="H78" s="3">
        <v>0.5</v>
      </c>
      <c r="I78" s="3">
        <v>0.23885000000000001</v>
      </c>
      <c r="J78" s="3">
        <v>7.9269999999999993E-2</v>
      </c>
      <c r="K78" s="3">
        <v>1.7000000000000001E-2</v>
      </c>
      <c r="L78" s="3">
        <v>2.33E-3</v>
      </c>
      <c r="M78" s="3">
        <v>2.0000000000000001E-4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5">
        <f>Rebounds[[#This Row],[3+]]-Rebounds[[#This Row],[4+]]</f>
        <v>0.26114999999999999</v>
      </c>
      <c r="U78" s="5">
        <f>Rebounds[[#This Row],[4+]]-Rebounds[[#This Row],[5+]]</f>
        <v>0.15958</v>
      </c>
      <c r="V78" s="5">
        <f>Rebounds[[#This Row],[5+]]-Rebounds[[#This Row],[6+]]</f>
        <v>6.2269999999999992E-2</v>
      </c>
      <c r="W78" s="5">
        <f>Rebounds[[#This Row],[6+]]-Rebounds[[#This Row],[7+]]</f>
        <v>1.4670000000000001E-2</v>
      </c>
      <c r="X78" s="5">
        <f>Rebounds[[#This Row],[7+]]-Rebounds[[#This Row],[8+]]</f>
        <v>2.1299999999999999E-3</v>
      </c>
      <c r="Y78" s="5">
        <f>Rebounds[[#This Row],[8+]]-Rebounds[[#This Row],[9+]]</f>
        <v>2.0000000000000001E-4</v>
      </c>
      <c r="Z78" s="5">
        <f>Rebounds[[#This Row],[9+]]-Rebounds[[#This Row],[10+]]</f>
        <v>0</v>
      </c>
      <c r="AA78" s="5">
        <f>Rebounds[[#This Row],[10+]]-Rebounds[[#This Row],[11+]]</f>
        <v>0</v>
      </c>
      <c r="AB78" s="5">
        <f>Rebounds[[#This Row],[11+]]-Rebounds[[#This Row],[12+]]</f>
        <v>0</v>
      </c>
      <c r="AC78" s="5">
        <f>Rebounds[[#This Row],[12+]]-Rebounds[[#This Row],[13+]]</f>
        <v>0</v>
      </c>
      <c r="AD78" s="5">
        <f>Rebounds[[#This Row],[13+]]-Rebounds[[#This Row],[14+]]</f>
        <v>0</v>
      </c>
    </row>
    <row r="79" spans="1:30" x14ac:dyDescent="0.25">
      <c r="A79" s="10">
        <v>22400792</v>
      </c>
      <c r="B79" t="s">
        <v>247</v>
      </c>
      <c r="C79" t="s">
        <v>248</v>
      </c>
      <c r="D79" s="11">
        <v>0.8125</v>
      </c>
      <c r="E79" s="6" t="str">
        <f>HYPERLINK("https://www.nba.com/stats/player/1628989/boxscores-traditional", "Kevin Huerter")</f>
        <v>Kevin Huerter</v>
      </c>
      <c r="F79">
        <v>4.33</v>
      </c>
      <c r="G79" s="4">
        <v>0.47099999999999997</v>
      </c>
      <c r="H79" s="3">
        <v>0.99760000000000004</v>
      </c>
      <c r="I79" s="3">
        <v>0.75804000000000005</v>
      </c>
      <c r="J79" s="3">
        <v>7.7799999999999994E-2</v>
      </c>
      <c r="K79" s="3">
        <v>1.9000000000000001E-4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5">
        <f>Rebounds[[#This Row],[3+]]-Rebounds[[#This Row],[4+]]</f>
        <v>0.23956</v>
      </c>
      <c r="U79" s="5">
        <f>Rebounds[[#This Row],[4+]]-Rebounds[[#This Row],[5+]]</f>
        <v>0.68024000000000007</v>
      </c>
      <c r="V79" s="5">
        <f>Rebounds[[#This Row],[5+]]-Rebounds[[#This Row],[6+]]</f>
        <v>7.7609999999999998E-2</v>
      </c>
      <c r="W79" s="5">
        <f>Rebounds[[#This Row],[6+]]-Rebounds[[#This Row],[7+]]</f>
        <v>1.9000000000000001E-4</v>
      </c>
      <c r="X79" s="5">
        <f>Rebounds[[#This Row],[7+]]-Rebounds[[#This Row],[8+]]</f>
        <v>0</v>
      </c>
      <c r="Y79" s="5">
        <f>Rebounds[[#This Row],[8+]]-Rebounds[[#This Row],[9+]]</f>
        <v>0</v>
      </c>
      <c r="Z79" s="5">
        <f>Rebounds[[#This Row],[9+]]-Rebounds[[#This Row],[10+]]</f>
        <v>0</v>
      </c>
      <c r="AA79" s="5">
        <f>Rebounds[[#This Row],[10+]]-Rebounds[[#This Row],[11+]]</f>
        <v>0</v>
      </c>
      <c r="AB79" s="5">
        <f>Rebounds[[#This Row],[11+]]-Rebounds[[#This Row],[12+]]</f>
        <v>0</v>
      </c>
      <c r="AC79" s="5">
        <f>Rebounds[[#This Row],[12+]]-Rebounds[[#This Row],[13+]]</f>
        <v>0</v>
      </c>
      <c r="AD79" s="5">
        <f>Rebounds[[#This Row],[13+]]-Rebounds[[#This Row],[14+]]</f>
        <v>0</v>
      </c>
    </row>
    <row r="80" spans="1:30" x14ac:dyDescent="0.25">
      <c r="A80" s="10">
        <v>22400792</v>
      </c>
      <c r="B80" t="s">
        <v>247</v>
      </c>
      <c r="C80" t="s">
        <v>248</v>
      </c>
      <c r="D80" s="11">
        <v>0.8125</v>
      </c>
      <c r="E80" s="6" t="str">
        <f>HYPERLINK("https://www.nba.com/stats/player/202696/boxscores-traditional", "Nikola Vucevic")</f>
        <v>Nikola Vucevic</v>
      </c>
      <c r="F80">
        <v>9.4</v>
      </c>
      <c r="G80" s="4">
        <v>3.4990000000000001</v>
      </c>
      <c r="H80" s="3">
        <v>0.96638000000000002</v>
      </c>
      <c r="I80" s="3">
        <v>0.93822000000000005</v>
      </c>
      <c r="J80" s="3">
        <v>0.89617000000000002</v>
      </c>
      <c r="K80" s="3">
        <v>0.83398000000000005</v>
      </c>
      <c r="L80" s="3">
        <v>0.75490000000000002</v>
      </c>
      <c r="M80" s="3">
        <v>0.65542</v>
      </c>
      <c r="N80" s="3">
        <v>0.54379999999999995</v>
      </c>
      <c r="O80" s="3">
        <v>0.43251000000000001</v>
      </c>
      <c r="P80" s="3">
        <v>0.32275999999999999</v>
      </c>
      <c r="Q80" s="3">
        <v>0.22964999999999999</v>
      </c>
      <c r="R80" s="3">
        <v>0.15151000000000001</v>
      </c>
      <c r="S80" s="3">
        <v>9.5100000000000004E-2</v>
      </c>
      <c r="T80" s="5">
        <f>Rebounds[[#This Row],[3+]]-Rebounds[[#This Row],[4+]]</f>
        <v>2.8159999999999963E-2</v>
      </c>
      <c r="U80" s="5">
        <f>Rebounds[[#This Row],[4+]]-Rebounds[[#This Row],[5+]]</f>
        <v>4.2050000000000032E-2</v>
      </c>
      <c r="V80" s="5">
        <f>Rebounds[[#This Row],[5+]]-Rebounds[[#This Row],[6+]]</f>
        <v>6.2189999999999968E-2</v>
      </c>
      <c r="W80" s="5">
        <f>Rebounds[[#This Row],[6+]]-Rebounds[[#This Row],[7+]]</f>
        <v>7.9080000000000039E-2</v>
      </c>
      <c r="X80" s="5">
        <f>Rebounds[[#This Row],[7+]]-Rebounds[[#This Row],[8+]]</f>
        <v>9.9480000000000013E-2</v>
      </c>
      <c r="Y80" s="5">
        <f>Rebounds[[#This Row],[8+]]-Rebounds[[#This Row],[9+]]</f>
        <v>0.11162000000000005</v>
      </c>
      <c r="Z80" s="5">
        <f>Rebounds[[#This Row],[9+]]-Rebounds[[#This Row],[10+]]</f>
        <v>0.11128999999999994</v>
      </c>
      <c r="AA80" s="5">
        <f>Rebounds[[#This Row],[10+]]-Rebounds[[#This Row],[11+]]</f>
        <v>0.10975000000000001</v>
      </c>
      <c r="AB80" s="5">
        <f>Rebounds[[#This Row],[11+]]-Rebounds[[#This Row],[12+]]</f>
        <v>9.3109999999999998E-2</v>
      </c>
      <c r="AC80" s="5">
        <f>Rebounds[[#This Row],[12+]]-Rebounds[[#This Row],[13+]]</f>
        <v>7.8139999999999987E-2</v>
      </c>
      <c r="AD80" s="5">
        <f>Rebounds[[#This Row],[13+]]-Rebounds[[#This Row],[14+]]</f>
        <v>5.6410000000000002E-2</v>
      </c>
    </row>
    <row r="81" spans="1:30" x14ac:dyDescent="0.25">
      <c r="A81" s="10">
        <v>22400792</v>
      </c>
      <c r="B81" t="s">
        <v>247</v>
      </c>
      <c r="C81" t="s">
        <v>248</v>
      </c>
      <c r="D81" s="11">
        <v>0.8125</v>
      </c>
      <c r="E81" s="6" t="str">
        <f>HYPERLINK("https://www.nba.com/stats/player/1630581/boxscores-traditional", "Josh Giddey")</f>
        <v>Josh Giddey</v>
      </c>
      <c r="F81">
        <v>4.5999999999999996</v>
      </c>
      <c r="G81" s="4">
        <v>1.4969999999999999</v>
      </c>
      <c r="H81" s="3">
        <v>0.85768999999999995</v>
      </c>
      <c r="I81" s="3">
        <v>0.65542</v>
      </c>
      <c r="J81" s="3">
        <v>0.39357999999999999</v>
      </c>
      <c r="K81" s="3">
        <v>0.17360999999999999</v>
      </c>
      <c r="L81" s="3">
        <v>5.4800000000000001E-2</v>
      </c>
      <c r="M81" s="3">
        <v>1.1599999999999999E-2</v>
      </c>
      <c r="N81" s="3">
        <v>1.64E-3</v>
      </c>
      <c r="O81" s="3">
        <v>1.4999999999999999E-4</v>
      </c>
      <c r="P81" s="3">
        <v>0</v>
      </c>
      <c r="Q81" s="3">
        <v>0</v>
      </c>
      <c r="R81" s="3">
        <v>0</v>
      </c>
      <c r="S81" s="3">
        <v>0</v>
      </c>
      <c r="T81" s="5">
        <f>Rebounds[[#This Row],[3+]]-Rebounds[[#This Row],[4+]]</f>
        <v>0.20226999999999995</v>
      </c>
      <c r="U81" s="5">
        <f>Rebounds[[#This Row],[4+]]-Rebounds[[#This Row],[5+]]</f>
        <v>0.26184000000000002</v>
      </c>
      <c r="V81" s="5">
        <f>Rebounds[[#This Row],[5+]]-Rebounds[[#This Row],[6+]]</f>
        <v>0.21997</v>
      </c>
      <c r="W81" s="5">
        <f>Rebounds[[#This Row],[6+]]-Rebounds[[#This Row],[7+]]</f>
        <v>0.11880999999999999</v>
      </c>
      <c r="X81" s="5">
        <f>Rebounds[[#This Row],[7+]]-Rebounds[[#This Row],[8+]]</f>
        <v>4.3200000000000002E-2</v>
      </c>
      <c r="Y81" s="5">
        <f>Rebounds[[#This Row],[8+]]-Rebounds[[#This Row],[9+]]</f>
        <v>9.9600000000000001E-3</v>
      </c>
      <c r="Z81" s="5">
        <f>Rebounds[[#This Row],[9+]]-Rebounds[[#This Row],[10+]]</f>
        <v>1.49E-3</v>
      </c>
      <c r="AA81" s="5">
        <f>Rebounds[[#This Row],[10+]]-Rebounds[[#This Row],[11+]]</f>
        <v>1.4999999999999999E-4</v>
      </c>
      <c r="AB81" s="5">
        <f>Rebounds[[#This Row],[11+]]-Rebounds[[#This Row],[12+]]</f>
        <v>0</v>
      </c>
      <c r="AC81" s="5">
        <f>Rebounds[[#This Row],[12+]]-Rebounds[[#This Row],[13+]]</f>
        <v>0</v>
      </c>
      <c r="AD81" s="5">
        <f>Rebounds[[#This Row],[13+]]-Rebounds[[#This Row],[14+]]</f>
        <v>0</v>
      </c>
    </row>
    <row r="82" spans="1:30" x14ac:dyDescent="0.25">
      <c r="A82" s="10">
        <v>22400792</v>
      </c>
      <c r="B82" t="s">
        <v>247</v>
      </c>
      <c r="C82" t="s">
        <v>248</v>
      </c>
      <c r="D82" s="11">
        <v>0.8125</v>
      </c>
      <c r="E82" s="6" t="str">
        <f>HYPERLINK("https://www.nba.com/stats/player/1628366/boxscores-traditional", "Lonzo Ball")</f>
        <v>Lonzo Ball</v>
      </c>
      <c r="F82">
        <v>3.8</v>
      </c>
      <c r="G82" s="4">
        <v>0.748</v>
      </c>
      <c r="H82" s="3">
        <v>0.85768999999999995</v>
      </c>
      <c r="I82" s="3">
        <v>0.39357999999999999</v>
      </c>
      <c r="J82" s="3">
        <v>5.4800000000000001E-2</v>
      </c>
      <c r="K82" s="3">
        <v>1.64E-3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5">
        <f>Rebounds[[#This Row],[3+]]-Rebounds[[#This Row],[4+]]</f>
        <v>0.46410999999999997</v>
      </c>
      <c r="U82" s="5">
        <f>Rebounds[[#This Row],[4+]]-Rebounds[[#This Row],[5+]]</f>
        <v>0.33877999999999997</v>
      </c>
      <c r="V82" s="5">
        <f>Rebounds[[#This Row],[5+]]-Rebounds[[#This Row],[6+]]</f>
        <v>5.3159999999999999E-2</v>
      </c>
      <c r="W82" s="5">
        <f>Rebounds[[#This Row],[6+]]-Rebounds[[#This Row],[7+]]</f>
        <v>1.64E-3</v>
      </c>
      <c r="X82" s="5">
        <f>Rebounds[[#This Row],[7+]]-Rebounds[[#This Row],[8+]]</f>
        <v>0</v>
      </c>
      <c r="Y82" s="5">
        <f>Rebounds[[#This Row],[8+]]-Rebounds[[#This Row],[9+]]</f>
        <v>0</v>
      </c>
      <c r="Z82" s="5">
        <f>Rebounds[[#This Row],[9+]]-Rebounds[[#This Row],[10+]]</f>
        <v>0</v>
      </c>
      <c r="AA82" s="5">
        <f>Rebounds[[#This Row],[10+]]-Rebounds[[#This Row],[11+]]</f>
        <v>0</v>
      </c>
      <c r="AB82" s="5">
        <f>Rebounds[[#This Row],[11+]]-Rebounds[[#This Row],[12+]]</f>
        <v>0</v>
      </c>
      <c r="AC82" s="5">
        <f>Rebounds[[#This Row],[12+]]-Rebounds[[#This Row],[13+]]</f>
        <v>0</v>
      </c>
      <c r="AD82" s="5">
        <f>Rebounds[[#This Row],[13+]]-Rebounds[[#This Row],[14+]]</f>
        <v>0</v>
      </c>
    </row>
    <row r="83" spans="1:30" x14ac:dyDescent="0.25">
      <c r="A83" s="10">
        <v>22400792</v>
      </c>
      <c r="B83" t="s">
        <v>247</v>
      </c>
      <c r="C83" t="s">
        <v>248</v>
      </c>
      <c r="D83" s="11">
        <v>0.8125</v>
      </c>
      <c r="E83" s="6" t="str">
        <f>HYPERLINK("https://www.nba.com/stats/player/1630172/boxscores-traditional", "Patrick Williams")</f>
        <v>Patrick Williams</v>
      </c>
      <c r="F83">
        <v>3.2</v>
      </c>
      <c r="G83" s="4">
        <v>2.04</v>
      </c>
      <c r="H83" s="3">
        <v>0.53983000000000003</v>
      </c>
      <c r="I83" s="3">
        <v>0.34827000000000002</v>
      </c>
      <c r="J83" s="3">
        <v>0.18942999999999999</v>
      </c>
      <c r="K83" s="3">
        <v>8.5339999999999999E-2</v>
      </c>
      <c r="L83" s="3">
        <v>3.1440000000000003E-2</v>
      </c>
      <c r="M83" s="3">
        <v>9.3900000000000008E-3</v>
      </c>
      <c r="N83" s="3">
        <v>2.2599999999999999E-3</v>
      </c>
      <c r="O83" s="3">
        <v>4.2999999999999999E-4</v>
      </c>
      <c r="P83" s="3">
        <v>6.9999999999999994E-5</v>
      </c>
      <c r="Q83" s="3">
        <v>0</v>
      </c>
      <c r="R83" s="3">
        <v>0</v>
      </c>
      <c r="S83" s="3">
        <v>0</v>
      </c>
      <c r="T83" s="5">
        <f>Rebounds[[#This Row],[3+]]-Rebounds[[#This Row],[4+]]</f>
        <v>0.19156000000000001</v>
      </c>
      <c r="U83" s="5">
        <f>Rebounds[[#This Row],[4+]]-Rebounds[[#This Row],[5+]]</f>
        <v>0.15884000000000004</v>
      </c>
      <c r="V83" s="5">
        <f>Rebounds[[#This Row],[5+]]-Rebounds[[#This Row],[6+]]</f>
        <v>0.10408999999999999</v>
      </c>
      <c r="W83" s="5">
        <f>Rebounds[[#This Row],[6+]]-Rebounds[[#This Row],[7+]]</f>
        <v>5.3899999999999997E-2</v>
      </c>
      <c r="X83" s="5">
        <f>Rebounds[[#This Row],[7+]]-Rebounds[[#This Row],[8+]]</f>
        <v>2.205E-2</v>
      </c>
      <c r="Y83" s="5">
        <f>Rebounds[[#This Row],[8+]]-Rebounds[[#This Row],[9+]]</f>
        <v>7.1300000000000009E-3</v>
      </c>
      <c r="Z83" s="5">
        <f>Rebounds[[#This Row],[9+]]-Rebounds[[#This Row],[10+]]</f>
        <v>1.8299999999999998E-3</v>
      </c>
      <c r="AA83" s="5">
        <f>Rebounds[[#This Row],[10+]]-Rebounds[[#This Row],[11+]]</f>
        <v>3.5999999999999997E-4</v>
      </c>
      <c r="AB83" s="5">
        <f>Rebounds[[#This Row],[11+]]-Rebounds[[#This Row],[12+]]</f>
        <v>6.9999999999999994E-5</v>
      </c>
      <c r="AC83" s="5">
        <f>Rebounds[[#This Row],[12+]]-Rebounds[[#This Row],[13+]]</f>
        <v>0</v>
      </c>
      <c r="AD83" s="5">
        <f>Rebounds[[#This Row],[13+]]-Rebounds[[#This Row],[14+]]</f>
        <v>0</v>
      </c>
    </row>
    <row r="84" spans="1:30" x14ac:dyDescent="0.25">
      <c r="A84" s="10">
        <v>22400792</v>
      </c>
      <c r="B84" t="s">
        <v>248</v>
      </c>
      <c r="C84" t="s">
        <v>247</v>
      </c>
      <c r="D84" s="11">
        <v>0.8125</v>
      </c>
      <c r="E84" s="6" t="str">
        <f>HYPERLINK("https://www.nba.com/stats/player/1628404/boxscores-traditional", "Josh Hart")</f>
        <v>Josh Hart</v>
      </c>
      <c r="F84">
        <v>8.6</v>
      </c>
      <c r="G84" s="4">
        <v>1.2</v>
      </c>
      <c r="H84" s="3">
        <v>1</v>
      </c>
      <c r="I84" s="3">
        <v>0.99994000000000005</v>
      </c>
      <c r="J84" s="3">
        <v>0.99865000000000004</v>
      </c>
      <c r="K84" s="3">
        <v>0.98499999999999999</v>
      </c>
      <c r="L84" s="3">
        <v>0.90824000000000005</v>
      </c>
      <c r="M84" s="3">
        <v>0.69145999999999996</v>
      </c>
      <c r="N84" s="3">
        <v>0.37069999999999997</v>
      </c>
      <c r="O84" s="3">
        <v>0.121</v>
      </c>
      <c r="P84" s="3">
        <v>2.2749999999999999E-2</v>
      </c>
      <c r="Q84" s="3">
        <v>2.33E-3</v>
      </c>
      <c r="R84" s="3">
        <v>1.2E-4</v>
      </c>
      <c r="S84" s="3">
        <v>0</v>
      </c>
      <c r="T84" s="5">
        <f>Rebounds[[#This Row],[3+]]-Rebounds[[#This Row],[4+]]</f>
        <v>5.9999999999948983E-5</v>
      </c>
      <c r="U84" s="5">
        <f>Rebounds[[#This Row],[4+]]-Rebounds[[#This Row],[5+]]</f>
        <v>1.2900000000000134E-3</v>
      </c>
      <c r="V84" s="5">
        <f>Rebounds[[#This Row],[5+]]-Rebounds[[#This Row],[6+]]</f>
        <v>1.3650000000000051E-2</v>
      </c>
      <c r="W84" s="5">
        <f>Rebounds[[#This Row],[6+]]-Rebounds[[#This Row],[7+]]</f>
        <v>7.6759999999999939E-2</v>
      </c>
      <c r="X84" s="5">
        <f>Rebounds[[#This Row],[7+]]-Rebounds[[#This Row],[8+]]</f>
        <v>0.21678000000000008</v>
      </c>
      <c r="Y84" s="5">
        <f>Rebounds[[#This Row],[8+]]-Rebounds[[#This Row],[9+]]</f>
        <v>0.32075999999999999</v>
      </c>
      <c r="Z84" s="5">
        <f>Rebounds[[#This Row],[9+]]-Rebounds[[#This Row],[10+]]</f>
        <v>0.24969999999999998</v>
      </c>
      <c r="AA84" s="5">
        <f>Rebounds[[#This Row],[10+]]-Rebounds[[#This Row],[11+]]</f>
        <v>9.8250000000000004E-2</v>
      </c>
      <c r="AB84" s="5">
        <f>Rebounds[[#This Row],[11+]]-Rebounds[[#This Row],[12+]]</f>
        <v>2.0420000000000001E-2</v>
      </c>
      <c r="AC84" s="5">
        <f>Rebounds[[#This Row],[12+]]-Rebounds[[#This Row],[13+]]</f>
        <v>2.2100000000000002E-3</v>
      </c>
      <c r="AD84" s="5">
        <f>Rebounds[[#This Row],[13+]]-Rebounds[[#This Row],[14+]]</f>
        <v>1.2E-4</v>
      </c>
    </row>
    <row r="85" spans="1:30" x14ac:dyDescent="0.25">
      <c r="A85" s="10">
        <v>22400792</v>
      </c>
      <c r="B85" t="s">
        <v>248</v>
      </c>
      <c r="C85" t="s">
        <v>247</v>
      </c>
      <c r="D85" s="11">
        <v>0.8125</v>
      </c>
      <c r="E85" s="6" t="str">
        <f>HYPERLINK("https://www.nba.com/stats/player/1630579/boxscores-traditional", "Jericho Sims")</f>
        <v>Jericho Sims</v>
      </c>
      <c r="F85">
        <v>7.2</v>
      </c>
      <c r="G85" s="4">
        <v>1.72</v>
      </c>
      <c r="H85" s="3">
        <v>0.99265999999999999</v>
      </c>
      <c r="I85" s="3">
        <v>0.96855999999999998</v>
      </c>
      <c r="J85" s="3">
        <v>0.89973000000000003</v>
      </c>
      <c r="K85" s="3">
        <v>0.75804000000000005</v>
      </c>
      <c r="L85" s="3">
        <v>0.54776000000000002</v>
      </c>
      <c r="M85" s="3">
        <v>0.31918000000000002</v>
      </c>
      <c r="N85" s="3">
        <v>0.14685999999999999</v>
      </c>
      <c r="O85" s="3">
        <v>5.1549999999999999E-2</v>
      </c>
      <c r="P85" s="3">
        <v>1.355E-2</v>
      </c>
      <c r="Q85" s="3">
        <v>2.64E-3</v>
      </c>
      <c r="R85" s="3">
        <v>3.8000000000000002E-4</v>
      </c>
      <c r="S85" s="3">
        <v>4.0000000000000003E-5</v>
      </c>
      <c r="T85" s="5">
        <f>Rebounds[[#This Row],[3+]]-Rebounds[[#This Row],[4+]]</f>
        <v>2.410000000000001E-2</v>
      </c>
      <c r="U85" s="5">
        <f>Rebounds[[#This Row],[4+]]-Rebounds[[#This Row],[5+]]</f>
        <v>6.8829999999999947E-2</v>
      </c>
      <c r="V85" s="5">
        <f>Rebounds[[#This Row],[5+]]-Rebounds[[#This Row],[6+]]</f>
        <v>0.14168999999999998</v>
      </c>
      <c r="W85" s="5">
        <f>Rebounds[[#This Row],[6+]]-Rebounds[[#This Row],[7+]]</f>
        <v>0.21028000000000002</v>
      </c>
      <c r="X85" s="5">
        <f>Rebounds[[#This Row],[7+]]-Rebounds[[#This Row],[8+]]</f>
        <v>0.22858000000000001</v>
      </c>
      <c r="Y85" s="5">
        <f>Rebounds[[#This Row],[8+]]-Rebounds[[#This Row],[9+]]</f>
        <v>0.17232000000000003</v>
      </c>
      <c r="Z85" s="5">
        <f>Rebounds[[#This Row],[9+]]-Rebounds[[#This Row],[10+]]</f>
        <v>9.5309999999999992E-2</v>
      </c>
      <c r="AA85" s="5">
        <f>Rebounds[[#This Row],[10+]]-Rebounds[[#This Row],[11+]]</f>
        <v>3.7999999999999999E-2</v>
      </c>
      <c r="AB85" s="5">
        <f>Rebounds[[#This Row],[11+]]-Rebounds[[#This Row],[12+]]</f>
        <v>1.091E-2</v>
      </c>
      <c r="AC85" s="5">
        <f>Rebounds[[#This Row],[12+]]-Rebounds[[#This Row],[13+]]</f>
        <v>2.2599999999999999E-3</v>
      </c>
      <c r="AD85" s="5">
        <f>Rebounds[[#This Row],[13+]]-Rebounds[[#This Row],[14+]]</f>
        <v>3.4000000000000002E-4</v>
      </c>
    </row>
    <row r="86" spans="1:30" x14ac:dyDescent="0.25">
      <c r="A86" s="10">
        <v>22400792</v>
      </c>
      <c r="B86" t="s">
        <v>248</v>
      </c>
      <c r="C86" t="s">
        <v>247</v>
      </c>
      <c r="D86" s="11">
        <v>0.8125</v>
      </c>
      <c r="E86" s="6" t="str">
        <f>HYPERLINK("https://www.nba.com/stats/player/1626157/boxscores-traditional", "Karl-Anthony Towns")</f>
        <v>Karl-Anthony Towns</v>
      </c>
      <c r="F86">
        <v>12</v>
      </c>
      <c r="G86" s="4">
        <v>4.1470000000000002</v>
      </c>
      <c r="H86" s="3">
        <v>0.98499999999999999</v>
      </c>
      <c r="I86" s="3">
        <v>0.97319999999999995</v>
      </c>
      <c r="J86" s="3">
        <v>0.95448999999999995</v>
      </c>
      <c r="K86" s="3">
        <v>0.92647000000000002</v>
      </c>
      <c r="L86" s="3">
        <v>0.88685999999999998</v>
      </c>
      <c r="M86" s="3">
        <v>0.83147000000000004</v>
      </c>
      <c r="N86" s="3">
        <v>0.76424000000000003</v>
      </c>
      <c r="O86" s="3">
        <v>0.68439000000000005</v>
      </c>
      <c r="P86" s="3">
        <v>0.59482999999999997</v>
      </c>
      <c r="Q86" s="3">
        <v>0.5</v>
      </c>
      <c r="R86" s="3">
        <v>0.40516999999999997</v>
      </c>
      <c r="S86" s="3">
        <v>0.31561</v>
      </c>
      <c r="T86" s="5">
        <f>Rebounds[[#This Row],[3+]]-Rebounds[[#This Row],[4+]]</f>
        <v>1.1800000000000033E-2</v>
      </c>
      <c r="U86" s="5">
        <f>Rebounds[[#This Row],[4+]]-Rebounds[[#This Row],[5+]]</f>
        <v>1.8710000000000004E-2</v>
      </c>
      <c r="V86" s="5">
        <f>Rebounds[[#This Row],[5+]]-Rebounds[[#This Row],[6+]]</f>
        <v>2.8019999999999934E-2</v>
      </c>
      <c r="W86" s="5">
        <f>Rebounds[[#This Row],[6+]]-Rebounds[[#This Row],[7+]]</f>
        <v>3.9610000000000034E-2</v>
      </c>
      <c r="X86" s="5">
        <f>Rebounds[[#This Row],[7+]]-Rebounds[[#This Row],[8+]]</f>
        <v>5.5389999999999939E-2</v>
      </c>
      <c r="Y86" s="5">
        <f>Rebounds[[#This Row],[8+]]-Rebounds[[#This Row],[9+]]</f>
        <v>6.7230000000000012E-2</v>
      </c>
      <c r="Z86" s="5">
        <f>Rebounds[[#This Row],[9+]]-Rebounds[[#This Row],[10+]]</f>
        <v>7.9849999999999977E-2</v>
      </c>
      <c r="AA86" s="5">
        <f>Rebounds[[#This Row],[10+]]-Rebounds[[#This Row],[11+]]</f>
        <v>8.9560000000000084E-2</v>
      </c>
      <c r="AB86" s="5">
        <f>Rebounds[[#This Row],[11+]]-Rebounds[[#This Row],[12+]]</f>
        <v>9.482999999999997E-2</v>
      </c>
      <c r="AC86" s="5">
        <f>Rebounds[[#This Row],[12+]]-Rebounds[[#This Row],[13+]]</f>
        <v>9.4830000000000025E-2</v>
      </c>
      <c r="AD86" s="5">
        <f>Rebounds[[#This Row],[13+]]-Rebounds[[#This Row],[14+]]</f>
        <v>8.9559999999999973E-2</v>
      </c>
    </row>
    <row r="87" spans="1:30" x14ac:dyDescent="0.25">
      <c r="A87" s="10">
        <v>22400792</v>
      </c>
      <c r="B87" t="s">
        <v>248</v>
      </c>
      <c r="C87" t="s">
        <v>247</v>
      </c>
      <c r="D87" s="11">
        <v>0.8125</v>
      </c>
      <c r="E87" s="6" t="str">
        <f>HYPERLINK("https://www.nba.com/stats/player/1630173/boxscores-traditional", "Precious Achiuwa")</f>
        <v>Precious Achiuwa</v>
      </c>
      <c r="F87">
        <v>8.1999999999999993</v>
      </c>
      <c r="G87" s="4">
        <v>2.5609999999999999</v>
      </c>
      <c r="H87" s="3">
        <v>0.97882000000000002</v>
      </c>
      <c r="I87" s="3">
        <v>0.94950000000000001</v>
      </c>
      <c r="J87" s="3">
        <v>0.89434999999999998</v>
      </c>
      <c r="K87" s="3">
        <v>0.80510999999999999</v>
      </c>
      <c r="L87" s="3">
        <v>0.68081999999999998</v>
      </c>
      <c r="M87" s="3">
        <v>0.53188000000000002</v>
      </c>
      <c r="N87" s="3">
        <v>0.37828000000000001</v>
      </c>
      <c r="O87" s="3">
        <v>0.24196000000000001</v>
      </c>
      <c r="P87" s="3">
        <v>0.13786000000000001</v>
      </c>
      <c r="Q87" s="3">
        <v>6.9440000000000002E-2</v>
      </c>
      <c r="R87" s="3">
        <v>3.074E-2</v>
      </c>
      <c r="S87" s="3">
        <v>1.191E-2</v>
      </c>
      <c r="T87" s="5">
        <f>Rebounds[[#This Row],[3+]]-Rebounds[[#This Row],[4+]]</f>
        <v>2.9320000000000013E-2</v>
      </c>
      <c r="U87" s="5">
        <f>Rebounds[[#This Row],[4+]]-Rebounds[[#This Row],[5+]]</f>
        <v>5.5150000000000032E-2</v>
      </c>
      <c r="V87" s="5">
        <f>Rebounds[[#This Row],[5+]]-Rebounds[[#This Row],[6+]]</f>
        <v>8.9239999999999986E-2</v>
      </c>
      <c r="W87" s="5">
        <f>Rebounds[[#This Row],[6+]]-Rebounds[[#This Row],[7+]]</f>
        <v>0.12429000000000001</v>
      </c>
      <c r="X87" s="5">
        <f>Rebounds[[#This Row],[7+]]-Rebounds[[#This Row],[8+]]</f>
        <v>0.14893999999999996</v>
      </c>
      <c r="Y87" s="5">
        <f>Rebounds[[#This Row],[8+]]-Rebounds[[#This Row],[9+]]</f>
        <v>0.15360000000000001</v>
      </c>
      <c r="Z87" s="5">
        <f>Rebounds[[#This Row],[9+]]-Rebounds[[#This Row],[10+]]</f>
        <v>0.13632</v>
      </c>
      <c r="AA87" s="5">
        <f>Rebounds[[#This Row],[10+]]-Rebounds[[#This Row],[11+]]</f>
        <v>0.1041</v>
      </c>
      <c r="AB87" s="5">
        <f>Rebounds[[#This Row],[11+]]-Rebounds[[#This Row],[12+]]</f>
        <v>6.8420000000000009E-2</v>
      </c>
      <c r="AC87" s="5">
        <f>Rebounds[[#This Row],[12+]]-Rebounds[[#This Row],[13+]]</f>
        <v>3.8699999999999998E-2</v>
      </c>
      <c r="AD87" s="5">
        <f>Rebounds[[#This Row],[13+]]-Rebounds[[#This Row],[14+]]</f>
        <v>1.883E-2</v>
      </c>
    </row>
    <row r="88" spans="1:30" x14ac:dyDescent="0.25">
      <c r="A88" s="10">
        <v>22400792</v>
      </c>
      <c r="B88" t="s">
        <v>248</v>
      </c>
      <c r="C88" t="s">
        <v>247</v>
      </c>
      <c r="D88" s="11">
        <v>0.8125</v>
      </c>
      <c r="E88" s="6" t="str">
        <f>HYPERLINK("https://www.nba.com/stats/player/1628384/boxscores-traditional", "OG Anunoby")</f>
        <v>OG Anunoby</v>
      </c>
      <c r="F88">
        <v>5</v>
      </c>
      <c r="G88" s="4">
        <v>2.0979999999999999</v>
      </c>
      <c r="H88" s="3">
        <v>0.82894000000000001</v>
      </c>
      <c r="I88" s="3">
        <v>0.68439000000000005</v>
      </c>
      <c r="J88" s="3">
        <v>0.5</v>
      </c>
      <c r="K88" s="3">
        <v>0.31561</v>
      </c>
      <c r="L88" s="3">
        <v>0.17105999999999999</v>
      </c>
      <c r="M88" s="3">
        <v>7.6359999999999997E-2</v>
      </c>
      <c r="N88" s="3">
        <v>2.8070000000000001E-2</v>
      </c>
      <c r="O88" s="3">
        <v>8.6599999999999993E-3</v>
      </c>
      <c r="P88" s="3">
        <v>2.1199999999999999E-3</v>
      </c>
      <c r="Q88" s="3">
        <v>4.2000000000000002E-4</v>
      </c>
      <c r="R88" s="3">
        <v>6.9999999999999994E-5</v>
      </c>
      <c r="S88" s="3">
        <v>0</v>
      </c>
      <c r="T88" s="5">
        <f>Rebounds[[#This Row],[3+]]-Rebounds[[#This Row],[4+]]</f>
        <v>0.14454999999999996</v>
      </c>
      <c r="U88" s="5">
        <f>Rebounds[[#This Row],[4+]]-Rebounds[[#This Row],[5+]]</f>
        <v>0.18439000000000005</v>
      </c>
      <c r="V88" s="5">
        <f>Rebounds[[#This Row],[5+]]-Rebounds[[#This Row],[6+]]</f>
        <v>0.18439</v>
      </c>
      <c r="W88" s="5">
        <f>Rebounds[[#This Row],[6+]]-Rebounds[[#This Row],[7+]]</f>
        <v>0.14455000000000001</v>
      </c>
      <c r="X88" s="5">
        <f>Rebounds[[#This Row],[7+]]-Rebounds[[#This Row],[8+]]</f>
        <v>9.4699999999999993E-2</v>
      </c>
      <c r="Y88" s="5">
        <f>Rebounds[[#This Row],[8+]]-Rebounds[[#This Row],[9+]]</f>
        <v>4.829E-2</v>
      </c>
      <c r="Z88" s="5">
        <f>Rebounds[[#This Row],[9+]]-Rebounds[[#This Row],[10+]]</f>
        <v>1.9410000000000004E-2</v>
      </c>
      <c r="AA88" s="5">
        <f>Rebounds[[#This Row],[10+]]-Rebounds[[#This Row],[11+]]</f>
        <v>6.5399999999999989E-3</v>
      </c>
      <c r="AB88" s="5">
        <f>Rebounds[[#This Row],[11+]]-Rebounds[[#This Row],[12+]]</f>
        <v>1.6999999999999999E-3</v>
      </c>
      <c r="AC88" s="5">
        <f>Rebounds[[#This Row],[12+]]-Rebounds[[#This Row],[13+]]</f>
        <v>3.5000000000000005E-4</v>
      </c>
      <c r="AD88" s="5">
        <f>Rebounds[[#This Row],[13+]]-Rebounds[[#This Row],[14+]]</f>
        <v>6.9999999999999994E-5</v>
      </c>
    </row>
    <row r="89" spans="1:30" x14ac:dyDescent="0.25">
      <c r="A89" s="10">
        <v>22400792</v>
      </c>
      <c r="B89" t="s">
        <v>248</v>
      </c>
      <c r="C89" t="s">
        <v>247</v>
      </c>
      <c r="D89" s="11">
        <v>0.8125</v>
      </c>
      <c r="E89" s="6" t="str">
        <f>HYPERLINK("https://www.nba.com/stats/player/1628969/boxscores-traditional", "Mikal Bridges")</f>
        <v>Mikal Bridges</v>
      </c>
      <c r="F89">
        <v>3.2</v>
      </c>
      <c r="G89" s="4">
        <v>0.98</v>
      </c>
      <c r="H89" s="3">
        <v>0.57926</v>
      </c>
      <c r="I89" s="3">
        <v>0.20610999999999999</v>
      </c>
      <c r="J89" s="3">
        <v>3.288E-2</v>
      </c>
      <c r="K89" s="3">
        <v>2.1199999999999999E-3</v>
      </c>
      <c r="L89" s="3">
        <v>5.0000000000000002E-5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5">
        <f>Rebounds[[#This Row],[3+]]-Rebounds[[#This Row],[4+]]</f>
        <v>0.37314999999999998</v>
      </c>
      <c r="U89" s="5">
        <f>Rebounds[[#This Row],[4+]]-Rebounds[[#This Row],[5+]]</f>
        <v>0.17323</v>
      </c>
      <c r="V89" s="5">
        <f>Rebounds[[#This Row],[5+]]-Rebounds[[#This Row],[6+]]</f>
        <v>3.0759999999999999E-2</v>
      </c>
      <c r="W89" s="5">
        <f>Rebounds[[#This Row],[6+]]-Rebounds[[#This Row],[7+]]</f>
        <v>2.0699999999999998E-3</v>
      </c>
      <c r="X89" s="5">
        <f>Rebounds[[#This Row],[7+]]-Rebounds[[#This Row],[8+]]</f>
        <v>5.0000000000000002E-5</v>
      </c>
      <c r="Y89" s="5">
        <f>Rebounds[[#This Row],[8+]]-Rebounds[[#This Row],[9+]]</f>
        <v>0</v>
      </c>
      <c r="Z89" s="5">
        <f>Rebounds[[#This Row],[9+]]-Rebounds[[#This Row],[10+]]</f>
        <v>0</v>
      </c>
      <c r="AA89" s="5">
        <f>Rebounds[[#This Row],[10+]]-Rebounds[[#This Row],[11+]]</f>
        <v>0</v>
      </c>
      <c r="AB89" s="5">
        <f>Rebounds[[#This Row],[11+]]-Rebounds[[#This Row],[12+]]</f>
        <v>0</v>
      </c>
      <c r="AC89" s="5">
        <f>Rebounds[[#This Row],[12+]]-Rebounds[[#This Row],[13+]]</f>
        <v>0</v>
      </c>
      <c r="AD89" s="5">
        <f>Rebounds[[#This Row],[13+]]-Rebounds[[#This Row],[14+]]</f>
        <v>0</v>
      </c>
    </row>
    <row r="90" spans="1:30" x14ac:dyDescent="0.25">
      <c r="A90" s="10">
        <v>22400793</v>
      </c>
      <c r="B90" t="s">
        <v>194</v>
      </c>
      <c r="C90" t="s">
        <v>261</v>
      </c>
      <c r="D90" s="11">
        <v>0.83333333333333337</v>
      </c>
      <c r="E90" s="6" t="str">
        <f>HYPERLINK("https://www.nba.com/stats/player/203507/boxscores-traditional", "Giannis Antetokounmpo")</f>
        <v>Giannis Antetokounmpo</v>
      </c>
      <c r="F90">
        <v>13.6</v>
      </c>
      <c r="G90" s="4">
        <v>2.4169999999999998</v>
      </c>
      <c r="H90" s="3">
        <v>1</v>
      </c>
      <c r="I90" s="3">
        <v>0.99995999999999996</v>
      </c>
      <c r="J90" s="3">
        <v>0.99980999999999998</v>
      </c>
      <c r="K90" s="3">
        <v>0.99916000000000005</v>
      </c>
      <c r="L90" s="3">
        <v>0.99682999999999999</v>
      </c>
      <c r="M90" s="3">
        <v>0.98982999999999999</v>
      </c>
      <c r="N90" s="3">
        <v>0.97128000000000003</v>
      </c>
      <c r="O90" s="3">
        <v>0.93189</v>
      </c>
      <c r="P90" s="3">
        <v>0.85992999999999997</v>
      </c>
      <c r="Q90" s="3">
        <v>0.74536999999999998</v>
      </c>
      <c r="R90" s="3">
        <v>0.59870999999999996</v>
      </c>
      <c r="S90" s="3">
        <v>0.43251000000000001</v>
      </c>
      <c r="T90" s="5">
        <f>Rebounds[[#This Row],[3+]]-Rebounds[[#This Row],[4+]]</f>
        <v>4.0000000000040004E-5</v>
      </c>
      <c r="U90" s="5">
        <f>Rebounds[[#This Row],[4+]]-Rebounds[[#This Row],[5+]]</f>
        <v>1.4999999999998348E-4</v>
      </c>
      <c r="V90" s="5">
        <f>Rebounds[[#This Row],[5+]]-Rebounds[[#This Row],[6+]]</f>
        <v>6.4999999999992841E-4</v>
      </c>
      <c r="W90" s="5">
        <f>Rebounds[[#This Row],[6+]]-Rebounds[[#This Row],[7+]]</f>
        <v>2.3300000000000542E-3</v>
      </c>
      <c r="X90" s="5">
        <f>Rebounds[[#This Row],[7+]]-Rebounds[[#This Row],[8+]]</f>
        <v>7.0000000000000062E-3</v>
      </c>
      <c r="Y90" s="5">
        <f>Rebounds[[#This Row],[8+]]-Rebounds[[#This Row],[9+]]</f>
        <v>1.8549999999999955E-2</v>
      </c>
      <c r="Z90" s="5">
        <f>Rebounds[[#This Row],[9+]]-Rebounds[[#This Row],[10+]]</f>
        <v>3.9390000000000036E-2</v>
      </c>
      <c r="AA90" s="5">
        <f>Rebounds[[#This Row],[10+]]-Rebounds[[#This Row],[11+]]</f>
        <v>7.1960000000000024E-2</v>
      </c>
      <c r="AB90" s="5">
        <f>Rebounds[[#This Row],[11+]]-Rebounds[[#This Row],[12+]]</f>
        <v>0.11456</v>
      </c>
      <c r="AC90" s="5">
        <f>Rebounds[[#This Row],[12+]]-Rebounds[[#This Row],[13+]]</f>
        <v>0.14666000000000001</v>
      </c>
      <c r="AD90" s="5">
        <f>Rebounds[[#This Row],[13+]]-Rebounds[[#This Row],[14+]]</f>
        <v>0.16619999999999996</v>
      </c>
    </row>
    <row r="91" spans="1:30" x14ac:dyDescent="0.25">
      <c r="A91" s="10">
        <v>22400793</v>
      </c>
      <c r="B91" t="s">
        <v>194</v>
      </c>
      <c r="C91" t="s">
        <v>261</v>
      </c>
      <c r="D91" s="11">
        <v>0.83333333333333337</v>
      </c>
      <c r="E91" s="6" t="str">
        <f>HYPERLINK("https://www.nba.com/stats/player/1628398/boxscores-traditional", "Kyle Kuzma")</f>
        <v>Kyle Kuzma</v>
      </c>
      <c r="F91">
        <v>8.5</v>
      </c>
      <c r="G91" s="4">
        <v>2.6930000000000001</v>
      </c>
      <c r="H91" s="3">
        <v>0.97931999999999997</v>
      </c>
      <c r="I91" s="3">
        <v>0.95254000000000005</v>
      </c>
      <c r="J91" s="3">
        <v>0.9032</v>
      </c>
      <c r="K91" s="3">
        <v>0.82381000000000004</v>
      </c>
      <c r="L91" s="3">
        <v>0.71226</v>
      </c>
      <c r="M91" s="3">
        <v>0.57535000000000003</v>
      </c>
      <c r="N91" s="3">
        <v>0.42465000000000003</v>
      </c>
      <c r="O91" s="3">
        <v>0.28774</v>
      </c>
      <c r="P91" s="3">
        <v>0.17619000000000001</v>
      </c>
      <c r="Q91" s="3">
        <v>9.6799999999999997E-2</v>
      </c>
      <c r="R91" s="3">
        <v>4.7460000000000002E-2</v>
      </c>
      <c r="S91" s="3">
        <v>2.068E-2</v>
      </c>
      <c r="T91" s="5">
        <f>Rebounds[[#This Row],[3+]]-Rebounds[[#This Row],[4+]]</f>
        <v>2.6779999999999915E-2</v>
      </c>
      <c r="U91" s="5">
        <f>Rebounds[[#This Row],[4+]]-Rebounds[[#This Row],[5+]]</f>
        <v>4.934000000000005E-2</v>
      </c>
      <c r="V91" s="5">
        <f>Rebounds[[#This Row],[5+]]-Rebounds[[#This Row],[6+]]</f>
        <v>7.9389999999999961E-2</v>
      </c>
      <c r="W91" s="5">
        <f>Rebounds[[#This Row],[6+]]-Rebounds[[#This Row],[7+]]</f>
        <v>0.11155000000000004</v>
      </c>
      <c r="X91" s="5">
        <f>Rebounds[[#This Row],[7+]]-Rebounds[[#This Row],[8+]]</f>
        <v>0.13690999999999998</v>
      </c>
      <c r="Y91" s="5">
        <f>Rebounds[[#This Row],[8+]]-Rebounds[[#This Row],[9+]]</f>
        <v>0.1507</v>
      </c>
      <c r="Z91" s="5">
        <f>Rebounds[[#This Row],[9+]]-Rebounds[[#This Row],[10+]]</f>
        <v>0.13691000000000003</v>
      </c>
      <c r="AA91" s="5">
        <f>Rebounds[[#This Row],[10+]]-Rebounds[[#This Row],[11+]]</f>
        <v>0.11154999999999998</v>
      </c>
      <c r="AB91" s="5">
        <f>Rebounds[[#This Row],[11+]]-Rebounds[[#This Row],[12+]]</f>
        <v>7.9390000000000016E-2</v>
      </c>
      <c r="AC91" s="5">
        <f>Rebounds[[#This Row],[12+]]-Rebounds[[#This Row],[13+]]</f>
        <v>4.9339999999999995E-2</v>
      </c>
      <c r="AD91" s="5">
        <f>Rebounds[[#This Row],[13+]]-Rebounds[[#This Row],[14+]]</f>
        <v>2.6780000000000002E-2</v>
      </c>
    </row>
    <row r="92" spans="1:30" x14ac:dyDescent="0.25">
      <c r="A92" s="10">
        <v>22400793</v>
      </c>
      <c r="B92" t="s">
        <v>194</v>
      </c>
      <c r="C92" t="s">
        <v>261</v>
      </c>
      <c r="D92" s="11">
        <v>0.83333333333333337</v>
      </c>
      <c r="E92" s="6" t="str">
        <f>HYPERLINK("https://www.nba.com/stats/player/1626171/boxscores-traditional", "Bobby Portis")</f>
        <v>Bobby Portis</v>
      </c>
      <c r="F92">
        <v>11.6</v>
      </c>
      <c r="G92" s="4">
        <v>4.3629999999999995</v>
      </c>
      <c r="H92" s="3">
        <v>0.97558</v>
      </c>
      <c r="I92" s="3">
        <v>0.95906999999999998</v>
      </c>
      <c r="J92" s="3">
        <v>0.93447999999999998</v>
      </c>
      <c r="K92" s="3">
        <v>0.89973000000000003</v>
      </c>
      <c r="L92" s="3">
        <v>0.85314000000000001</v>
      </c>
      <c r="M92" s="3">
        <v>0.79673000000000005</v>
      </c>
      <c r="N92" s="3">
        <v>0.72575000000000001</v>
      </c>
      <c r="O92" s="3">
        <v>0.64431000000000005</v>
      </c>
      <c r="P92" s="3">
        <v>0.55567</v>
      </c>
      <c r="Q92" s="3">
        <v>0.46414</v>
      </c>
      <c r="R92" s="3">
        <v>0.37447999999999998</v>
      </c>
      <c r="S92" s="3">
        <v>0.29115999999999997</v>
      </c>
      <c r="T92" s="5">
        <f>Rebounds[[#This Row],[3+]]-Rebounds[[#This Row],[4+]]</f>
        <v>1.6510000000000025E-2</v>
      </c>
      <c r="U92" s="5">
        <f>Rebounds[[#This Row],[4+]]-Rebounds[[#This Row],[5+]]</f>
        <v>2.4590000000000001E-2</v>
      </c>
      <c r="V92" s="5">
        <f>Rebounds[[#This Row],[5+]]-Rebounds[[#This Row],[6+]]</f>
        <v>3.4749999999999948E-2</v>
      </c>
      <c r="W92" s="5">
        <f>Rebounds[[#This Row],[6+]]-Rebounds[[#This Row],[7+]]</f>
        <v>4.659000000000002E-2</v>
      </c>
      <c r="X92" s="5">
        <f>Rebounds[[#This Row],[7+]]-Rebounds[[#This Row],[8+]]</f>
        <v>5.640999999999996E-2</v>
      </c>
      <c r="Y92" s="5">
        <f>Rebounds[[#This Row],[8+]]-Rebounds[[#This Row],[9+]]</f>
        <v>7.0980000000000043E-2</v>
      </c>
      <c r="Z92" s="5">
        <f>Rebounds[[#This Row],[9+]]-Rebounds[[#This Row],[10+]]</f>
        <v>8.1439999999999957E-2</v>
      </c>
      <c r="AA92" s="5">
        <f>Rebounds[[#This Row],[10+]]-Rebounds[[#This Row],[11+]]</f>
        <v>8.8640000000000052E-2</v>
      </c>
      <c r="AB92" s="5">
        <f>Rebounds[[#This Row],[11+]]-Rebounds[[#This Row],[12+]]</f>
        <v>9.153E-2</v>
      </c>
      <c r="AC92" s="5">
        <f>Rebounds[[#This Row],[12+]]-Rebounds[[#This Row],[13+]]</f>
        <v>8.9660000000000017E-2</v>
      </c>
      <c r="AD92" s="5">
        <f>Rebounds[[#This Row],[13+]]-Rebounds[[#This Row],[14+]]</f>
        <v>8.3320000000000005E-2</v>
      </c>
    </row>
    <row r="93" spans="1:30" x14ac:dyDescent="0.25">
      <c r="A93" s="10">
        <v>22400793</v>
      </c>
      <c r="B93" t="s">
        <v>194</v>
      </c>
      <c r="C93" t="s">
        <v>261</v>
      </c>
      <c r="D93" s="11">
        <v>0.83333333333333337</v>
      </c>
      <c r="E93" s="6" t="str">
        <f>HYPERLINK("https://www.nba.com/stats/player/203081/boxscores-traditional", "Damian Lillard")</f>
        <v>Damian Lillard</v>
      </c>
      <c r="F93">
        <v>5.6</v>
      </c>
      <c r="G93" s="4">
        <v>2.1539999999999999</v>
      </c>
      <c r="H93" s="3">
        <v>0.88685999999999998</v>
      </c>
      <c r="I93" s="3">
        <v>0.77034999999999998</v>
      </c>
      <c r="J93" s="3">
        <v>0.61026000000000002</v>
      </c>
      <c r="K93" s="3">
        <v>0.42465000000000003</v>
      </c>
      <c r="L93" s="3">
        <v>0.25785000000000002</v>
      </c>
      <c r="M93" s="3">
        <v>0.13350000000000001</v>
      </c>
      <c r="N93" s="3">
        <v>5.7049999999999997E-2</v>
      </c>
      <c r="O93" s="3">
        <v>2.068E-2</v>
      </c>
      <c r="P93" s="3">
        <v>6.0400000000000002E-3</v>
      </c>
      <c r="Q93" s="3">
        <v>1.49E-3</v>
      </c>
      <c r="R93" s="3">
        <v>2.9E-4</v>
      </c>
      <c r="S93" s="3">
        <v>5.0000000000000002E-5</v>
      </c>
      <c r="T93" s="5">
        <f>Rebounds[[#This Row],[3+]]-Rebounds[[#This Row],[4+]]</f>
        <v>0.11651</v>
      </c>
      <c r="U93" s="5">
        <f>Rebounds[[#This Row],[4+]]-Rebounds[[#This Row],[5+]]</f>
        <v>0.16008999999999995</v>
      </c>
      <c r="V93" s="5">
        <f>Rebounds[[#This Row],[5+]]-Rebounds[[#This Row],[6+]]</f>
        <v>0.18561</v>
      </c>
      <c r="W93" s="5">
        <f>Rebounds[[#This Row],[6+]]-Rebounds[[#This Row],[7+]]</f>
        <v>0.1668</v>
      </c>
      <c r="X93" s="5">
        <f>Rebounds[[#This Row],[7+]]-Rebounds[[#This Row],[8+]]</f>
        <v>0.12435000000000002</v>
      </c>
      <c r="Y93" s="5">
        <f>Rebounds[[#This Row],[8+]]-Rebounds[[#This Row],[9+]]</f>
        <v>7.6450000000000018E-2</v>
      </c>
      <c r="Z93" s="5">
        <f>Rebounds[[#This Row],[9+]]-Rebounds[[#This Row],[10+]]</f>
        <v>3.637E-2</v>
      </c>
      <c r="AA93" s="5">
        <f>Rebounds[[#This Row],[10+]]-Rebounds[[#This Row],[11+]]</f>
        <v>1.464E-2</v>
      </c>
      <c r="AB93" s="5">
        <f>Rebounds[[#This Row],[11+]]-Rebounds[[#This Row],[12+]]</f>
        <v>4.5500000000000002E-3</v>
      </c>
      <c r="AC93" s="5">
        <f>Rebounds[[#This Row],[12+]]-Rebounds[[#This Row],[13+]]</f>
        <v>1.2000000000000001E-3</v>
      </c>
      <c r="AD93" s="5">
        <f>Rebounds[[#This Row],[13+]]-Rebounds[[#This Row],[14+]]</f>
        <v>2.4000000000000001E-4</v>
      </c>
    </row>
    <row r="94" spans="1:30" x14ac:dyDescent="0.25">
      <c r="A94" s="10">
        <v>22400793</v>
      </c>
      <c r="B94" t="s">
        <v>194</v>
      </c>
      <c r="C94" t="s">
        <v>261</v>
      </c>
      <c r="D94" s="11">
        <v>0.83333333333333337</v>
      </c>
      <c r="E94" s="6" t="str">
        <f>HYPERLINK("https://www.nba.com/stats/player/201572/boxscores-traditional", "Brook Lopez")</f>
        <v>Brook Lopez</v>
      </c>
      <c r="F94">
        <v>4.8</v>
      </c>
      <c r="G94" s="4">
        <v>2.3149999999999999</v>
      </c>
      <c r="H94" s="3">
        <v>0.7823</v>
      </c>
      <c r="I94" s="3">
        <v>0.63683000000000001</v>
      </c>
      <c r="J94" s="3">
        <v>0.46414</v>
      </c>
      <c r="K94" s="3">
        <v>0.30153000000000002</v>
      </c>
      <c r="L94" s="3">
        <v>0.17105999999999999</v>
      </c>
      <c r="M94" s="3">
        <v>8.3790000000000003E-2</v>
      </c>
      <c r="N94" s="3">
        <v>3.5150000000000001E-2</v>
      </c>
      <c r="O94" s="3">
        <v>1.222E-2</v>
      </c>
      <c r="P94" s="3">
        <v>3.6800000000000001E-3</v>
      </c>
      <c r="Q94" s="3">
        <v>9.3999999999999997E-4</v>
      </c>
      <c r="R94" s="3">
        <v>2.0000000000000001E-4</v>
      </c>
      <c r="S94" s="3">
        <v>4.0000000000000003E-5</v>
      </c>
      <c r="T94" s="5">
        <f>Rebounds[[#This Row],[3+]]-Rebounds[[#This Row],[4+]]</f>
        <v>0.14546999999999999</v>
      </c>
      <c r="U94" s="5">
        <f>Rebounds[[#This Row],[4+]]-Rebounds[[#This Row],[5+]]</f>
        <v>0.17269000000000001</v>
      </c>
      <c r="V94" s="5">
        <f>Rebounds[[#This Row],[5+]]-Rebounds[[#This Row],[6+]]</f>
        <v>0.16260999999999998</v>
      </c>
      <c r="W94" s="5">
        <f>Rebounds[[#This Row],[6+]]-Rebounds[[#This Row],[7+]]</f>
        <v>0.13047000000000003</v>
      </c>
      <c r="X94" s="5">
        <f>Rebounds[[#This Row],[7+]]-Rebounds[[#This Row],[8+]]</f>
        <v>8.7269999999999986E-2</v>
      </c>
      <c r="Y94" s="5">
        <f>Rebounds[[#This Row],[8+]]-Rebounds[[#This Row],[9+]]</f>
        <v>4.8640000000000003E-2</v>
      </c>
      <c r="Z94" s="5">
        <f>Rebounds[[#This Row],[9+]]-Rebounds[[#This Row],[10+]]</f>
        <v>2.2929999999999999E-2</v>
      </c>
      <c r="AA94" s="5">
        <f>Rebounds[[#This Row],[10+]]-Rebounds[[#This Row],[11+]]</f>
        <v>8.539999999999999E-3</v>
      </c>
      <c r="AB94" s="5">
        <f>Rebounds[[#This Row],[11+]]-Rebounds[[#This Row],[12+]]</f>
        <v>2.7400000000000002E-3</v>
      </c>
      <c r="AC94" s="5">
        <f>Rebounds[[#This Row],[12+]]-Rebounds[[#This Row],[13+]]</f>
        <v>7.3999999999999999E-4</v>
      </c>
      <c r="AD94" s="5">
        <f>Rebounds[[#This Row],[13+]]-Rebounds[[#This Row],[14+]]</f>
        <v>1.6000000000000001E-4</v>
      </c>
    </row>
    <row r="95" spans="1:30" x14ac:dyDescent="0.25">
      <c r="A95" s="10">
        <v>22400793</v>
      </c>
      <c r="B95" t="s">
        <v>194</v>
      </c>
      <c r="C95" t="s">
        <v>261</v>
      </c>
      <c r="D95" s="11">
        <v>0.83333333333333337</v>
      </c>
      <c r="E95" s="6" t="str">
        <f>HYPERLINK("https://www.nba.com/stats/player/1629645/boxscores-traditional", "Kevin Porter Jr.")</f>
        <v>Kevin Porter Jr.</v>
      </c>
      <c r="F95">
        <v>4.5</v>
      </c>
      <c r="G95" s="4">
        <v>3.5</v>
      </c>
      <c r="H95" s="3">
        <v>0.66639999999999999</v>
      </c>
      <c r="I95" s="3">
        <v>0.55567</v>
      </c>
      <c r="J95" s="3">
        <v>0.44433</v>
      </c>
      <c r="K95" s="3">
        <v>0.33360000000000001</v>
      </c>
      <c r="L95" s="3">
        <v>0.23885000000000001</v>
      </c>
      <c r="M95" s="3">
        <v>0.15866</v>
      </c>
      <c r="N95" s="3">
        <v>9.8530000000000006E-2</v>
      </c>
      <c r="O95" s="3">
        <v>5.8209999999999998E-2</v>
      </c>
      <c r="P95" s="3">
        <v>3.1440000000000003E-2</v>
      </c>
      <c r="Q95" s="3">
        <v>1.618E-2</v>
      </c>
      <c r="R95" s="3">
        <v>7.5500000000000003E-3</v>
      </c>
      <c r="S95" s="3">
        <v>3.3600000000000001E-3</v>
      </c>
      <c r="T95" s="5">
        <f>Rebounds[[#This Row],[3+]]-Rebounds[[#This Row],[4+]]</f>
        <v>0.11073</v>
      </c>
      <c r="U95" s="5">
        <f>Rebounds[[#This Row],[4+]]-Rebounds[[#This Row],[5+]]</f>
        <v>0.11133999999999999</v>
      </c>
      <c r="V95" s="5">
        <f>Rebounds[[#This Row],[5+]]-Rebounds[[#This Row],[6+]]</f>
        <v>0.11073</v>
      </c>
      <c r="W95" s="5">
        <f>Rebounds[[#This Row],[6+]]-Rebounds[[#This Row],[7+]]</f>
        <v>9.4750000000000001E-2</v>
      </c>
      <c r="X95" s="5">
        <f>Rebounds[[#This Row],[7+]]-Rebounds[[#This Row],[8+]]</f>
        <v>8.0190000000000011E-2</v>
      </c>
      <c r="Y95" s="5">
        <f>Rebounds[[#This Row],[8+]]-Rebounds[[#This Row],[9+]]</f>
        <v>6.0129999999999989E-2</v>
      </c>
      <c r="Z95" s="5">
        <f>Rebounds[[#This Row],[9+]]-Rebounds[[#This Row],[10+]]</f>
        <v>4.0320000000000009E-2</v>
      </c>
      <c r="AA95" s="5">
        <f>Rebounds[[#This Row],[10+]]-Rebounds[[#This Row],[11+]]</f>
        <v>2.6769999999999995E-2</v>
      </c>
      <c r="AB95" s="5">
        <f>Rebounds[[#This Row],[11+]]-Rebounds[[#This Row],[12+]]</f>
        <v>1.5260000000000003E-2</v>
      </c>
      <c r="AC95" s="5">
        <f>Rebounds[[#This Row],[12+]]-Rebounds[[#This Row],[13+]]</f>
        <v>8.6299999999999988E-3</v>
      </c>
      <c r="AD95" s="5">
        <f>Rebounds[[#This Row],[13+]]-Rebounds[[#This Row],[14+]]</f>
        <v>4.1900000000000001E-3</v>
      </c>
    </row>
    <row r="96" spans="1:30" x14ac:dyDescent="0.25">
      <c r="A96" s="10">
        <v>22400793</v>
      </c>
      <c r="B96" t="s">
        <v>194</v>
      </c>
      <c r="C96" t="s">
        <v>261</v>
      </c>
      <c r="D96" s="11">
        <v>0.83333333333333337</v>
      </c>
      <c r="E96" s="6" t="str">
        <f>HYPERLINK("https://www.nba.com/stats/player/1627752/boxscores-traditional", "Taurean Prince")</f>
        <v>Taurean Prince</v>
      </c>
      <c r="F96">
        <v>3.8</v>
      </c>
      <c r="G96" s="4">
        <v>2.4</v>
      </c>
      <c r="H96" s="3">
        <v>0.62929999999999997</v>
      </c>
      <c r="I96" s="3">
        <v>0.46811999999999998</v>
      </c>
      <c r="J96" s="3">
        <v>0.30853999999999998</v>
      </c>
      <c r="K96" s="3">
        <v>0.17879</v>
      </c>
      <c r="L96" s="3">
        <v>9.1759999999999994E-2</v>
      </c>
      <c r="M96" s="3">
        <v>4.0059999999999998E-2</v>
      </c>
      <c r="N96" s="3">
        <v>1.4999999999999999E-2</v>
      </c>
      <c r="O96" s="3">
        <v>4.9399999999999999E-3</v>
      </c>
      <c r="P96" s="3">
        <v>1.3500000000000001E-3</v>
      </c>
      <c r="Q96" s="3">
        <v>3.1E-4</v>
      </c>
      <c r="R96" s="3">
        <v>6.0000000000000002E-5</v>
      </c>
      <c r="S96" s="3">
        <v>0</v>
      </c>
      <c r="T96" s="5">
        <f>Rebounds[[#This Row],[3+]]-Rebounds[[#This Row],[4+]]</f>
        <v>0.16117999999999999</v>
      </c>
      <c r="U96" s="5">
        <f>Rebounds[[#This Row],[4+]]-Rebounds[[#This Row],[5+]]</f>
        <v>0.15958</v>
      </c>
      <c r="V96" s="5">
        <f>Rebounds[[#This Row],[5+]]-Rebounds[[#This Row],[6+]]</f>
        <v>0.12974999999999998</v>
      </c>
      <c r="W96" s="5">
        <f>Rebounds[[#This Row],[6+]]-Rebounds[[#This Row],[7+]]</f>
        <v>8.703000000000001E-2</v>
      </c>
      <c r="X96" s="5">
        <f>Rebounds[[#This Row],[7+]]-Rebounds[[#This Row],[8+]]</f>
        <v>5.1699999999999996E-2</v>
      </c>
      <c r="Y96" s="5">
        <f>Rebounds[[#This Row],[8+]]-Rebounds[[#This Row],[9+]]</f>
        <v>2.5059999999999999E-2</v>
      </c>
      <c r="Z96" s="5">
        <f>Rebounds[[#This Row],[9+]]-Rebounds[[#This Row],[10+]]</f>
        <v>1.0059999999999999E-2</v>
      </c>
      <c r="AA96" s="5">
        <f>Rebounds[[#This Row],[10+]]-Rebounds[[#This Row],[11+]]</f>
        <v>3.5899999999999999E-3</v>
      </c>
      <c r="AB96" s="5">
        <f>Rebounds[[#This Row],[11+]]-Rebounds[[#This Row],[12+]]</f>
        <v>1.0400000000000001E-3</v>
      </c>
      <c r="AC96" s="5">
        <f>Rebounds[[#This Row],[12+]]-Rebounds[[#This Row],[13+]]</f>
        <v>2.5000000000000001E-4</v>
      </c>
      <c r="AD96" s="5">
        <f>Rebounds[[#This Row],[13+]]-Rebounds[[#This Row],[14+]]</f>
        <v>6.0000000000000002E-5</v>
      </c>
    </row>
    <row r="97" spans="1:30" x14ac:dyDescent="0.25">
      <c r="A97" s="10">
        <v>22400793</v>
      </c>
      <c r="B97" t="s">
        <v>194</v>
      </c>
      <c r="C97" t="s">
        <v>261</v>
      </c>
      <c r="D97" s="11">
        <v>0.83333333333333337</v>
      </c>
      <c r="E97" s="6" t="str">
        <f>HYPERLINK("https://www.nba.com/stats/player/1629018/boxscores-traditional", "Gary Trent Jr.")</f>
        <v>Gary Trent Jr.</v>
      </c>
      <c r="F97">
        <v>3</v>
      </c>
      <c r="G97" s="4">
        <v>2.5300000000000002</v>
      </c>
      <c r="H97" s="3">
        <v>0.5</v>
      </c>
      <c r="I97" s="3">
        <v>0.34458</v>
      </c>
      <c r="J97" s="3">
        <v>0.21476000000000001</v>
      </c>
      <c r="K97" s="3">
        <v>0.11702</v>
      </c>
      <c r="L97" s="3">
        <v>5.7049999999999997E-2</v>
      </c>
      <c r="M97" s="3">
        <v>2.385E-2</v>
      </c>
      <c r="N97" s="3">
        <v>8.8900000000000003E-3</v>
      </c>
      <c r="O97" s="3">
        <v>2.8E-3</v>
      </c>
      <c r="P97" s="3">
        <v>7.9000000000000001E-4</v>
      </c>
      <c r="Q97" s="3">
        <v>1.9000000000000001E-4</v>
      </c>
      <c r="R97" s="3">
        <v>4.0000000000000003E-5</v>
      </c>
      <c r="S97" s="3">
        <v>0</v>
      </c>
      <c r="T97" s="5">
        <f>Rebounds[[#This Row],[3+]]-Rebounds[[#This Row],[4+]]</f>
        <v>0.15542</v>
      </c>
      <c r="U97" s="5">
        <f>Rebounds[[#This Row],[4+]]-Rebounds[[#This Row],[5+]]</f>
        <v>0.12981999999999999</v>
      </c>
      <c r="V97" s="5">
        <f>Rebounds[[#This Row],[5+]]-Rebounds[[#This Row],[6+]]</f>
        <v>9.7740000000000007E-2</v>
      </c>
      <c r="W97" s="5">
        <f>Rebounds[[#This Row],[6+]]-Rebounds[[#This Row],[7+]]</f>
        <v>5.9970000000000002E-2</v>
      </c>
      <c r="X97" s="5">
        <f>Rebounds[[#This Row],[7+]]-Rebounds[[#This Row],[8+]]</f>
        <v>3.3199999999999993E-2</v>
      </c>
      <c r="Y97" s="5">
        <f>Rebounds[[#This Row],[8+]]-Rebounds[[#This Row],[9+]]</f>
        <v>1.4959999999999999E-2</v>
      </c>
      <c r="Z97" s="5">
        <f>Rebounds[[#This Row],[9+]]-Rebounds[[#This Row],[10+]]</f>
        <v>6.0899999999999999E-3</v>
      </c>
      <c r="AA97" s="5">
        <f>Rebounds[[#This Row],[10+]]-Rebounds[[#This Row],[11+]]</f>
        <v>2.0100000000000001E-3</v>
      </c>
      <c r="AB97" s="5">
        <f>Rebounds[[#This Row],[11+]]-Rebounds[[#This Row],[12+]]</f>
        <v>6.0000000000000006E-4</v>
      </c>
      <c r="AC97" s="5">
        <f>Rebounds[[#This Row],[12+]]-Rebounds[[#This Row],[13+]]</f>
        <v>1.5000000000000001E-4</v>
      </c>
      <c r="AD97" s="5">
        <f>Rebounds[[#This Row],[13+]]-Rebounds[[#This Row],[14+]]</f>
        <v>4.0000000000000003E-5</v>
      </c>
    </row>
    <row r="98" spans="1:30" x14ac:dyDescent="0.25">
      <c r="A98" s="10">
        <v>22400793</v>
      </c>
      <c r="B98" t="s">
        <v>261</v>
      </c>
      <c r="C98" t="s">
        <v>194</v>
      </c>
      <c r="D98" s="11">
        <v>0.83333333333333337</v>
      </c>
      <c r="E98" s="6" t="str">
        <f>HYPERLINK("https://www.nba.com/stats/player/1627826/boxscores-traditional", "Ivica Zubac")</f>
        <v>Ivica Zubac</v>
      </c>
      <c r="F98">
        <v>12.2</v>
      </c>
      <c r="G98" s="4">
        <v>2.786</v>
      </c>
      <c r="H98" s="3">
        <v>0.99951999999999996</v>
      </c>
      <c r="I98" s="3">
        <v>0.99836000000000003</v>
      </c>
      <c r="J98" s="3">
        <v>0.99505999999999994</v>
      </c>
      <c r="K98" s="3">
        <v>0.98712999999999995</v>
      </c>
      <c r="L98" s="3">
        <v>0.96926000000000001</v>
      </c>
      <c r="M98" s="3">
        <v>0.93447999999999998</v>
      </c>
      <c r="N98" s="3">
        <v>0.87492999999999999</v>
      </c>
      <c r="O98" s="3">
        <v>0.78524000000000005</v>
      </c>
      <c r="P98" s="3">
        <v>0.66639999999999999</v>
      </c>
      <c r="Q98" s="3">
        <v>0.52790000000000004</v>
      </c>
      <c r="R98" s="3">
        <v>0.38590999999999998</v>
      </c>
      <c r="S98" s="3">
        <v>0.25785000000000002</v>
      </c>
      <c r="T98" s="5">
        <f>Rebounds[[#This Row],[3+]]-Rebounds[[#This Row],[4+]]</f>
        <v>1.1599999999999389E-3</v>
      </c>
      <c r="U98" s="5">
        <f>Rebounds[[#This Row],[4+]]-Rebounds[[#This Row],[5+]]</f>
        <v>3.3000000000000806E-3</v>
      </c>
      <c r="V98" s="5">
        <f>Rebounds[[#This Row],[5+]]-Rebounds[[#This Row],[6+]]</f>
        <v>7.9299999999999926E-3</v>
      </c>
      <c r="W98" s="5">
        <f>Rebounds[[#This Row],[6+]]-Rebounds[[#This Row],[7+]]</f>
        <v>1.7869999999999941E-2</v>
      </c>
      <c r="X98" s="5">
        <f>Rebounds[[#This Row],[7+]]-Rebounds[[#This Row],[8+]]</f>
        <v>3.4780000000000033E-2</v>
      </c>
      <c r="Y98" s="5">
        <f>Rebounds[[#This Row],[8+]]-Rebounds[[#This Row],[9+]]</f>
        <v>5.9549999999999992E-2</v>
      </c>
      <c r="Z98" s="5">
        <f>Rebounds[[#This Row],[9+]]-Rebounds[[#This Row],[10+]]</f>
        <v>8.9689999999999936E-2</v>
      </c>
      <c r="AA98" s="5">
        <f>Rebounds[[#This Row],[10+]]-Rebounds[[#This Row],[11+]]</f>
        <v>0.11884000000000006</v>
      </c>
      <c r="AB98" s="5">
        <f>Rebounds[[#This Row],[11+]]-Rebounds[[#This Row],[12+]]</f>
        <v>0.13849999999999996</v>
      </c>
      <c r="AC98" s="5">
        <f>Rebounds[[#This Row],[12+]]-Rebounds[[#This Row],[13+]]</f>
        <v>0.14199000000000006</v>
      </c>
      <c r="AD98" s="5">
        <f>Rebounds[[#This Row],[13+]]-Rebounds[[#This Row],[14+]]</f>
        <v>0.12805999999999995</v>
      </c>
    </row>
    <row r="99" spans="1:30" x14ac:dyDescent="0.25">
      <c r="A99" s="10">
        <v>22400793</v>
      </c>
      <c r="B99" t="s">
        <v>261</v>
      </c>
      <c r="C99" t="s">
        <v>194</v>
      </c>
      <c r="D99" s="11">
        <v>0.83333333333333337</v>
      </c>
      <c r="E99" s="6" t="str">
        <f>HYPERLINK("https://www.nba.com/stats/player/202695/boxscores-traditional", "Kawhi Leonard")</f>
        <v>Kawhi Leonard</v>
      </c>
      <c r="F99">
        <v>5.2</v>
      </c>
      <c r="G99" s="4">
        <v>0.748</v>
      </c>
      <c r="H99" s="3">
        <v>0.99836000000000003</v>
      </c>
      <c r="I99" s="3">
        <v>0.94520000000000004</v>
      </c>
      <c r="J99" s="3">
        <v>0.60641999999999996</v>
      </c>
      <c r="K99" s="3">
        <v>0.14230999999999999</v>
      </c>
      <c r="L99" s="3">
        <v>7.9799999999999992E-3</v>
      </c>
      <c r="M99" s="3">
        <v>9.0000000000000006E-5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5">
        <f>Rebounds[[#This Row],[3+]]-Rebounds[[#This Row],[4+]]</f>
        <v>5.3159999999999985E-2</v>
      </c>
      <c r="U99" s="5">
        <f>Rebounds[[#This Row],[4+]]-Rebounds[[#This Row],[5+]]</f>
        <v>0.33878000000000008</v>
      </c>
      <c r="V99" s="5">
        <f>Rebounds[[#This Row],[5+]]-Rebounds[[#This Row],[6+]]</f>
        <v>0.46410999999999997</v>
      </c>
      <c r="W99" s="5">
        <f>Rebounds[[#This Row],[6+]]-Rebounds[[#This Row],[7+]]</f>
        <v>0.13433</v>
      </c>
      <c r="X99" s="5">
        <f>Rebounds[[#This Row],[7+]]-Rebounds[[#This Row],[8+]]</f>
        <v>7.8899999999999994E-3</v>
      </c>
      <c r="Y99" s="5">
        <f>Rebounds[[#This Row],[8+]]-Rebounds[[#This Row],[9+]]</f>
        <v>9.0000000000000006E-5</v>
      </c>
      <c r="Z99" s="5">
        <f>Rebounds[[#This Row],[9+]]-Rebounds[[#This Row],[10+]]</f>
        <v>0</v>
      </c>
      <c r="AA99" s="5">
        <f>Rebounds[[#This Row],[10+]]-Rebounds[[#This Row],[11+]]</f>
        <v>0</v>
      </c>
      <c r="AB99" s="5">
        <f>Rebounds[[#This Row],[11+]]-Rebounds[[#This Row],[12+]]</f>
        <v>0</v>
      </c>
      <c r="AC99" s="5">
        <f>Rebounds[[#This Row],[12+]]-Rebounds[[#This Row],[13+]]</f>
        <v>0</v>
      </c>
      <c r="AD99" s="5">
        <f>Rebounds[[#This Row],[13+]]-Rebounds[[#This Row],[14+]]</f>
        <v>0</v>
      </c>
    </row>
    <row r="100" spans="1:30" x14ac:dyDescent="0.25">
      <c r="A100" s="10">
        <v>22400793</v>
      </c>
      <c r="B100" t="s">
        <v>261</v>
      </c>
      <c r="C100" t="s">
        <v>194</v>
      </c>
      <c r="D100" s="11">
        <v>0.83333333333333337</v>
      </c>
      <c r="E100" s="6" t="str">
        <f>HYPERLINK("https://www.nba.com/stats/player/1628964/boxscores-traditional", "Mo Bamba")</f>
        <v>Mo Bamba</v>
      </c>
      <c r="F100">
        <v>6</v>
      </c>
      <c r="G100" s="4">
        <v>1.5489999999999999</v>
      </c>
      <c r="H100" s="3">
        <v>0.97380999999999995</v>
      </c>
      <c r="I100" s="3">
        <v>0.90146999999999999</v>
      </c>
      <c r="J100" s="3">
        <v>0.74214999999999998</v>
      </c>
      <c r="K100" s="3">
        <v>0.5</v>
      </c>
      <c r="L100" s="3">
        <v>0.25785000000000002</v>
      </c>
      <c r="M100" s="3">
        <v>9.8530000000000006E-2</v>
      </c>
      <c r="N100" s="3">
        <v>2.6190000000000001E-2</v>
      </c>
      <c r="O100" s="3">
        <v>4.9399999999999999E-3</v>
      </c>
      <c r="P100" s="3">
        <v>6.2E-4</v>
      </c>
      <c r="Q100" s="3">
        <v>5.0000000000000002E-5</v>
      </c>
      <c r="R100" s="3">
        <v>0</v>
      </c>
      <c r="S100" s="3">
        <v>0</v>
      </c>
      <c r="T100" s="5">
        <f>Rebounds[[#This Row],[3+]]-Rebounds[[#This Row],[4+]]</f>
        <v>7.233999999999996E-2</v>
      </c>
      <c r="U100" s="5">
        <f>Rebounds[[#This Row],[4+]]-Rebounds[[#This Row],[5+]]</f>
        <v>0.15932000000000002</v>
      </c>
      <c r="V100" s="5">
        <f>Rebounds[[#This Row],[5+]]-Rebounds[[#This Row],[6+]]</f>
        <v>0.24214999999999998</v>
      </c>
      <c r="W100" s="5">
        <f>Rebounds[[#This Row],[6+]]-Rebounds[[#This Row],[7+]]</f>
        <v>0.24214999999999998</v>
      </c>
      <c r="X100" s="5">
        <f>Rebounds[[#This Row],[7+]]-Rebounds[[#This Row],[8+]]</f>
        <v>0.15932000000000002</v>
      </c>
      <c r="Y100" s="5">
        <f>Rebounds[[#This Row],[8+]]-Rebounds[[#This Row],[9+]]</f>
        <v>7.2340000000000002E-2</v>
      </c>
      <c r="Z100" s="5">
        <f>Rebounds[[#This Row],[9+]]-Rebounds[[#This Row],[10+]]</f>
        <v>2.1250000000000002E-2</v>
      </c>
      <c r="AA100" s="5">
        <f>Rebounds[[#This Row],[10+]]-Rebounds[[#This Row],[11+]]</f>
        <v>4.3200000000000001E-3</v>
      </c>
      <c r="AB100" s="5">
        <f>Rebounds[[#This Row],[11+]]-Rebounds[[#This Row],[12+]]</f>
        <v>5.6999999999999998E-4</v>
      </c>
      <c r="AC100" s="5">
        <f>Rebounds[[#This Row],[12+]]-Rebounds[[#This Row],[13+]]</f>
        <v>5.0000000000000002E-5</v>
      </c>
      <c r="AD100" s="5">
        <f>Rebounds[[#This Row],[13+]]-Rebounds[[#This Row],[14+]]</f>
        <v>0</v>
      </c>
    </row>
    <row r="101" spans="1:30" x14ac:dyDescent="0.25">
      <c r="A101" s="10">
        <v>22400793</v>
      </c>
      <c r="B101" t="s">
        <v>261</v>
      </c>
      <c r="C101" t="s">
        <v>194</v>
      </c>
      <c r="D101" s="11">
        <v>0.83333333333333337</v>
      </c>
      <c r="E101" s="6" t="str">
        <f>HYPERLINK("https://www.nba.com/stats/player/1627739/boxscores-traditional", "Kris Dunn")</f>
        <v>Kris Dunn</v>
      </c>
      <c r="F101">
        <v>5</v>
      </c>
      <c r="G101" s="4">
        <v>1.4139999999999999</v>
      </c>
      <c r="H101" s="3">
        <v>0.92073000000000005</v>
      </c>
      <c r="I101" s="3">
        <v>0.76114999999999999</v>
      </c>
      <c r="J101" s="3">
        <v>0.5</v>
      </c>
      <c r="K101" s="3">
        <v>0.23885000000000001</v>
      </c>
      <c r="L101" s="3">
        <v>7.9269999999999993E-2</v>
      </c>
      <c r="M101" s="3">
        <v>1.7000000000000001E-2</v>
      </c>
      <c r="N101" s="3">
        <v>2.33E-3</v>
      </c>
      <c r="O101" s="3">
        <v>2.0000000000000001E-4</v>
      </c>
      <c r="P101" s="3">
        <v>0</v>
      </c>
      <c r="Q101" s="3">
        <v>0</v>
      </c>
      <c r="R101" s="3">
        <v>0</v>
      </c>
      <c r="S101" s="3">
        <v>0</v>
      </c>
      <c r="T101" s="5">
        <f>Rebounds[[#This Row],[3+]]-Rebounds[[#This Row],[4+]]</f>
        <v>0.15958000000000006</v>
      </c>
      <c r="U101" s="5">
        <f>Rebounds[[#This Row],[4+]]-Rebounds[[#This Row],[5+]]</f>
        <v>0.26114999999999999</v>
      </c>
      <c r="V101" s="5">
        <f>Rebounds[[#This Row],[5+]]-Rebounds[[#This Row],[6+]]</f>
        <v>0.26114999999999999</v>
      </c>
      <c r="W101" s="5">
        <f>Rebounds[[#This Row],[6+]]-Rebounds[[#This Row],[7+]]</f>
        <v>0.15958</v>
      </c>
      <c r="X101" s="5">
        <f>Rebounds[[#This Row],[7+]]-Rebounds[[#This Row],[8+]]</f>
        <v>6.2269999999999992E-2</v>
      </c>
      <c r="Y101" s="5">
        <f>Rebounds[[#This Row],[8+]]-Rebounds[[#This Row],[9+]]</f>
        <v>1.4670000000000001E-2</v>
      </c>
      <c r="Z101" s="5">
        <f>Rebounds[[#This Row],[9+]]-Rebounds[[#This Row],[10+]]</f>
        <v>2.1299999999999999E-3</v>
      </c>
      <c r="AA101" s="5">
        <f>Rebounds[[#This Row],[10+]]-Rebounds[[#This Row],[11+]]</f>
        <v>2.0000000000000001E-4</v>
      </c>
      <c r="AB101" s="5">
        <f>Rebounds[[#This Row],[11+]]-Rebounds[[#This Row],[12+]]</f>
        <v>0</v>
      </c>
      <c r="AC101" s="5">
        <f>Rebounds[[#This Row],[12+]]-Rebounds[[#This Row],[13+]]</f>
        <v>0</v>
      </c>
      <c r="AD101" s="5">
        <f>Rebounds[[#This Row],[13+]]-Rebounds[[#This Row],[14+]]</f>
        <v>0</v>
      </c>
    </row>
    <row r="102" spans="1:30" x14ac:dyDescent="0.25">
      <c r="A102" s="10">
        <v>22400793</v>
      </c>
      <c r="B102" t="s">
        <v>261</v>
      </c>
      <c r="C102" t="s">
        <v>194</v>
      </c>
      <c r="D102" s="11">
        <v>0.83333333333333337</v>
      </c>
      <c r="E102" s="6" t="str">
        <f>HYPERLINK("https://www.nba.com/stats/player/1629645/boxscores-traditional", "Kevin Porter Jr.")</f>
        <v>Kevin Porter Jr.</v>
      </c>
      <c r="F102">
        <v>4.67</v>
      </c>
      <c r="G102" s="4">
        <v>1.7</v>
      </c>
      <c r="H102" s="3">
        <v>0.83645999999999998</v>
      </c>
      <c r="I102" s="3">
        <v>0.65173000000000003</v>
      </c>
      <c r="J102" s="3">
        <v>0.42465000000000003</v>
      </c>
      <c r="K102" s="3">
        <v>0.2177</v>
      </c>
      <c r="L102" s="3">
        <v>8.5339999999999999E-2</v>
      </c>
      <c r="M102" s="3">
        <v>2.5000000000000001E-2</v>
      </c>
      <c r="N102" s="3">
        <v>5.3899999999999998E-3</v>
      </c>
      <c r="O102" s="3">
        <v>8.4000000000000003E-4</v>
      </c>
      <c r="P102" s="3">
        <v>1E-4</v>
      </c>
      <c r="Q102" s="3">
        <v>0</v>
      </c>
      <c r="R102" s="3">
        <v>0</v>
      </c>
      <c r="S102" s="3">
        <v>0</v>
      </c>
      <c r="T102" s="5">
        <f>Rebounds[[#This Row],[3+]]-Rebounds[[#This Row],[4+]]</f>
        <v>0.18472999999999995</v>
      </c>
      <c r="U102" s="5">
        <f>Rebounds[[#This Row],[4+]]-Rebounds[[#This Row],[5+]]</f>
        <v>0.22708</v>
      </c>
      <c r="V102" s="5">
        <f>Rebounds[[#This Row],[5+]]-Rebounds[[#This Row],[6+]]</f>
        <v>0.20695000000000002</v>
      </c>
      <c r="W102" s="5">
        <f>Rebounds[[#This Row],[6+]]-Rebounds[[#This Row],[7+]]</f>
        <v>0.13236000000000001</v>
      </c>
      <c r="X102" s="5">
        <f>Rebounds[[#This Row],[7+]]-Rebounds[[#This Row],[8+]]</f>
        <v>6.0339999999999998E-2</v>
      </c>
      <c r="Y102" s="5">
        <f>Rebounds[[#This Row],[8+]]-Rebounds[[#This Row],[9+]]</f>
        <v>1.9610000000000002E-2</v>
      </c>
      <c r="Z102" s="5">
        <f>Rebounds[[#This Row],[9+]]-Rebounds[[#This Row],[10+]]</f>
        <v>4.5500000000000002E-3</v>
      </c>
      <c r="AA102" s="5">
        <f>Rebounds[[#This Row],[10+]]-Rebounds[[#This Row],[11+]]</f>
        <v>7.3999999999999999E-4</v>
      </c>
      <c r="AB102" s="5">
        <f>Rebounds[[#This Row],[11+]]-Rebounds[[#This Row],[12+]]</f>
        <v>1E-4</v>
      </c>
      <c r="AC102" s="5">
        <f>Rebounds[[#This Row],[12+]]-Rebounds[[#This Row],[13+]]</f>
        <v>0</v>
      </c>
      <c r="AD102" s="5">
        <f>Rebounds[[#This Row],[13+]]-Rebounds[[#This Row],[14+]]</f>
        <v>0</v>
      </c>
    </row>
    <row r="103" spans="1:30" x14ac:dyDescent="0.25">
      <c r="A103" s="10">
        <v>22400793</v>
      </c>
      <c r="B103" t="s">
        <v>261</v>
      </c>
      <c r="C103" t="s">
        <v>194</v>
      </c>
      <c r="D103" s="11">
        <v>0.83333333333333337</v>
      </c>
      <c r="E103" s="6" t="str">
        <f>HYPERLINK("https://www.nba.com/stats/player/201935/boxscores-traditional", "James Harden")</f>
        <v>James Harden</v>
      </c>
      <c r="F103">
        <v>5.2</v>
      </c>
      <c r="G103" s="4">
        <v>2.3149999999999999</v>
      </c>
      <c r="H103" s="3">
        <v>0.82894000000000001</v>
      </c>
      <c r="I103" s="3">
        <v>0.69847000000000004</v>
      </c>
      <c r="J103" s="3">
        <v>0.53586</v>
      </c>
      <c r="K103" s="3">
        <v>0.36316999999999999</v>
      </c>
      <c r="L103" s="3">
        <v>0.2177</v>
      </c>
      <c r="M103" s="3">
        <v>0.11314</v>
      </c>
      <c r="N103" s="3">
        <v>5.0500000000000003E-2</v>
      </c>
      <c r="O103" s="3">
        <v>1.9230000000000001E-2</v>
      </c>
      <c r="P103" s="3">
        <v>6.0400000000000002E-3</v>
      </c>
      <c r="Q103" s="3">
        <v>1.64E-3</v>
      </c>
      <c r="R103" s="3">
        <v>3.8000000000000002E-4</v>
      </c>
      <c r="S103" s="3">
        <v>6.9999999999999994E-5</v>
      </c>
      <c r="T103" s="5">
        <f>Rebounds[[#This Row],[3+]]-Rebounds[[#This Row],[4+]]</f>
        <v>0.13046999999999997</v>
      </c>
      <c r="U103" s="5">
        <f>Rebounds[[#This Row],[4+]]-Rebounds[[#This Row],[5+]]</f>
        <v>0.16261000000000003</v>
      </c>
      <c r="V103" s="5">
        <f>Rebounds[[#This Row],[5+]]-Rebounds[[#This Row],[6+]]</f>
        <v>0.17269000000000001</v>
      </c>
      <c r="W103" s="5">
        <f>Rebounds[[#This Row],[6+]]-Rebounds[[#This Row],[7+]]</f>
        <v>0.14546999999999999</v>
      </c>
      <c r="X103" s="5">
        <f>Rebounds[[#This Row],[7+]]-Rebounds[[#This Row],[8+]]</f>
        <v>0.10456</v>
      </c>
      <c r="Y103" s="5">
        <f>Rebounds[[#This Row],[8+]]-Rebounds[[#This Row],[9+]]</f>
        <v>6.2640000000000001E-2</v>
      </c>
      <c r="Z103" s="5">
        <f>Rebounds[[#This Row],[9+]]-Rebounds[[#This Row],[10+]]</f>
        <v>3.1270000000000006E-2</v>
      </c>
      <c r="AA103" s="5">
        <f>Rebounds[[#This Row],[10+]]-Rebounds[[#This Row],[11+]]</f>
        <v>1.319E-2</v>
      </c>
      <c r="AB103" s="5">
        <f>Rebounds[[#This Row],[11+]]-Rebounds[[#This Row],[12+]]</f>
        <v>4.4000000000000003E-3</v>
      </c>
      <c r="AC103" s="5">
        <f>Rebounds[[#This Row],[12+]]-Rebounds[[#This Row],[13+]]</f>
        <v>1.2599999999999998E-3</v>
      </c>
      <c r="AD103" s="5">
        <f>Rebounds[[#This Row],[13+]]-Rebounds[[#This Row],[14+]]</f>
        <v>3.1000000000000005E-4</v>
      </c>
    </row>
    <row r="104" spans="1:30" x14ac:dyDescent="0.25">
      <c r="A104" s="10">
        <v>22400793</v>
      </c>
      <c r="B104" t="s">
        <v>261</v>
      </c>
      <c r="C104" t="s">
        <v>194</v>
      </c>
      <c r="D104" s="11">
        <v>0.83333333333333337</v>
      </c>
      <c r="E104" s="6" t="str">
        <f>HYPERLINK("https://www.nba.com/stats/player/1629611/boxscores-traditional", "Terance Mann")</f>
        <v>Terance Mann</v>
      </c>
      <c r="F104">
        <v>3.5</v>
      </c>
      <c r="G104" s="4">
        <v>2.5</v>
      </c>
      <c r="H104" s="3">
        <v>0.57926</v>
      </c>
      <c r="I104" s="3">
        <v>0.42074</v>
      </c>
      <c r="J104" s="3">
        <v>0.27424999999999999</v>
      </c>
      <c r="K104" s="3">
        <v>0.15866</v>
      </c>
      <c r="L104" s="3">
        <v>8.0759999999999998E-2</v>
      </c>
      <c r="M104" s="3">
        <v>3.5929999999999997E-2</v>
      </c>
      <c r="N104" s="3">
        <v>1.3899999999999999E-2</v>
      </c>
      <c r="O104" s="3">
        <v>4.6600000000000001E-3</v>
      </c>
      <c r="P104" s="3">
        <v>1.3500000000000001E-3</v>
      </c>
      <c r="Q104" s="3">
        <v>3.4000000000000002E-4</v>
      </c>
      <c r="R104" s="3">
        <v>6.9999999999999994E-5</v>
      </c>
      <c r="S104" s="3">
        <v>0</v>
      </c>
      <c r="T104" s="5">
        <f>Rebounds[[#This Row],[3+]]-Rebounds[[#This Row],[4+]]</f>
        <v>0.15851999999999999</v>
      </c>
      <c r="U104" s="5">
        <f>Rebounds[[#This Row],[4+]]-Rebounds[[#This Row],[5+]]</f>
        <v>0.14649000000000001</v>
      </c>
      <c r="V104" s="5">
        <f>Rebounds[[#This Row],[5+]]-Rebounds[[#This Row],[6+]]</f>
        <v>0.11559</v>
      </c>
      <c r="W104" s="5">
        <f>Rebounds[[#This Row],[6+]]-Rebounds[[#This Row],[7+]]</f>
        <v>7.7899999999999997E-2</v>
      </c>
      <c r="X104" s="5">
        <f>Rebounds[[#This Row],[7+]]-Rebounds[[#This Row],[8+]]</f>
        <v>4.4830000000000002E-2</v>
      </c>
      <c r="Y104" s="5">
        <f>Rebounds[[#This Row],[8+]]-Rebounds[[#This Row],[9+]]</f>
        <v>2.2029999999999998E-2</v>
      </c>
      <c r="Z104" s="5">
        <f>Rebounds[[#This Row],[9+]]-Rebounds[[#This Row],[10+]]</f>
        <v>9.2399999999999982E-3</v>
      </c>
      <c r="AA104" s="5">
        <f>Rebounds[[#This Row],[10+]]-Rebounds[[#This Row],[11+]]</f>
        <v>3.31E-3</v>
      </c>
      <c r="AB104" s="5">
        <f>Rebounds[[#This Row],[11+]]-Rebounds[[#This Row],[12+]]</f>
        <v>1.01E-3</v>
      </c>
      <c r="AC104" s="5">
        <f>Rebounds[[#This Row],[12+]]-Rebounds[[#This Row],[13+]]</f>
        <v>2.7000000000000006E-4</v>
      </c>
      <c r="AD104" s="5">
        <f>Rebounds[[#This Row],[13+]]-Rebounds[[#This Row],[14+]]</f>
        <v>6.9999999999999994E-5</v>
      </c>
    </row>
    <row r="105" spans="1:30" x14ac:dyDescent="0.25">
      <c r="A105" s="10">
        <v>22400794</v>
      </c>
      <c r="B105" t="s">
        <v>164</v>
      </c>
      <c r="C105" t="s">
        <v>79</v>
      </c>
      <c r="D105" s="11">
        <v>0.875</v>
      </c>
      <c r="E105" s="6" t="str">
        <f>HYPERLINK("https://www.nba.com/stats/player/1628970/boxscores-traditional", "Miles Bridges")</f>
        <v>Miles Bridges</v>
      </c>
      <c r="F105">
        <v>7.4</v>
      </c>
      <c r="G105" s="4">
        <v>1.02</v>
      </c>
      <c r="H105" s="3">
        <v>1</v>
      </c>
      <c r="I105" s="3">
        <v>0.99956999999999996</v>
      </c>
      <c r="J105" s="3">
        <v>0.99060999999999999</v>
      </c>
      <c r="K105" s="3">
        <v>0.91466000000000003</v>
      </c>
      <c r="L105" s="3">
        <v>0.65173000000000003</v>
      </c>
      <c r="M105" s="3">
        <v>0.27760000000000001</v>
      </c>
      <c r="N105" s="3">
        <v>5.8209999999999998E-2</v>
      </c>
      <c r="O105" s="3">
        <v>5.3899999999999998E-3</v>
      </c>
      <c r="P105" s="3">
        <v>2.1000000000000001E-4</v>
      </c>
      <c r="Q105" s="3">
        <v>0</v>
      </c>
      <c r="R105" s="3">
        <v>0</v>
      </c>
      <c r="S105" s="3">
        <v>0</v>
      </c>
      <c r="T105" s="5">
        <f>Rebounds[[#This Row],[3+]]-Rebounds[[#This Row],[4+]]</f>
        <v>4.3000000000004146E-4</v>
      </c>
      <c r="U105" s="5">
        <f>Rebounds[[#This Row],[4+]]-Rebounds[[#This Row],[5+]]</f>
        <v>8.959999999999968E-3</v>
      </c>
      <c r="V105" s="5">
        <f>Rebounds[[#This Row],[5+]]-Rebounds[[#This Row],[6+]]</f>
        <v>7.5949999999999962E-2</v>
      </c>
      <c r="W105" s="5">
        <f>Rebounds[[#This Row],[6+]]-Rebounds[[#This Row],[7+]]</f>
        <v>0.26293</v>
      </c>
      <c r="X105" s="5">
        <f>Rebounds[[#This Row],[7+]]-Rebounds[[#This Row],[8+]]</f>
        <v>0.37413000000000002</v>
      </c>
      <c r="Y105" s="5">
        <f>Rebounds[[#This Row],[8+]]-Rebounds[[#This Row],[9+]]</f>
        <v>0.21939000000000003</v>
      </c>
      <c r="Z105" s="5">
        <f>Rebounds[[#This Row],[9+]]-Rebounds[[#This Row],[10+]]</f>
        <v>5.2819999999999999E-2</v>
      </c>
      <c r="AA105" s="5">
        <f>Rebounds[[#This Row],[10+]]-Rebounds[[#This Row],[11+]]</f>
        <v>5.1799999999999997E-3</v>
      </c>
      <c r="AB105" s="5">
        <f>Rebounds[[#This Row],[11+]]-Rebounds[[#This Row],[12+]]</f>
        <v>2.1000000000000001E-4</v>
      </c>
      <c r="AC105" s="5">
        <f>Rebounds[[#This Row],[12+]]-Rebounds[[#This Row],[13+]]</f>
        <v>0</v>
      </c>
      <c r="AD105" s="5">
        <f>Rebounds[[#This Row],[13+]]-Rebounds[[#This Row],[14+]]</f>
        <v>0</v>
      </c>
    </row>
    <row r="106" spans="1:30" x14ac:dyDescent="0.25">
      <c r="A106" s="10">
        <v>22400794</v>
      </c>
      <c r="B106" t="s">
        <v>164</v>
      </c>
      <c r="C106" t="s">
        <v>79</v>
      </c>
      <c r="D106" s="11">
        <v>0.875</v>
      </c>
      <c r="E106" s="6" t="str">
        <f>HYPERLINK("https://www.nba.com/stats/player/1631217/boxscores-traditional", "Moussa Diabaté")</f>
        <v>Moussa Diabaté</v>
      </c>
      <c r="F106">
        <v>10.4</v>
      </c>
      <c r="G106" s="4">
        <v>3.2</v>
      </c>
      <c r="H106" s="3">
        <v>0.98956</v>
      </c>
      <c r="I106" s="3">
        <v>0.97724999999999995</v>
      </c>
      <c r="J106" s="3">
        <v>0.95448999999999995</v>
      </c>
      <c r="K106" s="3">
        <v>0.91620999999999997</v>
      </c>
      <c r="L106" s="3">
        <v>0.85543000000000002</v>
      </c>
      <c r="M106" s="3">
        <v>0.77337</v>
      </c>
      <c r="N106" s="3">
        <v>0.67003000000000001</v>
      </c>
      <c r="O106" s="3">
        <v>0.55171999999999999</v>
      </c>
      <c r="P106" s="3">
        <v>0.42465000000000003</v>
      </c>
      <c r="Q106" s="3">
        <v>0.30853999999999998</v>
      </c>
      <c r="R106" s="3">
        <v>0.20896999999999999</v>
      </c>
      <c r="S106" s="3">
        <v>0.13136</v>
      </c>
      <c r="T106" s="5">
        <f>Rebounds[[#This Row],[3+]]-Rebounds[[#This Row],[4+]]</f>
        <v>1.2310000000000043E-2</v>
      </c>
      <c r="U106" s="5">
        <f>Rebounds[[#This Row],[4+]]-Rebounds[[#This Row],[5+]]</f>
        <v>2.2760000000000002E-2</v>
      </c>
      <c r="V106" s="5">
        <f>Rebounds[[#This Row],[5+]]-Rebounds[[#This Row],[6+]]</f>
        <v>3.8279999999999981E-2</v>
      </c>
      <c r="W106" s="5">
        <f>Rebounds[[#This Row],[6+]]-Rebounds[[#This Row],[7+]]</f>
        <v>6.0779999999999945E-2</v>
      </c>
      <c r="X106" s="5">
        <f>Rebounds[[#This Row],[7+]]-Rebounds[[#This Row],[8+]]</f>
        <v>8.2060000000000022E-2</v>
      </c>
      <c r="Y106" s="5">
        <f>Rebounds[[#This Row],[8+]]-Rebounds[[#This Row],[9+]]</f>
        <v>0.10333999999999999</v>
      </c>
      <c r="Z106" s="5">
        <f>Rebounds[[#This Row],[9+]]-Rebounds[[#This Row],[10+]]</f>
        <v>0.11831000000000003</v>
      </c>
      <c r="AA106" s="5">
        <f>Rebounds[[#This Row],[10+]]-Rebounds[[#This Row],[11+]]</f>
        <v>0.12706999999999996</v>
      </c>
      <c r="AB106" s="5">
        <f>Rebounds[[#This Row],[11+]]-Rebounds[[#This Row],[12+]]</f>
        <v>0.11611000000000005</v>
      </c>
      <c r="AC106" s="5">
        <f>Rebounds[[#This Row],[12+]]-Rebounds[[#This Row],[13+]]</f>
        <v>9.9569999999999992E-2</v>
      </c>
      <c r="AD106" s="5">
        <f>Rebounds[[#This Row],[13+]]-Rebounds[[#This Row],[14+]]</f>
        <v>7.7609999999999985E-2</v>
      </c>
    </row>
    <row r="107" spans="1:30" x14ac:dyDescent="0.25">
      <c r="A107" s="10">
        <v>22400794</v>
      </c>
      <c r="B107" t="s">
        <v>164</v>
      </c>
      <c r="C107" t="s">
        <v>79</v>
      </c>
      <c r="D107" s="11">
        <v>0.875</v>
      </c>
      <c r="E107" s="6" t="str">
        <f>HYPERLINK("https://www.nba.com/stats/player/1631109/boxscores-traditional", "Mark Williams")</f>
        <v>Mark Williams</v>
      </c>
      <c r="F107">
        <v>10.199999999999999</v>
      </c>
      <c r="G107" s="4">
        <v>3.7629999999999999</v>
      </c>
      <c r="H107" s="3">
        <v>0.97192999999999996</v>
      </c>
      <c r="I107" s="3">
        <v>0.95052999999999999</v>
      </c>
      <c r="J107" s="3">
        <v>0.91620999999999997</v>
      </c>
      <c r="K107" s="3">
        <v>0.86863999999999997</v>
      </c>
      <c r="L107" s="3">
        <v>0.80234000000000005</v>
      </c>
      <c r="M107" s="3">
        <v>0.71904000000000001</v>
      </c>
      <c r="N107" s="3">
        <v>0.62551999999999996</v>
      </c>
      <c r="O107" s="3">
        <v>0.51993999999999996</v>
      </c>
      <c r="P107" s="3">
        <v>0.41682999999999998</v>
      </c>
      <c r="Q107" s="3">
        <v>0.31561</v>
      </c>
      <c r="R107" s="3">
        <v>0.22964999999999999</v>
      </c>
      <c r="S107" s="3">
        <v>0.15625</v>
      </c>
      <c r="T107" s="5">
        <f>Rebounds[[#This Row],[3+]]-Rebounds[[#This Row],[4+]]</f>
        <v>2.1399999999999975E-2</v>
      </c>
      <c r="U107" s="5">
        <f>Rebounds[[#This Row],[4+]]-Rebounds[[#This Row],[5+]]</f>
        <v>3.4320000000000017E-2</v>
      </c>
      <c r="V107" s="5">
        <f>Rebounds[[#This Row],[5+]]-Rebounds[[#This Row],[6+]]</f>
        <v>4.7570000000000001E-2</v>
      </c>
      <c r="W107" s="5">
        <f>Rebounds[[#This Row],[6+]]-Rebounds[[#This Row],[7+]]</f>
        <v>6.6299999999999915E-2</v>
      </c>
      <c r="X107" s="5">
        <f>Rebounds[[#This Row],[7+]]-Rebounds[[#This Row],[8+]]</f>
        <v>8.3300000000000041E-2</v>
      </c>
      <c r="Y107" s="5">
        <f>Rebounds[[#This Row],[8+]]-Rebounds[[#This Row],[9+]]</f>
        <v>9.3520000000000048E-2</v>
      </c>
      <c r="Z107" s="5">
        <f>Rebounds[[#This Row],[9+]]-Rebounds[[#This Row],[10+]]</f>
        <v>0.10558000000000001</v>
      </c>
      <c r="AA107" s="5">
        <f>Rebounds[[#This Row],[10+]]-Rebounds[[#This Row],[11+]]</f>
        <v>0.10310999999999998</v>
      </c>
      <c r="AB107" s="5">
        <f>Rebounds[[#This Row],[11+]]-Rebounds[[#This Row],[12+]]</f>
        <v>0.10121999999999998</v>
      </c>
      <c r="AC107" s="5">
        <f>Rebounds[[#This Row],[12+]]-Rebounds[[#This Row],[13+]]</f>
        <v>8.5960000000000009E-2</v>
      </c>
      <c r="AD107" s="5">
        <f>Rebounds[[#This Row],[13+]]-Rebounds[[#This Row],[14+]]</f>
        <v>7.3399999999999993E-2</v>
      </c>
    </row>
    <row r="108" spans="1:30" x14ac:dyDescent="0.25">
      <c r="A108" s="10">
        <v>22400794</v>
      </c>
      <c r="B108" t="s">
        <v>164</v>
      </c>
      <c r="C108" t="s">
        <v>79</v>
      </c>
      <c r="D108" s="11">
        <v>0.875</v>
      </c>
      <c r="E108" s="6" t="str">
        <f>HYPERLINK("https://www.nba.com/stats/player/1630163/boxscores-traditional", "LaMelo Ball")</f>
        <v>LaMelo Ball</v>
      </c>
      <c r="F108">
        <v>5.8</v>
      </c>
      <c r="G108" s="4">
        <v>1.47</v>
      </c>
      <c r="H108" s="3">
        <v>0.97128000000000003</v>
      </c>
      <c r="I108" s="3">
        <v>0.88876999999999995</v>
      </c>
      <c r="J108" s="3">
        <v>0.70540000000000003</v>
      </c>
      <c r="K108" s="3">
        <v>0.44433</v>
      </c>
      <c r="L108" s="3">
        <v>0.20610999999999999</v>
      </c>
      <c r="M108" s="3">
        <v>6.6809999999999994E-2</v>
      </c>
      <c r="N108" s="3">
        <v>1.4630000000000001E-2</v>
      </c>
      <c r="O108" s="3">
        <v>2.1199999999999999E-3</v>
      </c>
      <c r="P108" s="3">
        <v>2.0000000000000001E-4</v>
      </c>
      <c r="Q108" s="3">
        <v>0</v>
      </c>
      <c r="R108" s="3">
        <v>0</v>
      </c>
      <c r="S108" s="3">
        <v>0</v>
      </c>
      <c r="T108" s="5">
        <f>Rebounds[[#This Row],[3+]]-Rebounds[[#This Row],[4+]]</f>
        <v>8.2510000000000083E-2</v>
      </c>
      <c r="U108" s="5">
        <f>Rebounds[[#This Row],[4+]]-Rebounds[[#This Row],[5+]]</f>
        <v>0.18336999999999992</v>
      </c>
      <c r="V108" s="5">
        <f>Rebounds[[#This Row],[5+]]-Rebounds[[#This Row],[6+]]</f>
        <v>0.26107000000000002</v>
      </c>
      <c r="W108" s="5">
        <f>Rebounds[[#This Row],[6+]]-Rebounds[[#This Row],[7+]]</f>
        <v>0.23822000000000002</v>
      </c>
      <c r="X108" s="5">
        <f>Rebounds[[#This Row],[7+]]-Rebounds[[#This Row],[8+]]</f>
        <v>0.13929999999999998</v>
      </c>
      <c r="Y108" s="5">
        <f>Rebounds[[#This Row],[8+]]-Rebounds[[#This Row],[9+]]</f>
        <v>5.217999999999999E-2</v>
      </c>
      <c r="Z108" s="5">
        <f>Rebounds[[#This Row],[9+]]-Rebounds[[#This Row],[10+]]</f>
        <v>1.251E-2</v>
      </c>
      <c r="AA108" s="5">
        <f>Rebounds[[#This Row],[10+]]-Rebounds[[#This Row],[11+]]</f>
        <v>1.9199999999999998E-3</v>
      </c>
      <c r="AB108" s="5">
        <f>Rebounds[[#This Row],[11+]]-Rebounds[[#This Row],[12+]]</f>
        <v>2.0000000000000001E-4</v>
      </c>
      <c r="AC108" s="5">
        <f>Rebounds[[#This Row],[12+]]-Rebounds[[#This Row],[13+]]</f>
        <v>0</v>
      </c>
      <c r="AD108" s="5">
        <f>Rebounds[[#This Row],[13+]]-Rebounds[[#This Row],[14+]]</f>
        <v>0</v>
      </c>
    </row>
    <row r="109" spans="1:30" x14ac:dyDescent="0.25">
      <c r="A109" s="10">
        <v>22400794</v>
      </c>
      <c r="B109" t="s">
        <v>164</v>
      </c>
      <c r="C109" t="s">
        <v>79</v>
      </c>
      <c r="D109" s="11">
        <v>0.875</v>
      </c>
      <c r="E109" s="6" t="str">
        <f>HYPERLINK("https://www.nba.com/stats/player/1629684/boxscores-traditional", "Grant Williams")</f>
        <v>Grant Williams</v>
      </c>
      <c r="F109">
        <v>6.6</v>
      </c>
      <c r="G109" s="4">
        <v>1.96</v>
      </c>
      <c r="H109" s="3">
        <v>0.96711999999999998</v>
      </c>
      <c r="I109" s="3">
        <v>0.90824000000000005</v>
      </c>
      <c r="J109" s="3">
        <v>0.79388999999999998</v>
      </c>
      <c r="K109" s="3">
        <v>0.62172000000000005</v>
      </c>
      <c r="L109" s="3">
        <v>0.42074</v>
      </c>
      <c r="M109" s="3">
        <v>0.23885000000000001</v>
      </c>
      <c r="N109" s="3">
        <v>0.11123</v>
      </c>
      <c r="O109" s="3">
        <v>4.1820000000000003E-2</v>
      </c>
      <c r="P109" s="3">
        <v>1.255E-2</v>
      </c>
      <c r="Q109" s="3">
        <v>2.8900000000000002E-3</v>
      </c>
      <c r="R109" s="3">
        <v>5.4000000000000001E-4</v>
      </c>
      <c r="S109" s="3">
        <v>8.0000000000000007E-5</v>
      </c>
      <c r="T109" s="5">
        <f>Rebounds[[#This Row],[3+]]-Rebounds[[#This Row],[4+]]</f>
        <v>5.8879999999999932E-2</v>
      </c>
      <c r="U109" s="5">
        <f>Rebounds[[#This Row],[4+]]-Rebounds[[#This Row],[5+]]</f>
        <v>0.11435000000000006</v>
      </c>
      <c r="V109" s="5">
        <f>Rebounds[[#This Row],[5+]]-Rebounds[[#This Row],[6+]]</f>
        <v>0.17216999999999993</v>
      </c>
      <c r="W109" s="5">
        <f>Rebounds[[#This Row],[6+]]-Rebounds[[#This Row],[7+]]</f>
        <v>0.20098000000000005</v>
      </c>
      <c r="X109" s="5">
        <f>Rebounds[[#This Row],[7+]]-Rebounds[[#This Row],[8+]]</f>
        <v>0.18189</v>
      </c>
      <c r="Y109" s="5">
        <f>Rebounds[[#This Row],[8+]]-Rebounds[[#This Row],[9+]]</f>
        <v>0.12762000000000001</v>
      </c>
      <c r="Z109" s="5">
        <f>Rebounds[[#This Row],[9+]]-Rebounds[[#This Row],[10+]]</f>
        <v>6.9409999999999999E-2</v>
      </c>
      <c r="AA109" s="5">
        <f>Rebounds[[#This Row],[10+]]-Rebounds[[#This Row],[11+]]</f>
        <v>2.9270000000000004E-2</v>
      </c>
      <c r="AB109" s="5">
        <f>Rebounds[[#This Row],[11+]]-Rebounds[[#This Row],[12+]]</f>
        <v>9.6600000000000002E-3</v>
      </c>
      <c r="AC109" s="5">
        <f>Rebounds[[#This Row],[12+]]-Rebounds[[#This Row],[13+]]</f>
        <v>2.3500000000000001E-3</v>
      </c>
      <c r="AD109" s="5">
        <f>Rebounds[[#This Row],[13+]]-Rebounds[[#This Row],[14+]]</f>
        <v>4.6000000000000001E-4</v>
      </c>
    </row>
    <row r="110" spans="1:30" x14ac:dyDescent="0.25">
      <c r="A110" s="10">
        <v>22400794</v>
      </c>
      <c r="B110" t="s">
        <v>164</v>
      </c>
      <c r="C110" t="s">
        <v>79</v>
      </c>
      <c r="D110" s="11">
        <v>0.875</v>
      </c>
      <c r="E110" s="6" t="str">
        <f>HYPERLINK("https://www.nba.com/stats/player/1642275/boxscores-traditional", "Tidjane Salaün")</f>
        <v>Tidjane Salaün</v>
      </c>
      <c r="F110">
        <v>5.2</v>
      </c>
      <c r="G110" s="4">
        <v>1.327</v>
      </c>
      <c r="H110" s="3">
        <v>0.95154000000000005</v>
      </c>
      <c r="I110" s="3">
        <v>0.81594</v>
      </c>
      <c r="J110" s="3">
        <v>0.55962000000000001</v>
      </c>
      <c r="K110" s="3">
        <v>0.27424999999999999</v>
      </c>
      <c r="L110" s="3">
        <v>8.6910000000000001E-2</v>
      </c>
      <c r="M110" s="3">
        <v>1.7430000000000001E-2</v>
      </c>
      <c r="N110" s="3">
        <v>2.1199999999999999E-3</v>
      </c>
      <c r="O110" s="3">
        <v>1.4999999999999999E-4</v>
      </c>
      <c r="P110" s="3">
        <v>0</v>
      </c>
      <c r="Q110" s="3">
        <v>0</v>
      </c>
      <c r="R110" s="3">
        <v>0</v>
      </c>
      <c r="S110" s="3">
        <v>0</v>
      </c>
      <c r="T110" s="5">
        <f>Rebounds[[#This Row],[3+]]-Rebounds[[#This Row],[4+]]</f>
        <v>0.13560000000000005</v>
      </c>
      <c r="U110" s="5">
        <f>Rebounds[[#This Row],[4+]]-Rebounds[[#This Row],[5+]]</f>
        <v>0.25631999999999999</v>
      </c>
      <c r="V110" s="5">
        <f>Rebounds[[#This Row],[5+]]-Rebounds[[#This Row],[6+]]</f>
        <v>0.28537000000000001</v>
      </c>
      <c r="W110" s="5">
        <f>Rebounds[[#This Row],[6+]]-Rebounds[[#This Row],[7+]]</f>
        <v>0.18734000000000001</v>
      </c>
      <c r="X110" s="5">
        <f>Rebounds[[#This Row],[7+]]-Rebounds[[#This Row],[8+]]</f>
        <v>6.948E-2</v>
      </c>
      <c r="Y110" s="5">
        <f>Rebounds[[#This Row],[8+]]-Rebounds[[#This Row],[9+]]</f>
        <v>1.5310000000000001E-2</v>
      </c>
      <c r="Z110" s="5">
        <f>Rebounds[[#This Row],[9+]]-Rebounds[[#This Row],[10+]]</f>
        <v>1.97E-3</v>
      </c>
      <c r="AA110" s="5">
        <f>Rebounds[[#This Row],[10+]]-Rebounds[[#This Row],[11+]]</f>
        <v>1.4999999999999999E-4</v>
      </c>
      <c r="AB110" s="5">
        <f>Rebounds[[#This Row],[11+]]-Rebounds[[#This Row],[12+]]</f>
        <v>0</v>
      </c>
      <c r="AC110" s="5">
        <f>Rebounds[[#This Row],[12+]]-Rebounds[[#This Row],[13+]]</f>
        <v>0</v>
      </c>
      <c r="AD110" s="5">
        <f>Rebounds[[#This Row],[13+]]-Rebounds[[#This Row],[14+]]</f>
        <v>0</v>
      </c>
    </row>
    <row r="111" spans="1:30" x14ac:dyDescent="0.25">
      <c r="A111" s="10">
        <v>22400794</v>
      </c>
      <c r="B111" t="s">
        <v>164</v>
      </c>
      <c r="C111" t="s">
        <v>79</v>
      </c>
      <c r="D111" s="11">
        <v>0.875</v>
      </c>
      <c r="E111" s="6" t="str">
        <f>HYPERLINK("https://www.nba.com/stats/player/201959/boxscores-traditional", "Taj Gibson")</f>
        <v>Taj Gibson</v>
      </c>
      <c r="F111">
        <v>6.4</v>
      </c>
      <c r="G111" s="4">
        <v>3.137</v>
      </c>
      <c r="H111" s="3">
        <v>0.85992999999999997</v>
      </c>
      <c r="I111" s="3">
        <v>0.77934999999999999</v>
      </c>
      <c r="J111" s="3">
        <v>0.67364000000000002</v>
      </c>
      <c r="K111" s="3">
        <v>0.55171999999999999</v>
      </c>
      <c r="L111" s="3">
        <v>0.42465000000000003</v>
      </c>
      <c r="M111" s="3">
        <v>0.30503000000000002</v>
      </c>
      <c r="N111" s="3">
        <v>0.20327000000000001</v>
      </c>
      <c r="O111" s="3">
        <v>0.12506999999999999</v>
      </c>
      <c r="P111" s="3">
        <v>7.0779999999999996E-2</v>
      </c>
      <c r="Q111" s="3">
        <v>3.6729999999999999E-2</v>
      </c>
      <c r="R111" s="3">
        <v>1.7860000000000001E-2</v>
      </c>
      <c r="S111" s="3">
        <v>7.7600000000000004E-3</v>
      </c>
      <c r="T111" s="5">
        <f>Rebounds[[#This Row],[3+]]-Rebounds[[#This Row],[4+]]</f>
        <v>8.0579999999999985E-2</v>
      </c>
      <c r="U111" s="5">
        <f>Rebounds[[#This Row],[4+]]-Rebounds[[#This Row],[5+]]</f>
        <v>0.10570999999999997</v>
      </c>
      <c r="V111" s="5">
        <f>Rebounds[[#This Row],[5+]]-Rebounds[[#This Row],[6+]]</f>
        <v>0.12192000000000003</v>
      </c>
      <c r="W111" s="5">
        <f>Rebounds[[#This Row],[6+]]-Rebounds[[#This Row],[7+]]</f>
        <v>0.12706999999999996</v>
      </c>
      <c r="X111" s="5">
        <f>Rebounds[[#This Row],[7+]]-Rebounds[[#This Row],[8+]]</f>
        <v>0.11962</v>
      </c>
      <c r="Y111" s="5">
        <f>Rebounds[[#This Row],[8+]]-Rebounds[[#This Row],[9+]]</f>
        <v>0.10176000000000002</v>
      </c>
      <c r="Z111" s="5">
        <f>Rebounds[[#This Row],[9+]]-Rebounds[[#This Row],[10+]]</f>
        <v>7.8200000000000019E-2</v>
      </c>
      <c r="AA111" s="5">
        <f>Rebounds[[#This Row],[10+]]-Rebounds[[#This Row],[11+]]</f>
        <v>5.4289999999999991E-2</v>
      </c>
      <c r="AB111" s="5">
        <f>Rebounds[[#This Row],[11+]]-Rebounds[[#This Row],[12+]]</f>
        <v>3.4049999999999997E-2</v>
      </c>
      <c r="AC111" s="5">
        <f>Rebounds[[#This Row],[12+]]-Rebounds[[#This Row],[13+]]</f>
        <v>1.8869999999999998E-2</v>
      </c>
      <c r="AD111" s="5">
        <f>Rebounds[[#This Row],[13+]]-Rebounds[[#This Row],[14+]]</f>
        <v>1.0100000000000001E-2</v>
      </c>
    </row>
    <row r="112" spans="1:30" x14ac:dyDescent="0.25">
      <c r="A112" s="10">
        <v>22400794</v>
      </c>
      <c r="B112" t="s">
        <v>164</v>
      </c>
      <c r="C112" t="s">
        <v>79</v>
      </c>
      <c r="D112" s="11">
        <v>0.875</v>
      </c>
      <c r="E112" s="6" t="str">
        <f>HYPERLINK("https://www.nba.com/stats/player/1641706/boxscores-traditional", "Brandon Miller")</f>
        <v>Brandon Miller</v>
      </c>
      <c r="F112">
        <v>3.4</v>
      </c>
      <c r="G112" s="4">
        <v>1.02</v>
      </c>
      <c r="H112" s="3">
        <v>0.65173000000000003</v>
      </c>
      <c r="I112" s="3">
        <v>0.27760000000000001</v>
      </c>
      <c r="J112" s="3">
        <v>5.8209999999999998E-2</v>
      </c>
      <c r="K112" s="3">
        <v>5.3899999999999998E-3</v>
      </c>
      <c r="L112" s="3">
        <v>2.1000000000000001E-4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5">
        <f>Rebounds[[#This Row],[3+]]-Rebounds[[#This Row],[4+]]</f>
        <v>0.37413000000000002</v>
      </c>
      <c r="U112" s="5">
        <f>Rebounds[[#This Row],[4+]]-Rebounds[[#This Row],[5+]]</f>
        <v>0.21939000000000003</v>
      </c>
      <c r="V112" s="5">
        <f>Rebounds[[#This Row],[5+]]-Rebounds[[#This Row],[6+]]</f>
        <v>5.2819999999999999E-2</v>
      </c>
      <c r="W112" s="5">
        <f>Rebounds[[#This Row],[6+]]-Rebounds[[#This Row],[7+]]</f>
        <v>5.1799999999999997E-3</v>
      </c>
      <c r="X112" s="5">
        <f>Rebounds[[#This Row],[7+]]-Rebounds[[#This Row],[8+]]</f>
        <v>2.1000000000000001E-4</v>
      </c>
      <c r="Y112" s="5">
        <f>Rebounds[[#This Row],[8+]]-Rebounds[[#This Row],[9+]]</f>
        <v>0</v>
      </c>
      <c r="Z112" s="5">
        <f>Rebounds[[#This Row],[9+]]-Rebounds[[#This Row],[10+]]</f>
        <v>0</v>
      </c>
      <c r="AA112" s="5">
        <f>Rebounds[[#This Row],[10+]]-Rebounds[[#This Row],[11+]]</f>
        <v>0</v>
      </c>
      <c r="AB112" s="5">
        <f>Rebounds[[#This Row],[11+]]-Rebounds[[#This Row],[12+]]</f>
        <v>0</v>
      </c>
      <c r="AC112" s="5">
        <f>Rebounds[[#This Row],[12+]]-Rebounds[[#This Row],[13+]]</f>
        <v>0</v>
      </c>
      <c r="AD112" s="5">
        <f>Rebounds[[#This Row],[13+]]-Rebounds[[#This Row],[14+]]</f>
        <v>0</v>
      </c>
    </row>
    <row r="113" spans="1:30" x14ac:dyDescent="0.25">
      <c r="A113" s="10">
        <v>22400794</v>
      </c>
      <c r="B113" t="s">
        <v>164</v>
      </c>
      <c r="C113" t="s">
        <v>79</v>
      </c>
      <c r="D113" s="11">
        <v>0.875</v>
      </c>
      <c r="E113" s="6" t="str">
        <f>HYPERLINK("https://www.nba.com/stats/player/1642354/boxscores-traditional", "KJ Simpson")</f>
        <v>KJ Simpson</v>
      </c>
      <c r="F113">
        <v>4</v>
      </c>
      <c r="G113" s="4">
        <v>2.8980000000000001</v>
      </c>
      <c r="H113" s="3">
        <v>0.63683000000000001</v>
      </c>
      <c r="I113" s="3">
        <v>0.5</v>
      </c>
      <c r="J113" s="3">
        <v>0.36316999999999999</v>
      </c>
      <c r="K113" s="3">
        <v>0.24510000000000001</v>
      </c>
      <c r="L113" s="3">
        <v>0.14917</v>
      </c>
      <c r="M113" s="3">
        <v>8.3790000000000003E-2</v>
      </c>
      <c r="N113" s="3">
        <v>4.1820000000000003E-2</v>
      </c>
      <c r="O113" s="3">
        <v>1.9230000000000001E-2</v>
      </c>
      <c r="P113" s="3">
        <v>7.7600000000000004E-3</v>
      </c>
      <c r="Q113" s="3">
        <v>2.8900000000000002E-3</v>
      </c>
      <c r="R113" s="3">
        <v>9.3999999999999997E-4</v>
      </c>
      <c r="S113" s="3">
        <v>2.7999999999999998E-4</v>
      </c>
      <c r="T113" s="5">
        <f>Rebounds[[#This Row],[3+]]-Rebounds[[#This Row],[4+]]</f>
        <v>0.13683000000000001</v>
      </c>
      <c r="U113" s="5">
        <f>Rebounds[[#This Row],[4+]]-Rebounds[[#This Row],[5+]]</f>
        <v>0.13683000000000001</v>
      </c>
      <c r="V113" s="5">
        <f>Rebounds[[#This Row],[5+]]-Rebounds[[#This Row],[6+]]</f>
        <v>0.11806999999999998</v>
      </c>
      <c r="W113" s="5">
        <f>Rebounds[[#This Row],[6+]]-Rebounds[[#This Row],[7+]]</f>
        <v>9.5930000000000015E-2</v>
      </c>
      <c r="X113" s="5">
        <f>Rebounds[[#This Row],[7+]]-Rebounds[[#This Row],[8+]]</f>
        <v>6.5379999999999994E-2</v>
      </c>
      <c r="Y113" s="5">
        <f>Rebounds[[#This Row],[8+]]-Rebounds[[#This Row],[9+]]</f>
        <v>4.197E-2</v>
      </c>
      <c r="Z113" s="5">
        <f>Rebounds[[#This Row],[9+]]-Rebounds[[#This Row],[10+]]</f>
        <v>2.2590000000000002E-2</v>
      </c>
      <c r="AA113" s="5">
        <f>Rebounds[[#This Row],[10+]]-Rebounds[[#This Row],[11+]]</f>
        <v>1.1470000000000001E-2</v>
      </c>
      <c r="AB113" s="5">
        <f>Rebounds[[#This Row],[11+]]-Rebounds[[#This Row],[12+]]</f>
        <v>4.8700000000000002E-3</v>
      </c>
      <c r="AC113" s="5">
        <f>Rebounds[[#This Row],[12+]]-Rebounds[[#This Row],[13+]]</f>
        <v>1.9500000000000003E-3</v>
      </c>
      <c r="AD113" s="5">
        <f>Rebounds[[#This Row],[13+]]-Rebounds[[#This Row],[14+]]</f>
        <v>6.6E-4</v>
      </c>
    </row>
    <row r="114" spans="1:30" x14ac:dyDescent="0.25">
      <c r="A114" s="10">
        <v>22400794</v>
      </c>
      <c r="B114" t="s">
        <v>164</v>
      </c>
      <c r="C114" t="s">
        <v>79</v>
      </c>
      <c r="D114" s="11">
        <v>0.875</v>
      </c>
      <c r="E114" s="6" t="str">
        <f>HYPERLINK("https://www.nba.com/stats/player/1629006/boxscores-traditional", "Josh Okogie")</f>
        <v>Josh Okogie</v>
      </c>
      <c r="F114">
        <v>4</v>
      </c>
      <c r="G114" s="4">
        <v>3.0979999999999999</v>
      </c>
      <c r="H114" s="3">
        <v>0.62551999999999996</v>
      </c>
      <c r="I114" s="3">
        <v>0.5</v>
      </c>
      <c r="J114" s="3">
        <v>0.37447999999999998</v>
      </c>
      <c r="K114" s="3">
        <v>0.25785000000000002</v>
      </c>
      <c r="L114" s="3">
        <v>0.16602</v>
      </c>
      <c r="M114" s="3">
        <v>9.8530000000000006E-2</v>
      </c>
      <c r="N114" s="3">
        <v>5.3699999999999998E-2</v>
      </c>
      <c r="O114" s="3">
        <v>2.6190000000000001E-2</v>
      </c>
      <c r="P114" s="3">
        <v>1.191E-2</v>
      </c>
      <c r="Q114" s="3">
        <v>4.9399999999999999E-3</v>
      </c>
      <c r="R114" s="3">
        <v>1.81E-3</v>
      </c>
      <c r="S114" s="3">
        <v>6.2E-4</v>
      </c>
      <c r="T114" s="5">
        <f>Rebounds[[#This Row],[3+]]-Rebounds[[#This Row],[4+]]</f>
        <v>0.12551999999999996</v>
      </c>
      <c r="U114" s="5">
        <f>Rebounds[[#This Row],[4+]]-Rebounds[[#This Row],[5+]]</f>
        <v>0.12552000000000002</v>
      </c>
      <c r="V114" s="5">
        <f>Rebounds[[#This Row],[5+]]-Rebounds[[#This Row],[6+]]</f>
        <v>0.11662999999999996</v>
      </c>
      <c r="W114" s="5">
        <f>Rebounds[[#This Row],[6+]]-Rebounds[[#This Row],[7+]]</f>
        <v>9.1830000000000023E-2</v>
      </c>
      <c r="X114" s="5">
        <f>Rebounds[[#This Row],[7+]]-Rebounds[[#This Row],[8+]]</f>
        <v>6.7489999999999994E-2</v>
      </c>
      <c r="Y114" s="5">
        <f>Rebounds[[#This Row],[8+]]-Rebounds[[#This Row],[9+]]</f>
        <v>4.4830000000000009E-2</v>
      </c>
      <c r="Z114" s="5">
        <f>Rebounds[[#This Row],[9+]]-Rebounds[[#This Row],[10+]]</f>
        <v>2.7509999999999996E-2</v>
      </c>
      <c r="AA114" s="5">
        <f>Rebounds[[#This Row],[10+]]-Rebounds[[#This Row],[11+]]</f>
        <v>1.4280000000000001E-2</v>
      </c>
      <c r="AB114" s="5">
        <f>Rebounds[[#This Row],[11+]]-Rebounds[[#This Row],[12+]]</f>
        <v>6.9700000000000005E-3</v>
      </c>
      <c r="AC114" s="5">
        <f>Rebounds[[#This Row],[12+]]-Rebounds[[#This Row],[13+]]</f>
        <v>3.13E-3</v>
      </c>
      <c r="AD114" s="5">
        <f>Rebounds[[#This Row],[13+]]-Rebounds[[#This Row],[14+]]</f>
        <v>1.1900000000000001E-3</v>
      </c>
    </row>
    <row r="115" spans="1:30" x14ac:dyDescent="0.25">
      <c r="A115" s="10">
        <v>22400794</v>
      </c>
      <c r="B115" t="s">
        <v>164</v>
      </c>
      <c r="C115" t="s">
        <v>79</v>
      </c>
      <c r="D115" s="11">
        <v>0.875</v>
      </c>
      <c r="E115" s="6" t="str">
        <f>HYPERLINK("https://www.nba.com/stats/player/203995/boxscores-traditional", "Vasilije Micic")</f>
        <v>Vasilije Micic</v>
      </c>
      <c r="F115">
        <v>3.4</v>
      </c>
      <c r="G115" s="4">
        <v>1.855</v>
      </c>
      <c r="H115" s="3">
        <v>0.58706000000000003</v>
      </c>
      <c r="I115" s="3">
        <v>0.37447999999999998</v>
      </c>
      <c r="J115" s="3">
        <v>0.19489000000000001</v>
      </c>
      <c r="K115" s="3">
        <v>8.0759999999999998E-2</v>
      </c>
      <c r="L115" s="3">
        <v>2.6190000000000001E-2</v>
      </c>
      <c r="M115" s="3">
        <v>6.5700000000000003E-3</v>
      </c>
      <c r="N115" s="3">
        <v>1.2600000000000001E-3</v>
      </c>
      <c r="O115" s="3">
        <v>1.9000000000000001E-4</v>
      </c>
      <c r="P115" s="3">
        <v>0</v>
      </c>
      <c r="Q115" s="3">
        <v>0</v>
      </c>
      <c r="R115" s="3">
        <v>0</v>
      </c>
      <c r="S115" s="3">
        <v>0</v>
      </c>
      <c r="T115" s="5">
        <f>Rebounds[[#This Row],[3+]]-Rebounds[[#This Row],[4+]]</f>
        <v>0.21258000000000005</v>
      </c>
      <c r="U115" s="5">
        <f>Rebounds[[#This Row],[4+]]-Rebounds[[#This Row],[5+]]</f>
        <v>0.17958999999999997</v>
      </c>
      <c r="V115" s="5">
        <f>Rebounds[[#This Row],[5+]]-Rebounds[[#This Row],[6+]]</f>
        <v>0.11413000000000001</v>
      </c>
      <c r="W115" s="5">
        <f>Rebounds[[#This Row],[6+]]-Rebounds[[#This Row],[7+]]</f>
        <v>5.4569999999999994E-2</v>
      </c>
      <c r="X115" s="5">
        <f>Rebounds[[#This Row],[7+]]-Rebounds[[#This Row],[8+]]</f>
        <v>1.9620000000000002E-2</v>
      </c>
      <c r="Y115" s="5">
        <f>Rebounds[[#This Row],[8+]]-Rebounds[[#This Row],[9+]]</f>
        <v>5.3100000000000005E-3</v>
      </c>
      <c r="Z115" s="5">
        <f>Rebounds[[#This Row],[9+]]-Rebounds[[#This Row],[10+]]</f>
        <v>1.07E-3</v>
      </c>
      <c r="AA115" s="5">
        <f>Rebounds[[#This Row],[10+]]-Rebounds[[#This Row],[11+]]</f>
        <v>1.9000000000000001E-4</v>
      </c>
      <c r="AB115" s="5">
        <f>Rebounds[[#This Row],[11+]]-Rebounds[[#This Row],[12+]]</f>
        <v>0</v>
      </c>
      <c r="AC115" s="5">
        <f>Rebounds[[#This Row],[12+]]-Rebounds[[#This Row],[13+]]</f>
        <v>0</v>
      </c>
      <c r="AD115" s="5">
        <f>Rebounds[[#This Row],[13+]]-Rebounds[[#This Row],[14+]]</f>
        <v>0</v>
      </c>
    </row>
    <row r="116" spans="1:30" x14ac:dyDescent="0.25">
      <c r="A116" s="10">
        <v>22400794</v>
      </c>
      <c r="B116" t="s">
        <v>164</v>
      </c>
      <c r="C116" t="s">
        <v>79</v>
      </c>
      <c r="D116" s="11">
        <v>0.875</v>
      </c>
      <c r="E116" s="6" t="str">
        <f>HYPERLINK("https://www.nba.com/stats/player/1628998/boxscores-traditional", "Cody Martin")</f>
        <v>Cody Martin</v>
      </c>
      <c r="F116">
        <v>3.4</v>
      </c>
      <c r="G116" s="4">
        <v>2.0590000000000002</v>
      </c>
      <c r="H116" s="3">
        <v>0.57535000000000003</v>
      </c>
      <c r="I116" s="3">
        <v>0.38590999999999998</v>
      </c>
      <c r="J116" s="3">
        <v>0.2177</v>
      </c>
      <c r="K116" s="3">
        <v>0.10383000000000001</v>
      </c>
      <c r="L116" s="3">
        <v>4.0059999999999998E-2</v>
      </c>
      <c r="M116" s="3">
        <v>1.2869999999999999E-2</v>
      </c>
      <c r="N116" s="3">
        <v>3.2599999999999999E-3</v>
      </c>
      <c r="O116" s="3">
        <v>6.6E-4</v>
      </c>
      <c r="P116" s="3">
        <v>1.1E-4</v>
      </c>
      <c r="Q116" s="3">
        <v>0</v>
      </c>
      <c r="R116" s="3">
        <v>0</v>
      </c>
      <c r="S116" s="3">
        <v>0</v>
      </c>
      <c r="T116" s="5">
        <f>Rebounds[[#This Row],[3+]]-Rebounds[[#This Row],[4+]]</f>
        <v>0.18944000000000005</v>
      </c>
      <c r="U116" s="5">
        <f>Rebounds[[#This Row],[4+]]-Rebounds[[#This Row],[5+]]</f>
        <v>0.16820999999999997</v>
      </c>
      <c r="V116" s="5">
        <f>Rebounds[[#This Row],[5+]]-Rebounds[[#This Row],[6+]]</f>
        <v>0.11387</v>
      </c>
      <c r="W116" s="5">
        <f>Rebounds[[#This Row],[6+]]-Rebounds[[#This Row],[7+]]</f>
        <v>6.3770000000000007E-2</v>
      </c>
      <c r="X116" s="5">
        <f>Rebounds[[#This Row],[7+]]-Rebounds[[#This Row],[8+]]</f>
        <v>2.7189999999999999E-2</v>
      </c>
      <c r="Y116" s="5">
        <f>Rebounds[[#This Row],[8+]]-Rebounds[[#This Row],[9+]]</f>
        <v>9.6100000000000005E-3</v>
      </c>
      <c r="Z116" s="5">
        <f>Rebounds[[#This Row],[9+]]-Rebounds[[#This Row],[10+]]</f>
        <v>2.5999999999999999E-3</v>
      </c>
      <c r="AA116" s="5">
        <f>Rebounds[[#This Row],[10+]]-Rebounds[[#This Row],[11+]]</f>
        <v>5.5000000000000003E-4</v>
      </c>
      <c r="AB116" s="5">
        <f>Rebounds[[#This Row],[11+]]-Rebounds[[#This Row],[12+]]</f>
        <v>1.1E-4</v>
      </c>
      <c r="AC116" s="5">
        <f>Rebounds[[#This Row],[12+]]-Rebounds[[#This Row],[13+]]</f>
        <v>0</v>
      </c>
      <c r="AD116" s="5">
        <f>Rebounds[[#This Row],[13+]]-Rebounds[[#This Row],[14+]]</f>
        <v>0</v>
      </c>
    </row>
    <row r="117" spans="1:30" x14ac:dyDescent="0.25">
      <c r="A117" s="10">
        <v>22400794</v>
      </c>
      <c r="B117" t="s">
        <v>164</v>
      </c>
      <c r="C117" t="s">
        <v>79</v>
      </c>
      <c r="D117" s="11">
        <v>0.875</v>
      </c>
      <c r="E117" s="6" t="str">
        <f>HYPERLINK("https://www.nba.com/stats/player/203552/boxscores-traditional", "Seth Curry")</f>
        <v>Seth Curry</v>
      </c>
      <c r="F117">
        <v>3.2</v>
      </c>
      <c r="G117" s="4">
        <v>1.47</v>
      </c>
      <c r="H117" s="3">
        <v>0.55567</v>
      </c>
      <c r="I117" s="3">
        <v>0.29459999999999997</v>
      </c>
      <c r="J117" s="3">
        <v>0.11123</v>
      </c>
      <c r="K117" s="3">
        <v>2.8719999999999999E-2</v>
      </c>
      <c r="L117" s="3">
        <v>4.7999999999999996E-3</v>
      </c>
      <c r="M117" s="3">
        <v>5.4000000000000001E-4</v>
      </c>
      <c r="N117" s="3">
        <v>4.0000000000000003E-5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5">
        <f>Rebounds[[#This Row],[3+]]-Rebounds[[#This Row],[4+]]</f>
        <v>0.26107000000000002</v>
      </c>
      <c r="U117" s="5">
        <f>Rebounds[[#This Row],[4+]]-Rebounds[[#This Row],[5+]]</f>
        <v>0.18336999999999998</v>
      </c>
      <c r="V117" s="5">
        <f>Rebounds[[#This Row],[5+]]-Rebounds[[#This Row],[6+]]</f>
        <v>8.251E-2</v>
      </c>
      <c r="W117" s="5">
        <f>Rebounds[[#This Row],[6+]]-Rebounds[[#This Row],[7+]]</f>
        <v>2.392E-2</v>
      </c>
      <c r="X117" s="5">
        <f>Rebounds[[#This Row],[7+]]-Rebounds[[#This Row],[8+]]</f>
        <v>4.2599999999999999E-3</v>
      </c>
      <c r="Y117" s="5">
        <f>Rebounds[[#This Row],[8+]]-Rebounds[[#This Row],[9+]]</f>
        <v>5.0000000000000001E-4</v>
      </c>
      <c r="Z117" s="5">
        <f>Rebounds[[#This Row],[9+]]-Rebounds[[#This Row],[10+]]</f>
        <v>4.0000000000000003E-5</v>
      </c>
      <c r="AA117" s="5">
        <f>Rebounds[[#This Row],[10+]]-Rebounds[[#This Row],[11+]]</f>
        <v>0</v>
      </c>
      <c r="AB117" s="5">
        <f>Rebounds[[#This Row],[11+]]-Rebounds[[#This Row],[12+]]</f>
        <v>0</v>
      </c>
      <c r="AC117" s="5">
        <f>Rebounds[[#This Row],[12+]]-Rebounds[[#This Row],[13+]]</f>
        <v>0</v>
      </c>
      <c r="AD117" s="5">
        <f>Rebounds[[#This Row],[13+]]-Rebounds[[#This Row],[14+]]</f>
        <v>0</v>
      </c>
    </row>
    <row r="118" spans="1:30" x14ac:dyDescent="0.25">
      <c r="A118" s="10">
        <v>22400794</v>
      </c>
      <c r="B118" t="s">
        <v>79</v>
      </c>
      <c r="C118" t="s">
        <v>164</v>
      </c>
      <c r="D118" s="11">
        <v>0.875</v>
      </c>
      <c r="E118" s="6" t="str">
        <f>HYPERLINK("https://www.nba.com/stats/player/1630192/boxscores-traditional", "Zeke Nnaji")</f>
        <v>Zeke Nnaji</v>
      </c>
      <c r="F118">
        <v>5.2</v>
      </c>
      <c r="G118" s="4">
        <v>0.4</v>
      </c>
      <c r="H118" s="3">
        <v>1</v>
      </c>
      <c r="I118" s="3">
        <v>0.99865000000000004</v>
      </c>
      <c r="J118" s="3">
        <v>0.69145999999999996</v>
      </c>
      <c r="K118" s="3">
        <v>2.2749999999999999E-2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5">
        <f>Rebounds[[#This Row],[3+]]-Rebounds[[#This Row],[4+]]</f>
        <v>1.3499999999999623E-3</v>
      </c>
      <c r="U118" s="5">
        <f>Rebounds[[#This Row],[4+]]-Rebounds[[#This Row],[5+]]</f>
        <v>0.30719000000000007</v>
      </c>
      <c r="V118" s="5">
        <f>Rebounds[[#This Row],[5+]]-Rebounds[[#This Row],[6+]]</f>
        <v>0.66870999999999992</v>
      </c>
      <c r="W118" s="5">
        <f>Rebounds[[#This Row],[6+]]-Rebounds[[#This Row],[7+]]</f>
        <v>2.2749999999999999E-2</v>
      </c>
      <c r="X118" s="5">
        <f>Rebounds[[#This Row],[7+]]-Rebounds[[#This Row],[8+]]</f>
        <v>0</v>
      </c>
      <c r="Y118" s="5">
        <f>Rebounds[[#This Row],[8+]]-Rebounds[[#This Row],[9+]]</f>
        <v>0</v>
      </c>
      <c r="Z118" s="5">
        <f>Rebounds[[#This Row],[9+]]-Rebounds[[#This Row],[10+]]</f>
        <v>0</v>
      </c>
      <c r="AA118" s="5">
        <f>Rebounds[[#This Row],[10+]]-Rebounds[[#This Row],[11+]]</f>
        <v>0</v>
      </c>
      <c r="AB118" s="5">
        <f>Rebounds[[#This Row],[11+]]-Rebounds[[#This Row],[12+]]</f>
        <v>0</v>
      </c>
      <c r="AC118" s="5">
        <f>Rebounds[[#This Row],[12+]]-Rebounds[[#This Row],[13+]]</f>
        <v>0</v>
      </c>
      <c r="AD118" s="5">
        <f>Rebounds[[#This Row],[13+]]-Rebounds[[#This Row],[14+]]</f>
        <v>0</v>
      </c>
    </row>
    <row r="119" spans="1:30" x14ac:dyDescent="0.25">
      <c r="A119" s="10">
        <v>22400794</v>
      </c>
      <c r="B119" t="s">
        <v>79</v>
      </c>
      <c r="C119" t="s">
        <v>164</v>
      </c>
      <c r="D119" s="11">
        <v>0.875</v>
      </c>
      <c r="E119" s="6" t="str">
        <f>HYPERLINK("https://www.nba.com/stats/player/1631128/boxscores-traditional", "Christian Braun")</f>
        <v>Christian Braun</v>
      </c>
      <c r="F119">
        <v>8</v>
      </c>
      <c r="G119" s="4">
        <v>1.4139999999999999</v>
      </c>
      <c r="H119" s="3">
        <v>0.99980000000000002</v>
      </c>
      <c r="I119" s="3">
        <v>0.99766999999999995</v>
      </c>
      <c r="J119" s="3">
        <v>0.98299999999999998</v>
      </c>
      <c r="K119" s="3">
        <v>0.92073000000000005</v>
      </c>
      <c r="L119" s="3">
        <v>0.76114999999999999</v>
      </c>
      <c r="M119" s="3">
        <v>0.5</v>
      </c>
      <c r="N119" s="3">
        <v>0.23885000000000001</v>
      </c>
      <c r="O119" s="3">
        <v>7.9269999999999993E-2</v>
      </c>
      <c r="P119" s="3">
        <v>1.7000000000000001E-2</v>
      </c>
      <c r="Q119" s="3">
        <v>2.33E-3</v>
      </c>
      <c r="R119" s="3">
        <v>2.0000000000000001E-4</v>
      </c>
      <c r="S119" s="3">
        <v>0</v>
      </c>
      <c r="T119" s="5">
        <f>Rebounds[[#This Row],[3+]]-Rebounds[[#This Row],[4+]]</f>
        <v>2.1300000000000763E-3</v>
      </c>
      <c r="U119" s="5">
        <f>Rebounds[[#This Row],[4+]]-Rebounds[[#This Row],[5+]]</f>
        <v>1.4669999999999961E-2</v>
      </c>
      <c r="V119" s="5">
        <f>Rebounds[[#This Row],[5+]]-Rebounds[[#This Row],[6+]]</f>
        <v>6.2269999999999937E-2</v>
      </c>
      <c r="W119" s="5">
        <f>Rebounds[[#This Row],[6+]]-Rebounds[[#This Row],[7+]]</f>
        <v>0.15958000000000006</v>
      </c>
      <c r="X119" s="5">
        <f>Rebounds[[#This Row],[7+]]-Rebounds[[#This Row],[8+]]</f>
        <v>0.26114999999999999</v>
      </c>
      <c r="Y119" s="5">
        <f>Rebounds[[#This Row],[8+]]-Rebounds[[#This Row],[9+]]</f>
        <v>0.26114999999999999</v>
      </c>
      <c r="Z119" s="5">
        <f>Rebounds[[#This Row],[9+]]-Rebounds[[#This Row],[10+]]</f>
        <v>0.15958</v>
      </c>
      <c r="AA119" s="5">
        <f>Rebounds[[#This Row],[10+]]-Rebounds[[#This Row],[11+]]</f>
        <v>6.2269999999999992E-2</v>
      </c>
      <c r="AB119" s="5">
        <f>Rebounds[[#This Row],[11+]]-Rebounds[[#This Row],[12+]]</f>
        <v>1.4670000000000001E-2</v>
      </c>
      <c r="AC119" s="5">
        <f>Rebounds[[#This Row],[12+]]-Rebounds[[#This Row],[13+]]</f>
        <v>2.1299999999999999E-3</v>
      </c>
      <c r="AD119" s="5">
        <f>Rebounds[[#This Row],[13+]]-Rebounds[[#This Row],[14+]]</f>
        <v>2.0000000000000001E-4</v>
      </c>
    </row>
    <row r="120" spans="1:30" x14ac:dyDescent="0.25">
      <c r="A120" s="10">
        <v>22400794</v>
      </c>
      <c r="B120" t="s">
        <v>79</v>
      </c>
      <c r="C120" t="s">
        <v>164</v>
      </c>
      <c r="D120" s="11">
        <v>0.875</v>
      </c>
      <c r="E120" s="6" t="str">
        <f>HYPERLINK("https://www.nba.com/stats/player/203999/boxscores-traditional", "Nikola Jokic")</f>
        <v>Nikola Jokic</v>
      </c>
      <c r="F120">
        <v>10.199999999999999</v>
      </c>
      <c r="G120" s="4">
        <v>2.786</v>
      </c>
      <c r="H120" s="3">
        <v>0.99505999999999994</v>
      </c>
      <c r="I120" s="3">
        <v>0.98712999999999995</v>
      </c>
      <c r="J120" s="3">
        <v>0.96926000000000001</v>
      </c>
      <c r="K120" s="3">
        <v>0.93447999999999998</v>
      </c>
      <c r="L120" s="3">
        <v>0.87492999999999999</v>
      </c>
      <c r="M120" s="3">
        <v>0.78524000000000005</v>
      </c>
      <c r="N120" s="3">
        <v>0.66639999999999999</v>
      </c>
      <c r="O120" s="3">
        <v>0.52790000000000004</v>
      </c>
      <c r="P120" s="3">
        <v>0.38590999999999998</v>
      </c>
      <c r="Q120" s="3">
        <v>0.25785000000000002</v>
      </c>
      <c r="R120" s="3">
        <v>0.15625</v>
      </c>
      <c r="S120" s="3">
        <v>8.6910000000000001E-2</v>
      </c>
      <c r="T120" s="5">
        <f>Rebounds[[#This Row],[3+]]-Rebounds[[#This Row],[4+]]</f>
        <v>7.9299999999999926E-3</v>
      </c>
      <c r="U120" s="5">
        <f>Rebounds[[#This Row],[4+]]-Rebounds[[#This Row],[5+]]</f>
        <v>1.7869999999999941E-2</v>
      </c>
      <c r="V120" s="5">
        <f>Rebounds[[#This Row],[5+]]-Rebounds[[#This Row],[6+]]</f>
        <v>3.4780000000000033E-2</v>
      </c>
      <c r="W120" s="5">
        <f>Rebounds[[#This Row],[6+]]-Rebounds[[#This Row],[7+]]</f>
        <v>5.9549999999999992E-2</v>
      </c>
      <c r="X120" s="5">
        <f>Rebounds[[#This Row],[7+]]-Rebounds[[#This Row],[8+]]</f>
        <v>8.9689999999999936E-2</v>
      </c>
      <c r="Y120" s="5">
        <f>Rebounds[[#This Row],[8+]]-Rebounds[[#This Row],[9+]]</f>
        <v>0.11884000000000006</v>
      </c>
      <c r="Z120" s="5">
        <f>Rebounds[[#This Row],[9+]]-Rebounds[[#This Row],[10+]]</f>
        <v>0.13849999999999996</v>
      </c>
      <c r="AA120" s="5">
        <f>Rebounds[[#This Row],[10+]]-Rebounds[[#This Row],[11+]]</f>
        <v>0.14199000000000006</v>
      </c>
      <c r="AB120" s="5">
        <f>Rebounds[[#This Row],[11+]]-Rebounds[[#This Row],[12+]]</f>
        <v>0.12805999999999995</v>
      </c>
      <c r="AC120" s="5">
        <f>Rebounds[[#This Row],[12+]]-Rebounds[[#This Row],[13+]]</f>
        <v>0.10160000000000002</v>
      </c>
      <c r="AD120" s="5">
        <f>Rebounds[[#This Row],[13+]]-Rebounds[[#This Row],[14+]]</f>
        <v>6.9339999999999999E-2</v>
      </c>
    </row>
    <row r="121" spans="1:30" x14ac:dyDescent="0.25">
      <c r="A121" s="10">
        <v>22400794</v>
      </c>
      <c r="B121" t="s">
        <v>79</v>
      </c>
      <c r="C121" t="s">
        <v>164</v>
      </c>
      <c r="D121" s="11">
        <v>0.875</v>
      </c>
      <c r="E121" s="6" t="str">
        <f>HYPERLINK("https://www.nba.com/stats/player/1629008/boxscores-traditional", "Michael Porter Jr.")</f>
        <v>Michael Porter Jr.</v>
      </c>
      <c r="F121">
        <v>8.4</v>
      </c>
      <c r="G121" s="4">
        <v>2.2450000000000001</v>
      </c>
      <c r="H121" s="3">
        <v>0.99202000000000001</v>
      </c>
      <c r="I121" s="3">
        <v>0.97499999999999998</v>
      </c>
      <c r="J121" s="3">
        <v>0.93447999999999998</v>
      </c>
      <c r="K121" s="3">
        <v>0.85768999999999995</v>
      </c>
      <c r="L121" s="3">
        <v>0.73236999999999997</v>
      </c>
      <c r="M121" s="3">
        <v>0.57142000000000004</v>
      </c>
      <c r="N121" s="3">
        <v>0.39357999999999999</v>
      </c>
      <c r="O121" s="3">
        <v>0.23885000000000001</v>
      </c>
      <c r="P121" s="3">
        <v>0.12302</v>
      </c>
      <c r="Q121" s="3">
        <v>5.4800000000000001E-2</v>
      </c>
      <c r="R121" s="3">
        <v>2.018E-2</v>
      </c>
      <c r="S121" s="3">
        <v>6.3899999999999998E-3</v>
      </c>
      <c r="T121" s="5">
        <f>Rebounds[[#This Row],[3+]]-Rebounds[[#This Row],[4+]]</f>
        <v>1.7020000000000035E-2</v>
      </c>
      <c r="U121" s="5">
        <f>Rebounds[[#This Row],[4+]]-Rebounds[[#This Row],[5+]]</f>
        <v>4.052E-2</v>
      </c>
      <c r="V121" s="5">
        <f>Rebounds[[#This Row],[5+]]-Rebounds[[#This Row],[6+]]</f>
        <v>7.6790000000000025E-2</v>
      </c>
      <c r="W121" s="5">
        <f>Rebounds[[#This Row],[6+]]-Rebounds[[#This Row],[7+]]</f>
        <v>0.12531999999999999</v>
      </c>
      <c r="X121" s="5">
        <f>Rebounds[[#This Row],[7+]]-Rebounds[[#This Row],[8+]]</f>
        <v>0.16094999999999993</v>
      </c>
      <c r="Y121" s="5">
        <f>Rebounds[[#This Row],[8+]]-Rebounds[[#This Row],[9+]]</f>
        <v>0.17784000000000005</v>
      </c>
      <c r="Z121" s="5">
        <f>Rebounds[[#This Row],[9+]]-Rebounds[[#This Row],[10+]]</f>
        <v>0.15472999999999998</v>
      </c>
      <c r="AA121" s="5">
        <f>Rebounds[[#This Row],[10+]]-Rebounds[[#This Row],[11+]]</f>
        <v>0.11583</v>
      </c>
      <c r="AB121" s="5">
        <f>Rebounds[[#This Row],[11+]]-Rebounds[[#This Row],[12+]]</f>
        <v>6.8220000000000003E-2</v>
      </c>
      <c r="AC121" s="5">
        <f>Rebounds[[#This Row],[12+]]-Rebounds[[#This Row],[13+]]</f>
        <v>3.4619999999999998E-2</v>
      </c>
      <c r="AD121" s="5">
        <f>Rebounds[[#This Row],[13+]]-Rebounds[[#This Row],[14+]]</f>
        <v>1.379E-2</v>
      </c>
    </row>
    <row r="122" spans="1:30" x14ac:dyDescent="0.25">
      <c r="A122" s="10">
        <v>22400794</v>
      </c>
      <c r="B122" t="s">
        <v>79</v>
      </c>
      <c r="C122" t="s">
        <v>164</v>
      </c>
      <c r="D122" s="11">
        <v>0.875</v>
      </c>
      <c r="E122" s="6" t="str">
        <f>HYPERLINK("https://www.nba.com/stats/player/1631124/boxscores-traditional", "Julian Strawther")</f>
        <v>Julian Strawther</v>
      </c>
      <c r="F122">
        <v>4</v>
      </c>
      <c r="G122" s="4">
        <v>1.4139999999999999</v>
      </c>
      <c r="H122" s="3">
        <v>0.76114999999999999</v>
      </c>
      <c r="I122" s="3">
        <v>0.5</v>
      </c>
      <c r="J122" s="3">
        <v>0.23885000000000001</v>
      </c>
      <c r="K122" s="3">
        <v>7.9269999999999993E-2</v>
      </c>
      <c r="L122" s="3">
        <v>1.7000000000000001E-2</v>
      </c>
      <c r="M122" s="3">
        <v>2.33E-3</v>
      </c>
      <c r="N122" s="3">
        <v>2.0000000000000001E-4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5">
        <f>Rebounds[[#This Row],[3+]]-Rebounds[[#This Row],[4+]]</f>
        <v>0.26114999999999999</v>
      </c>
      <c r="U122" s="5">
        <f>Rebounds[[#This Row],[4+]]-Rebounds[[#This Row],[5+]]</f>
        <v>0.26114999999999999</v>
      </c>
      <c r="V122" s="5">
        <f>Rebounds[[#This Row],[5+]]-Rebounds[[#This Row],[6+]]</f>
        <v>0.15958</v>
      </c>
      <c r="W122" s="5">
        <f>Rebounds[[#This Row],[6+]]-Rebounds[[#This Row],[7+]]</f>
        <v>6.2269999999999992E-2</v>
      </c>
      <c r="X122" s="5">
        <f>Rebounds[[#This Row],[7+]]-Rebounds[[#This Row],[8+]]</f>
        <v>1.4670000000000001E-2</v>
      </c>
      <c r="Y122" s="5">
        <f>Rebounds[[#This Row],[8+]]-Rebounds[[#This Row],[9+]]</f>
        <v>2.1299999999999999E-3</v>
      </c>
      <c r="Z122" s="5">
        <f>Rebounds[[#This Row],[9+]]-Rebounds[[#This Row],[10+]]</f>
        <v>2.0000000000000001E-4</v>
      </c>
      <c r="AA122" s="5">
        <f>Rebounds[[#This Row],[10+]]-Rebounds[[#This Row],[11+]]</f>
        <v>0</v>
      </c>
      <c r="AB122" s="5">
        <f>Rebounds[[#This Row],[11+]]-Rebounds[[#This Row],[12+]]</f>
        <v>0</v>
      </c>
      <c r="AC122" s="5">
        <f>Rebounds[[#This Row],[12+]]-Rebounds[[#This Row],[13+]]</f>
        <v>0</v>
      </c>
      <c r="AD122" s="5">
        <f>Rebounds[[#This Row],[13+]]-Rebounds[[#This Row],[14+]]</f>
        <v>0</v>
      </c>
    </row>
    <row r="123" spans="1:30" x14ac:dyDescent="0.25">
      <c r="A123" s="10">
        <v>22400794</v>
      </c>
      <c r="B123" t="s">
        <v>79</v>
      </c>
      <c r="C123" t="s">
        <v>164</v>
      </c>
      <c r="D123" s="11">
        <v>0.875</v>
      </c>
      <c r="E123" s="6" t="str">
        <f>HYPERLINK("https://www.nba.com/stats/player/201566/boxscores-traditional", "Russell Westbrook")</f>
        <v>Russell Westbrook</v>
      </c>
      <c r="F123">
        <v>5.6</v>
      </c>
      <c r="G123" s="4">
        <v>4.673</v>
      </c>
      <c r="H123" s="3">
        <v>0.71226</v>
      </c>
      <c r="I123" s="3">
        <v>0.63307000000000002</v>
      </c>
      <c r="J123" s="3">
        <v>0.55171999999999999</v>
      </c>
      <c r="K123" s="3">
        <v>0.46414</v>
      </c>
      <c r="L123" s="3">
        <v>0.38208999999999999</v>
      </c>
      <c r="M123" s="3">
        <v>0.30503000000000002</v>
      </c>
      <c r="N123" s="3">
        <v>0.23269999999999999</v>
      </c>
      <c r="O123" s="3">
        <v>0.17360999999999999</v>
      </c>
      <c r="P123" s="3">
        <v>0.12302</v>
      </c>
      <c r="Q123" s="3">
        <v>8.5339999999999999E-2</v>
      </c>
      <c r="R123" s="3">
        <v>5.7049999999999997E-2</v>
      </c>
      <c r="S123" s="3">
        <v>3.5929999999999997E-2</v>
      </c>
      <c r="T123" s="5">
        <f>Rebounds[[#This Row],[3+]]-Rebounds[[#This Row],[4+]]</f>
        <v>7.9189999999999983E-2</v>
      </c>
      <c r="U123" s="5">
        <f>Rebounds[[#This Row],[4+]]-Rebounds[[#This Row],[5+]]</f>
        <v>8.1350000000000033E-2</v>
      </c>
      <c r="V123" s="5">
        <f>Rebounds[[#This Row],[5+]]-Rebounds[[#This Row],[6+]]</f>
        <v>8.7579999999999991E-2</v>
      </c>
      <c r="W123" s="5">
        <f>Rebounds[[#This Row],[6+]]-Rebounds[[#This Row],[7+]]</f>
        <v>8.2050000000000012E-2</v>
      </c>
      <c r="X123" s="5">
        <f>Rebounds[[#This Row],[7+]]-Rebounds[[#This Row],[8+]]</f>
        <v>7.7059999999999962E-2</v>
      </c>
      <c r="Y123" s="5">
        <f>Rebounds[[#This Row],[8+]]-Rebounds[[#This Row],[9+]]</f>
        <v>7.2330000000000033E-2</v>
      </c>
      <c r="Z123" s="5">
        <f>Rebounds[[#This Row],[9+]]-Rebounds[[#This Row],[10+]]</f>
        <v>5.9090000000000004E-2</v>
      </c>
      <c r="AA123" s="5">
        <f>Rebounds[[#This Row],[10+]]-Rebounds[[#This Row],[11+]]</f>
        <v>5.0589999999999982E-2</v>
      </c>
      <c r="AB123" s="5">
        <f>Rebounds[[#This Row],[11+]]-Rebounds[[#This Row],[12+]]</f>
        <v>3.7680000000000005E-2</v>
      </c>
      <c r="AC123" s="5">
        <f>Rebounds[[#This Row],[12+]]-Rebounds[[#This Row],[13+]]</f>
        <v>2.8290000000000003E-2</v>
      </c>
      <c r="AD123" s="5">
        <f>Rebounds[[#This Row],[13+]]-Rebounds[[#This Row],[14+]]</f>
        <v>2.112E-2</v>
      </c>
    </row>
    <row r="124" spans="1:30" x14ac:dyDescent="0.25">
      <c r="A124" s="10">
        <v>22400794</v>
      </c>
      <c r="B124" t="s">
        <v>79</v>
      </c>
      <c r="C124" t="s">
        <v>164</v>
      </c>
      <c r="D124" s="11">
        <v>0.875</v>
      </c>
      <c r="E124" s="6" t="str">
        <f>HYPERLINK("https://www.nba.com/stats/player/203932/boxscores-traditional", "Aaron Gordon")</f>
        <v>Aaron Gordon</v>
      </c>
      <c r="F124">
        <v>4.4000000000000004</v>
      </c>
      <c r="G124" s="4">
        <v>2.871</v>
      </c>
      <c r="H124" s="3">
        <v>0.68793000000000004</v>
      </c>
      <c r="I124" s="3">
        <v>0.55567</v>
      </c>
      <c r="J124" s="3">
        <v>0.41682999999999998</v>
      </c>
      <c r="K124" s="3">
        <v>0.28774</v>
      </c>
      <c r="L124" s="3">
        <v>0.18140999999999999</v>
      </c>
      <c r="M124" s="3">
        <v>0.10564999999999999</v>
      </c>
      <c r="N124" s="3">
        <v>5.4800000000000001E-2</v>
      </c>
      <c r="O124" s="3">
        <v>2.5590000000000002E-2</v>
      </c>
      <c r="P124" s="3">
        <v>1.072E-2</v>
      </c>
      <c r="Q124" s="3">
        <v>4.0200000000000001E-3</v>
      </c>
      <c r="R124" s="3">
        <v>1.3500000000000001E-3</v>
      </c>
      <c r="S124" s="3">
        <v>4.2000000000000002E-4</v>
      </c>
      <c r="T124" s="5">
        <f>Rebounds[[#This Row],[3+]]-Rebounds[[#This Row],[4+]]</f>
        <v>0.13226000000000004</v>
      </c>
      <c r="U124" s="5">
        <f>Rebounds[[#This Row],[4+]]-Rebounds[[#This Row],[5+]]</f>
        <v>0.13884000000000002</v>
      </c>
      <c r="V124" s="5">
        <f>Rebounds[[#This Row],[5+]]-Rebounds[[#This Row],[6+]]</f>
        <v>0.12908999999999998</v>
      </c>
      <c r="W124" s="5">
        <f>Rebounds[[#This Row],[6+]]-Rebounds[[#This Row],[7+]]</f>
        <v>0.10633000000000001</v>
      </c>
      <c r="X124" s="5">
        <f>Rebounds[[#This Row],[7+]]-Rebounds[[#This Row],[8+]]</f>
        <v>7.5759999999999994E-2</v>
      </c>
      <c r="Y124" s="5">
        <f>Rebounds[[#This Row],[8+]]-Rebounds[[#This Row],[9+]]</f>
        <v>5.0849999999999992E-2</v>
      </c>
      <c r="Z124" s="5">
        <f>Rebounds[[#This Row],[9+]]-Rebounds[[#This Row],[10+]]</f>
        <v>2.921E-2</v>
      </c>
      <c r="AA124" s="5">
        <f>Rebounds[[#This Row],[10+]]-Rebounds[[#This Row],[11+]]</f>
        <v>1.4870000000000001E-2</v>
      </c>
      <c r="AB124" s="5">
        <f>Rebounds[[#This Row],[11+]]-Rebounds[[#This Row],[12+]]</f>
        <v>6.7000000000000002E-3</v>
      </c>
      <c r="AC124" s="5">
        <f>Rebounds[[#This Row],[12+]]-Rebounds[[#This Row],[13+]]</f>
        <v>2.6700000000000001E-3</v>
      </c>
      <c r="AD124" s="5">
        <f>Rebounds[[#This Row],[13+]]-Rebounds[[#This Row],[14+]]</f>
        <v>9.3000000000000005E-4</v>
      </c>
    </row>
    <row r="125" spans="1:30" x14ac:dyDescent="0.25">
      <c r="A125" s="10">
        <v>22400794</v>
      </c>
      <c r="B125" t="s">
        <v>79</v>
      </c>
      <c r="C125" t="s">
        <v>164</v>
      </c>
      <c r="D125" s="11">
        <v>0.875</v>
      </c>
      <c r="E125" s="6" t="str">
        <f>HYPERLINK("https://www.nba.com/stats/player/1631212/boxscores-traditional", "Peyton Watson")</f>
        <v>Peyton Watson</v>
      </c>
      <c r="F125">
        <v>3.8</v>
      </c>
      <c r="G125" s="4">
        <v>1.72</v>
      </c>
      <c r="H125" s="3">
        <v>0.68081999999999998</v>
      </c>
      <c r="I125" s="3">
        <v>0.45223999999999998</v>
      </c>
      <c r="J125" s="3">
        <v>0.24196000000000001</v>
      </c>
      <c r="K125" s="3">
        <v>0.10027</v>
      </c>
      <c r="L125" s="3">
        <v>3.1440000000000003E-2</v>
      </c>
      <c r="M125" s="3">
        <v>7.3400000000000002E-3</v>
      </c>
      <c r="N125" s="3">
        <v>1.2600000000000001E-3</v>
      </c>
      <c r="O125" s="3">
        <v>1.6000000000000001E-4</v>
      </c>
      <c r="P125" s="3">
        <v>0</v>
      </c>
      <c r="Q125" s="3">
        <v>0</v>
      </c>
      <c r="R125" s="3">
        <v>0</v>
      </c>
      <c r="S125" s="3">
        <v>0</v>
      </c>
      <c r="T125" s="5">
        <f>Rebounds[[#This Row],[3+]]-Rebounds[[#This Row],[4+]]</f>
        <v>0.22858000000000001</v>
      </c>
      <c r="U125" s="5">
        <f>Rebounds[[#This Row],[4+]]-Rebounds[[#This Row],[5+]]</f>
        <v>0.21027999999999997</v>
      </c>
      <c r="V125" s="5">
        <f>Rebounds[[#This Row],[5+]]-Rebounds[[#This Row],[6+]]</f>
        <v>0.14169000000000001</v>
      </c>
      <c r="W125" s="5">
        <f>Rebounds[[#This Row],[6+]]-Rebounds[[#This Row],[7+]]</f>
        <v>6.8830000000000002E-2</v>
      </c>
      <c r="X125" s="5">
        <f>Rebounds[[#This Row],[7+]]-Rebounds[[#This Row],[8+]]</f>
        <v>2.4100000000000003E-2</v>
      </c>
      <c r="Y125" s="5">
        <f>Rebounds[[#This Row],[8+]]-Rebounds[[#This Row],[9+]]</f>
        <v>6.0800000000000003E-3</v>
      </c>
      <c r="Z125" s="5">
        <f>Rebounds[[#This Row],[9+]]-Rebounds[[#This Row],[10+]]</f>
        <v>1.1000000000000001E-3</v>
      </c>
      <c r="AA125" s="5">
        <f>Rebounds[[#This Row],[10+]]-Rebounds[[#This Row],[11+]]</f>
        <v>1.6000000000000001E-4</v>
      </c>
      <c r="AB125" s="5">
        <f>Rebounds[[#This Row],[11+]]-Rebounds[[#This Row],[12+]]</f>
        <v>0</v>
      </c>
      <c r="AC125" s="5">
        <f>Rebounds[[#This Row],[12+]]-Rebounds[[#This Row],[13+]]</f>
        <v>0</v>
      </c>
      <c r="AD125" s="5">
        <f>Rebounds[[#This Row],[13+]]-Rebounds[[#This Row],[14+]]</f>
        <v>0</v>
      </c>
    </row>
    <row r="126" spans="1:30" x14ac:dyDescent="0.25">
      <c r="A126" s="10">
        <v>22400794</v>
      </c>
      <c r="B126" t="s">
        <v>79</v>
      </c>
      <c r="C126" t="s">
        <v>164</v>
      </c>
      <c r="D126" s="11">
        <v>0.875</v>
      </c>
      <c r="E126" s="6" t="str">
        <f>HYPERLINK("https://www.nba.com/stats/player/203967/boxscores-traditional", "Dario Šaric")</f>
        <v>Dario Šaric</v>
      </c>
      <c r="F126">
        <v>3.8</v>
      </c>
      <c r="G126" s="4">
        <v>2.1349999999999998</v>
      </c>
      <c r="H126" s="3">
        <v>0.64431000000000005</v>
      </c>
      <c r="I126" s="3">
        <v>0.46414</v>
      </c>
      <c r="J126" s="3">
        <v>0.28774</v>
      </c>
      <c r="K126" s="3">
        <v>0.15151000000000001</v>
      </c>
      <c r="L126" s="3">
        <v>6.6809999999999994E-2</v>
      </c>
      <c r="M126" s="3">
        <v>2.4420000000000001E-2</v>
      </c>
      <c r="N126" s="3">
        <v>7.3400000000000002E-3</v>
      </c>
      <c r="O126" s="3">
        <v>1.8699999999999999E-3</v>
      </c>
      <c r="P126" s="3">
        <v>3.8000000000000002E-4</v>
      </c>
      <c r="Q126" s="3">
        <v>6.0000000000000002E-5</v>
      </c>
      <c r="R126" s="3">
        <v>0</v>
      </c>
      <c r="S126" s="3">
        <v>0</v>
      </c>
      <c r="T126" s="5">
        <f>Rebounds[[#This Row],[3+]]-Rebounds[[#This Row],[4+]]</f>
        <v>0.18017000000000005</v>
      </c>
      <c r="U126" s="5">
        <f>Rebounds[[#This Row],[4+]]-Rebounds[[#This Row],[5+]]</f>
        <v>0.1764</v>
      </c>
      <c r="V126" s="5">
        <f>Rebounds[[#This Row],[5+]]-Rebounds[[#This Row],[6+]]</f>
        <v>0.13622999999999999</v>
      </c>
      <c r="W126" s="5">
        <f>Rebounds[[#This Row],[6+]]-Rebounds[[#This Row],[7+]]</f>
        <v>8.4700000000000011E-2</v>
      </c>
      <c r="X126" s="5">
        <f>Rebounds[[#This Row],[7+]]-Rebounds[[#This Row],[8+]]</f>
        <v>4.2389999999999997E-2</v>
      </c>
      <c r="Y126" s="5">
        <f>Rebounds[[#This Row],[8+]]-Rebounds[[#This Row],[9+]]</f>
        <v>1.7080000000000001E-2</v>
      </c>
      <c r="Z126" s="5">
        <f>Rebounds[[#This Row],[9+]]-Rebounds[[#This Row],[10+]]</f>
        <v>5.47E-3</v>
      </c>
      <c r="AA126" s="5">
        <f>Rebounds[[#This Row],[10+]]-Rebounds[[#This Row],[11+]]</f>
        <v>1.49E-3</v>
      </c>
      <c r="AB126" s="5">
        <f>Rebounds[[#This Row],[11+]]-Rebounds[[#This Row],[12+]]</f>
        <v>3.2000000000000003E-4</v>
      </c>
      <c r="AC126" s="5">
        <f>Rebounds[[#This Row],[12+]]-Rebounds[[#This Row],[13+]]</f>
        <v>6.0000000000000002E-5</v>
      </c>
      <c r="AD126" s="5">
        <f>Rebounds[[#This Row],[13+]]-Rebounds[[#This Row],[14+]]</f>
        <v>0</v>
      </c>
    </row>
    <row r="127" spans="1:30" x14ac:dyDescent="0.25">
      <c r="A127" s="10">
        <v>22400794</v>
      </c>
      <c r="B127" t="s">
        <v>79</v>
      </c>
      <c r="C127" t="s">
        <v>164</v>
      </c>
      <c r="D127" s="11">
        <v>0.875</v>
      </c>
      <c r="E127" s="6" t="str">
        <f>HYPERLINK("https://www.nba.com/stats/player/1627750/boxscores-traditional", "Jamal Murray")</f>
        <v>Jamal Murray</v>
      </c>
      <c r="F127">
        <v>3.2</v>
      </c>
      <c r="G127" s="4">
        <v>1.1659999999999999</v>
      </c>
      <c r="H127" s="3">
        <v>0.56749000000000005</v>
      </c>
      <c r="I127" s="3">
        <v>0.24510000000000001</v>
      </c>
      <c r="J127" s="3">
        <v>6.1780000000000002E-2</v>
      </c>
      <c r="K127" s="3">
        <v>8.2000000000000007E-3</v>
      </c>
      <c r="L127" s="3">
        <v>5.5999999999999995E-4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5">
        <f>Rebounds[[#This Row],[3+]]-Rebounds[[#This Row],[4+]]</f>
        <v>0.32239000000000007</v>
      </c>
      <c r="U127" s="5">
        <f>Rebounds[[#This Row],[4+]]-Rebounds[[#This Row],[5+]]</f>
        <v>0.18332000000000001</v>
      </c>
      <c r="V127" s="5">
        <f>Rebounds[[#This Row],[5+]]-Rebounds[[#This Row],[6+]]</f>
        <v>5.3580000000000003E-2</v>
      </c>
      <c r="W127" s="5">
        <f>Rebounds[[#This Row],[6+]]-Rebounds[[#This Row],[7+]]</f>
        <v>7.640000000000001E-3</v>
      </c>
      <c r="X127" s="5">
        <f>Rebounds[[#This Row],[7+]]-Rebounds[[#This Row],[8+]]</f>
        <v>5.5999999999999995E-4</v>
      </c>
      <c r="Y127" s="5">
        <f>Rebounds[[#This Row],[8+]]-Rebounds[[#This Row],[9+]]</f>
        <v>0</v>
      </c>
      <c r="Z127" s="5">
        <f>Rebounds[[#This Row],[9+]]-Rebounds[[#This Row],[10+]]</f>
        <v>0</v>
      </c>
      <c r="AA127" s="5">
        <f>Rebounds[[#This Row],[10+]]-Rebounds[[#This Row],[11+]]</f>
        <v>0</v>
      </c>
      <c r="AB127" s="5">
        <f>Rebounds[[#This Row],[11+]]-Rebounds[[#This Row],[12+]]</f>
        <v>0</v>
      </c>
      <c r="AC127" s="5">
        <f>Rebounds[[#This Row],[12+]]-Rebounds[[#This Row],[13+]]</f>
        <v>0</v>
      </c>
      <c r="AD127" s="5">
        <f>Rebounds[[#This Row],[13+]]-Rebounds[[#This Row],[14+]]</f>
        <v>0</v>
      </c>
    </row>
    <row r="128" spans="1:30" x14ac:dyDescent="0.25">
      <c r="A128" s="10">
        <v>22400795</v>
      </c>
      <c r="B128" t="s">
        <v>155</v>
      </c>
      <c r="C128" t="s">
        <v>270</v>
      </c>
      <c r="D128" s="11">
        <v>0.89583333333333337</v>
      </c>
      <c r="E128" s="6" t="str">
        <f>HYPERLINK("https://www.nba.com/stats/player/1641705/boxscores-traditional", "Victor Wembanyama")</f>
        <v>Victor Wembanyama</v>
      </c>
      <c r="F128">
        <v>12</v>
      </c>
      <c r="G128" s="4">
        <v>2</v>
      </c>
      <c r="H128" s="3">
        <v>1</v>
      </c>
      <c r="I128" s="3">
        <v>1</v>
      </c>
      <c r="J128" s="3">
        <v>0.99977000000000005</v>
      </c>
      <c r="K128" s="3">
        <v>0.99865000000000004</v>
      </c>
      <c r="L128" s="3">
        <v>0.99378999999999995</v>
      </c>
      <c r="M128" s="3">
        <v>0.97724999999999995</v>
      </c>
      <c r="N128" s="3">
        <v>0.93318999999999996</v>
      </c>
      <c r="O128" s="3">
        <v>0.84133999999999998</v>
      </c>
      <c r="P128" s="3">
        <v>0.69145999999999996</v>
      </c>
      <c r="Q128" s="3">
        <v>0.5</v>
      </c>
      <c r="R128" s="3">
        <v>0.30853999999999998</v>
      </c>
      <c r="S128" s="3">
        <v>0.15866</v>
      </c>
      <c r="T128" s="5">
        <f>Rebounds[[#This Row],[3+]]-Rebounds[[#This Row],[4+]]</f>
        <v>0</v>
      </c>
      <c r="U128" s="5">
        <f>Rebounds[[#This Row],[4+]]-Rebounds[[#This Row],[5+]]</f>
        <v>2.2999999999995246E-4</v>
      </c>
      <c r="V128" s="5">
        <f>Rebounds[[#This Row],[5+]]-Rebounds[[#This Row],[6+]]</f>
        <v>1.1200000000000099E-3</v>
      </c>
      <c r="W128" s="5">
        <f>Rebounds[[#This Row],[6+]]-Rebounds[[#This Row],[7+]]</f>
        <v>4.8600000000000865E-3</v>
      </c>
      <c r="X128" s="5">
        <f>Rebounds[[#This Row],[7+]]-Rebounds[[#This Row],[8+]]</f>
        <v>1.6539999999999999E-2</v>
      </c>
      <c r="Y128" s="5">
        <f>Rebounds[[#This Row],[8+]]-Rebounds[[#This Row],[9+]]</f>
        <v>4.4059999999999988E-2</v>
      </c>
      <c r="Z128" s="5">
        <f>Rebounds[[#This Row],[9+]]-Rebounds[[#This Row],[10+]]</f>
        <v>9.1849999999999987E-2</v>
      </c>
      <c r="AA128" s="5">
        <f>Rebounds[[#This Row],[10+]]-Rebounds[[#This Row],[11+]]</f>
        <v>0.14988000000000001</v>
      </c>
      <c r="AB128" s="5">
        <f>Rebounds[[#This Row],[11+]]-Rebounds[[#This Row],[12+]]</f>
        <v>0.19145999999999996</v>
      </c>
      <c r="AC128" s="5">
        <f>Rebounds[[#This Row],[12+]]-Rebounds[[#This Row],[13+]]</f>
        <v>0.19146000000000002</v>
      </c>
      <c r="AD128" s="5">
        <f>Rebounds[[#This Row],[13+]]-Rebounds[[#This Row],[14+]]</f>
        <v>0.14987999999999999</v>
      </c>
    </row>
    <row r="129" spans="1:30" x14ac:dyDescent="0.25">
      <c r="A129" s="10">
        <v>22400795</v>
      </c>
      <c r="B129" t="s">
        <v>155</v>
      </c>
      <c r="C129" t="s">
        <v>270</v>
      </c>
      <c r="D129" s="11">
        <v>0.89583333333333337</v>
      </c>
      <c r="E129" s="6" t="str">
        <f>HYPERLINK("https://www.nba.com/stats/player/203084/boxscores-traditional", "Harrison Barnes")</f>
        <v>Harrison Barnes</v>
      </c>
      <c r="F129">
        <v>6</v>
      </c>
      <c r="G129" s="4">
        <v>1.4139999999999999</v>
      </c>
      <c r="H129" s="3">
        <v>0.98299999999999998</v>
      </c>
      <c r="I129" s="3">
        <v>0.92073000000000005</v>
      </c>
      <c r="J129" s="3">
        <v>0.76114999999999999</v>
      </c>
      <c r="K129" s="3">
        <v>0.5</v>
      </c>
      <c r="L129" s="3">
        <v>0.23885000000000001</v>
      </c>
      <c r="M129" s="3">
        <v>7.9269999999999993E-2</v>
      </c>
      <c r="N129" s="3">
        <v>1.7000000000000001E-2</v>
      </c>
      <c r="O129" s="3">
        <v>2.33E-3</v>
      </c>
      <c r="P129" s="3">
        <v>2.0000000000000001E-4</v>
      </c>
      <c r="Q129" s="3">
        <v>0</v>
      </c>
      <c r="R129" s="3">
        <v>0</v>
      </c>
      <c r="S129" s="3">
        <v>0</v>
      </c>
      <c r="T129" s="5">
        <f>Rebounds[[#This Row],[3+]]-Rebounds[[#This Row],[4+]]</f>
        <v>6.2269999999999937E-2</v>
      </c>
      <c r="U129" s="5">
        <f>Rebounds[[#This Row],[4+]]-Rebounds[[#This Row],[5+]]</f>
        <v>0.15958000000000006</v>
      </c>
      <c r="V129" s="5">
        <f>Rebounds[[#This Row],[5+]]-Rebounds[[#This Row],[6+]]</f>
        <v>0.26114999999999999</v>
      </c>
      <c r="W129" s="5">
        <f>Rebounds[[#This Row],[6+]]-Rebounds[[#This Row],[7+]]</f>
        <v>0.26114999999999999</v>
      </c>
      <c r="X129" s="5">
        <f>Rebounds[[#This Row],[7+]]-Rebounds[[#This Row],[8+]]</f>
        <v>0.15958</v>
      </c>
      <c r="Y129" s="5">
        <f>Rebounds[[#This Row],[8+]]-Rebounds[[#This Row],[9+]]</f>
        <v>6.2269999999999992E-2</v>
      </c>
      <c r="Z129" s="5">
        <f>Rebounds[[#This Row],[9+]]-Rebounds[[#This Row],[10+]]</f>
        <v>1.4670000000000001E-2</v>
      </c>
      <c r="AA129" s="5">
        <f>Rebounds[[#This Row],[10+]]-Rebounds[[#This Row],[11+]]</f>
        <v>2.1299999999999999E-3</v>
      </c>
      <c r="AB129" s="5">
        <f>Rebounds[[#This Row],[11+]]-Rebounds[[#This Row],[12+]]</f>
        <v>2.0000000000000001E-4</v>
      </c>
      <c r="AC129" s="5">
        <f>Rebounds[[#This Row],[12+]]-Rebounds[[#This Row],[13+]]</f>
        <v>0</v>
      </c>
      <c r="AD129" s="5">
        <f>Rebounds[[#This Row],[13+]]-Rebounds[[#This Row],[14+]]</f>
        <v>0</v>
      </c>
    </row>
    <row r="130" spans="1:30" x14ac:dyDescent="0.25">
      <c r="A130" s="10">
        <v>22400795</v>
      </c>
      <c r="B130" t="s">
        <v>155</v>
      </c>
      <c r="C130" t="s">
        <v>270</v>
      </c>
      <c r="D130" s="11">
        <v>0.89583333333333337</v>
      </c>
      <c r="E130" s="6" t="str">
        <f>HYPERLINK("https://www.nba.com/stats/player/1631110/boxscores-traditional", "Jeremy Sochan")</f>
        <v>Jeremy Sochan</v>
      </c>
      <c r="F130">
        <v>6.2</v>
      </c>
      <c r="G130" s="4">
        <v>3.4870000000000001</v>
      </c>
      <c r="H130" s="3">
        <v>0.82121</v>
      </c>
      <c r="I130" s="3">
        <v>0.73565000000000003</v>
      </c>
      <c r="J130" s="3">
        <v>0.63307000000000002</v>
      </c>
      <c r="K130" s="3">
        <v>0.52392000000000005</v>
      </c>
      <c r="L130" s="3">
        <v>0.40905000000000002</v>
      </c>
      <c r="M130" s="3">
        <v>0.30153000000000002</v>
      </c>
      <c r="N130" s="3">
        <v>0.21185999999999999</v>
      </c>
      <c r="O130" s="3">
        <v>0.13786000000000001</v>
      </c>
      <c r="P130" s="3">
        <v>8.3790000000000003E-2</v>
      </c>
      <c r="Q130" s="3">
        <v>4.8460000000000003E-2</v>
      </c>
      <c r="R130" s="3">
        <v>2.5590000000000002E-2</v>
      </c>
      <c r="S130" s="3">
        <v>1.255E-2</v>
      </c>
      <c r="T130" s="5">
        <f>Rebounds[[#This Row],[3+]]-Rebounds[[#This Row],[4+]]</f>
        <v>8.5559999999999969E-2</v>
      </c>
      <c r="U130" s="5">
        <f>Rebounds[[#This Row],[4+]]-Rebounds[[#This Row],[5+]]</f>
        <v>0.10258</v>
      </c>
      <c r="V130" s="5">
        <f>Rebounds[[#This Row],[5+]]-Rebounds[[#This Row],[6+]]</f>
        <v>0.10914999999999997</v>
      </c>
      <c r="W130" s="5">
        <f>Rebounds[[#This Row],[6+]]-Rebounds[[#This Row],[7+]]</f>
        <v>0.11487000000000003</v>
      </c>
      <c r="X130" s="5">
        <f>Rebounds[[#This Row],[7+]]-Rebounds[[#This Row],[8+]]</f>
        <v>0.10752</v>
      </c>
      <c r="Y130" s="5">
        <f>Rebounds[[#This Row],[8+]]-Rebounds[[#This Row],[9+]]</f>
        <v>8.9670000000000027E-2</v>
      </c>
      <c r="Z130" s="5">
        <f>Rebounds[[#This Row],[9+]]-Rebounds[[#This Row],[10+]]</f>
        <v>7.3999999999999982E-2</v>
      </c>
      <c r="AA130" s="5">
        <f>Rebounds[[#This Row],[10+]]-Rebounds[[#This Row],[11+]]</f>
        <v>5.4070000000000007E-2</v>
      </c>
      <c r="AB130" s="5">
        <f>Rebounds[[#This Row],[11+]]-Rebounds[[#This Row],[12+]]</f>
        <v>3.533E-2</v>
      </c>
      <c r="AC130" s="5">
        <f>Rebounds[[#This Row],[12+]]-Rebounds[[#This Row],[13+]]</f>
        <v>2.2870000000000001E-2</v>
      </c>
      <c r="AD130" s="5">
        <f>Rebounds[[#This Row],[13+]]-Rebounds[[#This Row],[14+]]</f>
        <v>1.3040000000000001E-2</v>
      </c>
    </row>
    <row r="131" spans="1:30" x14ac:dyDescent="0.25">
      <c r="A131" s="10">
        <v>22400795</v>
      </c>
      <c r="B131" t="s">
        <v>155</v>
      </c>
      <c r="C131" t="s">
        <v>270</v>
      </c>
      <c r="D131" s="11">
        <v>0.89583333333333337</v>
      </c>
      <c r="E131" s="6" t="str">
        <f>HYPERLINK("https://www.nba.com/stats/player/1628368/boxscores-traditional", "De'Aaron Fox")</f>
        <v>De'Aaron Fox</v>
      </c>
      <c r="F131">
        <v>3.4</v>
      </c>
      <c r="G131" s="4">
        <v>1.02</v>
      </c>
      <c r="H131" s="3">
        <v>0.65173000000000003</v>
      </c>
      <c r="I131" s="3">
        <v>0.27760000000000001</v>
      </c>
      <c r="J131" s="3">
        <v>5.8209999999999998E-2</v>
      </c>
      <c r="K131" s="3">
        <v>5.3899999999999998E-3</v>
      </c>
      <c r="L131" s="3">
        <v>2.1000000000000001E-4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5">
        <f>Rebounds[[#This Row],[3+]]-Rebounds[[#This Row],[4+]]</f>
        <v>0.37413000000000002</v>
      </c>
      <c r="U131" s="5">
        <f>Rebounds[[#This Row],[4+]]-Rebounds[[#This Row],[5+]]</f>
        <v>0.21939000000000003</v>
      </c>
      <c r="V131" s="5">
        <f>Rebounds[[#This Row],[5+]]-Rebounds[[#This Row],[6+]]</f>
        <v>5.2819999999999999E-2</v>
      </c>
      <c r="W131" s="5">
        <f>Rebounds[[#This Row],[6+]]-Rebounds[[#This Row],[7+]]</f>
        <v>5.1799999999999997E-3</v>
      </c>
      <c r="X131" s="5">
        <f>Rebounds[[#This Row],[7+]]-Rebounds[[#This Row],[8+]]</f>
        <v>2.1000000000000001E-4</v>
      </c>
      <c r="Y131" s="5">
        <f>Rebounds[[#This Row],[8+]]-Rebounds[[#This Row],[9+]]</f>
        <v>0</v>
      </c>
      <c r="Z131" s="5">
        <f>Rebounds[[#This Row],[9+]]-Rebounds[[#This Row],[10+]]</f>
        <v>0</v>
      </c>
      <c r="AA131" s="5">
        <f>Rebounds[[#This Row],[10+]]-Rebounds[[#This Row],[11+]]</f>
        <v>0</v>
      </c>
      <c r="AB131" s="5">
        <f>Rebounds[[#This Row],[11+]]-Rebounds[[#This Row],[12+]]</f>
        <v>0</v>
      </c>
      <c r="AC131" s="5">
        <f>Rebounds[[#This Row],[12+]]-Rebounds[[#This Row],[13+]]</f>
        <v>0</v>
      </c>
      <c r="AD131" s="5">
        <f>Rebounds[[#This Row],[13+]]-Rebounds[[#This Row],[14+]]</f>
        <v>0</v>
      </c>
    </row>
    <row r="132" spans="1:30" x14ac:dyDescent="0.25">
      <c r="A132" s="10">
        <v>22400795</v>
      </c>
      <c r="B132" t="s">
        <v>270</v>
      </c>
      <c r="C132" t="s">
        <v>155</v>
      </c>
      <c r="D132" s="11">
        <v>0.89583333333333337</v>
      </c>
      <c r="E132" s="6" t="str">
        <f>HYPERLINK("https://www.nba.com/stats/player/1630208/boxscores-traditional", "Nick Richards")</f>
        <v>Nick Richards</v>
      </c>
      <c r="F132">
        <v>9.1999999999999993</v>
      </c>
      <c r="G132" s="4">
        <v>3.8679999999999999</v>
      </c>
      <c r="H132" s="3">
        <v>0.94520000000000004</v>
      </c>
      <c r="I132" s="3">
        <v>0.90988000000000002</v>
      </c>
      <c r="J132" s="3">
        <v>0.86214000000000002</v>
      </c>
      <c r="K132" s="3">
        <v>0.79673000000000005</v>
      </c>
      <c r="L132" s="3">
        <v>0.71565999999999996</v>
      </c>
      <c r="M132" s="3">
        <v>0.62172000000000005</v>
      </c>
      <c r="N132" s="3">
        <v>0.51993999999999996</v>
      </c>
      <c r="O132" s="3">
        <v>0.41682999999999998</v>
      </c>
      <c r="P132" s="3">
        <v>0.31918000000000002</v>
      </c>
      <c r="Q132" s="3">
        <v>0.23576</v>
      </c>
      <c r="R132" s="3">
        <v>0.16353999999999999</v>
      </c>
      <c r="S132" s="3">
        <v>0.10749</v>
      </c>
      <c r="T132" s="5">
        <f>Rebounds[[#This Row],[3+]]-Rebounds[[#This Row],[4+]]</f>
        <v>3.5320000000000018E-2</v>
      </c>
      <c r="U132" s="5">
        <f>Rebounds[[#This Row],[4+]]-Rebounds[[#This Row],[5+]]</f>
        <v>4.7740000000000005E-2</v>
      </c>
      <c r="V132" s="5">
        <f>Rebounds[[#This Row],[5+]]-Rebounds[[#This Row],[6+]]</f>
        <v>6.5409999999999968E-2</v>
      </c>
      <c r="W132" s="5">
        <f>Rebounds[[#This Row],[6+]]-Rebounds[[#This Row],[7+]]</f>
        <v>8.1070000000000086E-2</v>
      </c>
      <c r="X132" s="5">
        <f>Rebounds[[#This Row],[7+]]-Rebounds[[#This Row],[8+]]</f>
        <v>9.3939999999999912E-2</v>
      </c>
      <c r="Y132" s="5">
        <f>Rebounds[[#This Row],[8+]]-Rebounds[[#This Row],[9+]]</f>
        <v>0.10178000000000009</v>
      </c>
      <c r="Z132" s="5">
        <f>Rebounds[[#This Row],[9+]]-Rebounds[[#This Row],[10+]]</f>
        <v>0.10310999999999998</v>
      </c>
      <c r="AA132" s="5">
        <f>Rebounds[[#This Row],[10+]]-Rebounds[[#This Row],[11+]]</f>
        <v>9.7649999999999959E-2</v>
      </c>
      <c r="AB132" s="5">
        <f>Rebounds[[#This Row],[11+]]-Rebounds[[#This Row],[12+]]</f>
        <v>8.3420000000000022E-2</v>
      </c>
      <c r="AC132" s="5">
        <f>Rebounds[[#This Row],[12+]]-Rebounds[[#This Row],[13+]]</f>
        <v>7.2220000000000006E-2</v>
      </c>
      <c r="AD132" s="5">
        <f>Rebounds[[#This Row],[13+]]-Rebounds[[#This Row],[14+]]</f>
        <v>5.6049999999999989E-2</v>
      </c>
    </row>
    <row r="133" spans="1:30" x14ac:dyDescent="0.25">
      <c r="A133" s="10">
        <v>22400795</v>
      </c>
      <c r="B133" t="s">
        <v>270</v>
      </c>
      <c r="C133" t="s">
        <v>155</v>
      </c>
      <c r="D133" s="11">
        <v>0.89583333333333337</v>
      </c>
      <c r="E133" s="6" t="str">
        <f>HYPERLINK("https://www.nba.com/stats/player/203486/boxscores-traditional", "Mason Plumlee")</f>
        <v>Mason Plumlee</v>
      </c>
      <c r="F133">
        <v>6.6</v>
      </c>
      <c r="G133" s="4">
        <v>2.7279999999999998</v>
      </c>
      <c r="H133" s="3">
        <v>0.90658000000000005</v>
      </c>
      <c r="I133" s="3">
        <v>0.82894000000000001</v>
      </c>
      <c r="J133" s="3">
        <v>0.72240000000000004</v>
      </c>
      <c r="K133" s="3">
        <v>0.58706000000000003</v>
      </c>
      <c r="L133" s="3">
        <v>0.44037999999999999</v>
      </c>
      <c r="M133" s="3">
        <v>0.30503000000000002</v>
      </c>
      <c r="N133" s="3">
        <v>0.18942999999999999</v>
      </c>
      <c r="O133" s="3">
        <v>0.10564999999999999</v>
      </c>
      <c r="P133" s="3">
        <v>5.3699999999999998E-2</v>
      </c>
      <c r="Q133" s="3">
        <v>2.385E-2</v>
      </c>
      <c r="R133" s="3">
        <v>9.3900000000000008E-3</v>
      </c>
      <c r="S133" s="3">
        <v>3.3600000000000001E-3</v>
      </c>
      <c r="T133" s="5">
        <f>Rebounds[[#This Row],[3+]]-Rebounds[[#This Row],[4+]]</f>
        <v>7.7640000000000042E-2</v>
      </c>
      <c r="U133" s="5">
        <f>Rebounds[[#This Row],[4+]]-Rebounds[[#This Row],[5+]]</f>
        <v>0.10653999999999997</v>
      </c>
      <c r="V133" s="5">
        <f>Rebounds[[#This Row],[5+]]-Rebounds[[#This Row],[6+]]</f>
        <v>0.13534000000000002</v>
      </c>
      <c r="W133" s="5">
        <f>Rebounds[[#This Row],[6+]]-Rebounds[[#This Row],[7+]]</f>
        <v>0.14668000000000003</v>
      </c>
      <c r="X133" s="5">
        <f>Rebounds[[#This Row],[7+]]-Rebounds[[#This Row],[8+]]</f>
        <v>0.13534999999999997</v>
      </c>
      <c r="Y133" s="5">
        <f>Rebounds[[#This Row],[8+]]-Rebounds[[#This Row],[9+]]</f>
        <v>0.11560000000000004</v>
      </c>
      <c r="Z133" s="5">
        <f>Rebounds[[#This Row],[9+]]-Rebounds[[#This Row],[10+]]</f>
        <v>8.3779999999999993E-2</v>
      </c>
      <c r="AA133" s="5">
        <f>Rebounds[[#This Row],[10+]]-Rebounds[[#This Row],[11+]]</f>
        <v>5.1949999999999996E-2</v>
      </c>
      <c r="AB133" s="5">
        <f>Rebounds[[#This Row],[11+]]-Rebounds[[#This Row],[12+]]</f>
        <v>2.9849999999999998E-2</v>
      </c>
      <c r="AC133" s="5">
        <f>Rebounds[[#This Row],[12+]]-Rebounds[[#This Row],[13+]]</f>
        <v>1.4459999999999999E-2</v>
      </c>
      <c r="AD133" s="5">
        <f>Rebounds[[#This Row],[13+]]-Rebounds[[#This Row],[14+]]</f>
        <v>6.0300000000000006E-3</v>
      </c>
    </row>
    <row r="134" spans="1:30" x14ac:dyDescent="0.25">
      <c r="A134" s="10">
        <v>22400795</v>
      </c>
      <c r="B134" t="s">
        <v>270</v>
      </c>
      <c r="C134" t="s">
        <v>155</v>
      </c>
      <c r="D134" s="11">
        <v>0.89583333333333337</v>
      </c>
      <c r="E134" s="6" t="str">
        <f>HYPERLINK("https://www.nba.com/stats/player/1626220/boxscores-traditional", "Royce O'Neale")</f>
        <v>Royce O'Neale</v>
      </c>
      <c r="F134">
        <v>4</v>
      </c>
      <c r="G134" s="4">
        <v>1.4139999999999999</v>
      </c>
      <c r="H134" s="3">
        <v>0.76114999999999999</v>
      </c>
      <c r="I134" s="3">
        <v>0.5</v>
      </c>
      <c r="J134" s="3">
        <v>0.23885000000000001</v>
      </c>
      <c r="K134" s="3">
        <v>7.9269999999999993E-2</v>
      </c>
      <c r="L134" s="3">
        <v>1.7000000000000001E-2</v>
      </c>
      <c r="M134" s="3">
        <v>2.33E-3</v>
      </c>
      <c r="N134" s="3">
        <v>2.0000000000000001E-4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5">
        <f>Rebounds[[#This Row],[3+]]-Rebounds[[#This Row],[4+]]</f>
        <v>0.26114999999999999</v>
      </c>
      <c r="U134" s="5">
        <f>Rebounds[[#This Row],[4+]]-Rebounds[[#This Row],[5+]]</f>
        <v>0.26114999999999999</v>
      </c>
      <c r="V134" s="5">
        <f>Rebounds[[#This Row],[5+]]-Rebounds[[#This Row],[6+]]</f>
        <v>0.15958</v>
      </c>
      <c r="W134" s="5">
        <f>Rebounds[[#This Row],[6+]]-Rebounds[[#This Row],[7+]]</f>
        <v>6.2269999999999992E-2</v>
      </c>
      <c r="X134" s="5">
        <f>Rebounds[[#This Row],[7+]]-Rebounds[[#This Row],[8+]]</f>
        <v>1.4670000000000001E-2</v>
      </c>
      <c r="Y134" s="5">
        <f>Rebounds[[#This Row],[8+]]-Rebounds[[#This Row],[9+]]</f>
        <v>2.1299999999999999E-3</v>
      </c>
      <c r="Z134" s="5">
        <f>Rebounds[[#This Row],[9+]]-Rebounds[[#This Row],[10+]]</f>
        <v>2.0000000000000001E-4</v>
      </c>
      <c r="AA134" s="5">
        <f>Rebounds[[#This Row],[10+]]-Rebounds[[#This Row],[11+]]</f>
        <v>0</v>
      </c>
      <c r="AB134" s="5">
        <f>Rebounds[[#This Row],[11+]]-Rebounds[[#This Row],[12+]]</f>
        <v>0</v>
      </c>
      <c r="AC134" s="5">
        <f>Rebounds[[#This Row],[12+]]-Rebounds[[#This Row],[13+]]</f>
        <v>0</v>
      </c>
      <c r="AD134" s="5">
        <f>Rebounds[[#This Row],[13+]]-Rebounds[[#This Row],[14+]]</f>
        <v>0</v>
      </c>
    </row>
    <row r="135" spans="1:30" x14ac:dyDescent="0.25">
      <c r="A135" s="10">
        <v>22400795</v>
      </c>
      <c r="B135" t="s">
        <v>270</v>
      </c>
      <c r="C135" t="s">
        <v>155</v>
      </c>
      <c r="D135" s="11">
        <v>0.89583333333333337</v>
      </c>
      <c r="E135" s="6" t="str">
        <f>HYPERLINK("https://www.nba.com/stats/player/1629626/boxscores-traditional", "Bol Bol")</f>
        <v>Bol Bol</v>
      </c>
      <c r="F135">
        <v>5.8</v>
      </c>
      <c r="G135" s="4">
        <v>4.5339999999999998</v>
      </c>
      <c r="H135" s="3">
        <v>0.73236999999999997</v>
      </c>
      <c r="I135" s="3">
        <v>0.65542</v>
      </c>
      <c r="J135" s="3">
        <v>0.57142000000000004</v>
      </c>
      <c r="K135" s="3">
        <v>0.48404999999999998</v>
      </c>
      <c r="L135" s="3">
        <v>0.39743000000000001</v>
      </c>
      <c r="M135" s="3">
        <v>0.31207000000000001</v>
      </c>
      <c r="N135" s="3">
        <v>0.23885000000000001</v>
      </c>
      <c r="O135" s="3">
        <v>0.17619000000000001</v>
      </c>
      <c r="P135" s="3">
        <v>0.12506999999999999</v>
      </c>
      <c r="Q135" s="3">
        <v>8.5339999999999999E-2</v>
      </c>
      <c r="R135" s="3">
        <v>5.5919999999999997E-2</v>
      </c>
      <c r="S135" s="3">
        <v>3.5150000000000001E-2</v>
      </c>
      <c r="T135" s="5">
        <f>Rebounds[[#This Row],[3+]]-Rebounds[[#This Row],[4+]]</f>
        <v>7.6949999999999963E-2</v>
      </c>
      <c r="U135" s="5">
        <f>Rebounds[[#This Row],[4+]]-Rebounds[[#This Row],[5+]]</f>
        <v>8.3999999999999964E-2</v>
      </c>
      <c r="V135" s="5">
        <f>Rebounds[[#This Row],[5+]]-Rebounds[[#This Row],[6+]]</f>
        <v>8.7370000000000059E-2</v>
      </c>
      <c r="W135" s="5">
        <f>Rebounds[[#This Row],[6+]]-Rebounds[[#This Row],[7+]]</f>
        <v>8.6619999999999975E-2</v>
      </c>
      <c r="X135" s="5">
        <f>Rebounds[[#This Row],[7+]]-Rebounds[[#This Row],[8+]]</f>
        <v>8.5359999999999991E-2</v>
      </c>
      <c r="Y135" s="5">
        <f>Rebounds[[#This Row],[8+]]-Rebounds[[#This Row],[9+]]</f>
        <v>7.3220000000000007E-2</v>
      </c>
      <c r="Z135" s="5">
        <f>Rebounds[[#This Row],[9+]]-Rebounds[[#This Row],[10+]]</f>
        <v>6.2659999999999993E-2</v>
      </c>
      <c r="AA135" s="5">
        <f>Rebounds[[#This Row],[10+]]-Rebounds[[#This Row],[11+]]</f>
        <v>5.1120000000000027E-2</v>
      </c>
      <c r="AB135" s="5">
        <f>Rebounds[[#This Row],[11+]]-Rebounds[[#This Row],[12+]]</f>
        <v>3.9729999999999988E-2</v>
      </c>
      <c r="AC135" s="5">
        <f>Rebounds[[#This Row],[12+]]-Rebounds[[#This Row],[13+]]</f>
        <v>2.9420000000000002E-2</v>
      </c>
      <c r="AD135" s="5">
        <f>Rebounds[[#This Row],[13+]]-Rebounds[[#This Row],[14+]]</f>
        <v>2.0769999999999997E-2</v>
      </c>
    </row>
    <row r="136" spans="1:30" x14ac:dyDescent="0.25">
      <c r="A136" s="10">
        <v>22400795</v>
      </c>
      <c r="B136" t="s">
        <v>270</v>
      </c>
      <c r="C136" t="s">
        <v>155</v>
      </c>
      <c r="D136" s="11">
        <v>0.89583333333333337</v>
      </c>
      <c r="E136" s="6" t="str">
        <f>HYPERLINK("https://www.nba.com/stats/player/201142/boxscores-traditional", "Kevin Durant")</f>
        <v>Kevin Durant</v>
      </c>
      <c r="F136">
        <v>4</v>
      </c>
      <c r="G136" s="4">
        <v>1.7890000000000001</v>
      </c>
      <c r="H136" s="3">
        <v>0.71226</v>
      </c>
      <c r="I136" s="3">
        <v>0.5</v>
      </c>
      <c r="J136" s="3">
        <v>0.28774</v>
      </c>
      <c r="K136" s="3">
        <v>0.13136</v>
      </c>
      <c r="L136" s="3">
        <v>4.648E-2</v>
      </c>
      <c r="M136" s="3">
        <v>1.255E-2</v>
      </c>
      <c r="N136" s="3">
        <v>2.64E-3</v>
      </c>
      <c r="O136" s="3">
        <v>4.0000000000000002E-4</v>
      </c>
      <c r="P136" s="3">
        <v>5.0000000000000002E-5</v>
      </c>
      <c r="Q136" s="3">
        <v>0</v>
      </c>
      <c r="R136" s="3">
        <v>0</v>
      </c>
      <c r="S136" s="3">
        <v>0</v>
      </c>
      <c r="T136" s="5">
        <f>Rebounds[[#This Row],[3+]]-Rebounds[[#This Row],[4+]]</f>
        <v>0.21226</v>
      </c>
      <c r="U136" s="5">
        <f>Rebounds[[#This Row],[4+]]-Rebounds[[#This Row],[5+]]</f>
        <v>0.21226</v>
      </c>
      <c r="V136" s="5">
        <f>Rebounds[[#This Row],[5+]]-Rebounds[[#This Row],[6+]]</f>
        <v>0.15637999999999999</v>
      </c>
      <c r="W136" s="5">
        <f>Rebounds[[#This Row],[6+]]-Rebounds[[#This Row],[7+]]</f>
        <v>8.4880000000000011E-2</v>
      </c>
      <c r="X136" s="5">
        <f>Rebounds[[#This Row],[7+]]-Rebounds[[#This Row],[8+]]</f>
        <v>3.3930000000000002E-2</v>
      </c>
      <c r="Y136" s="5">
        <f>Rebounds[[#This Row],[8+]]-Rebounds[[#This Row],[9+]]</f>
        <v>9.9100000000000004E-3</v>
      </c>
      <c r="Z136" s="5">
        <f>Rebounds[[#This Row],[9+]]-Rebounds[[#This Row],[10+]]</f>
        <v>2.2399999999999998E-3</v>
      </c>
      <c r="AA136" s="5">
        <f>Rebounds[[#This Row],[10+]]-Rebounds[[#This Row],[11+]]</f>
        <v>3.5E-4</v>
      </c>
      <c r="AB136" s="5">
        <f>Rebounds[[#This Row],[11+]]-Rebounds[[#This Row],[12+]]</f>
        <v>5.0000000000000002E-5</v>
      </c>
      <c r="AC136" s="5">
        <f>Rebounds[[#This Row],[12+]]-Rebounds[[#This Row],[13+]]</f>
        <v>0</v>
      </c>
      <c r="AD136" s="5">
        <f>Rebounds[[#This Row],[13+]]-Rebounds[[#This Row],[14+]]</f>
        <v>0</v>
      </c>
    </row>
    <row r="137" spans="1:30" x14ac:dyDescent="0.25">
      <c r="A137" s="10">
        <v>22400795</v>
      </c>
      <c r="B137" t="s">
        <v>270</v>
      </c>
      <c r="C137" t="s">
        <v>155</v>
      </c>
      <c r="D137" s="11">
        <v>0.89583333333333337</v>
      </c>
      <c r="E137" s="6" t="str">
        <f>HYPERLINK("https://www.nba.com/stats/player/1626164/boxscores-traditional", "Devin Booker")</f>
        <v>Devin Booker</v>
      </c>
      <c r="F137">
        <v>4</v>
      </c>
      <c r="G137" s="4">
        <v>2.0979999999999999</v>
      </c>
      <c r="H137" s="3">
        <v>0.68439000000000005</v>
      </c>
      <c r="I137" s="3">
        <v>0.5</v>
      </c>
      <c r="J137" s="3">
        <v>0.31561</v>
      </c>
      <c r="K137" s="3">
        <v>0.17105999999999999</v>
      </c>
      <c r="L137" s="3">
        <v>7.6359999999999997E-2</v>
      </c>
      <c r="M137" s="3">
        <v>2.8070000000000001E-2</v>
      </c>
      <c r="N137" s="3">
        <v>8.6599999999999993E-3</v>
      </c>
      <c r="O137" s="3">
        <v>2.1199999999999999E-3</v>
      </c>
      <c r="P137" s="3">
        <v>4.2000000000000002E-4</v>
      </c>
      <c r="Q137" s="3">
        <v>6.9999999999999994E-5</v>
      </c>
      <c r="R137" s="3">
        <v>0</v>
      </c>
      <c r="S137" s="3">
        <v>0</v>
      </c>
      <c r="T137" s="5">
        <f>Rebounds[[#This Row],[3+]]-Rebounds[[#This Row],[4+]]</f>
        <v>0.18439000000000005</v>
      </c>
      <c r="U137" s="5">
        <f>Rebounds[[#This Row],[4+]]-Rebounds[[#This Row],[5+]]</f>
        <v>0.18439</v>
      </c>
      <c r="V137" s="5">
        <f>Rebounds[[#This Row],[5+]]-Rebounds[[#This Row],[6+]]</f>
        <v>0.14455000000000001</v>
      </c>
      <c r="W137" s="5">
        <f>Rebounds[[#This Row],[6+]]-Rebounds[[#This Row],[7+]]</f>
        <v>9.4699999999999993E-2</v>
      </c>
      <c r="X137" s="5">
        <f>Rebounds[[#This Row],[7+]]-Rebounds[[#This Row],[8+]]</f>
        <v>4.829E-2</v>
      </c>
      <c r="Y137" s="5">
        <f>Rebounds[[#This Row],[8+]]-Rebounds[[#This Row],[9+]]</f>
        <v>1.9410000000000004E-2</v>
      </c>
      <c r="Z137" s="5">
        <f>Rebounds[[#This Row],[9+]]-Rebounds[[#This Row],[10+]]</f>
        <v>6.5399999999999989E-3</v>
      </c>
      <c r="AA137" s="5">
        <f>Rebounds[[#This Row],[10+]]-Rebounds[[#This Row],[11+]]</f>
        <v>1.6999999999999999E-3</v>
      </c>
      <c r="AB137" s="5">
        <f>Rebounds[[#This Row],[11+]]-Rebounds[[#This Row],[12+]]</f>
        <v>3.5000000000000005E-4</v>
      </c>
      <c r="AC137" s="5">
        <f>Rebounds[[#This Row],[12+]]-Rebounds[[#This Row],[13+]]</f>
        <v>6.9999999999999994E-5</v>
      </c>
      <c r="AD137" s="5">
        <f>Rebounds[[#This Row],[13+]]-Rebounds[[#This Row],[14+]]</f>
        <v>0</v>
      </c>
    </row>
    <row r="138" spans="1:30" x14ac:dyDescent="0.25">
      <c r="A138" s="10">
        <v>22400795</v>
      </c>
      <c r="B138" t="s">
        <v>270</v>
      </c>
      <c r="C138" t="s">
        <v>155</v>
      </c>
      <c r="D138" s="11">
        <v>0.89583333333333337</v>
      </c>
      <c r="E138" s="6" t="str">
        <f>HYPERLINK("https://www.nba.com/stats/player/1626145/boxscores-traditional", "Tyus Jones")</f>
        <v>Tyus Jones</v>
      </c>
      <c r="F138">
        <v>3.4</v>
      </c>
      <c r="G138" s="4">
        <v>2.0590000000000002</v>
      </c>
      <c r="H138" s="3">
        <v>0.57535000000000003</v>
      </c>
      <c r="I138" s="3">
        <v>0.38590999999999998</v>
      </c>
      <c r="J138" s="3">
        <v>0.2177</v>
      </c>
      <c r="K138" s="3">
        <v>0.10383000000000001</v>
      </c>
      <c r="L138" s="3">
        <v>4.0059999999999998E-2</v>
      </c>
      <c r="M138" s="3">
        <v>1.2869999999999999E-2</v>
      </c>
      <c r="N138" s="3">
        <v>3.2599999999999999E-3</v>
      </c>
      <c r="O138" s="3">
        <v>6.6E-4</v>
      </c>
      <c r="P138" s="3">
        <v>1.1E-4</v>
      </c>
      <c r="Q138" s="3">
        <v>0</v>
      </c>
      <c r="R138" s="3">
        <v>0</v>
      </c>
      <c r="S138" s="3">
        <v>0</v>
      </c>
      <c r="T138" s="5">
        <f>Rebounds[[#This Row],[3+]]-Rebounds[[#This Row],[4+]]</f>
        <v>0.18944000000000005</v>
      </c>
      <c r="U138" s="5">
        <f>Rebounds[[#This Row],[4+]]-Rebounds[[#This Row],[5+]]</f>
        <v>0.16820999999999997</v>
      </c>
      <c r="V138" s="5">
        <f>Rebounds[[#This Row],[5+]]-Rebounds[[#This Row],[6+]]</f>
        <v>0.11387</v>
      </c>
      <c r="W138" s="5">
        <f>Rebounds[[#This Row],[6+]]-Rebounds[[#This Row],[7+]]</f>
        <v>6.3770000000000007E-2</v>
      </c>
      <c r="X138" s="5">
        <f>Rebounds[[#This Row],[7+]]-Rebounds[[#This Row],[8+]]</f>
        <v>2.7189999999999999E-2</v>
      </c>
      <c r="Y138" s="5">
        <f>Rebounds[[#This Row],[8+]]-Rebounds[[#This Row],[9+]]</f>
        <v>9.6100000000000005E-3</v>
      </c>
      <c r="Z138" s="5">
        <f>Rebounds[[#This Row],[9+]]-Rebounds[[#This Row],[10+]]</f>
        <v>2.5999999999999999E-3</v>
      </c>
      <c r="AA138" s="5">
        <f>Rebounds[[#This Row],[10+]]-Rebounds[[#This Row],[11+]]</f>
        <v>5.5000000000000003E-4</v>
      </c>
      <c r="AB138" s="5">
        <f>Rebounds[[#This Row],[11+]]-Rebounds[[#This Row],[12+]]</f>
        <v>1.1E-4</v>
      </c>
      <c r="AC138" s="5">
        <f>Rebounds[[#This Row],[12+]]-Rebounds[[#This Row],[13+]]</f>
        <v>0</v>
      </c>
      <c r="AD138" s="5">
        <f>Rebounds[[#This Row],[13+]]-Rebounds[[#This Row],[14+]]</f>
        <v>0</v>
      </c>
    </row>
    <row r="139" spans="1:30" x14ac:dyDescent="0.25">
      <c r="A139" s="10">
        <v>22400795</v>
      </c>
      <c r="B139" t="s">
        <v>270</v>
      </c>
      <c r="C139" t="s">
        <v>155</v>
      </c>
      <c r="D139" s="11">
        <v>0.89583333333333337</v>
      </c>
      <c r="E139" s="6" t="str">
        <f>HYPERLINK("https://www.nba.com/stats/player/1628960/boxscores-traditional", "Grayson Allen")</f>
        <v>Grayson Allen</v>
      </c>
      <c r="F139">
        <v>3.2</v>
      </c>
      <c r="G139" s="4">
        <v>2.3149999999999999</v>
      </c>
      <c r="H139" s="3">
        <v>0.53586</v>
      </c>
      <c r="I139" s="3">
        <v>0.36316999999999999</v>
      </c>
      <c r="J139" s="3">
        <v>0.2177</v>
      </c>
      <c r="K139" s="3">
        <v>0.11314</v>
      </c>
      <c r="L139" s="3">
        <v>5.0500000000000003E-2</v>
      </c>
      <c r="M139" s="3">
        <v>1.9230000000000001E-2</v>
      </c>
      <c r="N139" s="3">
        <v>6.0400000000000002E-3</v>
      </c>
      <c r="O139" s="3">
        <v>1.64E-3</v>
      </c>
      <c r="P139" s="3">
        <v>3.8000000000000002E-4</v>
      </c>
      <c r="Q139" s="3">
        <v>6.9999999999999994E-5</v>
      </c>
      <c r="R139" s="3">
        <v>0</v>
      </c>
      <c r="S139" s="3">
        <v>0</v>
      </c>
      <c r="T139" s="5">
        <f>Rebounds[[#This Row],[3+]]-Rebounds[[#This Row],[4+]]</f>
        <v>0.17269000000000001</v>
      </c>
      <c r="U139" s="5">
        <f>Rebounds[[#This Row],[4+]]-Rebounds[[#This Row],[5+]]</f>
        <v>0.14546999999999999</v>
      </c>
      <c r="V139" s="5">
        <f>Rebounds[[#This Row],[5+]]-Rebounds[[#This Row],[6+]]</f>
        <v>0.10456</v>
      </c>
      <c r="W139" s="5">
        <f>Rebounds[[#This Row],[6+]]-Rebounds[[#This Row],[7+]]</f>
        <v>6.2640000000000001E-2</v>
      </c>
      <c r="X139" s="5">
        <f>Rebounds[[#This Row],[7+]]-Rebounds[[#This Row],[8+]]</f>
        <v>3.1270000000000006E-2</v>
      </c>
      <c r="Y139" s="5">
        <f>Rebounds[[#This Row],[8+]]-Rebounds[[#This Row],[9+]]</f>
        <v>1.319E-2</v>
      </c>
      <c r="Z139" s="5">
        <f>Rebounds[[#This Row],[9+]]-Rebounds[[#This Row],[10+]]</f>
        <v>4.4000000000000003E-3</v>
      </c>
      <c r="AA139" s="5">
        <f>Rebounds[[#This Row],[10+]]-Rebounds[[#This Row],[11+]]</f>
        <v>1.2599999999999998E-3</v>
      </c>
      <c r="AB139" s="5">
        <f>Rebounds[[#This Row],[11+]]-Rebounds[[#This Row],[12+]]</f>
        <v>3.1000000000000005E-4</v>
      </c>
      <c r="AC139" s="5">
        <f>Rebounds[[#This Row],[12+]]-Rebounds[[#This Row],[13+]]</f>
        <v>6.9999999999999994E-5</v>
      </c>
      <c r="AD139" s="5">
        <f>Rebounds[[#This Row],[13+]]-Rebounds[[#This Row],[14+]]</f>
        <v>0</v>
      </c>
    </row>
    <row r="140" spans="1:30" x14ac:dyDescent="0.25">
      <c r="A140" s="10">
        <v>22400796</v>
      </c>
      <c r="B140" t="s">
        <v>77</v>
      </c>
      <c r="C140" t="s">
        <v>78</v>
      </c>
      <c r="D140" s="11">
        <v>0.91666666666666663</v>
      </c>
      <c r="E140" s="6" t="str">
        <f>HYPERLINK("https://www.nba.com/stats/player/203076/boxscores-traditional", "Anthony Davis")</f>
        <v>Anthony Davis</v>
      </c>
      <c r="F140">
        <v>15</v>
      </c>
      <c r="G140" s="4">
        <v>5.431</v>
      </c>
      <c r="H140" s="3">
        <v>0.98645000000000005</v>
      </c>
      <c r="I140" s="3">
        <v>0.97882000000000002</v>
      </c>
      <c r="J140" s="3">
        <v>0.96711999999999998</v>
      </c>
      <c r="K140" s="3">
        <v>0.95154000000000005</v>
      </c>
      <c r="L140" s="3">
        <v>0.92922000000000005</v>
      </c>
      <c r="M140" s="3">
        <v>0.90146999999999999</v>
      </c>
      <c r="N140" s="3">
        <v>0.86433000000000004</v>
      </c>
      <c r="O140" s="3">
        <v>0.82121</v>
      </c>
      <c r="P140" s="3">
        <v>0.77034999999999998</v>
      </c>
      <c r="Q140" s="3">
        <v>0.70884000000000003</v>
      </c>
      <c r="R140" s="3">
        <v>0.64431000000000005</v>
      </c>
      <c r="S140" s="3">
        <v>0.57142000000000004</v>
      </c>
      <c r="T140" s="5">
        <f>Rebounds[[#This Row],[3+]]-Rebounds[[#This Row],[4+]]</f>
        <v>7.6300000000000257E-3</v>
      </c>
      <c r="U140" s="5">
        <f>Rebounds[[#This Row],[4+]]-Rebounds[[#This Row],[5+]]</f>
        <v>1.1700000000000044E-2</v>
      </c>
      <c r="V140" s="5">
        <f>Rebounds[[#This Row],[5+]]-Rebounds[[#This Row],[6+]]</f>
        <v>1.5579999999999927E-2</v>
      </c>
      <c r="W140" s="5">
        <f>Rebounds[[#This Row],[6+]]-Rebounds[[#This Row],[7+]]</f>
        <v>2.2320000000000007E-2</v>
      </c>
      <c r="X140" s="5">
        <f>Rebounds[[#This Row],[7+]]-Rebounds[[#This Row],[8+]]</f>
        <v>2.7750000000000052E-2</v>
      </c>
      <c r="Y140" s="5">
        <f>Rebounds[[#This Row],[8+]]-Rebounds[[#This Row],[9+]]</f>
        <v>3.7139999999999951E-2</v>
      </c>
      <c r="Z140" s="5">
        <f>Rebounds[[#This Row],[9+]]-Rebounds[[#This Row],[10+]]</f>
        <v>4.3120000000000047E-2</v>
      </c>
      <c r="AA140" s="5">
        <f>Rebounds[[#This Row],[10+]]-Rebounds[[#This Row],[11+]]</f>
        <v>5.0860000000000016E-2</v>
      </c>
      <c r="AB140" s="5">
        <f>Rebounds[[#This Row],[11+]]-Rebounds[[#This Row],[12+]]</f>
        <v>6.1509999999999954E-2</v>
      </c>
      <c r="AC140" s="5">
        <f>Rebounds[[#This Row],[12+]]-Rebounds[[#This Row],[13+]]</f>
        <v>6.4529999999999976E-2</v>
      </c>
      <c r="AD140" s="5">
        <f>Rebounds[[#This Row],[13+]]-Rebounds[[#This Row],[14+]]</f>
        <v>7.289000000000001E-2</v>
      </c>
    </row>
    <row r="141" spans="1:30" x14ac:dyDescent="0.25">
      <c r="A141" s="10">
        <v>22400796</v>
      </c>
      <c r="B141" t="s">
        <v>77</v>
      </c>
      <c r="C141" t="s">
        <v>78</v>
      </c>
      <c r="D141" s="11">
        <v>0.91666666666666663</v>
      </c>
      <c r="E141" s="6" t="str">
        <f>HYPERLINK("https://www.nba.com/stats/player/2544/boxscores-traditional", "LeBron James")</f>
        <v>LeBron James</v>
      </c>
      <c r="F141">
        <v>9</v>
      </c>
      <c r="G141" s="4">
        <v>4.05</v>
      </c>
      <c r="H141" s="3">
        <v>0.93056000000000005</v>
      </c>
      <c r="I141" s="3">
        <v>0.89065000000000005</v>
      </c>
      <c r="J141" s="3">
        <v>0.83891000000000004</v>
      </c>
      <c r="K141" s="3">
        <v>0.77034999999999998</v>
      </c>
      <c r="L141" s="3">
        <v>0.68793000000000004</v>
      </c>
      <c r="M141" s="3">
        <v>0.59870999999999996</v>
      </c>
      <c r="N141" s="3">
        <v>0.5</v>
      </c>
      <c r="O141" s="3">
        <v>0.40128999999999998</v>
      </c>
      <c r="P141" s="3">
        <v>0.31207000000000001</v>
      </c>
      <c r="Q141" s="3">
        <v>0.22964999999999999</v>
      </c>
      <c r="R141" s="3">
        <v>0.16109000000000001</v>
      </c>
      <c r="S141" s="3">
        <v>0.10935</v>
      </c>
      <c r="T141" s="5">
        <f>Rebounds[[#This Row],[3+]]-Rebounds[[#This Row],[4+]]</f>
        <v>3.9910000000000001E-2</v>
      </c>
      <c r="U141" s="5">
        <f>Rebounds[[#This Row],[4+]]-Rebounds[[#This Row],[5+]]</f>
        <v>5.1740000000000008E-2</v>
      </c>
      <c r="V141" s="5">
        <f>Rebounds[[#This Row],[5+]]-Rebounds[[#This Row],[6+]]</f>
        <v>6.8560000000000065E-2</v>
      </c>
      <c r="W141" s="5">
        <f>Rebounds[[#This Row],[6+]]-Rebounds[[#This Row],[7+]]</f>
        <v>8.2419999999999938E-2</v>
      </c>
      <c r="X141" s="5">
        <f>Rebounds[[#This Row],[7+]]-Rebounds[[#This Row],[8+]]</f>
        <v>8.9220000000000077E-2</v>
      </c>
      <c r="Y141" s="5">
        <f>Rebounds[[#This Row],[8+]]-Rebounds[[#This Row],[9+]]</f>
        <v>9.8709999999999964E-2</v>
      </c>
      <c r="Z141" s="5">
        <f>Rebounds[[#This Row],[9+]]-Rebounds[[#This Row],[10+]]</f>
        <v>9.871000000000002E-2</v>
      </c>
      <c r="AA141" s="5">
        <f>Rebounds[[#This Row],[10+]]-Rebounds[[#This Row],[11+]]</f>
        <v>8.9219999999999966E-2</v>
      </c>
      <c r="AB141" s="5">
        <f>Rebounds[[#This Row],[11+]]-Rebounds[[#This Row],[12+]]</f>
        <v>8.2420000000000021E-2</v>
      </c>
      <c r="AC141" s="5">
        <f>Rebounds[[#This Row],[12+]]-Rebounds[[#This Row],[13+]]</f>
        <v>6.8559999999999982E-2</v>
      </c>
      <c r="AD141" s="5">
        <f>Rebounds[[#This Row],[13+]]-Rebounds[[#This Row],[14+]]</f>
        <v>5.1740000000000008E-2</v>
      </c>
    </row>
    <row r="142" spans="1:30" x14ac:dyDescent="0.25">
      <c r="A142" s="10">
        <v>22400796</v>
      </c>
      <c r="B142" t="s">
        <v>77</v>
      </c>
      <c r="C142" t="s">
        <v>78</v>
      </c>
      <c r="D142" s="11">
        <v>0.91666666666666663</v>
      </c>
      <c r="E142" s="6" t="str">
        <f>HYPERLINK("https://www.nba.com/stats/player/1629060/boxscores-traditional", "Rui Hachimura")</f>
        <v>Rui Hachimura</v>
      </c>
      <c r="F142">
        <v>6</v>
      </c>
      <c r="G142" s="4">
        <v>2.2800000000000002</v>
      </c>
      <c r="H142" s="3">
        <v>0.90658000000000005</v>
      </c>
      <c r="I142" s="3">
        <v>0.81057000000000001</v>
      </c>
      <c r="J142" s="3">
        <v>0.67003000000000001</v>
      </c>
      <c r="K142" s="3">
        <v>0.5</v>
      </c>
      <c r="L142" s="3">
        <v>0.32996999999999999</v>
      </c>
      <c r="M142" s="3">
        <v>0.18942999999999999</v>
      </c>
      <c r="N142" s="3">
        <v>9.3420000000000003E-2</v>
      </c>
      <c r="O142" s="3">
        <v>4.0059999999999998E-2</v>
      </c>
      <c r="P142" s="3">
        <v>1.426E-2</v>
      </c>
      <c r="Q142" s="3">
        <v>4.2700000000000004E-3</v>
      </c>
      <c r="R142" s="3">
        <v>1.07E-3</v>
      </c>
      <c r="S142" s="3">
        <v>2.2000000000000001E-4</v>
      </c>
      <c r="T142" s="5">
        <f>Rebounds[[#This Row],[3+]]-Rebounds[[#This Row],[4+]]</f>
        <v>9.601000000000004E-2</v>
      </c>
      <c r="U142" s="5">
        <f>Rebounds[[#This Row],[4+]]-Rebounds[[#This Row],[5+]]</f>
        <v>0.14054</v>
      </c>
      <c r="V142" s="5">
        <f>Rebounds[[#This Row],[5+]]-Rebounds[[#This Row],[6+]]</f>
        <v>0.17003000000000001</v>
      </c>
      <c r="W142" s="5">
        <f>Rebounds[[#This Row],[6+]]-Rebounds[[#This Row],[7+]]</f>
        <v>0.17003000000000001</v>
      </c>
      <c r="X142" s="5">
        <f>Rebounds[[#This Row],[7+]]-Rebounds[[#This Row],[8+]]</f>
        <v>0.14054</v>
      </c>
      <c r="Y142" s="5">
        <f>Rebounds[[#This Row],[8+]]-Rebounds[[#This Row],[9+]]</f>
        <v>9.6009999999999984E-2</v>
      </c>
      <c r="Z142" s="5">
        <f>Rebounds[[#This Row],[9+]]-Rebounds[[#This Row],[10+]]</f>
        <v>5.3360000000000005E-2</v>
      </c>
      <c r="AA142" s="5">
        <f>Rebounds[[#This Row],[10+]]-Rebounds[[#This Row],[11+]]</f>
        <v>2.5799999999999997E-2</v>
      </c>
      <c r="AB142" s="5">
        <f>Rebounds[[#This Row],[11+]]-Rebounds[[#This Row],[12+]]</f>
        <v>9.9899999999999989E-3</v>
      </c>
      <c r="AC142" s="5">
        <f>Rebounds[[#This Row],[12+]]-Rebounds[[#This Row],[13+]]</f>
        <v>3.2000000000000006E-3</v>
      </c>
      <c r="AD142" s="5">
        <f>Rebounds[[#This Row],[13+]]-Rebounds[[#This Row],[14+]]</f>
        <v>8.4999999999999995E-4</v>
      </c>
    </row>
    <row r="143" spans="1:30" x14ac:dyDescent="0.25">
      <c r="A143" s="10">
        <v>22400796</v>
      </c>
      <c r="B143" t="s">
        <v>77</v>
      </c>
      <c r="C143" t="s">
        <v>78</v>
      </c>
      <c r="D143" s="11">
        <v>0.91666666666666663</v>
      </c>
      <c r="E143" s="6" t="str">
        <f>HYPERLINK("https://www.nba.com/stats/player/1630692/boxscores-traditional", "Jordan Goodwin")</f>
        <v>Jordan Goodwin</v>
      </c>
      <c r="F143">
        <v>5.33</v>
      </c>
      <c r="G143" s="4">
        <v>1.8860000000000001</v>
      </c>
      <c r="H143" s="3">
        <v>0.89251000000000003</v>
      </c>
      <c r="I143" s="3">
        <v>0.76114999999999999</v>
      </c>
      <c r="J143" s="3">
        <v>0.56749000000000005</v>
      </c>
      <c r="K143" s="3">
        <v>0.35942000000000002</v>
      </c>
      <c r="L143" s="3">
        <v>0.18673000000000001</v>
      </c>
      <c r="M143" s="3">
        <v>7.7799999999999994E-2</v>
      </c>
      <c r="N143" s="3">
        <v>2.5590000000000002E-2</v>
      </c>
      <c r="O143" s="3">
        <v>6.5700000000000003E-3</v>
      </c>
      <c r="P143" s="3">
        <v>1.31E-3</v>
      </c>
      <c r="Q143" s="3">
        <v>2.0000000000000001E-4</v>
      </c>
      <c r="R143" s="3">
        <v>0</v>
      </c>
      <c r="S143" s="3">
        <v>0</v>
      </c>
      <c r="T143" s="5">
        <f>Rebounds[[#This Row],[3+]]-Rebounds[[#This Row],[4+]]</f>
        <v>0.13136000000000003</v>
      </c>
      <c r="U143" s="5">
        <f>Rebounds[[#This Row],[4+]]-Rebounds[[#This Row],[5+]]</f>
        <v>0.19365999999999994</v>
      </c>
      <c r="V143" s="5">
        <f>Rebounds[[#This Row],[5+]]-Rebounds[[#This Row],[6+]]</f>
        <v>0.20807000000000003</v>
      </c>
      <c r="W143" s="5">
        <f>Rebounds[[#This Row],[6+]]-Rebounds[[#This Row],[7+]]</f>
        <v>0.17269000000000001</v>
      </c>
      <c r="X143" s="5">
        <f>Rebounds[[#This Row],[7+]]-Rebounds[[#This Row],[8+]]</f>
        <v>0.10893000000000001</v>
      </c>
      <c r="Y143" s="5">
        <f>Rebounds[[#This Row],[8+]]-Rebounds[[#This Row],[9+]]</f>
        <v>5.2209999999999993E-2</v>
      </c>
      <c r="Z143" s="5">
        <f>Rebounds[[#This Row],[9+]]-Rebounds[[#This Row],[10+]]</f>
        <v>1.9020000000000002E-2</v>
      </c>
      <c r="AA143" s="5">
        <f>Rebounds[[#This Row],[10+]]-Rebounds[[#This Row],[11+]]</f>
        <v>5.2600000000000008E-3</v>
      </c>
      <c r="AB143" s="5">
        <f>Rebounds[[#This Row],[11+]]-Rebounds[[#This Row],[12+]]</f>
        <v>1.1099999999999999E-3</v>
      </c>
      <c r="AC143" s="5">
        <f>Rebounds[[#This Row],[12+]]-Rebounds[[#This Row],[13+]]</f>
        <v>2.0000000000000001E-4</v>
      </c>
      <c r="AD143" s="5">
        <f>Rebounds[[#This Row],[13+]]-Rebounds[[#This Row],[14+]]</f>
        <v>0</v>
      </c>
    </row>
    <row r="144" spans="1:30" x14ac:dyDescent="0.25">
      <c r="A144" s="10">
        <v>22400796</v>
      </c>
      <c r="B144" t="s">
        <v>77</v>
      </c>
      <c r="C144" t="s">
        <v>78</v>
      </c>
      <c r="D144" s="11">
        <v>0.91666666666666663</v>
      </c>
      <c r="E144" s="6" t="str">
        <f>HYPERLINK("https://www.nba.com/stats/player/1629029/boxscores-traditional", "Luka Doncic")</f>
        <v>Luka Doncic</v>
      </c>
      <c r="F144">
        <v>6.67</v>
      </c>
      <c r="G144" s="4">
        <v>3.0910000000000002</v>
      </c>
      <c r="H144" s="3">
        <v>0.88297999999999999</v>
      </c>
      <c r="I144" s="3">
        <v>0.80510999999999999</v>
      </c>
      <c r="J144" s="3">
        <v>0.70540000000000003</v>
      </c>
      <c r="K144" s="3">
        <v>0.58706000000000003</v>
      </c>
      <c r="L144" s="3">
        <v>0.45619999999999999</v>
      </c>
      <c r="M144" s="3">
        <v>0.33360000000000001</v>
      </c>
      <c r="N144" s="3">
        <v>0.22663</v>
      </c>
      <c r="O144" s="3">
        <v>0.14007</v>
      </c>
      <c r="P144" s="3">
        <v>8.0759999999999998E-2</v>
      </c>
      <c r="Q144" s="3">
        <v>4.2720000000000001E-2</v>
      </c>
      <c r="R144" s="3">
        <v>2.018E-2</v>
      </c>
      <c r="S144" s="3">
        <v>8.8900000000000003E-3</v>
      </c>
      <c r="T144" s="5">
        <f>Rebounds[[#This Row],[3+]]-Rebounds[[#This Row],[4+]]</f>
        <v>7.7869999999999995E-2</v>
      </c>
      <c r="U144" s="5">
        <f>Rebounds[[#This Row],[4+]]-Rebounds[[#This Row],[5+]]</f>
        <v>9.9709999999999965E-2</v>
      </c>
      <c r="V144" s="5">
        <f>Rebounds[[#This Row],[5+]]-Rebounds[[#This Row],[6+]]</f>
        <v>0.11834</v>
      </c>
      <c r="W144" s="5">
        <f>Rebounds[[#This Row],[6+]]-Rebounds[[#This Row],[7+]]</f>
        <v>0.13086000000000003</v>
      </c>
      <c r="X144" s="5">
        <f>Rebounds[[#This Row],[7+]]-Rebounds[[#This Row],[8+]]</f>
        <v>0.12259999999999999</v>
      </c>
      <c r="Y144" s="5">
        <f>Rebounds[[#This Row],[8+]]-Rebounds[[#This Row],[9+]]</f>
        <v>0.10697000000000001</v>
      </c>
      <c r="Z144" s="5">
        <f>Rebounds[[#This Row],[9+]]-Rebounds[[#This Row],[10+]]</f>
        <v>8.6559999999999998E-2</v>
      </c>
      <c r="AA144" s="5">
        <f>Rebounds[[#This Row],[10+]]-Rebounds[[#This Row],[11+]]</f>
        <v>5.9310000000000002E-2</v>
      </c>
      <c r="AB144" s="5">
        <f>Rebounds[[#This Row],[11+]]-Rebounds[[#This Row],[12+]]</f>
        <v>3.8039999999999997E-2</v>
      </c>
      <c r="AC144" s="5">
        <f>Rebounds[[#This Row],[12+]]-Rebounds[[#This Row],[13+]]</f>
        <v>2.2540000000000001E-2</v>
      </c>
      <c r="AD144" s="5">
        <f>Rebounds[[#This Row],[13+]]-Rebounds[[#This Row],[14+]]</f>
        <v>1.129E-2</v>
      </c>
    </row>
    <row r="145" spans="1:30" x14ac:dyDescent="0.25">
      <c r="A145" s="10">
        <v>22400796</v>
      </c>
      <c r="B145" t="s">
        <v>77</v>
      </c>
      <c r="C145" t="s">
        <v>78</v>
      </c>
      <c r="D145" s="11">
        <v>0.91666666666666663</v>
      </c>
      <c r="E145" s="6" t="str">
        <f>HYPERLINK("https://www.nba.com/stats/player/1630559/boxscores-traditional", "Austin Reaves")</f>
        <v>Austin Reaves</v>
      </c>
      <c r="F145">
        <v>5.2</v>
      </c>
      <c r="G145" s="4">
        <v>2.5609999999999999</v>
      </c>
      <c r="H145" s="3">
        <v>0.80510999999999999</v>
      </c>
      <c r="I145" s="3">
        <v>0.68081999999999998</v>
      </c>
      <c r="J145" s="3">
        <v>0.53188000000000002</v>
      </c>
      <c r="K145" s="3">
        <v>0.37828000000000001</v>
      </c>
      <c r="L145" s="3">
        <v>0.24196000000000001</v>
      </c>
      <c r="M145" s="3">
        <v>0.13786000000000001</v>
      </c>
      <c r="N145" s="3">
        <v>6.9440000000000002E-2</v>
      </c>
      <c r="O145" s="3">
        <v>3.074E-2</v>
      </c>
      <c r="P145" s="3">
        <v>1.191E-2</v>
      </c>
      <c r="Q145" s="3">
        <v>3.9100000000000003E-3</v>
      </c>
      <c r="R145" s="3">
        <v>1.14E-3</v>
      </c>
      <c r="S145" s="3">
        <v>2.9E-4</v>
      </c>
      <c r="T145" s="5">
        <f>Rebounds[[#This Row],[3+]]-Rebounds[[#This Row],[4+]]</f>
        <v>0.12429000000000001</v>
      </c>
      <c r="U145" s="5">
        <f>Rebounds[[#This Row],[4+]]-Rebounds[[#This Row],[5+]]</f>
        <v>0.14893999999999996</v>
      </c>
      <c r="V145" s="5">
        <f>Rebounds[[#This Row],[5+]]-Rebounds[[#This Row],[6+]]</f>
        <v>0.15360000000000001</v>
      </c>
      <c r="W145" s="5">
        <f>Rebounds[[#This Row],[6+]]-Rebounds[[#This Row],[7+]]</f>
        <v>0.13632</v>
      </c>
      <c r="X145" s="5">
        <f>Rebounds[[#This Row],[7+]]-Rebounds[[#This Row],[8+]]</f>
        <v>0.1041</v>
      </c>
      <c r="Y145" s="5">
        <f>Rebounds[[#This Row],[8+]]-Rebounds[[#This Row],[9+]]</f>
        <v>6.8420000000000009E-2</v>
      </c>
      <c r="Z145" s="5">
        <f>Rebounds[[#This Row],[9+]]-Rebounds[[#This Row],[10+]]</f>
        <v>3.8699999999999998E-2</v>
      </c>
      <c r="AA145" s="5">
        <f>Rebounds[[#This Row],[10+]]-Rebounds[[#This Row],[11+]]</f>
        <v>1.883E-2</v>
      </c>
      <c r="AB145" s="5">
        <f>Rebounds[[#This Row],[11+]]-Rebounds[[#This Row],[12+]]</f>
        <v>8.0000000000000002E-3</v>
      </c>
      <c r="AC145" s="5">
        <f>Rebounds[[#This Row],[12+]]-Rebounds[[#This Row],[13+]]</f>
        <v>2.7700000000000003E-3</v>
      </c>
      <c r="AD145" s="5">
        <f>Rebounds[[#This Row],[13+]]-Rebounds[[#This Row],[14+]]</f>
        <v>8.4999999999999995E-4</v>
      </c>
    </row>
    <row r="146" spans="1:30" x14ac:dyDescent="0.25">
      <c r="A146" s="10">
        <v>22400796</v>
      </c>
      <c r="B146" t="s">
        <v>77</v>
      </c>
      <c r="C146" t="s">
        <v>78</v>
      </c>
      <c r="D146" s="11">
        <v>0.91666666666666663</v>
      </c>
      <c r="E146" s="6" t="str">
        <f>HYPERLINK("https://www.nba.com/stats/player/1629020/boxscores-traditional", "Jarred Vanderbilt")</f>
        <v>Jarred Vanderbilt</v>
      </c>
      <c r="F146">
        <v>6.4</v>
      </c>
      <c r="G146" s="4">
        <v>4.0789999999999997</v>
      </c>
      <c r="H146" s="3">
        <v>0.79673000000000005</v>
      </c>
      <c r="I146" s="3">
        <v>0.72240000000000004</v>
      </c>
      <c r="J146" s="3">
        <v>0.63307000000000002</v>
      </c>
      <c r="K146" s="3">
        <v>0.53983000000000003</v>
      </c>
      <c r="L146" s="3">
        <v>0.44037999999999999</v>
      </c>
      <c r="M146" s="3">
        <v>0.34827000000000002</v>
      </c>
      <c r="N146" s="3">
        <v>0.26108999999999999</v>
      </c>
      <c r="O146" s="3">
        <v>0.18942999999999999</v>
      </c>
      <c r="P146" s="3">
        <v>0.12923999999999999</v>
      </c>
      <c r="Q146" s="3">
        <v>8.5339999999999999E-2</v>
      </c>
      <c r="R146" s="3">
        <v>5.262E-2</v>
      </c>
      <c r="S146" s="3">
        <v>3.1440000000000003E-2</v>
      </c>
      <c r="T146" s="5">
        <f>Rebounds[[#This Row],[3+]]-Rebounds[[#This Row],[4+]]</f>
        <v>7.4330000000000007E-2</v>
      </c>
      <c r="U146" s="5">
        <f>Rebounds[[#This Row],[4+]]-Rebounds[[#This Row],[5+]]</f>
        <v>8.933000000000002E-2</v>
      </c>
      <c r="V146" s="5">
        <f>Rebounds[[#This Row],[5+]]-Rebounds[[#This Row],[6+]]</f>
        <v>9.323999999999999E-2</v>
      </c>
      <c r="W146" s="5">
        <f>Rebounds[[#This Row],[6+]]-Rebounds[[#This Row],[7+]]</f>
        <v>9.9450000000000038E-2</v>
      </c>
      <c r="X146" s="5">
        <f>Rebounds[[#This Row],[7+]]-Rebounds[[#This Row],[8+]]</f>
        <v>9.210999999999997E-2</v>
      </c>
      <c r="Y146" s="5">
        <f>Rebounds[[#This Row],[8+]]-Rebounds[[#This Row],[9+]]</f>
        <v>8.7180000000000035E-2</v>
      </c>
      <c r="Z146" s="5">
        <f>Rebounds[[#This Row],[9+]]-Rebounds[[#This Row],[10+]]</f>
        <v>7.1660000000000001E-2</v>
      </c>
      <c r="AA146" s="5">
        <f>Rebounds[[#This Row],[10+]]-Rebounds[[#This Row],[11+]]</f>
        <v>6.0189999999999994E-2</v>
      </c>
      <c r="AB146" s="5">
        <f>Rebounds[[#This Row],[11+]]-Rebounds[[#This Row],[12+]]</f>
        <v>4.3899999999999995E-2</v>
      </c>
      <c r="AC146" s="5">
        <f>Rebounds[[#This Row],[12+]]-Rebounds[[#This Row],[13+]]</f>
        <v>3.2719999999999999E-2</v>
      </c>
      <c r="AD146" s="5">
        <f>Rebounds[[#This Row],[13+]]-Rebounds[[#This Row],[14+]]</f>
        <v>2.1179999999999997E-2</v>
      </c>
    </row>
    <row r="147" spans="1:30" x14ac:dyDescent="0.25">
      <c r="A147" s="10">
        <v>22400796</v>
      </c>
      <c r="B147" t="s">
        <v>77</v>
      </c>
      <c r="C147" t="s">
        <v>78</v>
      </c>
      <c r="D147" s="11">
        <v>0.91666666666666663</v>
      </c>
      <c r="E147" s="6" t="str">
        <f>HYPERLINK("https://www.nba.com/stats/player/1629637/boxscores-traditional", "Jaxson Hayes")</f>
        <v>Jaxson Hayes</v>
      </c>
      <c r="F147">
        <v>5.4</v>
      </c>
      <c r="G147" s="4">
        <v>3.5550000000000002</v>
      </c>
      <c r="H147" s="3">
        <v>0.75175000000000003</v>
      </c>
      <c r="I147" s="3">
        <v>0.65173000000000003</v>
      </c>
      <c r="J147" s="3">
        <v>0.54379999999999995</v>
      </c>
      <c r="K147" s="3">
        <v>0.43251000000000001</v>
      </c>
      <c r="L147" s="3">
        <v>0.32635999999999998</v>
      </c>
      <c r="M147" s="3">
        <v>0.23269999999999999</v>
      </c>
      <c r="N147" s="3">
        <v>0.15625</v>
      </c>
      <c r="O147" s="3">
        <v>9.8530000000000006E-2</v>
      </c>
      <c r="P147" s="3">
        <v>5.7049999999999997E-2</v>
      </c>
      <c r="Q147" s="3">
        <v>3.1440000000000003E-2</v>
      </c>
      <c r="R147" s="3">
        <v>1.618E-2</v>
      </c>
      <c r="S147" s="3">
        <v>7.7600000000000004E-3</v>
      </c>
      <c r="T147" s="5">
        <f>Rebounds[[#This Row],[3+]]-Rebounds[[#This Row],[4+]]</f>
        <v>0.10002</v>
      </c>
      <c r="U147" s="5">
        <f>Rebounds[[#This Row],[4+]]-Rebounds[[#This Row],[5+]]</f>
        <v>0.10793000000000008</v>
      </c>
      <c r="V147" s="5">
        <f>Rebounds[[#This Row],[5+]]-Rebounds[[#This Row],[6+]]</f>
        <v>0.11128999999999994</v>
      </c>
      <c r="W147" s="5">
        <f>Rebounds[[#This Row],[6+]]-Rebounds[[#This Row],[7+]]</f>
        <v>0.10615000000000002</v>
      </c>
      <c r="X147" s="5">
        <f>Rebounds[[#This Row],[7+]]-Rebounds[[#This Row],[8+]]</f>
        <v>9.3659999999999993E-2</v>
      </c>
      <c r="Y147" s="5">
        <f>Rebounds[[#This Row],[8+]]-Rebounds[[#This Row],[9+]]</f>
        <v>7.644999999999999E-2</v>
      </c>
      <c r="Z147" s="5">
        <f>Rebounds[[#This Row],[9+]]-Rebounds[[#This Row],[10+]]</f>
        <v>5.7719999999999994E-2</v>
      </c>
      <c r="AA147" s="5">
        <f>Rebounds[[#This Row],[10+]]-Rebounds[[#This Row],[11+]]</f>
        <v>4.148000000000001E-2</v>
      </c>
      <c r="AB147" s="5">
        <f>Rebounds[[#This Row],[11+]]-Rebounds[[#This Row],[12+]]</f>
        <v>2.5609999999999994E-2</v>
      </c>
      <c r="AC147" s="5">
        <f>Rebounds[[#This Row],[12+]]-Rebounds[[#This Row],[13+]]</f>
        <v>1.5260000000000003E-2</v>
      </c>
      <c r="AD147" s="5">
        <f>Rebounds[[#This Row],[13+]]-Rebounds[[#This Row],[14+]]</f>
        <v>8.4200000000000004E-3</v>
      </c>
    </row>
    <row r="148" spans="1:30" x14ac:dyDescent="0.25">
      <c r="A148" s="10">
        <v>22400796</v>
      </c>
      <c r="B148" t="s">
        <v>77</v>
      </c>
      <c r="C148" t="s">
        <v>78</v>
      </c>
      <c r="D148" s="11">
        <v>0.91666666666666663</v>
      </c>
      <c r="E148" s="6" t="str">
        <f>HYPERLINK("https://www.nba.com/stats/player/203458/boxscores-traditional", "Alex Len")</f>
        <v>Alex Len</v>
      </c>
      <c r="F148">
        <v>4</v>
      </c>
      <c r="G148" s="4">
        <v>3</v>
      </c>
      <c r="H148" s="3">
        <v>0.62929999999999997</v>
      </c>
      <c r="I148" s="3">
        <v>0.5</v>
      </c>
      <c r="J148" s="3">
        <v>0.37069999999999997</v>
      </c>
      <c r="K148" s="3">
        <v>0.25142999999999999</v>
      </c>
      <c r="L148" s="3">
        <v>0.15866</v>
      </c>
      <c r="M148" s="3">
        <v>9.1759999999999994E-2</v>
      </c>
      <c r="N148" s="3">
        <v>4.7460000000000002E-2</v>
      </c>
      <c r="O148" s="3">
        <v>2.2749999999999999E-2</v>
      </c>
      <c r="P148" s="3">
        <v>9.9000000000000008E-3</v>
      </c>
      <c r="Q148" s="3">
        <v>3.79E-3</v>
      </c>
      <c r="R148" s="3">
        <v>1.3500000000000001E-3</v>
      </c>
      <c r="S148" s="3">
        <v>4.2999999999999999E-4</v>
      </c>
      <c r="T148" s="5">
        <f>Rebounds[[#This Row],[3+]]-Rebounds[[#This Row],[4+]]</f>
        <v>0.12929999999999997</v>
      </c>
      <c r="U148" s="5">
        <f>Rebounds[[#This Row],[4+]]-Rebounds[[#This Row],[5+]]</f>
        <v>0.12930000000000003</v>
      </c>
      <c r="V148" s="5">
        <f>Rebounds[[#This Row],[5+]]-Rebounds[[#This Row],[6+]]</f>
        <v>0.11926999999999999</v>
      </c>
      <c r="W148" s="5">
        <f>Rebounds[[#This Row],[6+]]-Rebounds[[#This Row],[7+]]</f>
        <v>9.2769999999999991E-2</v>
      </c>
      <c r="X148" s="5">
        <f>Rebounds[[#This Row],[7+]]-Rebounds[[#This Row],[8+]]</f>
        <v>6.6900000000000001E-2</v>
      </c>
      <c r="Y148" s="5">
        <f>Rebounds[[#This Row],[8+]]-Rebounds[[#This Row],[9+]]</f>
        <v>4.4299999999999992E-2</v>
      </c>
      <c r="Z148" s="5">
        <f>Rebounds[[#This Row],[9+]]-Rebounds[[#This Row],[10+]]</f>
        <v>2.4710000000000003E-2</v>
      </c>
      <c r="AA148" s="5">
        <f>Rebounds[[#This Row],[10+]]-Rebounds[[#This Row],[11+]]</f>
        <v>1.2849999999999999E-2</v>
      </c>
      <c r="AB148" s="5">
        <f>Rebounds[[#This Row],[11+]]-Rebounds[[#This Row],[12+]]</f>
        <v>6.1100000000000008E-3</v>
      </c>
      <c r="AC148" s="5">
        <f>Rebounds[[#This Row],[12+]]-Rebounds[[#This Row],[13+]]</f>
        <v>2.4399999999999999E-3</v>
      </c>
      <c r="AD148" s="5">
        <f>Rebounds[[#This Row],[13+]]-Rebounds[[#This Row],[14+]]</f>
        <v>9.2000000000000003E-4</v>
      </c>
    </row>
    <row r="149" spans="1:30" x14ac:dyDescent="0.25">
      <c r="A149" s="10">
        <v>22400796</v>
      </c>
      <c r="B149" t="s">
        <v>77</v>
      </c>
      <c r="C149" t="s">
        <v>78</v>
      </c>
      <c r="D149" s="11">
        <v>0.91666666666666663</v>
      </c>
      <c r="E149" s="6" t="str">
        <f>HYPERLINK("https://www.nba.com/stats/player/1627827/boxscores-traditional", "Dorian Finney-Smith")</f>
        <v>Dorian Finney-Smith</v>
      </c>
      <c r="F149">
        <v>3.4</v>
      </c>
      <c r="G149" s="4">
        <v>1.3559999999999999</v>
      </c>
      <c r="H149" s="3">
        <v>0.61409000000000002</v>
      </c>
      <c r="I149" s="3">
        <v>0.32996999999999999</v>
      </c>
      <c r="J149" s="3">
        <v>0.11899999999999999</v>
      </c>
      <c r="K149" s="3">
        <v>2.743E-2</v>
      </c>
      <c r="L149" s="3">
        <v>4.0200000000000001E-3</v>
      </c>
      <c r="M149" s="3">
        <v>3.5E-4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5">
        <f>Rebounds[[#This Row],[3+]]-Rebounds[[#This Row],[4+]]</f>
        <v>0.28412000000000004</v>
      </c>
      <c r="U149" s="5">
        <f>Rebounds[[#This Row],[4+]]-Rebounds[[#This Row],[5+]]</f>
        <v>0.21096999999999999</v>
      </c>
      <c r="V149" s="5">
        <f>Rebounds[[#This Row],[5+]]-Rebounds[[#This Row],[6+]]</f>
        <v>9.1569999999999999E-2</v>
      </c>
      <c r="W149" s="5">
        <f>Rebounds[[#This Row],[6+]]-Rebounds[[#This Row],[7+]]</f>
        <v>2.341E-2</v>
      </c>
      <c r="X149" s="5">
        <f>Rebounds[[#This Row],[7+]]-Rebounds[[#This Row],[8+]]</f>
        <v>3.6700000000000001E-3</v>
      </c>
      <c r="Y149" s="5">
        <f>Rebounds[[#This Row],[8+]]-Rebounds[[#This Row],[9+]]</f>
        <v>3.5E-4</v>
      </c>
      <c r="Z149" s="5">
        <f>Rebounds[[#This Row],[9+]]-Rebounds[[#This Row],[10+]]</f>
        <v>0</v>
      </c>
      <c r="AA149" s="5">
        <f>Rebounds[[#This Row],[10+]]-Rebounds[[#This Row],[11+]]</f>
        <v>0</v>
      </c>
      <c r="AB149" s="5">
        <f>Rebounds[[#This Row],[11+]]-Rebounds[[#This Row],[12+]]</f>
        <v>0</v>
      </c>
      <c r="AC149" s="5">
        <f>Rebounds[[#This Row],[12+]]-Rebounds[[#This Row],[13+]]</f>
        <v>0</v>
      </c>
      <c r="AD149" s="5">
        <f>Rebounds[[#This Row],[13+]]-Rebounds[[#This Row],[14+]]</f>
        <v>0</v>
      </c>
    </row>
    <row r="150" spans="1:30" x14ac:dyDescent="0.25">
      <c r="A150" s="10">
        <v>22400796</v>
      </c>
      <c r="B150" t="s">
        <v>77</v>
      </c>
      <c r="C150" t="s">
        <v>78</v>
      </c>
      <c r="D150" s="11">
        <v>0.91666666666666663</v>
      </c>
      <c r="E150" s="6" t="str">
        <f>HYPERLINK("https://www.nba.com/stats/player/1642261/boxscores-traditional", "Dalton Knecht")</f>
        <v>Dalton Knecht</v>
      </c>
      <c r="F150">
        <v>3</v>
      </c>
      <c r="G150" s="4">
        <v>2.0979999999999999</v>
      </c>
      <c r="H150" s="3">
        <v>0.5</v>
      </c>
      <c r="I150" s="3">
        <v>0.31561</v>
      </c>
      <c r="J150" s="3">
        <v>0.17105999999999999</v>
      </c>
      <c r="K150" s="3">
        <v>7.6359999999999997E-2</v>
      </c>
      <c r="L150" s="3">
        <v>2.8070000000000001E-2</v>
      </c>
      <c r="M150" s="3">
        <v>8.6599999999999993E-3</v>
      </c>
      <c r="N150" s="3">
        <v>2.1199999999999999E-3</v>
      </c>
      <c r="O150" s="3">
        <v>4.2000000000000002E-4</v>
      </c>
      <c r="P150" s="3">
        <v>6.9999999999999994E-5</v>
      </c>
      <c r="Q150" s="3">
        <v>0</v>
      </c>
      <c r="R150" s="3">
        <v>0</v>
      </c>
      <c r="S150" s="3">
        <v>0</v>
      </c>
      <c r="T150" s="5">
        <f>Rebounds[[#This Row],[3+]]-Rebounds[[#This Row],[4+]]</f>
        <v>0.18439</v>
      </c>
      <c r="U150" s="5">
        <f>Rebounds[[#This Row],[4+]]-Rebounds[[#This Row],[5+]]</f>
        <v>0.14455000000000001</v>
      </c>
      <c r="V150" s="5">
        <f>Rebounds[[#This Row],[5+]]-Rebounds[[#This Row],[6+]]</f>
        <v>9.4699999999999993E-2</v>
      </c>
      <c r="W150" s="5">
        <f>Rebounds[[#This Row],[6+]]-Rebounds[[#This Row],[7+]]</f>
        <v>4.829E-2</v>
      </c>
      <c r="X150" s="5">
        <f>Rebounds[[#This Row],[7+]]-Rebounds[[#This Row],[8+]]</f>
        <v>1.9410000000000004E-2</v>
      </c>
      <c r="Y150" s="5">
        <f>Rebounds[[#This Row],[8+]]-Rebounds[[#This Row],[9+]]</f>
        <v>6.5399999999999989E-3</v>
      </c>
      <c r="Z150" s="5">
        <f>Rebounds[[#This Row],[9+]]-Rebounds[[#This Row],[10+]]</f>
        <v>1.6999999999999999E-3</v>
      </c>
      <c r="AA150" s="5">
        <f>Rebounds[[#This Row],[10+]]-Rebounds[[#This Row],[11+]]</f>
        <v>3.5000000000000005E-4</v>
      </c>
      <c r="AB150" s="5">
        <f>Rebounds[[#This Row],[11+]]-Rebounds[[#This Row],[12+]]</f>
        <v>6.9999999999999994E-5</v>
      </c>
      <c r="AC150" s="5">
        <f>Rebounds[[#This Row],[12+]]-Rebounds[[#This Row],[13+]]</f>
        <v>0</v>
      </c>
      <c r="AD150" s="5">
        <f>Rebounds[[#This Row],[13+]]-Rebounds[[#This Row],[14+]]</f>
        <v>0</v>
      </c>
    </row>
    <row r="151" spans="1:30" x14ac:dyDescent="0.25">
      <c r="A151" s="10">
        <v>22400796</v>
      </c>
      <c r="B151" t="s">
        <v>78</v>
      </c>
      <c r="C151" t="s">
        <v>77</v>
      </c>
      <c r="D151" s="11">
        <v>0.91666666666666663</v>
      </c>
      <c r="E151" s="6" t="str">
        <f>HYPERLINK("https://www.nba.com/stats/player/1629057/boxscores-traditional", "Robert Williams III")</f>
        <v>Robert Williams III</v>
      </c>
      <c r="F151">
        <v>8.1999999999999993</v>
      </c>
      <c r="G151" s="4">
        <v>3.4870000000000001</v>
      </c>
      <c r="H151" s="3">
        <v>0.93189</v>
      </c>
      <c r="I151" s="3">
        <v>0.88492999999999999</v>
      </c>
      <c r="J151" s="3">
        <v>0.82121</v>
      </c>
      <c r="K151" s="3">
        <v>0.73565000000000003</v>
      </c>
      <c r="L151" s="3">
        <v>0.63307000000000002</v>
      </c>
      <c r="M151" s="3">
        <v>0.52392000000000005</v>
      </c>
      <c r="N151" s="3">
        <v>0.40905000000000002</v>
      </c>
      <c r="O151" s="3">
        <v>0.30153000000000002</v>
      </c>
      <c r="P151" s="3">
        <v>0.21185999999999999</v>
      </c>
      <c r="Q151" s="3">
        <v>0.13786000000000001</v>
      </c>
      <c r="R151" s="3">
        <v>8.3790000000000003E-2</v>
      </c>
      <c r="S151" s="3">
        <v>4.8460000000000003E-2</v>
      </c>
      <c r="T151" s="5">
        <f>Rebounds[[#This Row],[3+]]-Rebounds[[#This Row],[4+]]</f>
        <v>4.6960000000000002E-2</v>
      </c>
      <c r="U151" s="5">
        <f>Rebounds[[#This Row],[4+]]-Rebounds[[#This Row],[5+]]</f>
        <v>6.3719999999999999E-2</v>
      </c>
      <c r="V151" s="5">
        <f>Rebounds[[#This Row],[5+]]-Rebounds[[#This Row],[6+]]</f>
        <v>8.5559999999999969E-2</v>
      </c>
      <c r="W151" s="5">
        <f>Rebounds[[#This Row],[6+]]-Rebounds[[#This Row],[7+]]</f>
        <v>0.10258</v>
      </c>
      <c r="X151" s="5">
        <f>Rebounds[[#This Row],[7+]]-Rebounds[[#This Row],[8+]]</f>
        <v>0.10914999999999997</v>
      </c>
      <c r="Y151" s="5">
        <f>Rebounds[[#This Row],[8+]]-Rebounds[[#This Row],[9+]]</f>
        <v>0.11487000000000003</v>
      </c>
      <c r="Z151" s="5">
        <f>Rebounds[[#This Row],[9+]]-Rebounds[[#This Row],[10+]]</f>
        <v>0.10752</v>
      </c>
      <c r="AA151" s="5">
        <f>Rebounds[[#This Row],[10+]]-Rebounds[[#This Row],[11+]]</f>
        <v>8.9670000000000027E-2</v>
      </c>
      <c r="AB151" s="5">
        <f>Rebounds[[#This Row],[11+]]-Rebounds[[#This Row],[12+]]</f>
        <v>7.3999999999999982E-2</v>
      </c>
      <c r="AC151" s="5">
        <f>Rebounds[[#This Row],[12+]]-Rebounds[[#This Row],[13+]]</f>
        <v>5.4070000000000007E-2</v>
      </c>
      <c r="AD151" s="5">
        <f>Rebounds[[#This Row],[13+]]-Rebounds[[#This Row],[14+]]</f>
        <v>3.533E-2</v>
      </c>
    </row>
    <row r="152" spans="1:30" x14ac:dyDescent="0.25">
      <c r="A152" s="10">
        <v>22400796</v>
      </c>
      <c r="B152" t="s">
        <v>78</v>
      </c>
      <c r="C152" t="s">
        <v>77</v>
      </c>
      <c r="D152" s="11">
        <v>0.91666666666666663</v>
      </c>
      <c r="E152" s="6" t="str">
        <f>HYPERLINK("https://www.nba.com/stats/player/1630166/boxscores-traditional", "Deni Avdija")</f>
        <v>Deni Avdija</v>
      </c>
      <c r="F152">
        <v>4.4000000000000004</v>
      </c>
      <c r="G152" s="4">
        <v>1.02</v>
      </c>
      <c r="H152" s="3">
        <v>0.91466000000000003</v>
      </c>
      <c r="I152" s="3">
        <v>0.65173000000000003</v>
      </c>
      <c r="J152" s="3">
        <v>0.27760000000000001</v>
      </c>
      <c r="K152" s="3">
        <v>5.8209999999999998E-2</v>
      </c>
      <c r="L152" s="3">
        <v>5.3899999999999998E-3</v>
      </c>
      <c r="M152" s="3">
        <v>2.1000000000000001E-4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5">
        <f>Rebounds[[#This Row],[3+]]-Rebounds[[#This Row],[4+]]</f>
        <v>0.26293</v>
      </c>
      <c r="U152" s="5">
        <f>Rebounds[[#This Row],[4+]]-Rebounds[[#This Row],[5+]]</f>
        <v>0.37413000000000002</v>
      </c>
      <c r="V152" s="5">
        <f>Rebounds[[#This Row],[5+]]-Rebounds[[#This Row],[6+]]</f>
        <v>0.21939000000000003</v>
      </c>
      <c r="W152" s="5">
        <f>Rebounds[[#This Row],[6+]]-Rebounds[[#This Row],[7+]]</f>
        <v>5.2819999999999999E-2</v>
      </c>
      <c r="X152" s="5">
        <f>Rebounds[[#This Row],[7+]]-Rebounds[[#This Row],[8+]]</f>
        <v>5.1799999999999997E-3</v>
      </c>
      <c r="Y152" s="5">
        <f>Rebounds[[#This Row],[8+]]-Rebounds[[#This Row],[9+]]</f>
        <v>2.1000000000000001E-4</v>
      </c>
      <c r="Z152" s="5">
        <f>Rebounds[[#This Row],[9+]]-Rebounds[[#This Row],[10+]]</f>
        <v>0</v>
      </c>
      <c r="AA152" s="5">
        <f>Rebounds[[#This Row],[10+]]-Rebounds[[#This Row],[11+]]</f>
        <v>0</v>
      </c>
      <c r="AB152" s="5">
        <f>Rebounds[[#This Row],[11+]]-Rebounds[[#This Row],[12+]]</f>
        <v>0</v>
      </c>
      <c r="AC152" s="5">
        <f>Rebounds[[#This Row],[12+]]-Rebounds[[#This Row],[13+]]</f>
        <v>0</v>
      </c>
      <c r="AD152" s="5">
        <f>Rebounds[[#This Row],[13+]]-Rebounds[[#This Row],[14+]]</f>
        <v>0</v>
      </c>
    </row>
    <row r="153" spans="1:30" x14ac:dyDescent="0.25">
      <c r="A153" s="10">
        <v>22400796</v>
      </c>
      <c r="B153" t="s">
        <v>78</v>
      </c>
      <c r="C153" t="s">
        <v>77</v>
      </c>
      <c r="D153" s="11">
        <v>0.91666666666666663</v>
      </c>
      <c r="E153" s="6" t="str">
        <f>HYPERLINK("https://www.nba.com/stats/player/1631101/boxscores-traditional", "Shaedon Sharpe")</f>
        <v>Shaedon Sharpe</v>
      </c>
      <c r="F153">
        <v>3.6</v>
      </c>
      <c r="G153" s="4">
        <v>0.49</v>
      </c>
      <c r="H153" s="3">
        <v>0.88876999999999995</v>
      </c>
      <c r="I153" s="3">
        <v>0.20610999999999999</v>
      </c>
      <c r="J153" s="3">
        <v>2.1199999999999999E-3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5">
        <f>Rebounds[[#This Row],[3+]]-Rebounds[[#This Row],[4+]]</f>
        <v>0.68265999999999993</v>
      </c>
      <c r="U153" s="5">
        <f>Rebounds[[#This Row],[4+]]-Rebounds[[#This Row],[5+]]</f>
        <v>0.20398999999999998</v>
      </c>
      <c r="V153" s="5">
        <f>Rebounds[[#This Row],[5+]]-Rebounds[[#This Row],[6+]]</f>
        <v>2.1199999999999999E-3</v>
      </c>
      <c r="W153" s="5">
        <f>Rebounds[[#This Row],[6+]]-Rebounds[[#This Row],[7+]]</f>
        <v>0</v>
      </c>
      <c r="X153" s="5">
        <f>Rebounds[[#This Row],[7+]]-Rebounds[[#This Row],[8+]]</f>
        <v>0</v>
      </c>
      <c r="Y153" s="5">
        <f>Rebounds[[#This Row],[8+]]-Rebounds[[#This Row],[9+]]</f>
        <v>0</v>
      </c>
      <c r="Z153" s="5">
        <f>Rebounds[[#This Row],[9+]]-Rebounds[[#This Row],[10+]]</f>
        <v>0</v>
      </c>
      <c r="AA153" s="5">
        <f>Rebounds[[#This Row],[10+]]-Rebounds[[#This Row],[11+]]</f>
        <v>0</v>
      </c>
      <c r="AB153" s="5">
        <f>Rebounds[[#This Row],[11+]]-Rebounds[[#This Row],[12+]]</f>
        <v>0</v>
      </c>
      <c r="AC153" s="5">
        <f>Rebounds[[#This Row],[12+]]-Rebounds[[#This Row],[13+]]</f>
        <v>0</v>
      </c>
      <c r="AD153" s="5">
        <f>Rebounds[[#This Row],[13+]]-Rebounds[[#This Row],[14+]]</f>
        <v>0</v>
      </c>
    </row>
    <row r="154" spans="1:30" x14ac:dyDescent="0.25">
      <c r="A154" s="10">
        <v>22400796</v>
      </c>
      <c r="B154" t="s">
        <v>78</v>
      </c>
      <c r="C154" t="s">
        <v>77</v>
      </c>
      <c r="D154" s="11">
        <v>0.91666666666666663</v>
      </c>
      <c r="E154" s="6" t="str">
        <f>HYPERLINK("https://www.nba.com/stats/player/1631133/boxscores-traditional", "Jabari Walker")</f>
        <v>Jabari Walker</v>
      </c>
      <c r="F154">
        <v>4.5999999999999996</v>
      </c>
      <c r="G154" s="4">
        <v>1.3559999999999999</v>
      </c>
      <c r="H154" s="3">
        <v>0.88100000000000001</v>
      </c>
      <c r="I154" s="3">
        <v>0.67003000000000001</v>
      </c>
      <c r="J154" s="3">
        <v>0.38590999999999998</v>
      </c>
      <c r="K154" s="3">
        <v>0.15151000000000001</v>
      </c>
      <c r="L154" s="3">
        <v>3.8359999999999998E-2</v>
      </c>
      <c r="M154" s="3">
        <v>6.0400000000000002E-3</v>
      </c>
      <c r="N154" s="3">
        <v>5.9999999999999995E-4</v>
      </c>
      <c r="O154" s="3">
        <v>3.0000000000000001E-5</v>
      </c>
      <c r="P154" s="3">
        <v>0</v>
      </c>
      <c r="Q154" s="3">
        <v>0</v>
      </c>
      <c r="R154" s="3">
        <v>0</v>
      </c>
      <c r="S154" s="3">
        <v>0</v>
      </c>
      <c r="T154" s="5">
        <f>Rebounds[[#This Row],[3+]]-Rebounds[[#This Row],[4+]]</f>
        <v>0.21096999999999999</v>
      </c>
      <c r="U154" s="5">
        <f>Rebounds[[#This Row],[4+]]-Rebounds[[#This Row],[5+]]</f>
        <v>0.28412000000000004</v>
      </c>
      <c r="V154" s="5">
        <f>Rebounds[[#This Row],[5+]]-Rebounds[[#This Row],[6+]]</f>
        <v>0.23439999999999997</v>
      </c>
      <c r="W154" s="5">
        <f>Rebounds[[#This Row],[6+]]-Rebounds[[#This Row],[7+]]</f>
        <v>0.11315</v>
      </c>
      <c r="X154" s="5">
        <f>Rebounds[[#This Row],[7+]]-Rebounds[[#This Row],[8+]]</f>
        <v>3.2320000000000002E-2</v>
      </c>
      <c r="Y154" s="5">
        <f>Rebounds[[#This Row],[8+]]-Rebounds[[#This Row],[9+]]</f>
        <v>5.4400000000000004E-3</v>
      </c>
      <c r="Z154" s="5">
        <f>Rebounds[[#This Row],[9+]]-Rebounds[[#This Row],[10+]]</f>
        <v>5.6999999999999998E-4</v>
      </c>
      <c r="AA154" s="5">
        <f>Rebounds[[#This Row],[10+]]-Rebounds[[#This Row],[11+]]</f>
        <v>3.0000000000000001E-5</v>
      </c>
      <c r="AB154" s="5">
        <f>Rebounds[[#This Row],[11+]]-Rebounds[[#This Row],[12+]]</f>
        <v>0</v>
      </c>
      <c r="AC154" s="5">
        <f>Rebounds[[#This Row],[12+]]-Rebounds[[#This Row],[13+]]</f>
        <v>0</v>
      </c>
      <c r="AD154" s="5">
        <f>Rebounds[[#This Row],[13+]]-Rebounds[[#This Row],[14+]]</f>
        <v>0</v>
      </c>
    </row>
    <row r="155" spans="1:30" x14ac:dyDescent="0.25">
      <c r="A155" s="10">
        <v>22400796</v>
      </c>
      <c r="B155" t="s">
        <v>78</v>
      </c>
      <c r="C155" t="s">
        <v>77</v>
      </c>
      <c r="D155" s="11">
        <v>0.91666666666666663</v>
      </c>
      <c r="E155" s="6" t="str">
        <f>HYPERLINK("https://www.nba.com/stats/player/1641739/boxscores-traditional", "Toumani Camara")</f>
        <v>Toumani Camara</v>
      </c>
      <c r="F155">
        <v>7.2</v>
      </c>
      <c r="G155" s="4">
        <v>3.8679999999999999</v>
      </c>
      <c r="H155" s="3">
        <v>0.86214000000000002</v>
      </c>
      <c r="I155" s="3">
        <v>0.79673000000000005</v>
      </c>
      <c r="J155" s="3">
        <v>0.71565999999999996</v>
      </c>
      <c r="K155" s="3">
        <v>0.62172000000000005</v>
      </c>
      <c r="L155" s="3">
        <v>0.51993999999999996</v>
      </c>
      <c r="M155" s="3">
        <v>0.41682999999999998</v>
      </c>
      <c r="N155" s="3">
        <v>0.31918000000000002</v>
      </c>
      <c r="O155" s="3">
        <v>0.23576</v>
      </c>
      <c r="P155" s="3">
        <v>0.16353999999999999</v>
      </c>
      <c r="Q155" s="3">
        <v>0.10749</v>
      </c>
      <c r="R155" s="3">
        <v>6.6809999999999994E-2</v>
      </c>
      <c r="S155" s="3">
        <v>3.9199999999999999E-2</v>
      </c>
      <c r="T155" s="5">
        <f>Rebounds[[#This Row],[3+]]-Rebounds[[#This Row],[4+]]</f>
        <v>6.5409999999999968E-2</v>
      </c>
      <c r="U155" s="5">
        <f>Rebounds[[#This Row],[4+]]-Rebounds[[#This Row],[5+]]</f>
        <v>8.1070000000000086E-2</v>
      </c>
      <c r="V155" s="5">
        <f>Rebounds[[#This Row],[5+]]-Rebounds[[#This Row],[6+]]</f>
        <v>9.3939999999999912E-2</v>
      </c>
      <c r="W155" s="5">
        <f>Rebounds[[#This Row],[6+]]-Rebounds[[#This Row],[7+]]</f>
        <v>0.10178000000000009</v>
      </c>
      <c r="X155" s="5">
        <f>Rebounds[[#This Row],[7+]]-Rebounds[[#This Row],[8+]]</f>
        <v>0.10310999999999998</v>
      </c>
      <c r="Y155" s="5">
        <f>Rebounds[[#This Row],[8+]]-Rebounds[[#This Row],[9+]]</f>
        <v>9.7649999999999959E-2</v>
      </c>
      <c r="Z155" s="5">
        <f>Rebounds[[#This Row],[9+]]-Rebounds[[#This Row],[10+]]</f>
        <v>8.3420000000000022E-2</v>
      </c>
      <c r="AA155" s="5">
        <f>Rebounds[[#This Row],[10+]]-Rebounds[[#This Row],[11+]]</f>
        <v>7.2220000000000006E-2</v>
      </c>
      <c r="AB155" s="5">
        <f>Rebounds[[#This Row],[11+]]-Rebounds[[#This Row],[12+]]</f>
        <v>5.6049999999999989E-2</v>
      </c>
      <c r="AC155" s="5">
        <f>Rebounds[[#This Row],[12+]]-Rebounds[[#This Row],[13+]]</f>
        <v>4.0680000000000008E-2</v>
      </c>
      <c r="AD155" s="5">
        <f>Rebounds[[#This Row],[13+]]-Rebounds[[#This Row],[14+]]</f>
        <v>2.7609999999999996E-2</v>
      </c>
    </row>
    <row r="156" spans="1:30" x14ac:dyDescent="0.25">
      <c r="A156" s="10">
        <v>22400796</v>
      </c>
      <c r="B156" t="s">
        <v>78</v>
      </c>
      <c r="C156" t="s">
        <v>77</v>
      </c>
      <c r="D156" s="11">
        <v>0.91666666666666663</v>
      </c>
      <c r="E156" s="6" t="str">
        <f>HYPERLINK("https://www.nba.com/stats/player/1629028/boxscores-traditional", "Deandre Ayton")</f>
        <v>Deandre Ayton</v>
      </c>
      <c r="F156">
        <v>10.199999999999999</v>
      </c>
      <c r="G156" s="4">
        <v>6.6449999999999996</v>
      </c>
      <c r="H156" s="3">
        <v>0.85992999999999997</v>
      </c>
      <c r="I156" s="3">
        <v>0.82381000000000004</v>
      </c>
      <c r="J156" s="3">
        <v>0.7823</v>
      </c>
      <c r="K156" s="3">
        <v>0.73565000000000003</v>
      </c>
      <c r="L156" s="3">
        <v>0.68439000000000005</v>
      </c>
      <c r="M156" s="3">
        <v>0.62929999999999997</v>
      </c>
      <c r="N156" s="3">
        <v>0.57142000000000004</v>
      </c>
      <c r="O156" s="3">
        <v>0.51197000000000004</v>
      </c>
      <c r="P156" s="3">
        <v>0.45223999999999998</v>
      </c>
      <c r="Q156" s="3">
        <v>0.39357999999999999</v>
      </c>
      <c r="R156" s="3">
        <v>0.33723999999999998</v>
      </c>
      <c r="S156" s="3">
        <v>0.28433999999999998</v>
      </c>
      <c r="T156" s="5">
        <f>Rebounds[[#This Row],[3+]]-Rebounds[[#This Row],[4+]]</f>
        <v>3.611999999999993E-2</v>
      </c>
      <c r="U156" s="5">
        <f>Rebounds[[#This Row],[4+]]-Rebounds[[#This Row],[5+]]</f>
        <v>4.1510000000000047E-2</v>
      </c>
      <c r="V156" s="5">
        <f>Rebounds[[#This Row],[5+]]-Rebounds[[#This Row],[6+]]</f>
        <v>4.6649999999999969E-2</v>
      </c>
      <c r="W156" s="5">
        <f>Rebounds[[#This Row],[6+]]-Rebounds[[#This Row],[7+]]</f>
        <v>5.1259999999999972E-2</v>
      </c>
      <c r="X156" s="5">
        <f>Rebounds[[#This Row],[7+]]-Rebounds[[#This Row],[8+]]</f>
        <v>5.5090000000000083E-2</v>
      </c>
      <c r="Y156" s="5">
        <f>Rebounds[[#This Row],[8+]]-Rebounds[[#This Row],[9+]]</f>
        <v>5.7879999999999932E-2</v>
      </c>
      <c r="Z156" s="5">
        <f>Rebounds[[#This Row],[9+]]-Rebounds[[#This Row],[10+]]</f>
        <v>5.9450000000000003E-2</v>
      </c>
      <c r="AA156" s="5">
        <f>Rebounds[[#This Row],[10+]]-Rebounds[[#This Row],[11+]]</f>
        <v>5.9730000000000061E-2</v>
      </c>
      <c r="AB156" s="5">
        <f>Rebounds[[#This Row],[11+]]-Rebounds[[#This Row],[12+]]</f>
        <v>5.865999999999999E-2</v>
      </c>
      <c r="AC156" s="5">
        <f>Rebounds[[#This Row],[12+]]-Rebounds[[#This Row],[13+]]</f>
        <v>5.6340000000000001E-2</v>
      </c>
      <c r="AD156" s="5">
        <f>Rebounds[[#This Row],[13+]]-Rebounds[[#This Row],[14+]]</f>
        <v>5.2900000000000003E-2</v>
      </c>
    </row>
    <row r="157" spans="1:30" x14ac:dyDescent="0.25">
      <c r="A157" s="10">
        <v>22400796</v>
      </c>
      <c r="B157" t="s">
        <v>78</v>
      </c>
      <c r="C157" t="s">
        <v>77</v>
      </c>
      <c r="D157" s="11">
        <v>0.91666666666666663</v>
      </c>
      <c r="E157" s="6" t="str">
        <f>HYPERLINK("https://www.nba.com/stats/player/1642270/boxscores-traditional", "Donovan Clingan")</f>
        <v>Donovan Clingan</v>
      </c>
      <c r="F157">
        <v>8.6</v>
      </c>
      <c r="G157" s="4">
        <v>5.8170000000000002</v>
      </c>
      <c r="H157" s="3">
        <v>0.83147000000000004</v>
      </c>
      <c r="I157" s="3">
        <v>0.78524000000000005</v>
      </c>
      <c r="J157" s="3">
        <v>0.73236999999999997</v>
      </c>
      <c r="K157" s="3">
        <v>0.67364000000000002</v>
      </c>
      <c r="L157" s="3">
        <v>0.61026000000000002</v>
      </c>
      <c r="M157" s="3">
        <v>0.53983000000000003</v>
      </c>
      <c r="N157" s="3">
        <v>0.47210000000000002</v>
      </c>
      <c r="O157" s="3">
        <v>0.40516999999999997</v>
      </c>
      <c r="P157" s="3">
        <v>0.34089999999999998</v>
      </c>
      <c r="Q157" s="3">
        <v>0.28095999999999999</v>
      </c>
      <c r="R157" s="3">
        <v>0.22363</v>
      </c>
      <c r="S157" s="3">
        <v>0.17619000000000001</v>
      </c>
      <c r="T157" s="5">
        <f>Rebounds[[#This Row],[3+]]-Rebounds[[#This Row],[4+]]</f>
        <v>4.6229999999999993E-2</v>
      </c>
      <c r="U157" s="5">
        <f>Rebounds[[#This Row],[4+]]-Rebounds[[#This Row],[5+]]</f>
        <v>5.2870000000000084E-2</v>
      </c>
      <c r="V157" s="5">
        <f>Rebounds[[#This Row],[5+]]-Rebounds[[#This Row],[6+]]</f>
        <v>5.8729999999999949E-2</v>
      </c>
      <c r="W157" s="5">
        <f>Rebounds[[#This Row],[6+]]-Rebounds[[#This Row],[7+]]</f>
        <v>6.3379999999999992E-2</v>
      </c>
      <c r="X157" s="5">
        <f>Rebounds[[#This Row],[7+]]-Rebounds[[#This Row],[8+]]</f>
        <v>7.0429999999999993E-2</v>
      </c>
      <c r="Y157" s="5">
        <f>Rebounds[[#This Row],[8+]]-Rebounds[[#This Row],[9+]]</f>
        <v>6.7730000000000012E-2</v>
      </c>
      <c r="Z157" s="5">
        <f>Rebounds[[#This Row],[9+]]-Rebounds[[#This Row],[10+]]</f>
        <v>6.6930000000000045E-2</v>
      </c>
      <c r="AA157" s="5">
        <f>Rebounds[[#This Row],[10+]]-Rebounds[[#This Row],[11+]]</f>
        <v>6.4269999999999994E-2</v>
      </c>
      <c r="AB157" s="5">
        <f>Rebounds[[#This Row],[11+]]-Rebounds[[#This Row],[12+]]</f>
        <v>5.9939999999999993E-2</v>
      </c>
      <c r="AC157" s="5">
        <f>Rebounds[[#This Row],[12+]]-Rebounds[[#This Row],[13+]]</f>
        <v>5.7329999999999992E-2</v>
      </c>
      <c r="AD157" s="5">
        <f>Rebounds[[#This Row],[13+]]-Rebounds[[#This Row],[14+]]</f>
        <v>4.7439999999999982E-2</v>
      </c>
    </row>
    <row r="158" spans="1:30" x14ac:dyDescent="0.25">
      <c r="T158" s="5" t="e">
        <f>Rebounds[[#This Row],[3+]]-Rebounds[[#This Row],[4+]]</f>
        <v>#VALUE!</v>
      </c>
      <c r="U158" s="5" t="e">
        <f>Rebounds[[#This Row],[4+]]-Rebounds[[#This Row],[5+]]</f>
        <v>#VALUE!</v>
      </c>
      <c r="V158" s="5" t="e">
        <f>Rebounds[[#This Row],[5+]]-Rebounds[[#This Row],[6+]]</f>
        <v>#VALUE!</v>
      </c>
      <c r="W158" s="5" t="e">
        <f>Rebounds[[#This Row],[6+]]-Rebounds[[#This Row],[7+]]</f>
        <v>#VALUE!</v>
      </c>
      <c r="X158" s="5" t="e">
        <f>Rebounds[[#This Row],[7+]]-Rebounds[[#This Row],[8+]]</f>
        <v>#VALUE!</v>
      </c>
      <c r="Y158" s="5" t="e">
        <f>Rebounds[[#This Row],[8+]]-Rebounds[[#This Row],[9+]]</f>
        <v>#VALUE!</v>
      </c>
      <c r="Z158" s="5" t="e">
        <f>Rebounds[[#This Row],[9+]]-Rebounds[[#This Row],[10+]]</f>
        <v>#VALUE!</v>
      </c>
      <c r="AA158" s="5" t="e">
        <f>Rebounds[[#This Row],[10+]]-Rebounds[[#This Row],[11+]]</f>
        <v>#VALUE!</v>
      </c>
      <c r="AB158" s="5" t="e">
        <f>Rebounds[[#This Row],[11+]]-Rebounds[[#This Row],[12+]]</f>
        <v>#VALUE!</v>
      </c>
      <c r="AC158" s="5" t="e">
        <f>Rebounds[[#This Row],[12+]]-Rebounds[[#This Row],[13+]]</f>
        <v>#VALUE!</v>
      </c>
      <c r="AD158" s="5" t="e">
        <f>Rebounds[[#This Row],[13+]]-Rebounds[[#This Row],[14+]]</f>
        <v>#VALUE!</v>
      </c>
    </row>
    <row r="159" spans="1:30" x14ac:dyDescent="0.25">
      <c r="T159" s="5" t="e">
        <f>Rebounds[[#This Row],[3+]]-Rebounds[[#This Row],[4+]]</f>
        <v>#VALUE!</v>
      </c>
      <c r="U159" s="5" t="e">
        <f>Rebounds[[#This Row],[4+]]-Rebounds[[#This Row],[5+]]</f>
        <v>#VALUE!</v>
      </c>
      <c r="V159" s="5" t="e">
        <f>Rebounds[[#This Row],[5+]]-Rebounds[[#This Row],[6+]]</f>
        <v>#VALUE!</v>
      </c>
      <c r="W159" s="5" t="e">
        <f>Rebounds[[#This Row],[6+]]-Rebounds[[#This Row],[7+]]</f>
        <v>#VALUE!</v>
      </c>
      <c r="X159" s="5" t="e">
        <f>Rebounds[[#This Row],[7+]]-Rebounds[[#This Row],[8+]]</f>
        <v>#VALUE!</v>
      </c>
      <c r="Y159" s="5" t="e">
        <f>Rebounds[[#This Row],[8+]]-Rebounds[[#This Row],[9+]]</f>
        <v>#VALUE!</v>
      </c>
      <c r="Z159" s="5" t="e">
        <f>Rebounds[[#This Row],[9+]]-Rebounds[[#This Row],[10+]]</f>
        <v>#VALUE!</v>
      </c>
      <c r="AA159" s="5" t="e">
        <f>Rebounds[[#This Row],[10+]]-Rebounds[[#This Row],[11+]]</f>
        <v>#VALUE!</v>
      </c>
      <c r="AB159" s="5" t="e">
        <f>Rebounds[[#This Row],[11+]]-Rebounds[[#This Row],[12+]]</f>
        <v>#VALUE!</v>
      </c>
      <c r="AC159" s="5" t="e">
        <f>Rebounds[[#This Row],[12+]]-Rebounds[[#This Row],[13+]]</f>
        <v>#VALUE!</v>
      </c>
      <c r="AD159" s="5" t="e">
        <f>Rebounds[[#This Row],[13+]]-Rebounds[[#This Row],[14+]]</f>
        <v>#VALUE!</v>
      </c>
    </row>
    <row r="160" spans="1:30" x14ac:dyDescent="0.25">
      <c r="T160" s="5" t="e">
        <f>Rebounds[[#This Row],[3+]]-Rebounds[[#This Row],[4+]]</f>
        <v>#VALUE!</v>
      </c>
      <c r="U160" s="5" t="e">
        <f>Rebounds[[#This Row],[4+]]-Rebounds[[#This Row],[5+]]</f>
        <v>#VALUE!</v>
      </c>
      <c r="V160" s="5" t="e">
        <f>Rebounds[[#This Row],[5+]]-Rebounds[[#This Row],[6+]]</f>
        <v>#VALUE!</v>
      </c>
      <c r="W160" s="5" t="e">
        <f>Rebounds[[#This Row],[6+]]-Rebounds[[#This Row],[7+]]</f>
        <v>#VALUE!</v>
      </c>
      <c r="X160" s="5" t="e">
        <f>Rebounds[[#This Row],[7+]]-Rebounds[[#This Row],[8+]]</f>
        <v>#VALUE!</v>
      </c>
      <c r="Y160" s="5" t="e">
        <f>Rebounds[[#This Row],[8+]]-Rebounds[[#This Row],[9+]]</f>
        <v>#VALUE!</v>
      </c>
      <c r="Z160" s="5" t="e">
        <f>Rebounds[[#This Row],[9+]]-Rebounds[[#This Row],[10+]]</f>
        <v>#VALUE!</v>
      </c>
      <c r="AA160" s="5" t="e">
        <f>Rebounds[[#This Row],[10+]]-Rebounds[[#This Row],[11+]]</f>
        <v>#VALUE!</v>
      </c>
      <c r="AB160" s="5" t="e">
        <f>Rebounds[[#This Row],[11+]]-Rebounds[[#This Row],[12+]]</f>
        <v>#VALUE!</v>
      </c>
      <c r="AC160" s="5" t="e">
        <f>Rebounds[[#This Row],[12+]]-Rebounds[[#This Row],[13+]]</f>
        <v>#VALUE!</v>
      </c>
      <c r="AD160" s="5" t="e">
        <f>Rebounds[[#This Row],[13+]]-Rebounds[[#This Row],[14+]]</f>
        <v>#VALUE!</v>
      </c>
    </row>
    <row r="161" spans="20:30" x14ac:dyDescent="0.25">
      <c r="T161" s="5" t="e">
        <f>Rebounds[[#This Row],[3+]]-Rebounds[[#This Row],[4+]]</f>
        <v>#VALUE!</v>
      </c>
      <c r="U161" s="5" t="e">
        <f>Rebounds[[#This Row],[4+]]-Rebounds[[#This Row],[5+]]</f>
        <v>#VALUE!</v>
      </c>
      <c r="V161" s="5" t="e">
        <f>Rebounds[[#This Row],[5+]]-Rebounds[[#This Row],[6+]]</f>
        <v>#VALUE!</v>
      </c>
      <c r="W161" s="5" t="e">
        <f>Rebounds[[#This Row],[6+]]-Rebounds[[#This Row],[7+]]</f>
        <v>#VALUE!</v>
      </c>
      <c r="X161" s="5" t="e">
        <f>Rebounds[[#This Row],[7+]]-Rebounds[[#This Row],[8+]]</f>
        <v>#VALUE!</v>
      </c>
      <c r="Y161" s="5" t="e">
        <f>Rebounds[[#This Row],[8+]]-Rebounds[[#This Row],[9+]]</f>
        <v>#VALUE!</v>
      </c>
      <c r="Z161" s="5" t="e">
        <f>Rebounds[[#This Row],[9+]]-Rebounds[[#This Row],[10+]]</f>
        <v>#VALUE!</v>
      </c>
      <c r="AA161" s="5" t="e">
        <f>Rebounds[[#This Row],[10+]]-Rebounds[[#This Row],[11+]]</f>
        <v>#VALUE!</v>
      </c>
      <c r="AB161" s="5" t="e">
        <f>Rebounds[[#This Row],[11+]]-Rebounds[[#This Row],[12+]]</f>
        <v>#VALUE!</v>
      </c>
      <c r="AC161" s="5" t="e">
        <f>Rebounds[[#This Row],[12+]]-Rebounds[[#This Row],[13+]]</f>
        <v>#VALUE!</v>
      </c>
      <c r="AD161" s="5" t="e">
        <f>Rebounds[[#This Row],[13+]]-Rebounds[[#This Row],[14+]]</f>
        <v>#VALUE!</v>
      </c>
    </row>
    <row r="162" spans="20:30" x14ac:dyDescent="0.25">
      <c r="T162" s="5" t="e">
        <f>Rebounds[[#This Row],[3+]]-Rebounds[[#This Row],[4+]]</f>
        <v>#VALUE!</v>
      </c>
      <c r="U162" s="5" t="e">
        <f>Rebounds[[#This Row],[4+]]-Rebounds[[#This Row],[5+]]</f>
        <v>#VALUE!</v>
      </c>
      <c r="V162" s="5" t="e">
        <f>Rebounds[[#This Row],[5+]]-Rebounds[[#This Row],[6+]]</f>
        <v>#VALUE!</v>
      </c>
      <c r="W162" s="5" t="e">
        <f>Rebounds[[#This Row],[6+]]-Rebounds[[#This Row],[7+]]</f>
        <v>#VALUE!</v>
      </c>
      <c r="X162" s="5" t="e">
        <f>Rebounds[[#This Row],[7+]]-Rebounds[[#This Row],[8+]]</f>
        <v>#VALUE!</v>
      </c>
      <c r="Y162" s="5" t="e">
        <f>Rebounds[[#This Row],[8+]]-Rebounds[[#This Row],[9+]]</f>
        <v>#VALUE!</v>
      </c>
      <c r="Z162" s="5" t="e">
        <f>Rebounds[[#This Row],[9+]]-Rebounds[[#This Row],[10+]]</f>
        <v>#VALUE!</v>
      </c>
      <c r="AA162" s="5" t="e">
        <f>Rebounds[[#This Row],[10+]]-Rebounds[[#This Row],[11+]]</f>
        <v>#VALUE!</v>
      </c>
      <c r="AB162" s="5" t="e">
        <f>Rebounds[[#This Row],[11+]]-Rebounds[[#This Row],[12+]]</f>
        <v>#VALUE!</v>
      </c>
      <c r="AC162" s="5" t="e">
        <f>Rebounds[[#This Row],[12+]]-Rebounds[[#This Row],[13+]]</f>
        <v>#VALUE!</v>
      </c>
      <c r="AD162" s="5" t="e">
        <f>Rebounds[[#This Row],[13+]]-Rebounds[[#This Row],[14+]]</f>
        <v>#VALUE!</v>
      </c>
    </row>
    <row r="163" spans="20:30" x14ac:dyDescent="0.25">
      <c r="T163" s="5" t="e">
        <f>Rebounds[[#This Row],[3+]]-Rebounds[[#This Row],[4+]]</f>
        <v>#VALUE!</v>
      </c>
      <c r="U163" s="5" t="e">
        <f>Rebounds[[#This Row],[4+]]-Rebounds[[#This Row],[5+]]</f>
        <v>#VALUE!</v>
      </c>
      <c r="V163" s="5" t="e">
        <f>Rebounds[[#This Row],[5+]]-Rebounds[[#This Row],[6+]]</f>
        <v>#VALUE!</v>
      </c>
      <c r="W163" s="5" t="e">
        <f>Rebounds[[#This Row],[6+]]-Rebounds[[#This Row],[7+]]</f>
        <v>#VALUE!</v>
      </c>
      <c r="X163" s="5" t="e">
        <f>Rebounds[[#This Row],[7+]]-Rebounds[[#This Row],[8+]]</f>
        <v>#VALUE!</v>
      </c>
      <c r="Y163" s="5" t="e">
        <f>Rebounds[[#This Row],[8+]]-Rebounds[[#This Row],[9+]]</f>
        <v>#VALUE!</v>
      </c>
      <c r="Z163" s="5" t="e">
        <f>Rebounds[[#This Row],[9+]]-Rebounds[[#This Row],[10+]]</f>
        <v>#VALUE!</v>
      </c>
      <c r="AA163" s="5" t="e">
        <f>Rebounds[[#This Row],[10+]]-Rebounds[[#This Row],[11+]]</f>
        <v>#VALUE!</v>
      </c>
      <c r="AB163" s="5" t="e">
        <f>Rebounds[[#This Row],[11+]]-Rebounds[[#This Row],[12+]]</f>
        <v>#VALUE!</v>
      </c>
      <c r="AC163" s="5" t="e">
        <f>Rebounds[[#This Row],[12+]]-Rebounds[[#This Row],[13+]]</f>
        <v>#VALUE!</v>
      </c>
      <c r="AD163" s="5" t="e">
        <f>Rebounds[[#This Row],[13+]]-Rebounds[[#This Row],[14+]]</f>
        <v>#VALUE!</v>
      </c>
    </row>
    <row r="164" spans="20:30" x14ac:dyDescent="0.25">
      <c r="T164" s="5" t="e">
        <f>Rebounds[[#This Row],[3+]]-Rebounds[[#This Row],[4+]]</f>
        <v>#VALUE!</v>
      </c>
      <c r="U164" s="5" t="e">
        <f>Rebounds[[#This Row],[4+]]-Rebounds[[#This Row],[5+]]</f>
        <v>#VALUE!</v>
      </c>
      <c r="V164" s="5" t="e">
        <f>Rebounds[[#This Row],[5+]]-Rebounds[[#This Row],[6+]]</f>
        <v>#VALUE!</v>
      </c>
      <c r="W164" s="5" t="e">
        <f>Rebounds[[#This Row],[6+]]-Rebounds[[#This Row],[7+]]</f>
        <v>#VALUE!</v>
      </c>
      <c r="X164" s="5" t="e">
        <f>Rebounds[[#This Row],[7+]]-Rebounds[[#This Row],[8+]]</f>
        <v>#VALUE!</v>
      </c>
      <c r="Y164" s="5" t="e">
        <f>Rebounds[[#This Row],[8+]]-Rebounds[[#This Row],[9+]]</f>
        <v>#VALUE!</v>
      </c>
      <c r="Z164" s="5" t="e">
        <f>Rebounds[[#This Row],[9+]]-Rebounds[[#This Row],[10+]]</f>
        <v>#VALUE!</v>
      </c>
      <c r="AA164" s="5" t="e">
        <f>Rebounds[[#This Row],[10+]]-Rebounds[[#This Row],[11+]]</f>
        <v>#VALUE!</v>
      </c>
      <c r="AB164" s="5" t="e">
        <f>Rebounds[[#This Row],[11+]]-Rebounds[[#This Row],[12+]]</f>
        <v>#VALUE!</v>
      </c>
      <c r="AC164" s="5" t="e">
        <f>Rebounds[[#This Row],[12+]]-Rebounds[[#This Row],[13+]]</f>
        <v>#VALUE!</v>
      </c>
      <c r="AD164" s="5" t="e">
        <f>Rebounds[[#This Row],[13+]]-Rebounds[[#This Row],[14+]]</f>
        <v>#VALUE!</v>
      </c>
    </row>
    <row r="165" spans="20:30" x14ac:dyDescent="0.25">
      <c r="T165" s="5" t="e">
        <f>Rebounds[[#This Row],[3+]]-Rebounds[[#This Row],[4+]]</f>
        <v>#VALUE!</v>
      </c>
      <c r="U165" s="5" t="e">
        <f>Rebounds[[#This Row],[4+]]-Rebounds[[#This Row],[5+]]</f>
        <v>#VALUE!</v>
      </c>
      <c r="V165" s="5" t="e">
        <f>Rebounds[[#This Row],[5+]]-Rebounds[[#This Row],[6+]]</f>
        <v>#VALUE!</v>
      </c>
      <c r="W165" s="5" t="e">
        <f>Rebounds[[#This Row],[6+]]-Rebounds[[#This Row],[7+]]</f>
        <v>#VALUE!</v>
      </c>
      <c r="X165" s="5" t="e">
        <f>Rebounds[[#This Row],[7+]]-Rebounds[[#This Row],[8+]]</f>
        <v>#VALUE!</v>
      </c>
      <c r="Y165" s="5" t="e">
        <f>Rebounds[[#This Row],[8+]]-Rebounds[[#This Row],[9+]]</f>
        <v>#VALUE!</v>
      </c>
      <c r="Z165" s="5" t="e">
        <f>Rebounds[[#This Row],[9+]]-Rebounds[[#This Row],[10+]]</f>
        <v>#VALUE!</v>
      </c>
      <c r="AA165" s="5" t="e">
        <f>Rebounds[[#This Row],[10+]]-Rebounds[[#This Row],[11+]]</f>
        <v>#VALUE!</v>
      </c>
      <c r="AB165" s="5" t="e">
        <f>Rebounds[[#This Row],[11+]]-Rebounds[[#This Row],[12+]]</f>
        <v>#VALUE!</v>
      </c>
      <c r="AC165" s="5" t="e">
        <f>Rebounds[[#This Row],[12+]]-Rebounds[[#This Row],[13+]]</f>
        <v>#VALUE!</v>
      </c>
      <c r="AD165" s="5" t="e">
        <f>Rebounds[[#This Row],[13+]]-Rebounds[[#This Row],[14+]]</f>
        <v>#VALUE!</v>
      </c>
    </row>
    <row r="166" spans="20:30" x14ac:dyDescent="0.25">
      <c r="T166" s="5" t="e">
        <f>Rebounds[[#This Row],[3+]]-Rebounds[[#This Row],[4+]]</f>
        <v>#VALUE!</v>
      </c>
      <c r="U166" s="5" t="e">
        <f>Rebounds[[#This Row],[4+]]-Rebounds[[#This Row],[5+]]</f>
        <v>#VALUE!</v>
      </c>
      <c r="V166" s="5" t="e">
        <f>Rebounds[[#This Row],[5+]]-Rebounds[[#This Row],[6+]]</f>
        <v>#VALUE!</v>
      </c>
      <c r="W166" s="5" t="e">
        <f>Rebounds[[#This Row],[6+]]-Rebounds[[#This Row],[7+]]</f>
        <v>#VALUE!</v>
      </c>
      <c r="X166" s="5" t="e">
        <f>Rebounds[[#This Row],[7+]]-Rebounds[[#This Row],[8+]]</f>
        <v>#VALUE!</v>
      </c>
      <c r="Y166" s="5" t="e">
        <f>Rebounds[[#This Row],[8+]]-Rebounds[[#This Row],[9+]]</f>
        <v>#VALUE!</v>
      </c>
      <c r="Z166" s="5" t="e">
        <f>Rebounds[[#This Row],[9+]]-Rebounds[[#This Row],[10+]]</f>
        <v>#VALUE!</v>
      </c>
      <c r="AA166" s="5" t="e">
        <f>Rebounds[[#This Row],[10+]]-Rebounds[[#This Row],[11+]]</f>
        <v>#VALUE!</v>
      </c>
      <c r="AB166" s="5" t="e">
        <f>Rebounds[[#This Row],[11+]]-Rebounds[[#This Row],[12+]]</f>
        <v>#VALUE!</v>
      </c>
      <c r="AC166" s="5" t="e">
        <f>Rebounds[[#This Row],[12+]]-Rebounds[[#This Row],[13+]]</f>
        <v>#VALUE!</v>
      </c>
      <c r="AD166" s="5" t="e">
        <f>Rebounds[[#This Row],[13+]]-Rebounds[[#This Row],[14+]]</f>
        <v>#VALUE!</v>
      </c>
    </row>
    <row r="167" spans="20:30" x14ac:dyDescent="0.25">
      <c r="T167" s="5" t="e">
        <f>Rebounds[[#This Row],[3+]]-Rebounds[[#This Row],[4+]]</f>
        <v>#VALUE!</v>
      </c>
      <c r="U167" s="5" t="e">
        <f>Rebounds[[#This Row],[4+]]-Rebounds[[#This Row],[5+]]</f>
        <v>#VALUE!</v>
      </c>
      <c r="V167" s="5" t="e">
        <f>Rebounds[[#This Row],[5+]]-Rebounds[[#This Row],[6+]]</f>
        <v>#VALUE!</v>
      </c>
      <c r="W167" s="5" t="e">
        <f>Rebounds[[#This Row],[6+]]-Rebounds[[#This Row],[7+]]</f>
        <v>#VALUE!</v>
      </c>
      <c r="X167" s="5" t="e">
        <f>Rebounds[[#This Row],[7+]]-Rebounds[[#This Row],[8+]]</f>
        <v>#VALUE!</v>
      </c>
      <c r="Y167" s="5" t="e">
        <f>Rebounds[[#This Row],[8+]]-Rebounds[[#This Row],[9+]]</f>
        <v>#VALUE!</v>
      </c>
      <c r="Z167" s="5" t="e">
        <f>Rebounds[[#This Row],[9+]]-Rebounds[[#This Row],[10+]]</f>
        <v>#VALUE!</v>
      </c>
      <c r="AA167" s="5" t="e">
        <f>Rebounds[[#This Row],[10+]]-Rebounds[[#This Row],[11+]]</f>
        <v>#VALUE!</v>
      </c>
      <c r="AB167" s="5" t="e">
        <f>Rebounds[[#This Row],[11+]]-Rebounds[[#This Row],[12+]]</f>
        <v>#VALUE!</v>
      </c>
      <c r="AC167" s="5" t="e">
        <f>Rebounds[[#This Row],[12+]]-Rebounds[[#This Row],[13+]]</f>
        <v>#VALUE!</v>
      </c>
      <c r="AD167" s="5" t="e">
        <f>Rebounds[[#This Row],[13+]]-Rebounds[[#This Row],[14+]]</f>
        <v>#VALUE!</v>
      </c>
    </row>
    <row r="168" spans="20:30" x14ac:dyDescent="0.25">
      <c r="T168" s="5" t="e">
        <f>Rebounds[[#This Row],[3+]]-Rebounds[[#This Row],[4+]]</f>
        <v>#VALUE!</v>
      </c>
      <c r="U168" s="5" t="e">
        <f>Rebounds[[#This Row],[4+]]-Rebounds[[#This Row],[5+]]</f>
        <v>#VALUE!</v>
      </c>
      <c r="V168" s="5" t="e">
        <f>Rebounds[[#This Row],[5+]]-Rebounds[[#This Row],[6+]]</f>
        <v>#VALUE!</v>
      </c>
      <c r="W168" s="5" t="e">
        <f>Rebounds[[#This Row],[6+]]-Rebounds[[#This Row],[7+]]</f>
        <v>#VALUE!</v>
      </c>
      <c r="X168" s="5" t="e">
        <f>Rebounds[[#This Row],[7+]]-Rebounds[[#This Row],[8+]]</f>
        <v>#VALUE!</v>
      </c>
      <c r="Y168" s="5" t="e">
        <f>Rebounds[[#This Row],[8+]]-Rebounds[[#This Row],[9+]]</f>
        <v>#VALUE!</v>
      </c>
      <c r="Z168" s="5" t="e">
        <f>Rebounds[[#This Row],[9+]]-Rebounds[[#This Row],[10+]]</f>
        <v>#VALUE!</v>
      </c>
      <c r="AA168" s="5" t="e">
        <f>Rebounds[[#This Row],[10+]]-Rebounds[[#This Row],[11+]]</f>
        <v>#VALUE!</v>
      </c>
      <c r="AB168" s="5" t="e">
        <f>Rebounds[[#This Row],[11+]]-Rebounds[[#This Row],[12+]]</f>
        <v>#VALUE!</v>
      </c>
      <c r="AC168" s="5" t="e">
        <f>Rebounds[[#This Row],[12+]]-Rebounds[[#This Row],[13+]]</f>
        <v>#VALUE!</v>
      </c>
      <c r="AD168" s="5" t="e">
        <f>Rebounds[[#This Row],[13+]]-Rebounds[[#This Row],[14+]]</f>
        <v>#VALUE!</v>
      </c>
    </row>
    <row r="169" spans="20:30" x14ac:dyDescent="0.25">
      <c r="T169" s="5" t="e">
        <f>Rebounds[[#This Row],[3+]]-Rebounds[[#This Row],[4+]]</f>
        <v>#VALUE!</v>
      </c>
      <c r="U169" s="5" t="e">
        <f>Rebounds[[#This Row],[4+]]-Rebounds[[#This Row],[5+]]</f>
        <v>#VALUE!</v>
      </c>
      <c r="V169" s="5" t="e">
        <f>Rebounds[[#This Row],[5+]]-Rebounds[[#This Row],[6+]]</f>
        <v>#VALUE!</v>
      </c>
      <c r="W169" s="5" t="e">
        <f>Rebounds[[#This Row],[6+]]-Rebounds[[#This Row],[7+]]</f>
        <v>#VALUE!</v>
      </c>
      <c r="X169" s="5" t="e">
        <f>Rebounds[[#This Row],[7+]]-Rebounds[[#This Row],[8+]]</f>
        <v>#VALUE!</v>
      </c>
      <c r="Y169" s="5" t="e">
        <f>Rebounds[[#This Row],[8+]]-Rebounds[[#This Row],[9+]]</f>
        <v>#VALUE!</v>
      </c>
      <c r="Z169" s="5" t="e">
        <f>Rebounds[[#This Row],[9+]]-Rebounds[[#This Row],[10+]]</f>
        <v>#VALUE!</v>
      </c>
      <c r="AA169" s="5" t="e">
        <f>Rebounds[[#This Row],[10+]]-Rebounds[[#This Row],[11+]]</f>
        <v>#VALUE!</v>
      </c>
      <c r="AB169" s="5" t="e">
        <f>Rebounds[[#This Row],[11+]]-Rebounds[[#This Row],[12+]]</f>
        <v>#VALUE!</v>
      </c>
      <c r="AC169" s="5" t="e">
        <f>Rebounds[[#This Row],[12+]]-Rebounds[[#This Row],[13+]]</f>
        <v>#VALUE!</v>
      </c>
      <c r="AD169" s="5" t="e">
        <f>Rebounds[[#This Row],[13+]]-Rebounds[[#This Row],[14+]]</f>
        <v>#VALUE!</v>
      </c>
    </row>
    <row r="170" spans="20:30" x14ac:dyDescent="0.25">
      <c r="T170" s="5" t="e">
        <f>Rebounds[[#This Row],[3+]]-Rebounds[[#This Row],[4+]]</f>
        <v>#VALUE!</v>
      </c>
      <c r="U170" s="5" t="e">
        <f>Rebounds[[#This Row],[4+]]-Rebounds[[#This Row],[5+]]</f>
        <v>#VALUE!</v>
      </c>
      <c r="V170" s="5" t="e">
        <f>Rebounds[[#This Row],[5+]]-Rebounds[[#This Row],[6+]]</f>
        <v>#VALUE!</v>
      </c>
      <c r="W170" s="5" t="e">
        <f>Rebounds[[#This Row],[6+]]-Rebounds[[#This Row],[7+]]</f>
        <v>#VALUE!</v>
      </c>
      <c r="X170" s="5" t="e">
        <f>Rebounds[[#This Row],[7+]]-Rebounds[[#This Row],[8+]]</f>
        <v>#VALUE!</v>
      </c>
      <c r="Y170" s="5" t="e">
        <f>Rebounds[[#This Row],[8+]]-Rebounds[[#This Row],[9+]]</f>
        <v>#VALUE!</v>
      </c>
      <c r="Z170" s="5" t="e">
        <f>Rebounds[[#This Row],[9+]]-Rebounds[[#This Row],[10+]]</f>
        <v>#VALUE!</v>
      </c>
      <c r="AA170" s="5" t="e">
        <f>Rebounds[[#This Row],[10+]]-Rebounds[[#This Row],[11+]]</f>
        <v>#VALUE!</v>
      </c>
      <c r="AB170" s="5" t="e">
        <f>Rebounds[[#This Row],[11+]]-Rebounds[[#This Row],[12+]]</f>
        <v>#VALUE!</v>
      </c>
      <c r="AC170" s="5" t="e">
        <f>Rebounds[[#This Row],[12+]]-Rebounds[[#This Row],[13+]]</f>
        <v>#VALUE!</v>
      </c>
      <c r="AD170" s="5" t="e">
        <f>Rebounds[[#This Row],[13+]]-Rebounds[[#This Row],[14+]]</f>
        <v>#VALUE!</v>
      </c>
    </row>
    <row r="171" spans="20:30" x14ac:dyDescent="0.25">
      <c r="T171" s="5" t="e">
        <f>Rebounds[[#This Row],[3+]]-Rebounds[[#This Row],[4+]]</f>
        <v>#VALUE!</v>
      </c>
      <c r="U171" s="5" t="e">
        <f>Rebounds[[#This Row],[4+]]-Rebounds[[#This Row],[5+]]</f>
        <v>#VALUE!</v>
      </c>
      <c r="V171" s="5" t="e">
        <f>Rebounds[[#This Row],[5+]]-Rebounds[[#This Row],[6+]]</f>
        <v>#VALUE!</v>
      </c>
      <c r="W171" s="5" t="e">
        <f>Rebounds[[#This Row],[6+]]-Rebounds[[#This Row],[7+]]</f>
        <v>#VALUE!</v>
      </c>
      <c r="X171" s="5" t="e">
        <f>Rebounds[[#This Row],[7+]]-Rebounds[[#This Row],[8+]]</f>
        <v>#VALUE!</v>
      </c>
      <c r="Y171" s="5" t="e">
        <f>Rebounds[[#This Row],[8+]]-Rebounds[[#This Row],[9+]]</f>
        <v>#VALUE!</v>
      </c>
      <c r="Z171" s="5" t="e">
        <f>Rebounds[[#This Row],[9+]]-Rebounds[[#This Row],[10+]]</f>
        <v>#VALUE!</v>
      </c>
      <c r="AA171" s="5" t="e">
        <f>Rebounds[[#This Row],[10+]]-Rebounds[[#This Row],[11+]]</f>
        <v>#VALUE!</v>
      </c>
      <c r="AB171" s="5" t="e">
        <f>Rebounds[[#This Row],[11+]]-Rebounds[[#This Row],[12+]]</f>
        <v>#VALUE!</v>
      </c>
      <c r="AC171" s="5" t="e">
        <f>Rebounds[[#This Row],[12+]]-Rebounds[[#This Row],[13+]]</f>
        <v>#VALUE!</v>
      </c>
      <c r="AD171" s="5" t="e">
        <f>Rebounds[[#This Row],[13+]]-Rebounds[[#This Row],[14+]]</f>
        <v>#VALUE!</v>
      </c>
    </row>
    <row r="172" spans="20:30" x14ac:dyDescent="0.25">
      <c r="T172" s="5" t="e">
        <f>Rebounds[[#This Row],[3+]]-Rebounds[[#This Row],[4+]]</f>
        <v>#VALUE!</v>
      </c>
      <c r="U172" s="5" t="e">
        <f>Rebounds[[#This Row],[4+]]-Rebounds[[#This Row],[5+]]</f>
        <v>#VALUE!</v>
      </c>
      <c r="V172" s="5" t="e">
        <f>Rebounds[[#This Row],[5+]]-Rebounds[[#This Row],[6+]]</f>
        <v>#VALUE!</v>
      </c>
      <c r="W172" s="5" t="e">
        <f>Rebounds[[#This Row],[6+]]-Rebounds[[#This Row],[7+]]</f>
        <v>#VALUE!</v>
      </c>
      <c r="X172" s="5" t="e">
        <f>Rebounds[[#This Row],[7+]]-Rebounds[[#This Row],[8+]]</f>
        <v>#VALUE!</v>
      </c>
      <c r="Y172" s="5" t="e">
        <f>Rebounds[[#This Row],[8+]]-Rebounds[[#This Row],[9+]]</f>
        <v>#VALUE!</v>
      </c>
      <c r="Z172" s="5" t="e">
        <f>Rebounds[[#This Row],[9+]]-Rebounds[[#This Row],[10+]]</f>
        <v>#VALUE!</v>
      </c>
      <c r="AA172" s="5" t="e">
        <f>Rebounds[[#This Row],[10+]]-Rebounds[[#This Row],[11+]]</f>
        <v>#VALUE!</v>
      </c>
      <c r="AB172" s="5" t="e">
        <f>Rebounds[[#This Row],[11+]]-Rebounds[[#This Row],[12+]]</f>
        <v>#VALUE!</v>
      </c>
      <c r="AC172" s="5" t="e">
        <f>Rebounds[[#This Row],[12+]]-Rebounds[[#This Row],[13+]]</f>
        <v>#VALUE!</v>
      </c>
      <c r="AD172" s="5" t="e">
        <f>Rebounds[[#This Row],[13+]]-Rebounds[[#This Row],[14+]]</f>
        <v>#VALUE!</v>
      </c>
    </row>
    <row r="173" spans="20:30" x14ac:dyDescent="0.25">
      <c r="T173" s="5" t="e">
        <f>Rebounds[[#This Row],[3+]]-Rebounds[[#This Row],[4+]]</f>
        <v>#VALUE!</v>
      </c>
      <c r="U173" s="5" t="e">
        <f>Rebounds[[#This Row],[4+]]-Rebounds[[#This Row],[5+]]</f>
        <v>#VALUE!</v>
      </c>
      <c r="V173" s="5" t="e">
        <f>Rebounds[[#This Row],[5+]]-Rebounds[[#This Row],[6+]]</f>
        <v>#VALUE!</v>
      </c>
      <c r="W173" s="5" t="e">
        <f>Rebounds[[#This Row],[6+]]-Rebounds[[#This Row],[7+]]</f>
        <v>#VALUE!</v>
      </c>
      <c r="X173" s="5" t="e">
        <f>Rebounds[[#This Row],[7+]]-Rebounds[[#This Row],[8+]]</f>
        <v>#VALUE!</v>
      </c>
      <c r="Y173" s="5" t="e">
        <f>Rebounds[[#This Row],[8+]]-Rebounds[[#This Row],[9+]]</f>
        <v>#VALUE!</v>
      </c>
      <c r="Z173" s="5" t="e">
        <f>Rebounds[[#This Row],[9+]]-Rebounds[[#This Row],[10+]]</f>
        <v>#VALUE!</v>
      </c>
      <c r="AA173" s="5" t="e">
        <f>Rebounds[[#This Row],[10+]]-Rebounds[[#This Row],[11+]]</f>
        <v>#VALUE!</v>
      </c>
      <c r="AB173" s="5" t="e">
        <f>Rebounds[[#This Row],[11+]]-Rebounds[[#This Row],[12+]]</f>
        <v>#VALUE!</v>
      </c>
      <c r="AC173" s="5" t="e">
        <f>Rebounds[[#This Row],[12+]]-Rebounds[[#This Row],[13+]]</f>
        <v>#VALUE!</v>
      </c>
      <c r="AD173" s="5" t="e">
        <f>Rebounds[[#This Row],[13+]]-Rebounds[[#This Row],[14+]]</f>
        <v>#VALUE!</v>
      </c>
    </row>
    <row r="174" spans="20:30" x14ac:dyDescent="0.25">
      <c r="T174" s="5" t="e">
        <f>Rebounds[[#This Row],[3+]]-Rebounds[[#This Row],[4+]]</f>
        <v>#VALUE!</v>
      </c>
      <c r="U174" s="5" t="e">
        <f>Rebounds[[#This Row],[4+]]-Rebounds[[#This Row],[5+]]</f>
        <v>#VALUE!</v>
      </c>
      <c r="V174" s="5" t="e">
        <f>Rebounds[[#This Row],[5+]]-Rebounds[[#This Row],[6+]]</f>
        <v>#VALUE!</v>
      </c>
      <c r="W174" s="5" t="e">
        <f>Rebounds[[#This Row],[6+]]-Rebounds[[#This Row],[7+]]</f>
        <v>#VALUE!</v>
      </c>
      <c r="X174" s="5" t="e">
        <f>Rebounds[[#This Row],[7+]]-Rebounds[[#This Row],[8+]]</f>
        <v>#VALUE!</v>
      </c>
      <c r="Y174" s="5" t="e">
        <f>Rebounds[[#This Row],[8+]]-Rebounds[[#This Row],[9+]]</f>
        <v>#VALUE!</v>
      </c>
      <c r="Z174" s="5" t="e">
        <f>Rebounds[[#This Row],[9+]]-Rebounds[[#This Row],[10+]]</f>
        <v>#VALUE!</v>
      </c>
      <c r="AA174" s="5" t="e">
        <f>Rebounds[[#This Row],[10+]]-Rebounds[[#This Row],[11+]]</f>
        <v>#VALUE!</v>
      </c>
      <c r="AB174" s="5" t="e">
        <f>Rebounds[[#This Row],[11+]]-Rebounds[[#This Row],[12+]]</f>
        <v>#VALUE!</v>
      </c>
      <c r="AC174" s="5" t="e">
        <f>Rebounds[[#This Row],[12+]]-Rebounds[[#This Row],[13+]]</f>
        <v>#VALUE!</v>
      </c>
      <c r="AD174" s="5" t="e">
        <f>Rebounds[[#This Row],[13+]]-Rebounds[[#This Row],[14+]]</f>
        <v>#VALUE!</v>
      </c>
    </row>
    <row r="175" spans="20:30" x14ac:dyDescent="0.25">
      <c r="T175" s="5" t="e">
        <f>Rebounds[[#This Row],[3+]]-Rebounds[[#This Row],[4+]]</f>
        <v>#VALUE!</v>
      </c>
      <c r="U175" s="5" t="e">
        <f>Rebounds[[#This Row],[4+]]-Rebounds[[#This Row],[5+]]</f>
        <v>#VALUE!</v>
      </c>
      <c r="V175" s="5" t="e">
        <f>Rebounds[[#This Row],[5+]]-Rebounds[[#This Row],[6+]]</f>
        <v>#VALUE!</v>
      </c>
      <c r="W175" s="5" t="e">
        <f>Rebounds[[#This Row],[6+]]-Rebounds[[#This Row],[7+]]</f>
        <v>#VALUE!</v>
      </c>
      <c r="X175" s="5" t="e">
        <f>Rebounds[[#This Row],[7+]]-Rebounds[[#This Row],[8+]]</f>
        <v>#VALUE!</v>
      </c>
      <c r="Y175" s="5" t="e">
        <f>Rebounds[[#This Row],[8+]]-Rebounds[[#This Row],[9+]]</f>
        <v>#VALUE!</v>
      </c>
      <c r="Z175" s="5" t="e">
        <f>Rebounds[[#This Row],[9+]]-Rebounds[[#This Row],[10+]]</f>
        <v>#VALUE!</v>
      </c>
      <c r="AA175" s="5" t="e">
        <f>Rebounds[[#This Row],[10+]]-Rebounds[[#This Row],[11+]]</f>
        <v>#VALUE!</v>
      </c>
      <c r="AB175" s="5" t="e">
        <f>Rebounds[[#This Row],[11+]]-Rebounds[[#This Row],[12+]]</f>
        <v>#VALUE!</v>
      </c>
      <c r="AC175" s="5" t="e">
        <f>Rebounds[[#This Row],[12+]]-Rebounds[[#This Row],[13+]]</f>
        <v>#VALUE!</v>
      </c>
      <c r="AD175" s="5" t="e">
        <f>Rebounds[[#This Row],[13+]]-Rebounds[[#This Row],[14+]]</f>
        <v>#VALUE!</v>
      </c>
    </row>
    <row r="176" spans="20:30" x14ac:dyDescent="0.25">
      <c r="T176" s="5" t="e">
        <f>Rebounds[[#This Row],[3+]]-Rebounds[[#This Row],[4+]]</f>
        <v>#VALUE!</v>
      </c>
      <c r="U176" s="5" t="e">
        <f>Rebounds[[#This Row],[4+]]-Rebounds[[#This Row],[5+]]</f>
        <v>#VALUE!</v>
      </c>
      <c r="V176" s="5" t="e">
        <f>Rebounds[[#This Row],[5+]]-Rebounds[[#This Row],[6+]]</f>
        <v>#VALUE!</v>
      </c>
      <c r="W176" s="5" t="e">
        <f>Rebounds[[#This Row],[6+]]-Rebounds[[#This Row],[7+]]</f>
        <v>#VALUE!</v>
      </c>
      <c r="X176" s="5" t="e">
        <f>Rebounds[[#This Row],[7+]]-Rebounds[[#This Row],[8+]]</f>
        <v>#VALUE!</v>
      </c>
      <c r="Y176" s="5" t="e">
        <f>Rebounds[[#This Row],[8+]]-Rebounds[[#This Row],[9+]]</f>
        <v>#VALUE!</v>
      </c>
      <c r="Z176" s="5" t="e">
        <f>Rebounds[[#This Row],[9+]]-Rebounds[[#This Row],[10+]]</f>
        <v>#VALUE!</v>
      </c>
      <c r="AA176" s="5" t="e">
        <f>Rebounds[[#This Row],[10+]]-Rebounds[[#This Row],[11+]]</f>
        <v>#VALUE!</v>
      </c>
      <c r="AB176" s="5" t="e">
        <f>Rebounds[[#This Row],[11+]]-Rebounds[[#This Row],[12+]]</f>
        <v>#VALUE!</v>
      </c>
      <c r="AC176" s="5" t="e">
        <f>Rebounds[[#This Row],[12+]]-Rebounds[[#This Row],[13+]]</f>
        <v>#VALUE!</v>
      </c>
      <c r="AD176" s="5" t="e">
        <f>Rebounds[[#This Row],[13+]]-Rebounds[[#This Row],[14+]]</f>
        <v>#VALUE!</v>
      </c>
    </row>
    <row r="177" spans="20:30" x14ac:dyDescent="0.25">
      <c r="T177" s="5" t="e">
        <f>Rebounds[[#This Row],[3+]]-Rebounds[[#This Row],[4+]]</f>
        <v>#VALUE!</v>
      </c>
      <c r="U177" s="5" t="e">
        <f>Rebounds[[#This Row],[4+]]-Rebounds[[#This Row],[5+]]</f>
        <v>#VALUE!</v>
      </c>
      <c r="V177" s="5" t="e">
        <f>Rebounds[[#This Row],[5+]]-Rebounds[[#This Row],[6+]]</f>
        <v>#VALUE!</v>
      </c>
      <c r="W177" s="5" t="e">
        <f>Rebounds[[#This Row],[6+]]-Rebounds[[#This Row],[7+]]</f>
        <v>#VALUE!</v>
      </c>
      <c r="X177" s="5" t="e">
        <f>Rebounds[[#This Row],[7+]]-Rebounds[[#This Row],[8+]]</f>
        <v>#VALUE!</v>
      </c>
      <c r="Y177" s="5" t="e">
        <f>Rebounds[[#This Row],[8+]]-Rebounds[[#This Row],[9+]]</f>
        <v>#VALUE!</v>
      </c>
      <c r="Z177" s="5" t="e">
        <f>Rebounds[[#This Row],[9+]]-Rebounds[[#This Row],[10+]]</f>
        <v>#VALUE!</v>
      </c>
      <c r="AA177" s="5" t="e">
        <f>Rebounds[[#This Row],[10+]]-Rebounds[[#This Row],[11+]]</f>
        <v>#VALUE!</v>
      </c>
      <c r="AB177" s="5" t="e">
        <f>Rebounds[[#This Row],[11+]]-Rebounds[[#This Row],[12+]]</f>
        <v>#VALUE!</v>
      </c>
      <c r="AC177" s="5" t="e">
        <f>Rebounds[[#This Row],[12+]]-Rebounds[[#This Row],[13+]]</f>
        <v>#VALUE!</v>
      </c>
      <c r="AD177" s="5" t="e">
        <f>Rebounds[[#This Row],[13+]]-Rebounds[[#This Row],[14+]]</f>
        <v>#VALUE!</v>
      </c>
    </row>
    <row r="178" spans="20:30" x14ac:dyDescent="0.25">
      <c r="T178" s="5" t="e">
        <f>Rebounds[[#This Row],[3+]]-Rebounds[[#This Row],[4+]]</f>
        <v>#VALUE!</v>
      </c>
      <c r="U178" s="5" t="e">
        <f>Rebounds[[#This Row],[4+]]-Rebounds[[#This Row],[5+]]</f>
        <v>#VALUE!</v>
      </c>
      <c r="V178" s="5" t="e">
        <f>Rebounds[[#This Row],[5+]]-Rebounds[[#This Row],[6+]]</f>
        <v>#VALUE!</v>
      </c>
      <c r="W178" s="5" t="e">
        <f>Rebounds[[#This Row],[6+]]-Rebounds[[#This Row],[7+]]</f>
        <v>#VALUE!</v>
      </c>
      <c r="X178" s="5" t="e">
        <f>Rebounds[[#This Row],[7+]]-Rebounds[[#This Row],[8+]]</f>
        <v>#VALUE!</v>
      </c>
      <c r="Y178" s="5" t="e">
        <f>Rebounds[[#This Row],[8+]]-Rebounds[[#This Row],[9+]]</f>
        <v>#VALUE!</v>
      </c>
      <c r="Z178" s="5" t="e">
        <f>Rebounds[[#This Row],[9+]]-Rebounds[[#This Row],[10+]]</f>
        <v>#VALUE!</v>
      </c>
      <c r="AA178" s="5" t="e">
        <f>Rebounds[[#This Row],[10+]]-Rebounds[[#This Row],[11+]]</f>
        <v>#VALUE!</v>
      </c>
      <c r="AB178" s="5" t="e">
        <f>Rebounds[[#This Row],[11+]]-Rebounds[[#This Row],[12+]]</f>
        <v>#VALUE!</v>
      </c>
      <c r="AC178" s="5" t="e">
        <f>Rebounds[[#This Row],[12+]]-Rebounds[[#This Row],[13+]]</f>
        <v>#VALUE!</v>
      </c>
      <c r="AD178" s="5" t="e">
        <f>Rebounds[[#This Row],[13+]]-Rebounds[[#This Row],[14+]]</f>
        <v>#VALUE!</v>
      </c>
    </row>
    <row r="179" spans="20:30" x14ac:dyDescent="0.25">
      <c r="T179" s="5" t="e">
        <f>Rebounds[[#This Row],[3+]]-Rebounds[[#This Row],[4+]]</f>
        <v>#VALUE!</v>
      </c>
      <c r="U179" s="5" t="e">
        <f>Rebounds[[#This Row],[4+]]-Rebounds[[#This Row],[5+]]</f>
        <v>#VALUE!</v>
      </c>
      <c r="V179" s="5" t="e">
        <f>Rebounds[[#This Row],[5+]]-Rebounds[[#This Row],[6+]]</f>
        <v>#VALUE!</v>
      </c>
      <c r="W179" s="5" t="e">
        <f>Rebounds[[#This Row],[6+]]-Rebounds[[#This Row],[7+]]</f>
        <v>#VALUE!</v>
      </c>
      <c r="X179" s="5" t="e">
        <f>Rebounds[[#This Row],[7+]]-Rebounds[[#This Row],[8+]]</f>
        <v>#VALUE!</v>
      </c>
      <c r="Y179" s="5" t="e">
        <f>Rebounds[[#This Row],[8+]]-Rebounds[[#This Row],[9+]]</f>
        <v>#VALUE!</v>
      </c>
      <c r="Z179" s="5" t="e">
        <f>Rebounds[[#This Row],[9+]]-Rebounds[[#This Row],[10+]]</f>
        <v>#VALUE!</v>
      </c>
      <c r="AA179" s="5" t="e">
        <f>Rebounds[[#This Row],[10+]]-Rebounds[[#This Row],[11+]]</f>
        <v>#VALUE!</v>
      </c>
      <c r="AB179" s="5" t="e">
        <f>Rebounds[[#This Row],[11+]]-Rebounds[[#This Row],[12+]]</f>
        <v>#VALUE!</v>
      </c>
      <c r="AC179" s="5" t="e">
        <f>Rebounds[[#This Row],[12+]]-Rebounds[[#This Row],[13+]]</f>
        <v>#VALUE!</v>
      </c>
      <c r="AD179" s="5" t="e">
        <f>Rebounds[[#This Row],[13+]]-Rebounds[[#This Row],[14+]]</f>
        <v>#VALUE!</v>
      </c>
    </row>
    <row r="180" spans="20:30" x14ac:dyDescent="0.25">
      <c r="T180" s="5" t="e">
        <f>Rebounds[[#This Row],[3+]]-Rebounds[[#This Row],[4+]]</f>
        <v>#VALUE!</v>
      </c>
      <c r="U180" s="5" t="e">
        <f>Rebounds[[#This Row],[4+]]-Rebounds[[#This Row],[5+]]</f>
        <v>#VALUE!</v>
      </c>
      <c r="V180" s="5" t="e">
        <f>Rebounds[[#This Row],[5+]]-Rebounds[[#This Row],[6+]]</f>
        <v>#VALUE!</v>
      </c>
      <c r="W180" s="5" t="e">
        <f>Rebounds[[#This Row],[6+]]-Rebounds[[#This Row],[7+]]</f>
        <v>#VALUE!</v>
      </c>
      <c r="X180" s="5" t="e">
        <f>Rebounds[[#This Row],[7+]]-Rebounds[[#This Row],[8+]]</f>
        <v>#VALUE!</v>
      </c>
      <c r="Y180" s="5" t="e">
        <f>Rebounds[[#This Row],[8+]]-Rebounds[[#This Row],[9+]]</f>
        <v>#VALUE!</v>
      </c>
      <c r="Z180" s="5" t="e">
        <f>Rebounds[[#This Row],[9+]]-Rebounds[[#This Row],[10+]]</f>
        <v>#VALUE!</v>
      </c>
      <c r="AA180" s="5" t="e">
        <f>Rebounds[[#This Row],[10+]]-Rebounds[[#This Row],[11+]]</f>
        <v>#VALUE!</v>
      </c>
      <c r="AB180" s="5" t="e">
        <f>Rebounds[[#This Row],[11+]]-Rebounds[[#This Row],[12+]]</f>
        <v>#VALUE!</v>
      </c>
      <c r="AC180" s="5" t="e">
        <f>Rebounds[[#This Row],[12+]]-Rebounds[[#This Row],[13+]]</f>
        <v>#VALUE!</v>
      </c>
      <c r="AD180" s="5" t="e">
        <f>Rebounds[[#This Row],[13+]]-Rebounds[[#This Row],[14+]]</f>
        <v>#VALUE!</v>
      </c>
    </row>
    <row r="181" spans="20:30" x14ac:dyDescent="0.25">
      <c r="T181" s="5" t="e">
        <f>Rebounds[[#This Row],[3+]]-Rebounds[[#This Row],[4+]]</f>
        <v>#VALUE!</v>
      </c>
      <c r="U181" s="5" t="e">
        <f>Rebounds[[#This Row],[4+]]-Rebounds[[#This Row],[5+]]</f>
        <v>#VALUE!</v>
      </c>
      <c r="V181" s="5" t="e">
        <f>Rebounds[[#This Row],[5+]]-Rebounds[[#This Row],[6+]]</f>
        <v>#VALUE!</v>
      </c>
      <c r="W181" s="5" t="e">
        <f>Rebounds[[#This Row],[6+]]-Rebounds[[#This Row],[7+]]</f>
        <v>#VALUE!</v>
      </c>
      <c r="X181" s="5" t="e">
        <f>Rebounds[[#This Row],[7+]]-Rebounds[[#This Row],[8+]]</f>
        <v>#VALUE!</v>
      </c>
      <c r="Y181" s="5" t="e">
        <f>Rebounds[[#This Row],[8+]]-Rebounds[[#This Row],[9+]]</f>
        <v>#VALUE!</v>
      </c>
      <c r="Z181" s="5" t="e">
        <f>Rebounds[[#This Row],[9+]]-Rebounds[[#This Row],[10+]]</f>
        <v>#VALUE!</v>
      </c>
      <c r="AA181" s="5" t="e">
        <f>Rebounds[[#This Row],[10+]]-Rebounds[[#This Row],[11+]]</f>
        <v>#VALUE!</v>
      </c>
      <c r="AB181" s="5" t="e">
        <f>Rebounds[[#This Row],[11+]]-Rebounds[[#This Row],[12+]]</f>
        <v>#VALUE!</v>
      </c>
      <c r="AC181" s="5" t="e">
        <f>Rebounds[[#This Row],[12+]]-Rebounds[[#This Row],[13+]]</f>
        <v>#VALUE!</v>
      </c>
      <c r="AD181" s="5" t="e">
        <f>Rebounds[[#This Row],[13+]]-Rebounds[[#This Row],[14+]]</f>
        <v>#VALUE!</v>
      </c>
    </row>
    <row r="182" spans="20:30" x14ac:dyDescent="0.25">
      <c r="T182" s="5" t="e">
        <f>Rebounds[[#This Row],[3+]]-Rebounds[[#This Row],[4+]]</f>
        <v>#VALUE!</v>
      </c>
      <c r="U182" s="5" t="e">
        <f>Rebounds[[#This Row],[4+]]-Rebounds[[#This Row],[5+]]</f>
        <v>#VALUE!</v>
      </c>
      <c r="V182" s="5" t="e">
        <f>Rebounds[[#This Row],[5+]]-Rebounds[[#This Row],[6+]]</f>
        <v>#VALUE!</v>
      </c>
      <c r="W182" s="5" t="e">
        <f>Rebounds[[#This Row],[6+]]-Rebounds[[#This Row],[7+]]</f>
        <v>#VALUE!</v>
      </c>
      <c r="X182" s="5" t="e">
        <f>Rebounds[[#This Row],[7+]]-Rebounds[[#This Row],[8+]]</f>
        <v>#VALUE!</v>
      </c>
      <c r="Y182" s="5" t="e">
        <f>Rebounds[[#This Row],[8+]]-Rebounds[[#This Row],[9+]]</f>
        <v>#VALUE!</v>
      </c>
      <c r="Z182" s="5" t="e">
        <f>Rebounds[[#This Row],[9+]]-Rebounds[[#This Row],[10+]]</f>
        <v>#VALUE!</v>
      </c>
      <c r="AA182" s="5" t="e">
        <f>Rebounds[[#This Row],[10+]]-Rebounds[[#This Row],[11+]]</f>
        <v>#VALUE!</v>
      </c>
      <c r="AB182" s="5" t="e">
        <f>Rebounds[[#This Row],[11+]]-Rebounds[[#This Row],[12+]]</f>
        <v>#VALUE!</v>
      </c>
      <c r="AC182" s="5" t="e">
        <f>Rebounds[[#This Row],[12+]]-Rebounds[[#This Row],[13+]]</f>
        <v>#VALUE!</v>
      </c>
      <c r="AD182" s="5" t="e">
        <f>Rebounds[[#This Row],[13+]]-Rebounds[[#This Row],[14+]]</f>
        <v>#VALUE!</v>
      </c>
    </row>
    <row r="183" spans="20:30" x14ac:dyDescent="0.25">
      <c r="T183" s="5" t="e">
        <f>Rebounds[[#This Row],[3+]]-Rebounds[[#This Row],[4+]]</f>
        <v>#VALUE!</v>
      </c>
      <c r="U183" s="5" t="e">
        <f>Rebounds[[#This Row],[4+]]-Rebounds[[#This Row],[5+]]</f>
        <v>#VALUE!</v>
      </c>
      <c r="V183" s="5" t="e">
        <f>Rebounds[[#This Row],[5+]]-Rebounds[[#This Row],[6+]]</f>
        <v>#VALUE!</v>
      </c>
      <c r="W183" s="5" t="e">
        <f>Rebounds[[#This Row],[6+]]-Rebounds[[#This Row],[7+]]</f>
        <v>#VALUE!</v>
      </c>
      <c r="X183" s="5" t="e">
        <f>Rebounds[[#This Row],[7+]]-Rebounds[[#This Row],[8+]]</f>
        <v>#VALUE!</v>
      </c>
      <c r="Y183" s="5" t="e">
        <f>Rebounds[[#This Row],[8+]]-Rebounds[[#This Row],[9+]]</f>
        <v>#VALUE!</v>
      </c>
      <c r="Z183" s="5" t="e">
        <f>Rebounds[[#This Row],[9+]]-Rebounds[[#This Row],[10+]]</f>
        <v>#VALUE!</v>
      </c>
      <c r="AA183" s="5" t="e">
        <f>Rebounds[[#This Row],[10+]]-Rebounds[[#This Row],[11+]]</f>
        <v>#VALUE!</v>
      </c>
      <c r="AB183" s="5" t="e">
        <f>Rebounds[[#This Row],[11+]]-Rebounds[[#This Row],[12+]]</f>
        <v>#VALUE!</v>
      </c>
      <c r="AC183" s="5" t="e">
        <f>Rebounds[[#This Row],[12+]]-Rebounds[[#This Row],[13+]]</f>
        <v>#VALUE!</v>
      </c>
      <c r="AD183" s="5" t="e">
        <f>Rebounds[[#This Row],[13+]]-Rebounds[[#This Row],[14+]]</f>
        <v>#VALUE!</v>
      </c>
    </row>
    <row r="184" spans="20:30" x14ac:dyDescent="0.25">
      <c r="T184" s="5" t="e">
        <f>Rebounds[[#This Row],[3+]]-Rebounds[[#This Row],[4+]]</f>
        <v>#VALUE!</v>
      </c>
      <c r="U184" s="5" t="e">
        <f>Rebounds[[#This Row],[4+]]-Rebounds[[#This Row],[5+]]</f>
        <v>#VALUE!</v>
      </c>
      <c r="V184" s="5" t="e">
        <f>Rebounds[[#This Row],[5+]]-Rebounds[[#This Row],[6+]]</f>
        <v>#VALUE!</v>
      </c>
      <c r="W184" s="5" t="e">
        <f>Rebounds[[#This Row],[6+]]-Rebounds[[#This Row],[7+]]</f>
        <v>#VALUE!</v>
      </c>
      <c r="X184" s="5" t="e">
        <f>Rebounds[[#This Row],[7+]]-Rebounds[[#This Row],[8+]]</f>
        <v>#VALUE!</v>
      </c>
      <c r="Y184" s="5" t="e">
        <f>Rebounds[[#This Row],[8+]]-Rebounds[[#This Row],[9+]]</f>
        <v>#VALUE!</v>
      </c>
      <c r="Z184" s="5" t="e">
        <f>Rebounds[[#This Row],[9+]]-Rebounds[[#This Row],[10+]]</f>
        <v>#VALUE!</v>
      </c>
      <c r="AA184" s="5" t="e">
        <f>Rebounds[[#This Row],[10+]]-Rebounds[[#This Row],[11+]]</f>
        <v>#VALUE!</v>
      </c>
      <c r="AB184" s="5" t="e">
        <f>Rebounds[[#This Row],[11+]]-Rebounds[[#This Row],[12+]]</f>
        <v>#VALUE!</v>
      </c>
      <c r="AC184" s="5" t="e">
        <f>Rebounds[[#This Row],[12+]]-Rebounds[[#This Row],[13+]]</f>
        <v>#VALUE!</v>
      </c>
      <c r="AD184" s="5" t="e">
        <f>Rebounds[[#This Row],[13+]]-Rebounds[[#This Row],[14+]]</f>
        <v>#VALUE!</v>
      </c>
    </row>
    <row r="185" spans="20:30" x14ac:dyDescent="0.25">
      <c r="T185" s="5" t="e">
        <f>Rebounds[[#This Row],[3+]]-Rebounds[[#This Row],[4+]]</f>
        <v>#VALUE!</v>
      </c>
      <c r="U185" s="5" t="e">
        <f>Rebounds[[#This Row],[4+]]-Rebounds[[#This Row],[5+]]</f>
        <v>#VALUE!</v>
      </c>
      <c r="V185" s="5" t="e">
        <f>Rebounds[[#This Row],[5+]]-Rebounds[[#This Row],[6+]]</f>
        <v>#VALUE!</v>
      </c>
      <c r="W185" s="5" t="e">
        <f>Rebounds[[#This Row],[6+]]-Rebounds[[#This Row],[7+]]</f>
        <v>#VALUE!</v>
      </c>
      <c r="X185" s="5" t="e">
        <f>Rebounds[[#This Row],[7+]]-Rebounds[[#This Row],[8+]]</f>
        <v>#VALUE!</v>
      </c>
      <c r="Y185" s="5" t="e">
        <f>Rebounds[[#This Row],[8+]]-Rebounds[[#This Row],[9+]]</f>
        <v>#VALUE!</v>
      </c>
      <c r="Z185" s="5" t="e">
        <f>Rebounds[[#This Row],[9+]]-Rebounds[[#This Row],[10+]]</f>
        <v>#VALUE!</v>
      </c>
      <c r="AA185" s="5" t="e">
        <f>Rebounds[[#This Row],[10+]]-Rebounds[[#This Row],[11+]]</f>
        <v>#VALUE!</v>
      </c>
      <c r="AB185" s="5" t="e">
        <f>Rebounds[[#This Row],[11+]]-Rebounds[[#This Row],[12+]]</f>
        <v>#VALUE!</v>
      </c>
      <c r="AC185" s="5" t="e">
        <f>Rebounds[[#This Row],[12+]]-Rebounds[[#This Row],[13+]]</f>
        <v>#VALUE!</v>
      </c>
      <c r="AD185" s="5" t="e">
        <f>Rebounds[[#This Row],[13+]]-Rebounds[[#This Row],[14+]]</f>
        <v>#VALUE!</v>
      </c>
    </row>
    <row r="186" spans="20:30" x14ac:dyDescent="0.25">
      <c r="T186" s="5" t="e">
        <f>Rebounds[[#This Row],[3+]]-Rebounds[[#This Row],[4+]]</f>
        <v>#VALUE!</v>
      </c>
      <c r="U186" s="5" t="e">
        <f>Rebounds[[#This Row],[4+]]-Rebounds[[#This Row],[5+]]</f>
        <v>#VALUE!</v>
      </c>
      <c r="V186" s="5" t="e">
        <f>Rebounds[[#This Row],[5+]]-Rebounds[[#This Row],[6+]]</f>
        <v>#VALUE!</v>
      </c>
      <c r="W186" s="5" t="e">
        <f>Rebounds[[#This Row],[6+]]-Rebounds[[#This Row],[7+]]</f>
        <v>#VALUE!</v>
      </c>
      <c r="X186" s="5" t="e">
        <f>Rebounds[[#This Row],[7+]]-Rebounds[[#This Row],[8+]]</f>
        <v>#VALUE!</v>
      </c>
      <c r="Y186" s="5" t="e">
        <f>Rebounds[[#This Row],[8+]]-Rebounds[[#This Row],[9+]]</f>
        <v>#VALUE!</v>
      </c>
      <c r="Z186" s="5" t="e">
        <f>Rebounds[[#This Row],[9+]]-Rebounds[[#This Row],[10+]]</f>
        <v>#VALUE!</v>
      </c>
      <c r="AA186" s="5" t="e">
        <f>Rebounds[[#This Row],[10+]]-Rebounds[[#This Row],[11+]]</f>
        <v>#VALUE!</v>
      </c>
      <c r="AB186" s="5" t="e">
        <f>Rebounds[[#This Row],[11+]]-Rebounds[[#This Row],[12+]]</f>
        <v>#VALUE!</v>
      </c>
      <c r="AC186" s="5" t="e">
        <f>Rebounds[[#This Row],[12+]]-Rebounds[[#This Row],[13+]]</f>
        <v>#VALUE!</v>
      </c>
      <c r="AD186" s="5" t="e">
        <f>Rebounds[[#This Row],[13+]]-Rebounds[[#This Row],[14+]]</f>
        <v>#VALUE!</v>
      </c>
    </row>
    <row r="187" spans="20:30" x14ac:dyDescent="0.25">
      <c r="T187" s="5" t="e">
        <f>Rebounds[[#This Row],[3+]]-Rebounds[[#This Row],[4+]]</f>
        <v>#VALUE!</v>
      </c>
      <c r="U187" s="5" t="e">
        <f>Rebounds[[#This Row],[4+]]-Rebounds[[#This Row],[5+]]</f>
        <v>#VALUE!</v>
      </c>
      <c r="V187" s="5" t="e">
        <f>Rebounds[[#This Row],[5+]]-Rebounds[[#This Row],[6+]]</f>
        <v>#VALUE!</v>
      </c>
      <c r="W187" s="5" t="e">
        <f>Rebounds[[#This Row],[6+]]-Rebounds[[#This Row],[7+]]</f>
        <v>#VALUE!</v>
      </c>
      <c r="X187" s="5" t="e">
        <f>Rebounds[[#This Row],[7+]]-Rebounds[[#This Row],[8+]]</f>
        <v>#VALUE!</v>
      </c>
      <c r="Y187" s="5" t="e">
        <f>Rebounds[[#This Row],[8+]]-Rebounds[[#This Row],[9+]]</f>
        <v>#VALUE!</v>
      </c>
      <c r="Z187" s="5" t="e">
        <f>Rebounds[[#This Row],[9+]]-Rebounds[[#This Row],[10+]]</f>
        <v>#VALUE!</v>
      </c>
      <c r="AA187" s="5" t="e">
        <f>Rebounds[[#This Row],[10+]]-Rebounds[[#This Row],[11+]]</f>
        <v>#VALUE!</v>
      </c>
      <c r="AB187" s="5" t="e">
        <f>Rebounds[[#This Row],[11+]]-Rebounds[[#This Row],[12+]]</f>
        <v>#VALUE!</v>
      </c>
      <c r="AC187" s="5" t="e">
        <f>Rebounds[[#This Row],[12+]]-Rebounds[[#This Row],[13+]]</f>
        <v>#VALUE!</v>
      </c>
      <c r="AD187" s="5" t="e">
        <f>Rebounds[[#This Row],[13+]]-Rebounds[[#This Row],[14+]]</f>
        <v>#VALUE!</v>
      </c>
    </row>
    <row r="188" spans="20:30" x14ac:dyDescent="0.25">
      <c r="T188" s="5" t="e">
        <f>Rebounds[[#This Row],[3+]]-Rebounds[[#This Row],[4+]]</f>
        <v>#VALUE!</v>
      </c>
      <c r="U188" s="5" t="e">
        <f>Rebounds[[#This Row],[4+]]-Rebounds[[#This Row],[5+]]</f>
        <v>#VALUE!</v>
      </c>
      <c r="V188" s="5" t="e">
        <f>Rebounds[[#This Row],[5+]]-Rebounds[[#This Row],[6+]]</f>
        <v>#VALUE!</v>
      </c>
      <c r="W188" s="5" t="e">
        <f>Rebounds[[#This Row],[6+]]-Rebounds[[#This Row],[7+]]</f>
        <v>#VALUE!</v>
      </c>
      <c r="X188" s="5" t="e">
        <f>Rebounds[[#This Row],[7+]]-Rebounds[[#This Row],[8+]]</f>
        <v>#VALUE!</v>
      </c>
      <c r="Y188" s="5" t="e">
        <f>Rebounds[[#This Row],[8+]]-Rebounds[[#This Row],[9+]]</f>
        <v>#VALUE!</v>
      </c>
      <c r="Z188" s="5" t="e">
        <f>Rebounds[[#This Row],[9+]]-Rebounds[[#This Row],[10+]]</f>
        <v>#VALUE!</v>
      </c>
      <c r="AA188" s="5" t="e">
        <f>Rebounds[[#This Row],[10+]]-Rebounds[[#This Row],[11+]]</f>
        <v>#VALUE!</v>
      </c>
      <c r="AB188" s="5" t="e">
        <f>Rebounds[[#This Row],[11+]]-Rebounds[[#This Row],[12+]]</f>
        <v>#VALUE!</v>
      </c>
      <c r="AC188" s="5" t="e">
        <f>Rebounds[[#This Row],[12+]]-Rebounds[[#This Row],[13+]]</f>
        <v>#VALUE!</v>
      </c>
      <c r="AD188" s="5" t="e">
        <f>Rebounds[[#This Row],[13+]]-Rebounds[[#This Row],[14+]]</f>
        <v>#VALUE!</v>
      </c>
    </row>
    <row r="189" spans="20:30" x14ac:dyDescent="0.25">
      <c r="T189" s="5" t="e">
        <f>Rebounds[[#This Row],[3+]]-Rebounds[[#This Row],[4+]]</f>
        <v>#VALUE!</v>
      </c>
      <c r="U189" s="5" t="e">
        <f>Rebounds[[#This Row],[4+]]-Rebounds[[#This Row],[5+]]</f>
        <v>#VALUE!</v>
      </c>
      <c r="V189" s="5" t="e">
        <f>Rebounds[[#This Row],[5+]]-Rebounds[[#This Row],[6+]]</f>
        <v>#VALUE!</v>
      </c>
      <c r="W189" s="5" t="e">
        <f>Rebounds[[#This Row],[6+]]-Rebounds[[#This Row],[7+]]</f>
        <v>#VALUE!</v>
      </c>
      <c r="X189" s="5" t="e">
        <f>Rebounds[[#This Row],[7+]]-Rebounds[[#This Row],[8+]]</f>
        <v>#VALUE!</v>
      </c>
      <c r="Y189" s="5" t="e">
        <f>Rebounds[[#This Row],[8+]]-Rebounds[[#This Row],[9+]]</f>
        <v>#VALUE!</v>
      </c>
      <c r="Z189" s="5" t="e">
        <f>Rebounds[[#This Row],[9+]]-Rebounds[[#This Row],[10+]]</f>
        <v>#VALUE!</v>
      </c>
      <c r="AA189" s="5" t="e">
        <f>Rebounds[[#This Row],[10+]]-Rebounds[[#This Row],[11+]]</f>
        <v>#VALUE!</v>
      </c>
      <c r="AB189" s="5" t="e">
        <f>Rebounds[[#This Row],[11+]]-Rebounds[[#This Row],[12+]]</f>
        <v>#VALUE!</v>
      </c>
      <c r="AC189" s="5" t="e">
        <f>Rebounds[[#This Row],[12+]]-Rebounds[[#This Row],[13+]]</f>
        <v>#VALUE!</v>
      </c>
      <c r="AD189" s="5" t="e">
        <f>Rebounds[[#This Row],[13+]]-Rebounds[[#This Row],[14+]]</f>
        <v>#VALUE!</v>
      </c>
    </row>
    <row r="190" spans="20:30" x14ac:dyDescent="0.25">
      <c r="T190" s="5" t="e">
        <f>Rebounds[[#This Row],[3+]]-Rebounds[[#This Row],[4+]]</f>
        <v>#VALUE!</v>
      </c>
      <c r="U190" s="5" t="e">
        <f>Rebounds[[#This Row],[4+]]-Rebounds[[#This Row],[5+]]</f>
        <v>#VALUE!</v>
      </c>
      <c r="V190" s="5" t="e">
        <f>Rebounds[[#This Row],[5+]]-Rebounds[[#This Row],[6+]]</f>
        <v>#VALUE!</v>
      </c>
      <c r="W190" s="5" t="e">
        <f>Rebounds[[#This Row],[6+]]-Rebounds[[#This Row],[7+]]</f>
        <v>#VALUE!</v>
      </c>
      <c r="X190" s="5" t="e">
        <f>Rebounds[[#This Row],[7+]]-Rebounds[[#This Row],[8+]]</f>
        <v>#VALUE!</v>
      </c>
      <c r="Y190" s="5" t="e">
        <f>Rebounds[[#This Row],[8+]]-Rebounds[[#This Row],[9+]]</f>
        <v>#VALUE!</v>
      </c>
      <c r="Z190" s="5" t="e">
        <f>Rebounds[[#This Row],[9+]]-Rebounds[[#This Row],[10+]]</f>
        <v>#VALUE!</v>
      </c>
      <c r="AA190" s="5" t="e">
        <f>Rebounds[[#This Row],[10+]]-Rebounds[[#This Row],[11+]]</f>
        <v>#VALUE!</v>
      </c>
      <c r="AB190" s="5" t="e">
        <f>Rebounds[[#This Row],[11+]]-Rebounds[[#This Row],[12+]]</f>
        <v>#VALUE!</v>
      </c>
      <c r="AC190" s="5" t="e">
        <f>Rebounds[[#This Row],[12+]]-Rebounds[[#This Row],[13+]]</f>
        <v>#VALUE!</v>
      </c>
      <c r="AD190" s="5" t="e">
        <f>Rebounds[[#This Row],[13+]]-Rebounds[[#This Row],[14+]]</f>
        <v>#VALUE!</v>
      </c>
    </row>
    <row r="191" spans="20:30" x14ac:dyDescent="0.25">
      <c r="T191" s="5" t="e">
        <f>Rebounds[[#This Row],[3+]]-Rebounds[[#This Row],[4+]]</f>
        <v>#VALUE!</v>
      </c>
      <c r="U191" s="5" t="e">
        <f>Rebounds[[#This Row],[4+]]-Rebounds[[#This Row],[5+]]</f>
        <v>#VALUE!</v>
      </c>
      <c r="V191" s="5" t="e">
        <f>Rebounds[[#This Row],[5+]]-Rebounds[[#This Row],[6+]]</f>
        <v>#VALUE!</v>
      </c>
      <c r="W191" s="5" t="e">
        <f>Rebounds[[#This Row],[6+]]-Rebounds[[#This Row],[7+]]</f>
        <v>#VALUE!</v>
      </c>
      <c r="X191" s="5" t="e">
        <f>Rebounds[[#This Row],[7+]]-Rebounds[[#This Row],[8+]]</f>
        <v>#VALUE!</v>
      </c>
      <c r="Y191" s="5" t="e">
        <f>Rebounds[[#This Row],[8+]]-Rebounds[[#This Row],[9+]]</f>
        <v>#VALUE!</v>
      </c>
      <c r="Z191" s="5" t="e">
        <f>Rebounds[[#This Row],[9+]]-Rebounds[[#This Row],[10+]]</f>
        <v>#VALUE!</v>
      </c>
      <c r="AA191" s="5" t="e">
        <f>Rebounds[[#This Row],[10+]]-Rebounds[[#This Row],[11+]]</f>
        <v>#VALUE!</v>
      </c>
      <c r="AB191" s="5" t="e">
        <f>Rebounds[[#This Row],[11+]]-Rebounds[[#This Row],[12+]]</f>
        <v>#VALUE!</v>
      </c>
      <c r="AC191" s="5" t="e">
        <f>Rebounds[[#This Row],[12+]]-Rebounds[[#This Row],[13+]]</f>
        <v>#VALUE!</v>
      </c>
      <c r="AD191" s="5" t="e">
        <f>Rebounds[[#This Row],[13+]]-Rebounds[[#This Row],[14+]]</f>
        <v>#VALUE!</v>
      </c>
    </row>
    <row r="192" spans="20:30" x14ac:dyDescent="0.25">
      <c r="T192" s="5" t="e">
        <f>Rebounds[[#This Row],[3+]]-Rebounds[[#This Row],[4+]]</f>
        <v>#VALUE!</v>
      </c>
      <c r="U192" s="5" t="e">
        <f>Rebounds[[#This Row],[4+]]-Rebounds[[#This Row],[5+]]</f>
        <v>#VALUE!</v>
      </c>
      <c r="V192" s="5" t="e">
        <f>Rebounds[[#This Row],[5+]]-Rebounds[[#This Row],[6+]]</f>
        <v>#VALUE!</v>
      </c>
      <c r="W192" s="5" t="e">
        <f>Rebounds[[#This Row],[6+]]-Rebounds[[#This Row],[7+]]</f>
        <v>#VALUE!</v>
      </c>
      <c r="X192" s="5" t="e">
        <f>Rebounds[[#This Row],[7+]]-Rebounds[[#This Row],[8+]]</f>
        <v>#VALUE!</v>
      </c>
      <c r="Y192" s="5" t="e">
        <f>Rebounds[[#This Row],[8+]]-Rebounds[[#This Row],[9+]]</f>
        <v>#VALUE!</v>
      </c>
      <c r="Z192" s="5" t="e">
        <f>Rebounds[[#This Row],[9+]]-Rebounds[[#This Row],[10+]]</f>
        <v>#VALUE!</v>
      </c>
      <c r="AA192" s="5" t="e">
        <f>Rebounds[[#This Row],[10+]]-Rebounds[[#This Row],[11+]]</f>
        <v>#VALUE!</v>
      </c>
      <c r="AB192" s="5" t="e">
        <f>Rebounds[[#This Row],[11+]]-Rebounds[[#This Row],[12+]]</f>
        <v>#VALUE!</v>
      </c>
      <c r="AC192" s="5" t="e">
        <f>Rebounds[[#This Row],[12+]]-Rebounds[[#This Row],[13+]]</f>
        <v>#VALUE!</v>
      </c>
      <c r="AD192" s="5" t="e">
        <f>Rebounds[[#This Row],[13+]]-Rebounds[[#This Row],[14+]]</f>
        <v>#VALUE!</v>
      </c>
    </row>
    <row r="193" spans="20:30" x14ac:dyDescent="0.25">
      <c r="T193" s="5" t="e">
        <f>Rebounds[[#This Row],[3+]]-Rebounds[[#This Row],[4+]]</f>
        <v>#VALUE!</v>
      </c>
      <c r="U193" s="5" t="e">
        <f>Rebounds[[#This Row],[4+]]-Rebounds[[#This Row],[5+]]</f>
        <v>#VALUE!</v>
      </c>
      <c r="V193" s="5" t="e">
        <f>Rebounds[[#This Row],[5+]]-Rebounds[[#This Row],[6+]]</f>
        <v>#VALUE!</v>
      </c>
      <c r="W193" s="5" t="e">
        <f>Rebounds[[#This Row],[6+]]-Rebounds[[#This Row],[7+]]</f>
        <v>#VALUE!</v>
      </c>
      <c r="X193" s="5" t="e">
        <f>Rebounds[[#This Row],[7+]]-Rebounds[[#This Row],[8+]]</f>
        <v>#VALUE!</v>
      </c>
      <c r="Y193" s="5" t="e">
        <f>Rebounds[[#This Row],[8+]]-Rebounds[[#This Row],[9+]]</f>
        <v>#VALUE!</v>
      </c>
      <c r="Z193" s="5" t="e">
        <f>Rebounds[[#This Row],[9+]]-Rebounds[[#This Row],[10+]]</f>
        <v>#VALUE!</v>
      </c>
      <c r="AA193" s="5" t="e">
        <f>Rebounds[[#This Row],[10+]]-Rebounds[[#This Row],[11+]]</f>
        <v>#VALUE!</v>
      </c>
      <c r="AB193" s="5" t="e">
        <f>Rebounds[[#This Row],[11+]]-Rebounds[[#This Row],[12+]]</f>
        <v>#VALUE!</v>
      </c>
      <c r="AC193" s="5" t="e">
        <f>Rebounds[[#This Row],[12+]]-Rebounds[[#This Row],[13+]]</f>
        <v>#VALUE!</v>
      </c>
      <c r="AD193" s="5" t="e">
        <f>Rebounds[[#This Row],[13+]]-Rebounds[[#This Row],[14+]]</f>
        <v>#VALUE!</v>
      </c>
    </row>
    <row r="194" spans="20:30" x14ac:dyDescent="0.25">
      <c r="T194" s="5" t="e">
        <f>Rebounds[[#This Row],[3+]]-Rebounds[[#This Row],[4+]]</f>
        <v>#VALUE!</v>
      </c>
      <c r="U194" s="5" t="e">
        <f>Rebounds[[#This Row],[4+]]-Rebounds[[#This Row],[5+]]</f>
        <v>#VALUE!</v>
      </c>
      <c r="V194" s="5" t="e">
        <f>Rebounds[[#This Row],[5+]]-Rebounds[[#This Row],[6+]]</f>
        <v>#VALUE!</v>
      </c>
      <c r="W194" s="5" t="e">
        <f>Rebounds[[#This Row],[6+]]-Rebounds[[#This Row],[7+]]</f>
        <v>#VALUE!</v>
      </c>
      <c r="X194" s="5" t="e">
        <f>Rebounds[[#This Row],[7+]]-Rebounds[[#This Row],[8+]]</f>
        <v>#VALUE!</v>
      </c>
      <c r="Y194" s="5" t="e">
        <f>Rebounds[[#This Row],[8+]]-Rebounds[[#This Row],[9+]]</f>
        <v>#VALUE!</v>
      </c>
      <c r="Z194" s="5" t="e">
        <f>Rebounds[[#This Row],[9+]]-Rebounds[[#This Row],[10+]]</f>
        <v>#VALUE!</v>
      </c>
      <c r="AA194" s="5" t="e">
        <f>Rebounds[[#This Row],[10+]]-Rebounds[[#This Row],[11+]]</f>
        <v>#VALUE!</v>
      </c>
      <c r="AB194" s="5" t="e">
        <f>Rebounds[[#This Row],[11+]]-Rebounds[[#This Row],[12+]]</f>
        <v>#VALUE!</v>
      </c>
      <c r="AC194" s="5" t="e">
        <f>Rebounds[[#This Row],[12+]]-Rebounds[[#This Row],[13+]]</f>
        <v>#VALUE!</v>
      </c>
      <c r="AD194" s="5" t="e">
        <f>Rebounds[[#This Row],[13+]]-Rebounds[[#This Row],[14+]]</f>
        <v>#VALUE!</v>
      </c>
    </row>
    <row r="195" spans="20:30" x14ac:dyDescent="0.25">
      <c r="T195" s="5" t="e">
        <f>Rebounds[[#This Row],[3+]]-Rebounds[[#This Row],[4+]]</f>
        <v>#VALUE!</v>
      </c>
      <c r="U195" s="5" t="e">
        <f>Rebounds[[#This Row],[4+]]-Rebounds[[#This Row],[5+]]</f>
        <v>#VALUE!</v>
      </c>
      <c r="V195" s="5" t="e">
        <f>Rebounds[[#This Row],[5+]]-Rebounds[[#This Row],[6+]]</f>
        <v>#VALUE!</v>
      </c>
      <c r="W195" s="5" t="e">
        <f>Rebounds[[#This Row],[6+]]-Rebounds[[#This Row],[7+]]</f>
        <v>#VALUE!</v>
      </c>
      <c r="X195" s="5" t="e">
        <f>Rebounds[[#This Row],[7+]]-Rebounds[[#This Row],[8+]]</f>
        <v>#VALUE!</v>
      </c>
      <c r="Y195" s="5" t="e">
        <f>Rebounds[[#This Row],[8+]]-Rebounds[[#This Row],[9+]]</f>
        <v>#VALUE!</v>
      </c>
      <c r="Z195" s="5" t="e">
        <f>Rebounds[[#This Row],[9+]]-Rebounds[[#This Row],[10+]]</f>
        <v>#VALUE!</v>
      </c>
      <c r="AA195" s="5" t="e">
        <f>Rebounds[[#This Row],[10+]]-Rebounds[[#This Row],[11+]]</f>
        <v>#VALUE!</v>
      </c>
      <c r="AB195" s="5" t="e">
        <f>Rebounds[[#This Row],[11+]]-Rebounds[[#This Row],[12+]]</f>
        <v>#VALUE!</v>
      </c>
      <c r="AC195" s="5" t="e">
        <f>Rebounds[[#This Row],[12+]]-Rebounds[[#This Row],[13+]]</f>
        <v>#VALUE!</v>
      </c>
      <c r="AD195" s="5" t="e">
        <f>Rebounds[[#This Row],[13+]]-Rebounds[[#This Row],[14+]]</f>
        <v>#VALUE!</v>
      </c>
    </row>
    <row r="196" spans="20:30" x14ac:dyDescent="0.25">
      <c r="T196" s="5" t="e">
        <f>Rebounds[[#This Row],[3+]]-Rebounds[[#This Row],[4+]]</f>
        <v>#VALUE!</v>
      </c>
      <c r="U196" s="5" t="e">
        <f>Rebounds[[#This Row],[4+]]-Rebounds[[#This Row],[5+]]</f>
        <v>#VALUE!</v>
      </c>
      <c r="V196" s="5" t="e">
        <f>Rebounds[[#This Row],[5+]]-Rebounds[[#This Row],[6+]]</f>
        <v>#VALUE!</v>
      </c>
      <c r="W196" s="5" t="e">
        <f>Rebounds[[#This Row],[6+]]-Rebounds[[#This Row],[7+]]</f>
        <v>#VALUE!</v>
      </c>
      <c r="X196" s="5" t="e">
        <f>Rebounds[[#This Row],[7+]]-Rebounds[[#This Row],[8+]]</f>
        <v>#VALUE!</v>
      </c>
      <c r="Y196" s="5" t="e">
        <f>Rebounds[[#This Row],[8+]]-Rebounds[[#This Row],[9+]]</f>
        <v>#VALUE!</v>
      </c>
      <c r="Z196" s="5" t="e">
        <f>Rebounds[[#This Row],[9+]]-Rebounds[[#This Row],[10+]]</f>
        <v>#VALUE!</v>
      </c>
      <c r="AA196" s="5" t="e">
        <f>Rebounds[[#This Row],[10+]]-Rebounds[[#This Row],[11+]]</f>
        <v>#VALUE!</v>
      </c>
      <c r="AB196" s="5" t="e">
        <f>Rebounds[[#This Row],[11+]]-Rebounds[[#This Row],[12+]]</f>
        <v>#VALUE!</v>
      </c>
      <c r="AC196" s="5" t="e">
        <f>Rebounds[[#This Row],[12+]]-Rebounds[[#This Row],[13+]]</f>
        <v>#VALUE!</v>
      </c>
      <c r="AD196" s="5" t="e">
        <f>Rebounds[[#This Row],[13+]]-Rebounds[[#This Row],[14+]]</f>
        <v>#VALUE!</v>
      </c>
    </row>
    <row r="197" spans="20:30" x14ac:dyDescent="0.25">
      <c r="T197" s="5" t="e">
        <f>Rebounds[[#This Row],[3+]]-Rebounds[[#This Row],[4+]]</f>
        <v>#VALUE!</v>
      </c>
      <c r="U197" s="5" t="e">
        <f>Rebounds[[#This Row],[4+]]-Rebounds[[#This Row],[5+]]</f>
        <v>#VALUE!</v>
      </c>
      <c r="V197" s="5" t="e">
        <f>Rebounds[[#This Row],[5+]]-Rebounds[[#This Row],[6+]]</f>
        <v>#VALUE!</v>
      </c>
      <c r="W197" s="5" t="e">
        <f>Rebounds[[#This Row],[6+]]-Rebounds[[#This Row],[7+]]</f>
        <v>#VALUE!</v>
      </c>
      <c r="X197" s="5" t="e">
        <f>Rebounds[[#This Row],[7+]]-Rebounds[[#This Row],[8+]]</f>
        <v>#VALUE!</v>
      </c>
      <c r="Y197" s="5" t="e">
        <f>Rebounds[[#This Row],[8+]]-Rebounds[[#This Row],[9+]]</f>
        <v>#VALUE!</v>
      </c>
      <c r="Z197" s="5" t="e">
        <f>Rebounds[[#This Row],[9+]]-Rebounds[[#This Row],[10+]]</f>
        <v>#VALUE!</v>
      </c>
      <c r="AA197" s="5" t="e">
        <f>Rebounds[[#This Row],[10+]]-Rebounds[[#This Row],[11+]]</f>
        <v>#VALUE!</v>
      </c>
      <c r="AB197" s="5" t="e">
        <f>Rebounds[[#This Row],[11+]]-Rebounds[[#This Row],[12+]]</f>
        <v>#VALUE!</v>
      </c>
      <c r="AC197" s="5" t="e">
        <f>Rebounds[[#This Row],[12+]]-Rebounds[[#This Row],[13+]]</f>
        <v>#VALUE!</v>
      </c>
      <c r="AD197" s="5" t="e">
        <f>Rebounds[[#This Row],[13+]]-Rebounds[[#This Row],[14+]]</f>
        <v>#VALUE!</v>
      </c>
    </row>
    <row r="198" spans="20:30" x14ac:dyDescent="0.25">
      <c r="T198" s="5" t="e">
        <f>Rebounds[[#This Row],[3+]]-Rebounds[[#This Row],[4+]]</f>
        <v>#VALUE!</v>
      </c>
      <c r="U198" s="5" t="e">
        <f>Rebounds[[#This Row],[4+]]-Rebounds[[#This Row],[5+]]</f>
        <v>#VALUE!</v>
      </c>
      <c r="V198" s="5" t="e">
        <f>Rebounds[[#This Row],[5+]]-Rebounds[[#This Row],[6+]]</f>
        <v>#VALUE!</v>
      </c>
      <c r="W198" s="5" t="e">
        <f>Rebounds[[#This Row],[6+]]-Rebounds[[#This Row],[7+]]</f>
        <v>#VALUE!</v>
      </c>
      <c r="X198" s="5" t="e">
        <f>Rebounds[[#This Row],[7+]]-Rebounds[[#This Row],[8+]]</f>
        <v>#VALUE!</v>
      </c>
      <c r="Y198" s="5" t="e">
        <f>Rebounds[[#This Row],[8+]]-Rebounds[[#This Row],[9+]]</f>
        <v>#VALUE!</v>
      </c>
      <c r="Z198" s="5" t="e">
        <f>Rebounds[[#This Row],[9+]]-Rebounds[[#This Row],[10+]]</f>
        <v>#VALUE!</v>
      </c>
      <c r="AA198" s="5" t="e">
        <f>Rebounds[[#This Row],[10+]]-Rebounds[[#This Row],[11+]]</f>
        <v>#VALUE!</v>
      </c>
      <c r="AB198" s="5" t="e">
        <f>Rebounds[[#This Row],[11+]]-Rebounds[[#This Row],[12+]]</f>
        <v>#VALUE!</v>
      </c>
      <c r="AC198" s="5" t="e">
        <f>Rebounds[[#This Row],[12+]]-Rebounds[[#This Row],[13+]]</f>
        <v>#VALUE!</v>
      </c>
      <c r="AD198" s="5" t="e">
        <f>Rebounds[[#This Row],[13+]]-Rebounds[[#This Row],[14+]]</f>
        <v>#VALUE!</v>
      </c>
    </row>
    <row r="199" spans="20:30" x14ac:dyDescent="0.25">
      <c r="T199" s="5" t="e">
        <f>Rebounds[[#This Row],[3+]]-Rebounds[[#This Row],[4+]]</f>
        <v>#VALUE!</v>
      </c>
      <c r="U199" s="5" t="e">
        <f>Rebounds[[#This Row],[4+]]-Rebounds[[#This Row],[5+]]</f>
        <v>#VALUE!</v>
      </c>
      <c r="V199" s="5" t="e">
        <f>Rebounds[[#This Row],[5+]]-Rebounds[[#This Row],[6+]]</f>
        <v>#VALUE!</v>
      </c>
      <c r="W199" s="5" t="e">
        <f>Rebounds[[#This Row],[6+]]-Rebounds[[#This Row],[7+]]</f>
        <v>#VALUE!</v>
      </c>
      <c r="X199" s="5" t="e">
        <f>Rebounds[[#This Row],[7+]]-Rebounds[[#This Row],[8+]]</f>
        <v>#VALUE!</v>
      </c>
      <c r="Y199" s="5" t="e">
        <f>Rebounds[[#This Row],[8+]]-Rebounds[[#This Row],[9+]]</f>
        <v>#VALUE!</v>
      </c>
      <c r="Z199" s="5" t="e">
        <f>Rebounds[[#This Row],[9+]]-Rebounds[[#This Row],[10+]]</f>
        <v>#VALUE!</v>
      </c>
      <c r="AA199" s="5" t="e">
        <f>Rebounds[[#This Row],[10+]]-Rebounds[[#This Row],[11+]]</f>
        <v>#VALUE!</v>
      </c>
      <c r="AB199" s="5" t="e">
        <f>Rebounds[[#This Row],[11+]]-Rebounds[[#This Row],[12+]]</f>
        <v>#VALUE!</v>
      </c>
      <c r="AC199" s="5" t="e">
        <f>Rebounds[[#This Row],[12+]]-Rebounds[[#This Row],[13+]]</f>
        <v>#VALUE!</v>
      </c>
      <c r="AD199" s="5" t="e">
        <f>Rebounds[[#This Row],[13+]]-Rebounds[[#This Row],[14+]]</f>
        <v>#VALUE!</v>
      </c>
    </row>
    <row r="200" spans="20:30" x14ac:dyDescent="0.25">
      <c r="T200" s="5" t="e">
        <f>Rebounds[[#This Row],[3+]]-Rebounds[[#This Row],[4+]]</f>
        <v>#VALUE!</v>
      </c>
      <c r="U200" s="5" t="e">
        <f>Rebounds[[#This Row],[4+]]-Rebounds[[#This Row],[5+]]</f>
        <v>#VALUE!</v>
      </c>
      <c r="V200" s="5" t="e">
        <f>Rebounds[[#This Row],[5+]]-Rebounds[[#This Row],[6+]]</f>
        <v>#VALUE!</v>
      </c>
      <c r="W200" s="5" t="e">
        <f>Rebounds[[#This Row],[6+]]-Rebounds[[#This Row],[7+]]</f>
        <v>#VALUE!</v>
      </c>
      <c r="X200" s="5" t="e">
        <f>Rebounds[[#This Row],[7+]]-Rebounds[[#This Row],[8+]]</f>
        <v>#VALUE!</v>
      </c>
      <c r="Y200" s="5" t="e">
        <f>Rebounds[[#This Row],[8+]]-Rebounds[[#This Row],[9+]]</f>
        <v>#VALUE!</v>
      </c>
      <c r="Z200" s="5" t="e">
        <f>Rebounds[[#This Row],[9+]]-Rebounds[[#This Row],[10+]]</f>
        <v>#VALUE!</v>
      </c>
      <c r="AA200" s="5" t="e">
        <f>Rebounds[[#This Row],[10+]]-Rebounds[[#This Row],[11+]]</f>
        <v>#VALUE!</v>
      </c>
      <c r="AB200" s="5" t="e">
        <f>Rebounds[[#This Row],[11+]]-Rebounds[[#This Row],[12+]]</f>
        <v>#VALUE!</v>
      </c>
      <c r="AC200" s="5" t="e">
        <f>Rebounds[[#This Row],[12+]]-Rebounds[[#This Row],[13+]]</f>
        <v>#VALUE!</v>
      </c>
      <c r="AD200" s="5" t="e">
        <f>Rebounds[[#This Row],[13+]]-Rebounds[[#This Row],[14+]]</f>
        <v>#VALUE!</v>
      </c>
    </row>
    <row r="201" spans="20:30" x14ac:dyDescent="0.25">
      <c r="T201" s="5" t="e">
        <f>Rebounds[[#This Row],[3+]]-Rebounds[[#This Row],[4+]]</f>
        <v>#VALUE!</v>
      </c>
      <c r="U201" s="5" t="e">
        <f>Rebounds[[#This Row],[4+]]-Rebounds[[#This Row],[5+]]</f>
        <v>#VALUE!</v>
      </c>
      <c r="V201" s="5" t="e">
        <f>Rebounds[[#This Row],[5+]]-Rebounds[[#This Row],[6+]]</f>
        <v>#VALUE!</v>
      </c>
      <c r="W201" s="5" t="e">
        <f>Rebounds[[#This Row],[6+]]-Rebounds[[#This Row],[7+]]</f>
        <v>#VALUE!</v>
      </c>
      <c r="X201" s="5" t="e">
        <f>Rebounds[[#This Row],[7+]]-Rebounds[[#This Row],[8+]]</f>
        <v>#VALUE!</v>
      </c>
      <c r="Y201" s="5" t="e">
        <f>Rebounds[[#This Row],[8+]]-Rebounds[[#This Row],[9+]]</f>
        <v>#VALUE!</v>
      </c>
      <c r="Z201" s="5" t="e">
        <f>Rebounds[[#This Row],[9+]]-Rebounds[[#This Row],[10+]]</f>
        <v>#VALUE!</v>
      </c>
      <c r="AA201" s="5" t="e">
        <f>Rebounds[[#This Row],[10+]]-Rebounds[[#This Row],[11+]]</f>
        <v>#VALUE!</v>
      </c>
      <c r="AB201" s="5" t="e">
        <f>Rebounds[[#This Row],[11+]]-Rebounds[[#This Row],[12+]]</f>
        <v>#VALUE!</v>
      </c>
      <c r="AC201" s="5" t="e">
        <f>Rebounds[[#This Row],[12+]]-Rebounds[[#This Row],[13+]]</f>
        <v>#VALUE!</v>
      </c>
      <c r="AD201" s="5" t="e">
        <f>Rebounds[[#This Row],[13+]]-Rebounds[[#This Row],[14+]]</f>
        <v>#VALUE!</v>
      </c>
    </row>
    <row r="202" spans="20:30" x14ac:dyDescent="0.25">
      <c r="T202" s="5" t="e">
        <f>Rebounds[[#This Row],[3+]]-Rebounds[[#This Row],[4+]]</f>
        <v>#VALUE!</v>
      </c>
      <c r="U202" s="5" t="e">
        <f>Rebounds[[#This Row],[4+]]-Rebounds[[#This Row],[5+]]</f>
        <v>#VALUE!</v>
      </c>
      <c r="V202" s="5" t="e">
        <f>Rebounds[[#This Row],[5+]]-Rebounds[[#This Row],[6+]]</f>
        <v>#VALUE!</v>
      </c>
      <c r="W202" s="5" t="e">
        <f>Rebounds[[#This Row],[6+]]-Rebounds[[#This Row],[7+]]</f>
        <v>#VALUE!</v>
      </c>
      <c r="X202" s="5" t="e">
        <f>Rebounds[[#This Row],[7+]]-Rebounds[[#This Row],[8+]]</f>
        <v>#VALUE!</v>
      </c>
      <c r="Y202" s="5" t="e">
        <f>Rebounds[[#This Row],[8+]]-Rebounds[[#This Row],[9+]]</f>
        <v>#VALUE!</v>
      </c>
      <c r="Z202" s="5" t="e">
        <f>Rebounds[[#This Row],[9+]]-Rebounds[[#This Row],[10+]]</f>
        <v>#VALUE!</v>
      </c>
      <c r="AA202" s="5" t="e">
        <f>Rebounds[[#This Row],[10+]]-Rebounds[[#This Row],[11+]]</f>
        <v>#VALUE!</v>
      </c>
      <c r="AB202" s="5" t="e">
        <f>Rebounds[[#This Row],[11+]]-Rebounds[[#This Row],[12+]]</f>
        <v>#VALUE!</v>
      </c>
      <c r="AC202" s="5" t="e">
        <f>Rebounds[[#This Row],[12+]]-Rebounds[[#This Row],[13+]]</f>
        <v>#VALUE!</v>
      </c>
      <c r="AD202" s="5" t="e">
        <f>Rebounds[[#This Row],[13+]]-Rebounds[[#This Row],[14+]]</f>
        <v>#VALUE!</v>
      </c>
    </row>
    <row r="203" spans="20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20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20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20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20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20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157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zoomScale="160" zoomScaleNormal="160" workbookViewId="0">
      <pane xSplit="7" ySplit="1" topLeftCell="H29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41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2.7109375" bestFit="1" customWidth="1"/>
    <col min="6" max="6" width="9.7109375" bestFit="1" customWidth="1"/>
    <col min="7" max="7" width="6.85546875" bestFit="1" customWidth="1"/>
    <col min="8" max="10" width="8.42578125" bestFit="1" customWidth="1"/>
    <col min="11" max="18" width="7.28515625" bestFit="1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6" t="str">
        <f>HYPERLINK("https://www.nba.com/stats/player/1630217/boxscores-traditional", "Desmond Bane")</f>
        <v>Desmond Bane</v>
      </c>
      <c r="F2">
        <v>4.4000000000000004</v>
      </c>
      <c r="G2" s="4">
        <v>1.02</v>
      </c>
      <c r="H2" s="3">
        <v>0.99060999999999999</v>
      </c>
      <c r="I2" s="3">
        <v>0.91466000000000003</v>
      </c>
      <c r="J2" s="3">
        <v>0.65173000000000003</v>
      </c>
      <c r="K2" s="3">
        <v>0.27760000000000001</v>
      </c>
      <c r="L2" s="3">
        <v>5.8209999999999998E-2</v>
      </c>
      <c r="M2" s="3">
        <v>5.3899999999999998E-3</v>
      </c>
      <c r="N2" s="3">
        <v>2.1000000000000001E-4</v>
      </c>
      <c r="O2" s="3">
        <v>0</v>
      </c>
      <c r="P2" s="3">
        <v>0</v>
      </c>
      <c r="Q2" s="3">
        <v>0</v>
      </c>
      <c r="R2" s="3">
        <v>0</v>
      </c>
      <c r="S2" s="5">
        <f>Assists[[#This Row],[2+]]-Assists[[#This Row],[3+]]</f>
        <v>7.5949999999999962E-2</v>
      </c>
      <c r="T2" s="5">
        <f>Assists[[#This Row],[3+]]-Assists[[#This Row],[4+]]</f>
        <v>0.26293</v>
      </c>
      <c r="U2" s="5">
        <f>Assists[[#This Row],[4+]]-Assists[[#This Row],[5+]]</f>
        <v>0.37413000000000002</v>
      </c>
      <c r="V2" s="5">
        <f>Assists[[#This Row],[5+]]-Assists[[#This Row],[6+]]</f>
        <v>0.21939000000000003</v>
      </c>
      <c r="W2" s="5">
        <f>Assists[[#This Row],[6+]]-Assists[[#This Row],[7+]]</f>
        <v>5.2819999999999999E-2</v>
      </c>
      <c r="X2" s="5">
        <f>Assists[[#This Row],[7+]]-Assists[[#This Row],[8+]]</f>
        <v>5.1799999999999997E-3</v>
      </c>
      <c r="Y2" s="5">
        <f>Assists[[#This Row],[8+]]-Assists[[#This Row],[9+]]</f>
        <v>2.1000000000000001E-4</v>
      </c>
      <c r="Z2" s="5">
        <f>Assists[[#This Row],[9+]]-Assists[[#This Row],[10+]]</f>
        <v>0</v>
      </c>
      <c r="AA2" s="5">
        <f>Assists[[#This Row],[10+]]-Assists[[#This Row],[11+]]</f>
        <v>0</v>
      </c>
      <c r="AB2" s="5">
        <f>Assists[[#This Row],[11+]]-Assists[[#This Row],[12+]]</f>
        <v>0</v>
      </c>
      <c r="AC2" s="5"/>
      <c r="AD2" s="5"/>
    </row>
    <row r="3" spans="1:30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6" t="str">
        <f>HYPERLINK("https://www.nba.com/stats/player/1629630/boxscores-traditional", "Ja Morant")</f>
        <v>Ja Morant</v>
      </c>
      <c r="F3">
        <v>6</v>
      </c>
      <c r="G3" s="4">
        <v>3.0329999999999999</v>
      </c>
      <c r="H3" s="3">
        <v>0.90658000000000005</v>
      </c>
      <c r="I3" s="3">
        <v>0.83891000000000004</v>
      </c>
      <c r="J3" s="3">
        <v>0.74536999999999998</v>
      </c>
      <c r="K3" s="3">
        <v>0.62929999999999997</v>
      </c>
      <c r="L3" s="3">
        <v>0.5</v>
      </c>
      <c r="M3" s="3">
        <v>0.37069999999999997</v>
      </c>
      <c r="N3" s="3">
        <v>0.25463000000000002</v>
      </c>
      <c r="O3" s="3">
        <v>0.16109000000000001</v>
      </c>
      <c r="P3" s="3">
        <v>9.3420000000000003E-2</v>
      </c>
      <c r="Q3" s="3">
        <v>4.947E-2</v>
      </c>
      <c r="R3" s="3">
        <v>2.385E-2</v>
      </c>
      <c r="S3" s="5">
        <f>Assists[[#This Row],[2+]]-Assists[[#This Row],[3+]]</f>
        <v>6.7670000000000008E-2</v>
      </c>
      <c r="T3" s="5">
        <f>Assists[[#This Row],[3+]]-Assists[[#This Row],[4+]]</f>
        <v>9.3540000000000068E-2</v>
      </c>
      <c r="U3" s="5">
        <f>Assists[[#This Row],[4+]]-Assists[[#This Row],[5+]]</f>
        <v>0.11607000000000001</v>
      </c>
      <c r="V3" s="5">
        <f>Assists[[#This Row],[5+]]-Assists[[#This Row],[6+]]</f>
        <v>0.12929999999999997</v>
      </c>
      <c r="W3" s="5">
        <f>Assists[[#This Row],[6+]]-Assists[[#This Row],[7+]]</f>
        <v>0.12930000000000003</v>
      </c>
      <c r="X3" s="5">
        <f>Assists[[#This Row],[7+]]-Assists[[#This Row],[8+]]</f>
        <v>0.11606999999999995</v>
      </c>
      <c r="Y3" s="5">
        <f>Assists[[#This Row],[8+]]-Assists[[#This Row],[9+]]</f>
        <v>9.3540000000000012E-2</v>
      </c>
      <c r="Z3" s="5">
        <f>Assists[[#This Row],[9+]]-Assists[[#This Row],[10+]]</f>
        <v>6.7670000000000008E-2</v>
      </c>
      <c r="AA3" s="5">
        <f>Assists[[#This Row],[10+]]-Assists[[#This Row],[11+]]</f>
        <v>4.3950000000000003E-2</v>
      </c>
      <c r="AB3" s="5">
        <f>Assists[[#This Row],[11+]]-Assists[[#This Row],[12+]]</f>
        <v>2.562E-2</v>
      </c>
    </row>
    <row r="4" spans="1:30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6" t="str">
        <f>HYPERLINK("https://www.nba.com/stats/player/1630590/boxscores-traditional", "Scotty Pippen Jr.")</f>
        <v>Scotty Pippen Jr.</v>
      </c>
      <c r="F4">
        <v>4.2</v>
      </c>
      <c r="G4" s="4">
        <v>3.37</v>
      </c>
      <c r="H4" s="3">
        <v>0.74214999999999998</v>
      </c>
      <c r="I4" s="3">
        <v>0.64058000000000004</v>
      </c>
      <c r="J4" s="3">
        <v>0.52392000000000005</v>
      </c>
      <c r="K4" s="3">
        <v>0.40516999999999997</v>
      </c>
      <c r="L4" s="3">
        <v>0.29805999999999999</v>
      </c>
      <c r="M4" s="3">
        <v>0.20327000000000001</v>
      </c>
      <c r="N4" s="3">
        <v>0.12923999999999999</v>
      </c>
      <c r="O4" s="3">
        <v>7.7799999999999994E-2</v>
      </c>
      <c r="P4" s="3">
        <v>4.2720000000000001E-2</v>
      </c>
      <c r="Q4" s="3">
        <v>2.1690000000000001E-2</v>
      </c>
      <c r="R4" s="3">
        <v>1.044E-2</v>
      </c>
      <c r="S4" s="5">
        <f>Assists[[#This Row],[2+]]-Assists[[#This Row],[3+]]</f>
        <v>0.10156999999999994</v>
      </c>
      <c r="T4" s="5">
        <f>Assists[[#This Row],[3+]]-Assists[[#This Row],[4+]]</f>
        <v>0.11665999999999999</v>
      </c>
      <c r="U4" s="5">
        <f>Assists[[#This Row],[4+]]-Assists[[#This Row],[5+]]</f>
        <v>0.11875000000000008</v>
      </c>
      <c r="V4" s="5">
        <f>Assists[[#This Row],[5+]]-Assists[[#This Row],[6+]]</f>
        <v>0.10710999999999998</v>
      </c>
      <c r="W4" s="5">
        <f>Assists[[#This Row],[6+]]-Assists[[#This Row],[7+]]</f>
        <v>9.4789999999999985E-2</v>
      </c>
      <c r="X4" s="5">
        <f>Assists[[#This Row],[7+]]-Assists[[#This Row],[8+]]</f>
        <v>7.4030000000000012E-2</v>
      </c>
      <c r="Y4" s="5">
        <f>Assists[[#This Row],[8+]]-Assists[[#This Row],[9+]]</f>
        <v>5.144E-2</v>
      </c>
      <c r="Z4" s="5">
        <f>Assists[[#This Row],[9+]]-Assists[[#This Row],[10+]]</f>
        <v>3.5079999999999993E-2</v>
      </c>
      <c r="AA4" s="5">
        <f>Assists[[#This Row],[10+]]-Assists[[#This Row],[11+]]</f>
        <v>2.103E-2</v>
      </c>
      <c r="AB4" s="5">
        <f>Assists[[#This Row],[11+]]-Assists[[#This Row],[12+]]</f>
        <v>1.1250000000000001E-2</v>
      </c>
    </row>
    <row r="5" spans="1:30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6" t="str">
        <f>HYPERLINK("https://www.nba.com/stats/player/1628379/boxscores-traditional", "Luke Kennard")</f>
        <v>Luke Kennard</v>
      </c>
      <c r="F5">
        <v>2.4</v>
      </c>
      <c r="G5" s="4">
        <v>0.8</v>
      </c>
      <c r="H5" s="3">
        <v>0.69145999999999996</v>
      </c>
      <c r="I5" s="3">
        <v>0.22663</v>
      </c>
      <c r="J5" s="3">
        <v>2.2749999999999999E-2</v>
      </c>
      <c r="K5" s="3">
        <v>5.8E-4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5">
        <f>Assists[[#This Row],[2+]]-Assists[[#This Row],[3+]]</f>
        <v>0.46482999999999997</v>
      </c>
      <c r="T5" s="5">
        <f>Assists[[#This Row],[3+]]-Assists[[#This Row],[4+]]</f>
        <v>0.20388000000000001</v>
      </c>
      <c r="U5" s="5">
        <f>Assists[[#This Row],[4+]]-Assists[[#This Row],[5+]]</f>
        <v>2.2169999999999999E-2</v>
      </c>
      <c r="V5" s="5">
        <f>Assists[[#This Row],[5+]]-Assists[[#This Row],[6+]]</f>
        <v>5.8E-4</v>
      </c>
      <c r="W5" s="5">
        <f>Assists[[#This Row],[6+]]-Assists[[#This Row],[7+]]</f>
        <v>0</v>
      </c>
      <c r="X5" s="5">
        <f>Assists[[#This Row],[7+]]-Assists[[#This Row],[8+]]</f>
        <v>0</v>
      </c>
      <c r="Y5" s="5">
        <f>Assists[[#This Row],[8+]]-Assists[[#This Row],[9+]]</f>
        <v>0</v>
      </c>
      <c r="Z5" s="5">
        <f>Assists[[#This Row],[9+]]-Assists[[#This Row],[10+]]</f>
        <v>0</v>
      </c>
      <c r="AA5" s="5">
        <f>Assists[[#This Row],[10+]]-Assists[[#This Row],[11+]]</f>
        <v>0</v>
      </c>
      <c r="AB5" s="5">
        <f>Assists[[#This Row],[11+]]-Assists[[#This Row],[12+]]</f>
        <v>0</v>
      </c>
    </row>
    <row r="6" spans="1:30" x14ac:dyDescent="0.25">
      <c r="A6" s="10">
        <v>22400788</v>
      </c>
      <c r="B6" t="s">
        <v>218</v>
      </c>
      <c r="C6" t="s">
        <v>219</v>
      </c>
      <c r="D6" s="11">
        <v>0.79166666666666663</v>
      </c>
      <c r="E6" s="6" t="str">
        <f>HYPERLINK("https://www.nba.com/stats/player/1630583/boxscores-traditional", "Santi Aldama")</f>
        <v>Santi Aldama</v>
      </c>
      <c r="F6">
        <v>3</v>
      </c>
      <c r="G6" s="4">
        <v>2.2800000000000002</v>
      </c>
      <c r="H6" s="3">
        <v>0.67003000000000001</v>
      </c>
      <c r="I6" s="3">
        <v>0.5</v>
      </c>
      <c r="J6" s="3">
        <v>0.32996999999999999</v>
      </c>
      <c r="K6" s="3">
        <v>0.18942999999999999</v>
      </c>
      <c r="L6" s="3">
        <v>9.3420000000000003E-2</v>
      </c>
      <c r="M6" s="3">
        <v>4.0059999999999998E-2</v>
      </c>
      <c r="N6" s="3">
        <v>1.426E-2</v>
      </c>
      <c r="O6" s="3">
        <v>4.2700000000000004E-3</v>
      </c>
      <c r="P6" s="3">
        <v>1.07E-3</v>
      </c>
      <c r="Q6" s="3">
        <v>2.2000000000000001E-4</v>
      </c>
      <c r="R6" s="3">
        <v>4.0000000000000003E-5</v>
      </c>
      <c r="S6" s="5">
        <f>Assists[[#This Row],[2+]]-Assists[[#This Row],[3+]]</f>
        <v>0.17003000000000001</v>
      </c>
      <c r="T6" s="5">
        <f>Assists[[#This Row],[3+]]-Assists[[#This Row],[4+]]</f>
        <v>0.17003000000000001</v>
      </c>
      <c r="U6" s="5">
        <f>Assists[[#This Row],[4+]]-Assists[[#This Row],[5+]]</f>
        <v>0.14054</v>
      </c>
      <c r="V6" s="5">
        <f>Assists[[#This Row],[5+]]-Assists[[#This Row],[6+]]</f>
        <v>9.6009999999999984E-2</v>
      </c>
      <c r="W6" s="5">
        <f>Assists[[#This Row],[6+]]-Assists[[#This Row],[7+]]</f>
        <v>5.3360000000000005E-2</v>
      </c>
      <c r="X6" s="5">
        <f>Assists[[#This Row],[7+]]-Assists[[#This Row],[8+]]</f>
        <v>2.5799999999999997E-2</v>
      </c>
      <c r="Y6" s="5">
        <f>Assists[[#This Row],[8+]]-Assists[[#This Row],[9+]]</f>
        <v>9.9899999999999989E-3</v>
      </c>
      <c r="Z6" s="5">
        <f>Assists[[#This Row],[9+]]-Assists[[#This Row],[10+]]</f>
        <v>3.2000000000000006E-3</v>
      </c>
      <c r="AA6" s="5">
        <f>Assists[[#This Row],[10+]]-Assists[[#This Row],[11+]]</f>
        <v>8.4999999999999995E-4</v>
      </c>
      <c r="AB6" s="5">
        <f>Assists[[#This Row],[11+]]-Assists[[#This Row],[12+]]</f>
        <v>1.8000000000000001E-4</v>
      </c>
    </row>
    <row r="7" spans="1:30" x14ac:dyDescent="0.25">
      <c r="A7" s="10">
        <v>22400788</v>
      </c>
      <c r="B7" t="s">
        <v>218</v>
      </c>
      <c r="C7" t="s">
        <v>219</v>
      </c>
      <c r="D7" s="11">
        <v>0.79166666666666663</v>
      </c>
      <c r="E7" s="6" t="str">
        <f>HYPERLINK("https://www.nba.com/stats/player/1628991/boxscores-traditional", "Jaren Jackson Jr.")</f>
        <v>Jaren Jackson Jr.</v>
      </c>
      <c r="F7">
        <v>2.4</v>
      </c>
      <c r="G7" s="4">
        <v>1.02</v>
      </c>
      <c r="H7" s="3">
        <v>0.65173000000000003</v>
      </c>
      <c r="I7" s="3">
        <v>0.27760000000000001</v>
      </c>
      <c r="J7" s="3">
        <v>5.8209999999999998E-2</v>
      </c>
      <c r="K7" s="3">
        <v>5.3899999999999998E-3</v>
      </c>
      <c r="L7" s="3">
        <v>2.1000000000000001E-4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5">
        <f>Assists[[#This Row],[2+]]-Assists[[#This Row],[3+]]</f>
        <v>0.37413000000000002</v>
      </c>
      <c r="T7" s="5">
        <f>Assists[[#This Row],[3+]]-Assists[[#This Row],[4+]]</f>
        <v>0.21939000000000003</v>
      </c>
      <c r="U7" s="5">
        <f>Assists[[#This Row],[4+]]-Assists[[#This Row],[5+]]</f>
        <v>5.2819999999999999E-2</v>
      </c>
      <c r="V7" s="5">
        <f>Assists[[#This Row],[5+]]-Assists[[#This Row],[6+]]</f>
        <v>5.1799999999999997E-3</v>
      </c>
      <c r="W7" s="5">
        <f>Assists[[#This Row],[6+]]-Assists[[#This Row],[7+]]</f>
        <v>2.1000000000000001E-4</v>
      </c>
      <c r="X7" s="5">
        <f>Assists[[#This Row],[7+]]-Assists[[#This Row],[8+]]</f>
        <v>0</v>
      </c>
      <c r="Y7" s="5">
        <f>Assists[[#This Row],[8+]]-Assists[[#This Row],[9+]]</f>
        <v>0</v>
      </c>
      <c r="Z7" s="5">
        <f>Assists[[#This Row],[9+]]-Assists[[#This Row],[10+]]</f>
        <v>0</v>
      </c>
      <c r="AA7" s="5">
        <f>Assists[[#This Row],[10+]]-Assists[[#This Row],[11+]]</f>
        <v>0</v>
      </c>
      <c r="AB7" s="5">
        <f>Assists[[#This Row],[11+]]-Assists[[#This Row],[12+]]</f>
        <v>0</v>
      </c>
    </row>
    <row r="8" spans="1:30" x14ac:dyDescent="0.25">
      <c r="A8" s="10">
        <v>22400788</v>
      </c>
      <c r="B8" t="s">
        <v>218</v>
      </c>
      <c r="C8" t="s">
        <v>219</v>
      </c>
      <c r="D8" s="11">
        <v>0.79166666666666663</v>
      </c>
      <c r="E8" s="6" t="str">
        <f>HYPERLINK("https://www.nba.com/stats/player/1631246/boxscores-traditional", "Vince Williams Jr.")</f>
        <v>Vince Williams Jr.</v>
      </c>
      <c r="F8">
        <v>2.6</v>
      </c>
      <c r="G8" s="4">
        <v>1.625</v>
      </c>
      <c r="H8" s="3">
        <v>0.64431000000000005</v>
      </c>
      <c r="I8" s="3">
        <v>0.40128999999999998</v>
      </c>
      <c r="J8" s="3">
        <v>0.19489000000000001</v>
      </c>
      <c r="K8" s="3">
        <v>6.9440000000000002E-2</v>
      </c>
      <c r="L8" s="3">
        <v>1.831E-2</v>
      </c>
      <c r="M8" s="3">
        <v>3.3600000000000001E-3</v>
      </c>
      <c r="N8" s="3">
        <v>4.4999999999999999E-4</v>
      </c>
      <c r="O8" s="3">
        <v>4.0000000000000003E-5</v>
      </c>
      <c r="P8" s="3">
        <v>0</v>
      </c>
      <c r="Q8" s="3">
        <v>0</v>
      </c>
      <c r="R8" s="3">
        <v>0</v>
      </c>
      <c r="S8" s="5">
        <f>Assists[[#This Row],[2+]]-Assists[[#This Row],[3+]]</f>
        <v>0.24302000000000007</v>
      </c>
      <c r="T8" s="5">
        <f>Assists[[#This Row],[3+]]-Assists[[#This Row],[4+]]</f>
        <v>0.20639999999999997</v>
      </c>
      <c r="U8" s="5">
        <f>Assists[[#This Row],[4+]]-Assists[[#This Row],[5+]]</f>
        <v>0.12545000000000001</v>
      </c>
      <c r="V8" s="5">
        <f>Assists[[#This Row],[5+]]-Assists[[#This Row],[6+]]</f>
        <v>5.1130000000000002E-2</v>
      </c>
      <c r="W8" s="5">
        <f>Assists[[#This Row],[6+]]-Assists[[#This Row],[7+]]</f>
        <v>1.495E-2</v>
      </c>
      <c r="X8" s="5">
        <f>Assists[[#This Row],[7+]]-Assists[[#This Row],[8+]]</f>
        <v>2.9100000000000003E-3</v>
      </c>
      <c r="Y8" s="5">
        <f>Assists[[#This Row],[8+]]-Assists[[#This Row],[9+]]</f>
        <v>4.0999999999999999E-4</v>
      </c>
      <c r="Z8" s="5">
        <f>Assists[[#This Row],[9+]]-Assists[[#This Row],[10+]]</f>
        <v>4.0000000000000003E-5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22400788</v>
      </c>
      <c r="B9" t="s">
        <v>218</v>
      </c>
      <c r="C9" t="s">
        <v>219</v>
      </c>
      <c r="D9" s="11">
        <v>0.79166666666666663</v>
      </c>
      <c r="E9" s="6" t="str">
        <f>HYPERLINK("https://www.nba.com/stats/player/203935/boxscores-traditional", "Marcus Smart")</f>
        <v>Marcus Smart</v>
      </c>
      <c r="F9">
        <v>2.2000000000000002</v>
      </c>
      <c r="G9" s="4">
        <v>0.748</v>
      </c>
      <c r="H9" s="3">
        <v>0.60641999999999996</v>
      </c>
      <c r="I9" s="3">
        <v>0.14230999999999999</v>
      </c>
      <c r="J9" s="3">
        <v>7.9799999999999992E-3</v>
      </c>
      <c r="K9" s="3">
        <v>9.0000000000000006E-5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5">
        <f>Assists[[#This Row],[2+]]-Assists[[#This Row],[3+]]</f>
        <v>0.46410999999999997</v>
      </c>
      <c r="T9" s="5">
        <f>Assists[[#This Row],[3+]]-Assists[[#This Row],[4+]]</f>
        <v>0.13433</v>
      </c>
      <c r="U9" s="5">
        <f>Assists[[#This Row],[4+]]-Assists[[#This Row],[5+]]</f>
        <v>7.8899999999999994E-3</v>
      </c>
      <c r="V9" s="5">
        <f>Assists[[#This Row],[5+]]-Assists[[#This Row],[6+]]</f>
        <v>9.0000000000000006E-5</v>
      </c>
      <c r="W9" s="5">
        <f>Assists[[#This Row],[6+]]-Assists[[#This Row],[7+]]</f>
        <v>0</v>
      </c>
      <c r="X9" s="5">
        <f>Assists[[#This Row],[7+]]-Assists[[#This Row],[8+]]</f>
        <v>0</v>
      </c>
      <c r="Y9" s="5">
        <f>Assists[[#This Row],[8+]]-Assists[[#This Row],[9+]]</f>
        <v>0</v>
      </c>
      <c r="Z9" s="5">
        <f>Assists[[#This Row],[9+]]-Assists[[#This Row],[10+]]</f>
        <v>0</v>
      </c>
      <c r="AA9" s="5">
        <f>Assists[[#This Row],[10+]]-Assists[[#This Row],[11+]]</f>
        <v>0</v>
      </c>
      <c r="AB9" s="5">
        <f>Assists[[#This Row],[11+]]-Assists[[#This Row],[12+]]</f>
        <v>0</v>
      </c>
    </row>
    <row r="10" spans="1:30" x14ac:dyDescent="0.25">
      <c r="A10" s="10">
        <v>22400788</v>
      </c>
      <c r="B10" t="s">
        <v>219</v>
      </c>
      <c r="C10" t="s">
        <v>218</v>
      </c>
      <c r="D10" s="11">
        <v>0.79166666666666663</v>
      </c>
      <c r="E10" s="6" t="str">
        <f>HYPERLINK("https://www.nba.com/stats/player/1630169/boxscores-traditional", "Tyrese Haliburton")</f>
        <v>Tyrese Haliburton</v>
      </c>
      <c r="F10">
        <v>7.6</v>
      </c>
      <c r="G10" s="4">
        <v>1.02</v>
      </c>
      <c r="H10" s="3">
        <v>1</v>
      </c>
      <c r="I10" s="3">
        <v>1</v>
      </c>
      <c r="J10" s="3">
        <v>0.99978999999999996</v>
      </c>
      <c r="K10" s="3">
        <v>0.99460999999999999</v>
      </c>
      <c r="L10" s="3">
        <v>0.94179000000000002</v>
      </c>
      <c r="M10" s="3">
        <v>0.72240000000000004</v>
      </c>
      <c r="N10" s="3">
        <v>0.34827000000000002</v>
      </c>
      <c r="O10" s="3">
        <v>8.5339999999999999E-2</v>
      </c>
      <c r="P10" s="3">
        <v>9.3900000000000008E-3</v>
      </c>
      <c r="Q10" s="3">
        <v>4.2999999999999999E-4</v>
      </c>
      <c r="R10" s="3">
        <v>0</v>
      </c>
      <c r="S10" s="5">
        <f>Assists[[#This Row],[2+]]-Assists[[#This Row],[3+]]</f>
        <v>0</v>
      </c>
      <c r="T10" s="5">
        <f>Assists[[#This Row],[3+]]-Assists[[#This Row],[4+]]</f>
        <v>2.1000000000004349E-4</v>
      </c>
      <c r="U10" s="5">
        <f>Assists[[#This Row],[4+]]-Assists[[#This Row],[5+]]</f>
        <v>5.1799999999999624E-3</v>
      </c>
      <c r="V10" s="5">
        <f>Assists[[#This Row],[5+]]-Assists[[#This Row],[6+]]</f>
        <v>5.2819999999999978E-2</v>
      </c>
      <c r="W10" s="5">
        <f>Assists[[#This Row],[6+]]-Assists[[#This Row],[7+]]</f>
        <v>0.21938999999999997</v>
      </c>
      <c r="X10" s="5">
        <f>Assists[[#This Row],[7+]]-Assists[[#This Row],[8+]]</f>
        <v>0.37413000000000002</v>
      </c>
      <c r="Y10" s="5">
        <f>Assists[[#This Row],[8+]]-Assists[[#This Row],[9+]]</f>
        <v>0.26293</v>
      </c>
      <c r="Z10" s="5">
        <f>Assists[[#This Row],[9+]]-Assists[[#This Row],[10+]]</f>
        <v>7.5950000000000004E-2</v>
      </c>
      <c r="AA10" s="5">
        <f>Assists[[#This Row],[10+]]-Assists[[#This Row],[11+]]</f>
        <v>8.9600000000000009E-3</v>
      </c>
      <c r="AB10" s="5">
        <f>Assists[[#This Row],[11+]]-Assists[[#This Row],[12+]]</f>
        <v>4.2999999999999999E-4</v>
      </c>
    </row>
    <row r="11" spans="1:30" x14ac:dyDescent="0.25">
      <c r="A11" s="10">
        <v>22400788</v>
      </c>
      <c r="B11" t="s">
        <v>219</v>
      </c>
      <c r="C11" t="s">
        <v>218</v>
      </c>
      <c r="D11" s="11">
        <v>0.79166666666666663</v>
      </c>
      <c r="E11" s="6" t="str">
        <f>HYPERLINK("https://www.nba.com/stats/player/1628418/boxscores-traditional", "Thomas Bryant")</f>
        <v>Thomas Bryant</v>
      </c>
      <c r="F11">
        <v>3.8</v>
      </c>
      <c r="G11" s="4">
        <v>0.98</v>
      </c>
      <c r="H11" s="3">
        <v>0.96711999999999998</v>
      </c>
      <c r="I11" s="3">
        <v>0.79388999999999998</v>
      </c>
      <c r="J11" s="3">
        <v>0.42074</v>
      </c>
      <c r="K11" s="3">
        <v>0.11123</v>
      </c>
      <c r="L11" s="3">
        <v>1.255E-2</v>
      </c>
      <c r="M11" s="3">
        <v>5.4000000000000001E-4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5">
        <f>Assists[[#This Row],[2+]]-Assists[[#This Row],[3+]]</f>
        <v>0.17323</v>
      </c>
      <c r="T11" s="5">
        <f>Assists[[#This Row],[3+]]-Assists[[#This Row],[4+]]</f>
        <v>0.37314999999999998</v>
      </c>
      <c r="U11" s="5">
        <f>Assists[[#This Row],[4+]]-Assists[[#This Row],[5+]]</f>
        <v>0.30951000000000001</v>
      </c>
      <c r="V11" s="5">
        <f>Assists[[#This Row],[5+]]-Assists[[#This Row],[6+]]</f>
        <v>9.867999999999999E-2</v>
      </c>
      <c r="W11" s="5">
        <f>Assists[[#This Row],[6+]]-Assists[[#This Row],[7+]]</f>
        <v>1.201E-2</v>
      </c>
      <c r="X11" s="5">
        <f>Assists[[#This Row],[7+]]-Assists[[#This Row],[8+]]</f>
        <v>5.4000000000000001E-4</v>
      </c>
      <c r="Y11" s="5">
        <f>Assists[[#This Row],[8+]]-Assists[[#This Row],[9+]]</f>
        <v>0</v>
      </c>
      <c r="Z11" s="5">
        <f>Assists[[#This Row],[9+]]-Assists[[#This Row],[10+]]</f>
        <v>0</v>
      </c>
      <c r="AA11" s="5">
        <f>Assists[[#This Row],[10+]]-Assists[[#This Row],[11+]]</f>
        <v>0</v>
      </c>
      <c r="AB11" s="5">
        <f>Assists[[#This Row],[11+]]-Assists[[#This Row],[12+]]</f>
        <v>0</v>
      </c>
    </row>
    <row r="12" spans="1:30" x14ac:dyDescent="0.25">
      <c r="A12" s="10">
        <v>22400788</v>
      </c>
      <c r="B12" t="s">
        <v>219</v>
      </c>
      <c r="C12" t="s">
        <v>218</v>
      </c>
      <c r="D12" s="11">
        <v>0.79166666666666663</v>
      </c>
      <c r="E12" s="6" t="str">
        <f>HYPERLINK("https://www.nba.com/stats/player/204456/boxscores-traditional", "T.J. McConnell")</f>
        <v>T.J. McConnell</v>
      </c>
      <c r="F12">
        <v>5.2</v>
      </c>
      <c r="G12" s="4">
        <v>2.6379999999999999</v>
      </c>
      <c r="H12" s="3">
        <v>0.88685999999999998</v>
      </c>
      <c r="I12" s="3">
        <v>0.79673000000000005</v>
      </c>
      <c r="J12" s="3">
        <v>0.67364000000000002</v>
      </c>
      <c r="K12" s="3">
        <v>0.53188000000000002</v>
      </c>
      <c r="L12" s="3">
        <v>0.38208999999999999</v>
      </c>
      <c r="M12" s="3">
        <v>0.24825</v>
      </c>
      <c r="N12" s="3">
        <v>0.14457</v>
      </c>
      <c r="O12" s="3">
        <v>7.4929999999999997E-2</v>
      </c>
      <c r="P12" s="3">
        <v>3.4380000000000001E-2</v>
      </c>
      <c r="Q12" s="3">
        <v>1.3899999999999999E-2</v>
      </c>
      <c r="R12" s="3">
        <v>4.9399999999999999E-3</v>
      </c>
      <c r="S12" s="5">
        <f>Assists[[#This Row],[2+]]-Assists[[#This Row],[3+]]</f>
        <v>9.0129999999999932E-2</v>
      </c>
      <c r="T12" s="5">
        <f>Assists[[#This Row],[3+]]-Assists[[#This Row],[4+]]</f>
        <v>0.12309000000000003</v>
      </c>
      <c r="U12" s="5">
        <f>Assists[[#This Row],[4+]]-Assists[[#This Row],[5+]]</f>
        <v>0.14176</v>
      </c>
      <c r="V12" s="5">
        <f>Assists[[#This Row],[5+]]-Assists[[#This Row],[6+]]</f>
        <v>0.14979000000000003</v>
      </c>
      <c r="W12" s="5">
        <f>Assists[[#This Row],[6+]]-Assists[[#This Row],[7+]]</f>
        <v>0.13383999999999999</v>
      </c>
      <c r="X12" s="5">
        <f>Assists[[#This Row],[7+]]-Assists[[#This Row],[8+]]</f>
        <v>0.10367999999999999</v>
      </c>
      <c r="Y12" s="5">
        <f>Assists[[#This Row],[8+]]-Assists[[#This Row],[9+]]</f>
        <v>6.9640000000000007E-2</v>
      </c>
      <c r="Z12" s="5">
        <f>Assists[[#This Row],[9+]]-Assists[[#This Row],[10+]]</f>
        <v>4.0549999999999996E-2</v>
      </c>
      <c r="AA12" s="5">
        <f>Assists[[#This Row],[10+]]-Assists[[#This Row],[11+]]</f>
        <v>2.0480000000000002E-2</v>
      </c>
      <c r="AB12" s="5">
        <f>Assists[[#This Row],[11+]]-Assists[[#This Row],[12+]]</f>
        <v>8.9599999999999992E-3</v>
      </c>
    </row>
    <row r="13" spans="1:30" x14ac:dyDescent="0.25">
      <c r="A13" s="10">
        <v>22400788</v>
      </c>
      <c r="B13" t="s">
        <v>219</v>
      </c>
      <c r="C13" t="s">
        <v>218</v>
      </c>
      <c r="D13" s="11">
        <v>0.79166666666666663</v>
      </c>
      <c r="E13" s="6" t="str">
        <f>HYPERLINK("https://www.nba.com/stats/player/1629614/boxscores-traditional", "Andrew Nembhard")</f>
        <v>Andrew Nembhard</v>
      </c>
      <c r="F13">
        <v>2.6</v>
      </c>
      <c r="G13" s="4">
        <v>0.8</v>
      </c>
      <c r="H13" s="3">
        <v>0.77337</v>
      </c>
      <c r="I13" s="3">
        <v>0.30853999999999998</v>
      </c>
      <c r="J13" s="3">
        <v>4.0059999999999998E-2</v>
      </c>
      <c r="K13" s="3">
        <v>1.3500000000000001E-3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5">
        <f>Assists[[#This Row],[2+]]-Assists[[#This Row],[3+]]</f>
        <v>0.46483000000000002</v>
      </c>
      <c r="T13" s="5">
        <f>Assists[[#This Row],[3+]]-Assists[[#This Row],[4+]]</f>
        <v>0.26848</v>
      </c>
      <c r="U13" s="5">
        <f>Assists[[#This Row],[4+]]-Assists[[#This Row],[5+]]</f>
        <v>3.8710000000000001E-2</v>
      </c>
      <c r="V13" s="5">
        <f>Assists[[#This Row],[5+]]-Assists[[#This Row],[6+]]</f>
        <v>1.3500000000000001E-3</v>
      </c>
      <c r="W13" s="5">
        <f>Assists[[#This Row],[6+]]-Assists[[#This Row],[7+]]</f>
        <v>0</v>
      </c>
      <c r="X13" s="5">
        <f>Assists[[#This Row],[7+]]-Assists[[#This Row],[8+]]</f>
        <v>0</v>
      </c>
      <c r="Y13" s="5">
        <f>Assists[[#This Row],[8+]]-Assists[[#This Row],[9+]]</f>
        <v>0</v>
      </c>
      <c r="Z13" s="5">
        <f>Assists[[#This Row],[9+]]-Assists[[#This Row],[10+]]</f>
        <v>0</v>
      </c>
      <c r="AA13" s="5">
        <f>Assists[[#This Row],[10+]]-Assists[[#This Row],[11+]]</f>
        <v>0</v>
      </c>
      <c r="AB13" s="5">
        <f>Assists[[#This Row],[11+]]-Assists[[#This Row],[12+]]</f>
        <v>0</v>
      </c>
    </row>
    <row r="14" spans="1:30" x14ac:dyDescent="0.25">
      <c r="A14" s="10">
        <v>22400788</v>
      </c>
      <c r="B14" t="s">
        <v>219</v>
      </c>
      <c r="C14" t="s">
        <v>218</v>
      </c>
      <c r="D14" s="11">
        <v>0.79166666666666663</v>
      </c>
      <c r="E14" s="6" t="str">
        <f>HYPERLINK("https://www.nba.com/stats/player/1631097/boxscores-traditional", "Bennedict Mathurin")</f>
        <v>Bennedict Mathurin</v>
      </c>
      <c r="F14">
        <v>2.8</v>
      </c>
      <c r="G14" s="4">
        <v>1.6</v>
      </c>
      <c r="H14" s="3">
        <v>0.69145999999999996</v>
      </c>
      <c r="I14" s="3">
        <v>0.44828000000000001</v>
      </c>
      <c r="J14" s="3">
        <v>0.22663</v>
      </c>
      <c r="K14" s="3">
        <v>8.3790000000000003E-2</v>
      </c>
      <c r="L14" s="3">
        <v>2.2749999999999999E-2</v>
      </c>
      <c r="M14" s="3">
        <v>4.2700000000000004E-3</v>
      </c>
      <c r="N14" s="3">
        <v>5.8E-4</v>
      </c>
      <c r="O14" s="3">
        <v>5.0000000000000002E-5</v>
      </c>
      <c r="P14" s="3">
        <v>0</v>
      </c>
      <c r="Q14" s="3">
        <v>0</v>
      </c>
      <c r="R14" s="3">
        <v>0</v>
      </c>
      <c r="S14" s="5">
        <f>Assists[[#This Row],[2+]]-Assists[[#This Row],[3+]]</f>
        <v>0.24317999999999995</v>
      </c>
      <c r="T14" s="5">
        <f>Assists[[#This Row],[3+]]-Assists[[#This Row],[4+]]</f>
        <v>0.22165000000000001</v>
      </c>
      <c r="U14" s="5">
        <f>Assists[[#This Row],[4+]]-Assists[[#This Row],[5+]]</f>
        <v>0.14283999999999999</v>
      </c>
      <c r="V14" s="5">
        <f>Assists[[#This Row],[5+]]-Assists[[#This Row],[6+]]</f>
        <v>6.1040000000000004E-2</v>
      </c>
      <c r="W14" s="5">
        <f>Assists[[#This Row],[6+]]-Assists[[#This Row],[7+]]</f>
        <v>1.848E-2</v>
      </c>
      <c r="X14" s="5">
        <f>Assists[[#This Row],[7+]]-Assists[[#This Row],[8+]]</f>
        <v>3.6900000000000006E-3</v>
      </c>
      <c r="Y14" s="5">
        <f>Assists[[#This Row],[8+]]-Assists[[#This Row],[9+]]</f>
        <v>5.2999999999999998E-4</v>
      </c>
      <c r="Z14" s="5">
        <f>Assists[[#This Row],[9+]]-Assists[[#This Row],[10+]]</f>
        <v>5.0000000000000002E-5</v>
      </c>
      <c r="AA14" s="5">
        <f>Assists[[#This Row],[10+]]-Assists[[#This Row],[11+]]</f>
        <v>0</v>
      </c>
      <c r="AB14" s="5">
        <f>Assists[[#This Row],[11+]]-Assists[[#This Row],[12+]]</f>
        <v>0</v>
      </c>
    </row>
    <row r="15" spans="1:30" x14ac:dyDescent="0.25">
      <c r="A15" s="10">
        <v>22400788</v>
      </c>
      <c r="B15" t="s">
        <v>219</v>
      </c>
      <c r="C15" t="s">
        <v>218</v>
      </c>
      <c r="D15" s="11">
        <v>0.79166666666666663</v>
      </c>
      <c r="E15" s="6" t="str">
        <f>HYPERLINK("https://www.nba.com/stats/player/1627783/boxscores-traditional", "Pascal Siakam")</f>
        <v>Pascal Siakam</v>
      </c>
      <c r="F15">
        <v>2.6</v>
      </c>
      <c r="G15" s="4">
        <v>1.625</v>
      </c>
      <c r="H15" s="3">
        <v>0.64431000000000005</v>
      </c>
      <c r="I15" s="3">
        <v>0.40128999999999998</v>
      </c>
      <c r="J15" s="3">
        <v>0.19489000000000001</v>
      </c>
      <c r="K15" s="3">
        <v>6.9440000000000002E-2</v>
      </c>
      <c r="L15" s="3">
        <v>1.831E-2</v>
      </c>
      <c r="M15" s="3">
        <v>3.3600000000000001E-3</v>
      </c>
      <c r="N15" s="3">
        <v>4.4999999999999999E-4</v>
      </c>
      <c r="O15" s="3">
        <v>4.0000000000000003E-5</v>
      </c>
      <c r="P15" s="3">
        <v>0</v>
      </c>
      <c r="Q15" s="3">
        <v>0</v>
      </c>
      <c r="R15" s="3">
        <v>0</v>
      </c>
      <c r="S15" s="5">
        <f>Assists[[#This Row],[2+]]-Assists[[#This Row],[3+]]</f>
        <v>0.24302000000000007</v>
      </c>
      <c r="T15" s="5">
        <f>Assists[[#This Row],[3+]]-Assists[[#This Row],[4+]]</f>
        <v>0.20639999999999997</v>
      </c>
      <c r="U15" s="5">
        <f>Assists[[#This Row],[4+]]-Assists[[#This Row],[5+]]</f>
        <v>0.12545000000000001</v>
      </c>
      <c r="V15" s="5">
        <f>Assists[[#This Row],[5+]]-Assists[[#This Row],[6+]]</f>
        <v>5.1130000000000002E-2</v>
      </c>
      <c r="W15" s="5">
        <f>Assists[[#This Row],[6+]]-Assists[[#This Row],[7+]]</f>
        <v>1.495E-2</v>
      </c>
      <c r="X15" s="5">
        <f>Assists[[#This Row],[7+]]-Assists[[#This Row],[8+]]</f>
        <v>2.9100000000000003E-3</v>
      </c>
      <c r="Y15" s="5">
        <f>Assists[[#This Row],[8+]]-Assists[[#This Row],[9+]]</f>
        <v>4.0999999999999999E-4</v>
      </c>
      <c r="Z15" s="5">
        <f>Assists[[#This Row],[9+]]-Assists[[#This Row],[10+]]</f>
        <v>4.0000000000000003E-5</v>
      </c>
      <c r="AA15" s="5">
        <f>Assists[[#This Row],[10+]]-Assists[[#This Row],[11+]]</f>
        <v>0</v>
      </c>
      <c r="AB15" s="5">
        <f>Assists[[#This Row],[11+]]-Assists[[#This Row],[12+]]</f>
        <v>0</v>
      </c>
    </row>
    <row r="16" spans="1:30" x14ac:dyDescent="0.25">
      <c r="A16" s="10">
        <v>22400788</v>
      </c>
      <c r="B16" t="s">
        <v>219</v>
      </c>
      <c r="C16" t="s">
        <v>218</v>
      </c>
      <c r="D16" s="11">
        <v>0.79166666666666663</v>
      </c>
      <c r="E16" s="6" t="str">
        <f>HYPERLINK("https://www.nba.com/stats/player/1630174/boxscores-traditional", "Aaron Nesmith")</f>
        <v>Aaron Nesmith</v>
      </c>
      <c r="F16">
        <v>2.2000000000000002</v>
      </c>
      <c r="G16" s="4">
        <v>0.748</v>
      </c>
      <c r="H16" s="3">
        <v>0.60641999999999996</v>
      </c>
      <c r="I16" s="3">
        <v>0.14230999999999999</v>
      </c>
      <c r="J16" s="3">
        <v>7.9799999999999992E-3</v>
      </c>
      <c r="K16" s="3">
        <v>9.0000000000000006E-5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5">
        <f>Assists[[#This Row],[2+]]-Assists[[#This Row],[3+]]</f>
        <v>0.46410999999999997</v>
      </c>
      <c r="T16" s="5">
        <f>Assists[[#This Row],[3+]]-Assists[[#This Row],[4+]]</f>
        <v>0.13433</v>
      </c>
      <c r="U16" s="5">
        <f>Assists[[#This Row],[4+]]-Assists[[#This Row],[5+]]</f>
        <v>7.8899999999999994E-3</v>
      </c>
      <c r="V16" s="5">
        <f>Assists[[#This Row],[5+]]-Assists[[#This Row],[6+]]</f>
        <v>9.0000000000000006E-5</v>
      </c>
      <c r="W16" s="5">
        <f>Assists[[#This Row],[6+]]-Assists[[#This Row],[7+]]</f>
        <v>0</v>
      </c>
      <c r="X16" s="5">
        <f>Assists[[#This Row],[7+]]-Assists[[#This Row],[8+]]</f>
        <v>0</v>
      </c>
      <c r="Y16" s="5">
        <f>Assists[[#This Row],[8+]]-Assists[[#This Row],[9+]]</f>
        <v>0</v>
      </c>
      <c r="Z16" s="5">
        <f>Assists[[#This Row],[9+]]-Assists[[#This Row],[10+]]</f>
        <v>0</v>
      </c>
      <c r="AA16" s="5">
        <f>Assists[[#This Row],[10+]]-Assists[[#This Row],[11+]]</f>
        <v>0</v>
      </c>
      <c r="AB16" s="5">
        <f>Assists[[#This Row],[11+]]-Assists[[#This Row],[12+]]</f>
        <v>0</v>
      </c>
    </row>
    <row r="17" spans="1:28" x14ac:dyDescent="0.25">
      <c r="A17" s="10">
        <v>22400789</v>
      </c>
      <c r="B17" t="s">
        <v>235</v>
      </c>
      <c r="C17" t="s">
        <v>76</v>
      </c>
      <c r="D17" s="11">
        <v>0.79166666666666663</v>
      </c>
      <c r="E17" s="6" t="str">
        <f>HYPERLINK("https://www.nba.com/stats/player/203954/boxscores-traditional", "Joel Embiid")</f>
        <v>Joel Embiid</v>
      </c>
      <c r="F17">
        <v>6.4</v>
      </c>
      <c r="G17" s="4">
        <v>1.96</v>
      </c>
      <c r="H17" s="3">
        <v>0.98745000000000005</v>
      </c>
      <c r="I17" s="3">
        <v>0.95818000000000003</v>
      </c>
      <c r="J17" s="3">
        <v>0.88876999999999995</v>
      </c>
      <c r="K17" s="3">
        <v>0.76114999999999999</v>
      </c>
      <c r="L17" s="3">
        <v>0.57926</v>
      </c>
      <c r="M17" s="3">
        <v>0.37828000000000001</v>
      </c>
      <c r="N17" s="3">
        <v>0.20610999999999999</v>
      </c>
      <c r="O17" s="3">
        <v>9.1759999999999994E-2</v>
      </c>
      <c r="P17" s="3">
        <v>3.288E-2</v>
      </c>
      <c r="Q17" s="3">
        <v>9.3900000000000008E-3</v>
      </c>
      <c r="R17" s="3">
        <v>2.1199999999999999E-3</v>
      </c>
      <c r="S17" s="5">
        <f>Assists[[#This Row],[2+]]-Assists[[#This Row],[3+]]</f>
        <v>2.9270000000000018E-2</v>
      </c>
      <c r="T17" s="5">
        <f>Assists[[#This Row],[3+]]-Assists[[#This Row],[4+]]</f>
        <v>6.9410000000000083E-2</v>
      </c>
      <c r="U17" s="5">
        <f>Assists[[#This Row],[4+]]-Assists[[#This Row],[5+]]</f>
        <v>0.12761999999999996</v>
      </c>
      <c r="V17" s="5">
        <f>Assists[[#This Row],[5+]]-Assists[[#This Row],[6+]]</f>
        <v>0.18189</v>
      </c>
      <c r="W17" s="5">
        <f>Assists[[#This Row],[6+]]-Assists[[#This Row],[7+]]</f>
        <v>0.20097999999999999</v>
      </c>
      <c r="X17" s="5">
        <f>Assists[[#This Row],[7+]]-Assists[[#This Row],[8+]]</f>
        <v>0.17217000000000002</v>
      </c>
      <c r="Y17" s="5">
        <f>Assists[[#This Row],[8+]]-Assists[[#This Row],[9+]]</f>
        <v>0.11434999999999999</v>
      </c>
      <c r="Z17" s="5">
        <f>Assists[[#This Row],[9+]]-Assists[[#This Row],[10+]]</f>
        <v>5.8879999999999995E-2</v>
      </c>
      <c r="AA17" s="5">
        <f>Assists[[#This Row],[10+]]-Assists[[#This Row],[11+]]</f>
        <v>2.3489999999999997E-2</v>
      </c>
      <c r="AB17" s="5">
        <f>Assists[[#This Row],[11+]]-Assists[[#This Row],[12+]]</f>
        <v>7.2700000000000004E-3</v>
      </c>
    </row>
    <row r="18" spans="1:28" x14ac:dyDescent="0.25">
      <c r="A18" s="10">
        <v>22400789</v>
      </c>
      <c r="B18" t="s">
        <v>235</v>
      </c>
      <c r="C18" t="s">
        <v>76</v>
      </c>
      <c r="D18" s="11">
        <v>0.79166666666666663</v>
      </c>
      <c r="E18" s="6" t="str">
        <f>HYPERLINK("https://www.nba.com/stats/player/1629656/boxscores-traditional", "Quentin Grimes")</f>
        <v>Quentin Grimes</v>
      </c>
      <c r="F18">
        <v>3.75</v>
      </c>
      <c r="G18" s="4">
        <v>1.0900000000000001</v>
      </c>
      <c r="H18" s="3">
        <v>0.94630000000000003</v>
      </c>
      <c r="I18" s="3">
        <v>0.75490000000000002</v>
      </c>
      <c r="J18" s="3">
        <v>0.40905000000000002</v>
      </c>
      <c r="K18" s="3">
        <v>0.12506999999999999</v>
      </c>
      <c r="L18" s="3">
        <v>1.9699999999999999E-2</v>
      </c>
      <c r="M18" s="3">
        <v>1.4400000000000001E-3</v>
      </c>
      <c r="N18" s="3">
        <v>5.0000000000000002E-5</v>
      </c>
      <c r="O18" s="3">
        <v>0</v>
      </c>
      <c r="P18" s="3">
        <v>0</v>
      </c>
      <c r="Q18" s="3">
        <v>0</v>
      </c>
      <c r="R18" s="3">
        <v>0</v>
      </c>
      <c r="S18" s="5">
        <f>Assists[[#This Row],[2+]]-Assists[[#This Row],[3+]]</f>
        <v>0.19140000000000001</v>
      </c>
      <c r="T18" s="5">
        <f>Assists[[#This Row],[3+]]-Assists[[#This Row],[4+]]</f>
        <v>0.34584999999999999</v>
      </c>
      <c r="U18" s="5">
        <f>Assists[[#This Row],[4+]]-Assists[[#This Row],[5+]]</f>
        <v>0.28398000000000001</v>
      </c>
      <c r="V18" s="5">
        <f>Assists[[#This Row],[5+]]-Assists[[#This Row],[6+]]</f>
        <v>0.10536999999999999</v>
      </c>
      <c r="W18" s="5">
        <f>Assists[[#This Row],[6+]]-Assists[[#This Row],[7+]]</f>
        <v>1.8259999999999998E-2</v>
      </c>
      <c r="X18" s="5">
        <f>Assists[[#This Row],[7+]]-Assists[[#This Row],[8+]]</f>
        <v>1.3900000000000002E-3</v>
      </c>
      <c r="Y18" s="5">
        <f>Assists[[#This Row],[8+]]-Assists[[#This Row],[9+]]</f>
        <v>5.0000000000000002E-5</v>
      </c>
      <c r="Z18" s="5">
        <f>Assists[[#This Row],[9+]]-Assists[[#This Row],[10+]]</f>
        <v>0</v>
      </c>
      <c r="AA18" s="5">
        <f>Assists[[#This Row],[10+]]-Assists[[#This Row],[11+]]</f>
        <v>0</v>
      </c>
      <c r="AB18" s="5">
        <f>Assists[[#This Row],[11+]]-Assists[[#This Row],[12+]]</f>
        <v>0</v>
      </c>
    </row>
    <row r="19" spans="1:28" x14ac:dyDescent="0.25">
      <c r="A19" s="10">
        <v>22400789</v>
      </c>
      <c r="B19" t="s">
        <v>235</v>
      </c>
      <c r="C19" t="s">
        <v>76</v>
      </c>
      <c r="D19" s="11">
        <v>0.79166666666666663</v>
      </c>
      <c r="E19" s="6" t="str">
        <f>HYPERLINK("https://www.nba.com/stats/player/1630178/boxscores-traditional", "Tyrese Maxey")</f>
        <v>Tyrese Maxey</v>
      </c>
      <c r="F19">
        <v>6.6</v>
      </c>
      <c r="G19" s="4">
        <v>3.4409999999999998</v>
      </c>
      <c r="H19" s="3">
        <v>0.90988000000000002</v>
      </c>
      <c r="I19" s="3">
        <v>0.85314000000000001</v>
      </c>
      <c r="J19" s="3">
        <v>0.77637</v>
      </c>
      <c r="K19" s="3">
        <v>0.67723999999999995</v>
      </c>
      <c r="L19" s="3">
        <v>0.56749000000000005</v>
      </c>
      <c r="M19" s="3">
        <v>0.45223999999999998</v>
      </c>
      <c r="N19" s="3">
        <v>0.34089999999999998</v>
      </c>
      <c r="O19" s="3">
        <v>0.24196000000000001</v>
      </c>
      <c r="P19" s="3">
        <v>0.16109000000000001</v>
      </c>
      <c r="Q19" s="3">
        <v>0.10027</v>
      </c>
      <c r="R19" s="3">
        <v>5.8209999999999998E-2</v>
      </c>
      <c r="S19" s="5">
        <f>Assists[[#This Row],[2+]]-Assists[[#This Row],[3+]]</f>
        <v>5.6740000000000013E-2</v>
      </c>
      <c r="T19" s="5">
        <f>Assists[[#This Row],[3+]]-Assists[[#This Row],[4+]]</f>
        <v>7.6770000000000005E-2</v>
      </c>
      <c r="U19" s="5">
        <f>Assists[[#This Row],[4+]]-Assists[[#This Row],[5+]]</f>
        <v>9.9130000000000051E-2</v>
      </c>
      <c r="V19" s="5">
        <f>Assists[[#This Row],[5+]]-Assists[[#This Row],[6+]]</f>
        <v>0.1097499999999999</v>
      </c>
      <c r="W19" s="5">
        <f>Assists[[#This Row],[6+]]-Assists[[#This Row],[7+]]</f>
        <v>0.11525000000000007</v>
      </c>
      <c r="X19" s="5">
        <f>Assists[[#This Row],[7+]]-Assists[[#This Row],[8+]]</f>
        <v>0.11133999999999999</v>
      </c>
      <c r="Y19" s="5">
        <f>Assists[[#This Row],[8+]]-Assists[[#This Row],[9+]]</f>
        <v>9.8939999999999972E-2</v>
      </c>
      <c r="Z19" s="5">
        <f>Assists[[#This Row],[9+]]-Assists[[#This Row],[10+]]</f>
        <v>8.0869999999999997E-2</v>
      </c>
      <c r="AA19" s="5">
        <f>Assists[[#This Row],[10+]]-Assists[[#This Row],[11+]]</f>
        <v>6.0820000000000013E-2</v>
      </c>
      <c r="AB19" s="5">
        <f>Assists[[#This Row],[11+]]-Assists[[#This Row],[12+]]</f>
        <v>4.206E-2</v>
      </c>
    </row>
    <row r="20" spans="1:28" x14ac:dyDescent="0.25">
      <c r="A20" s="10">
        <v>22400789</v>
      </c>
      <c r="B20" t="s">
        <v>235</v>
      </c>
      <c r="C20" t="s">
        <v>76</v>
      </c>
      <c r="D20" s="11">
        <v>0.79166666666666663</v>
      </c>
      <c r="E20" s="6" t="str">
        <f>HYPERLINK("https://www.nba.com/stats/player/200768/boxscores-traditional", "Kyle Lowry")</f>
        <v>Kyle Lowry</v>
      </c>
      <c r="F20">
        <v>4.2</v>
      </c>
      <c r="G20" s="4">
        <v>2.04</v>
      </c>
      <c r="H20" s="3">
        <v>0.85992999999999997</v>
      </c>
      <c r="I20" s="3">
        <v>0.72240000000000004</v>
      </c>
      <c r="J20" s="3">
        <v>0.53983000000000003</v>
      </c>
      <c r="K20" s="3">
        <v>0.34827000000000002</v>
      </c>
      <c r="L20" s="3">
        <v>0.18942999999999999</v>
      </c>
      <c r="M20" s="3">
        <v>8.5339999999999999E-2</v>
      </c>
      <c r="N20" s="3">
        <v>3.1440000000000003E-2</v>
      </c>
      <c r="O20" s="3">
        <v>9.3900000000000008E-3</v>
      </c>
      <c r="P20" s="3">
        <v>2.2599999999999999E-3</v>
      </c>
      <c r="Q20" s="3">
        <v>4.2999999999999999E-4</v>
      </c>
      <c r="R20" s="3">
        <v>6.9999999999999994E-5</v>
      </c>
      <c r="S20" s="5">
        <f>Assists[[#This Row],[2+]]-Assists[[#This Row],[3+]]</f>
        <v>0.13752999999999993</v>
      </c>
      <c r="T20" s="5">
        <f>Assists[[#This Row],[3+]]-Assists[[#This Row],[4+]]</f>
        <v>0.18257000000000001</v>
      </c>
      <c r="U20" s="5">
        <f>Assists[[#This Row],[4+]]-Assists[[#This Row],[5+]]</f>
        <v>0.19156000000000001</v>
      </c>
      <c r="V20" s="5">
        <f>Assists[[#This Row],[5+]]-Assists[[#This Row],[6+]]</f>
        <v>0.15884000000000004</v>
      </c>
      <c r="W20" s="5">
        <f>Assists[[#This Row],[6+]]-Assists[[#This Row],[7+]]</f>
        <v>0.10408999999999999</v>
      </c>
      <c r="X20" s="5">
        <f>Assists[[#This Row],[7+]]-Assists[[#This Row],[8+]]</f>
        <v>5.3899999999999997E-2</v>
      </c>
      <c r="Y20" s="5">
        <f>Assists[[#This Row],[8+]]-Assists[[#This Row],[9+]]</f>
        <v>2.205E-2</v>
      </c>
      <c r="Z20" s="5">
        <f>Assists[[#This Row],[9+]]-Assists[[#This Row],[10+]]</f>
        <v>7.1300000000000009E-3</v>
      </c>
      <c r="AA20" s="5">
        <f>Assists[[#This Row],[10+]]-Assists[[#This Row],[11+]]</f>
        <v>1.8299999999999998E-3</v>
      </c>
      <c r="AB20" s="5">
        <f>Assists[[#This Row],[11+]]-Assists[[#This Row],[12+]]</f>
        <v>3.5999999999999997E-4</v>
      </c>
    </row>
    <row r="21" spans="1:28" x14ac:dyDescent="0.25">
      <c r="A21" s="10">
        <v>22400789</v>
      </c>
      <c r="B21" t="s">
        <v>235</v>
      </c>
      <c r="C21" t="s">
        <v>76</v>
      </c>
      <c r="D21" s="11">
        <v>0.79166666666666663</v>
      </c>
      <c r="E21" s="6" t="str">
        <f>HYPERLINK("https://www.nba.com/stats/player/1628997/boxscores-traditional", "Caleb Martin")</f>
        <v>Caleb Martin</v>
      </c>
      <c r="F21">
        <v>2.8</v>
      </c>
      <c r="G21" s="4">
        <v>0.748</v>
      </c>
      <c r="H21" s="3">
        <v>0.85768999999999995</v>
      </c>
      <c r="I21" s="3">
        <v>0.39357999999999999</v>
      </c>
      <c r="J21" s="3">
        <v>5.4800000000000001E-2</v>
      </c>
      <c r="K21" s="3">
        <v>1.64E-3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5">
        <f>Assists[[#This Row],[2+]]-Assists[[#This Row],[3+]]</f>
        <v>0.46410999999999997</v>
      </c>
      <c r="T21" s="5">
        <f>Assists[[#This Row],[3+]]-Assists[[#This Row],[4+]]</f>
        <v>0.33877999999999997</v>
      </c>
      <c r="U21" s="5">
        <f>Assists[[#This Row],[4+]]-Assists[[#This Row],[5+]]</f>
        <v>5.3159999999999999E-2</v>
      </c>
      <c r="V21" s="5">
        <f>Assists[[#This Row],[5+]]-Assists[[#This Row],[6+]]</f>
        <v>1.64E-3</v>
      </c>
      <c r="W21" s="5">
        <f>Assists[[#This Row],[6+]]-Assists[[#This Row],[7+]]</f>
        <v>0</v>
      </c>
      <c r="X21" s="5">
        <f>Assists[[#This Row],[7+]]-Assists[[#This Row],[8+]]</f>
        <v>0</v>
      </c>
      <c r="Y21" s="5">
        <f>Assists[[#This Row],[8+]]-Assists[[#This Row],[9+]]</f>
        <v>0</v>
      </c>
      <c r="Z21" s="5">
        <f>Assists[[#This Row],[9+]]-Assists[[#This Row],[10+]]</f>
        <v>0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22400789</v>
      </c>
      <c r="B22" t="s">
        <v>235</v>
      </c>
      <c r="C22" t="s">
        <v>76</v>
      </c>
      <c r="D22" s="11">
        <v>0.79166666666666663</v>
      </c>
      <c r="E22" s="6" t="str">
        <f>HYPERLINK("https://www.nba.com/stats/player/1642272/boxscores-traditional", "Jared McCain")</f>
        <v>Jared McCain</v>
      </c>
      <c r="F22">
        <v>2.8</v>
      </c>
      <c r="G22" s="4">
        <v>0.748</v>
      </c>
      <c r="H22" s="3">
        <v>0.85768999999999995</v>
      </c>
      <c r="I22" s="3">
        <v>0.39357999999999999</v>
      </c>
      <c r="J22" s="3">
        <v>5.4800000000000001E-2</v>
      </c>
      <c r="K22" s="3">
        <v>1.64E-3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5">
        <f>Assists[[#This Row],[2+]]-Assists[[#This Row],[3+]]</f>
        <v>0.46410999999999997</v>
      </c>
      <c r="T22" s="5">
        <f>Assists[[#This Row],[3+]]-Assists[[#This Row],[4+]]</f>
        <v>0.33877999999999997</v>
      </c>
      <c r="U22" s="5">
        <f>Assists[[#This Row],[4+]]-Assists[[#This Row],[5+]]</f>
        <v>5.3159999999999999E-2</v>
      </c>
      <c r="V22" s="5">
        <f>Assists[[#This Row],[5+]]-Assists[[#This Row],[6+]]</f>
        <v>1.64E-3</v>
      </c>
      <c r="W22" s="5">
        <f>Assists[[#This Row],[6+]]-Assists[[#This Row],[7+]]</f>
        <v>0</v>
      </c>
      <c r="X22" s="5">
        <f>Assists[[#This Row],[7+]]-Assists[[#This Row],[8+]]</f>
        <v>0</v>
      </c>
      <c r="Y22" s="5">
        <f>Assists[[#This Row],[8+]]-Assists[[#This Row],[9+]]</f>
        <v>0</v>
      </c>
      <c r="Z22" s="5">
        <f>Assists[[#This Row],[9+]]-Assists[[#This Row],[10+]]</f>
        <v>0</v>
      </c>
      <c r="AA22" s="5">
        <f>Assists[[#This Row],[10+]]-Assists[[#This Row],[11+]]</f>
        <v>0</v>
      </c>
      <c r="AB22" s="5">
        <f>Assists[[#This Row],[11+]]-Assists[[#This Row],[12+]]</f>
        <v>0</v>
      </c>
    </row>
    <row r="23" spans="1:28" x14ac:dyDescent="0.25">
      <c r="A23" s="10">
        <v>22400789</v>
      </c>
      <c r="B23" t="s">
        <v>235</v>
      </c>
      <c r="C23" t="s">
        <v>76</v>
      </c>
      <c r="D23" s="11">
        <v>0.79166666666666663</v>
      </c>
      <c r="E23" s="6" t="str">
        <f>HYPERLINK("https://www.nba.com/stats/player/1630215/boxscores-traditional", "Jared Butler")</f>
        <v>Jared Butler</v>
      </c>
      <c r="F23">
        <v>4.67</v>
      </c>
      <c r="G23" s="4">
        <v>3.3</v>
      </c>
      <c r="H23" s="3">
        <v>0.79103000000000001</v>
      </c>
      <c r="I23" s="3">
        <v>0.69496999999999998</v>
      </c>
      <c r="J23" s="3">
        <v>0.57926</v>
      </c>
      <c r="K23" s="3">
        <v>0.46017000000000002</v>
      </c>
      <c r="L23" s="3">
        <v>0.34458</v>
      </c>
      <c r="M23" s="3">
        <v>0.23885000000000001</v>
      </c>
      <c r="N23" s="3">
        <v>0.15625</v>
      </c>
      <c r="O23" s="3">
        <v>9.5100000000000004E-2</v>
      </c>
      <c r="P23" s="3">
        <v>5.262E-2</v>
      </c>
      <c r="Q23" s="3">
        <v>2.743E-2</v>
      </c>
      <c r="R23" s="3">
        <v>1.321E-2</v>
      </c>
      <c r="S23" s="5">
        <f>Assists[[#This Row],[2+]]-Assists[[#This Row],[3+]]</f>
        <v>9.6060000000000034E-2</v>
      </c>
      <c r="T23" s="5">
        <f>Assists[[#This Row],[3+]]-Assists[[#This Row],[4+]]</f>
        <v>0.11570999999999998</v>
      </c>
      <c r="U23" s="5">
        <f>Assists[[#This Row],[4+]]-Assists[[#This Row],[5+]]</f>
        <v>0.11908999999999997</v>
      </c>
      <c r="V23" s="5">
        <f>Assists[[#This Row],[5+]]-Assists[[#This Row],[6+]]</f>
        <v>0.11559000000000003</v>
      </c>
      <c r="W23" s="5">
        <f>Assists[[#This Row],[6+]]-Assists[[#This Row],[7+]]</f>
        <v>0.10572999999999999</v>
      </c>
      <c r="X23" s="5">
        <f>Assists[[#This Row],[7+]]-Assists[[#This Row],[8+]]</f>
        <v>8.2600000000000007E-2</v>
      </c>
      <c r="Y23" s="5">
        <f>Assists[[#This Row],[8+]]-Assists[[#This Row],[9+]]</f>
        <v>6.1149999999999996E-2</v>
      </c>
      <c r="Z23" s="5">
        <f>Assists[[#This Row],[9+]]-Assists[[#This Row],[10+]]</f>
        <v>4.2480000000000004E-2</v>
      </c>
      <c r="AA23" s="5">
        <f>Assists[[#This Row],[10+]]-Assists[[#This Row],[11+]]</f>
        <v>2.5190000000000001E-2</v>
      </c>
      <c r="AB23" s="5">
        <f>Assists[[#This Row],[11+]]-Assists[[#This Row],[12+]]</f>
        <v>1.422E-2</v>
      </c>
    </row>
    <row r="24" spans="1:28" x14ac:dyDescent="0.25">
      <c r="A24" s="10">
        <v>22400789</v>
      </c>
      <c r="B24" t="s">
        <v>235</v>
      </c>
      <c r="C24" t="s">
        <v>76</v>
      </c>
      <c r="D24" s="11">
        <v>0.79166666666666663</v>
      </c>
      <c r="E24" s="6" t="str">
        <f>HYPERLINK("https://www.nba.com/stats/player/201569/boxscores-traditional", "Eric Gordon")</f>
        <v>Eric Gordon</v>
      </c>
      <c r="F24">
        <v>2.6</v>
      </c>
      <c r="G24" s="4">
        <v>1.2</v>
      </c>
      <c r="H24" s="3">
        <v>0.69145999999999996</v>
      </c>
      <c r="I24" s="3">
        <v>0.37069999999999997</v>
      </c>
      <c r="J24" s="3">
        <v>0.121</v>
      </c>
      <c r="K24" s="3">
        <v>2.2749999999999999E-2</v>
      </c>
      <c r="L24" s="3">
        <v>2.33E-3</v>
      </c>
      <c r="M24" s="3">
        <v>1.2E-4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5">
        <f>Assists[[#This Row],[2+]]-Assists[[#This Row],[3+]]</f>
        <v>0.32075999999999999</v>
      </c>
      <c r="T24" s="5">
        <f>Assists[[#This Row],[3+]]-Assists[[#This Row],[4+]]</f>
        <v>0.24969999999999998</v>
      </c>
      <c r="U24" s="5">
        <f>Assists[[#This Row],[4+]]-Assists[[#This Row],[5+]]</f>
        <v>9.8250000000000004E-2</v>
      </c>
      <c r="V24" s="5">
        <f>Assists[[#This Row],[5+]]-Assists[[#This Row],[6+]]</f>
        <v>2.0420000000000001E-2</v>
      </c>
      <c r="W24" s="5">
        <f>Assists[[#This Row],[6+]]-Assists[[#This Row],[7+]]</f>
        <v>2.2100000000000002E-3</v>
      </c>
      <c r="X24" s="5">
        <f>Assists[[#This Row],[7+]]-Assists[[#This Row],[8+]]</f>
        <v>1.2E-4</v>
      </c>
      <c r="Y24" s="5">
        <f>Assists[[#This Row],[8+]]-Assists[[#This Row],[9+]]</f>
        <v>0</v>
      </c>
      <c r="Z24" s="5">
        <f>Assists[[#This Row],[9+]]-Assists[[#This Row],[10+]]</f>
        <v>0</v>
      </c>
      <c r="AA24" s="5">
        <f>Assists[[#This Row],[10+]]-Assists[[#This Row],[11+]]</f>
        <v>0</v>
      </c>
      <c r="AB24" s="5">
        <f>Assists[[#This Row],[11+]]-Assists[[#This Row],[12+]]</f>
        <v>0</v>
      </c>
    </row>
    <row r="25" spans="1:28" x14ac:dyDescent="0.25">
      <c r="A25" s="10">
        <v>22400789</v>
      </c>
      <c r="B25" t="s">
        <v>235</v>
      </c>
      <c r="C25" t="s">
        <v>76</v>
      </c>
      <c r="D25" s="11">
        <v>0.79166666666666663</v>
      </c>
      <c r="E25" s="6" t="str">
        <f>HYPERLINK("https://www.nba.com/stats/player/202331/boxscores-traditional", "Paul George")</f>
        <v>Paul George</v>
      </c>
      <c r="F25">
        <v>2.8</v>
      </c>
      <c r="G25" s="4">
        <v>2.04</v>
      </c>
      <c r="H25" s="3">
        <v>0.65173000000000003</v>
      </c>
      <c r="I25" s="3">
        <v>0.46017000000000002</v>
      </c>
      <c r="J25" s="3">
        <v>0.27760000000000001</v>
      </c>
      <c r="K25" s="3">
        <v>0.14007</v>
      </c>
      <c r="L25" s="3">
        <v>5.8209999999999998E-2</v>
      </c>
      <c r="M25" s="3">
        <v>1.9699999999999999E-2</v>
      </c>
      <c r="N25" s="3">
        <v>5.3899999999999998E-3</v>
      </c>
      <c r="O25" s="3">
        <v>1.1800000000000001E-3</v>
      </c>
      <c r="P25" s="3">
        <v>2.1000000000000001E-4</v>
      </c>
      <c r="Q25" s="3">
        <v>0</v>
      </c>
      <c r="R25" s="3">
        <v>0</v>
      </c>
      <c r="S25" s="5">
        <f>Assists[[#This Row],[2+]]-Assists[[#This Row],[3+]]</f>
        <v>0.19156000000000001</v>
      </c>
      <c r="T25" s="5">
        <f>Assists[[#This Row],[3+]]-Assists[[#This Row],[4+]]</f>
        <v>0.18257000000000001</v>
      </c>
      <c r="U25" s="5">
        <f>Assists[[#This Row],[4+]]-Assists[[#This Row],[5+]]</f>
        <v>0.13753000000000001</v>
      </c>
      <c r="V25" s="5">
        <f>Assists[[#This Row],[5+]]-Assists[[#This Row],[6+]]</f>
        <v>8.1860000000000002E-2</v>
      </c>
      <c r="W25" s="5">
        <f>Assists[[#This Row],[6+]]-Assists[[#This Row],[7+]]</f>
        <v>3.8510000000000003E-2</v>
      </c>
      <c r="X25" s="5">
        <f>Assists[[#This Row],[7+]]-Assists[[#This Row],[8+]]</f>
        <v>1.431E-2</v>
      </c>
      <c r="Y25" s="5">
        <f>Assists[[#This Row],[8+]]-Assists[[#This Row],[9+]]</f>
        <v>4.2100000000000002E-3</v>
      </c>
      <c r="Z25" s="5">
        <f>Assists[[#This Row],[9+]]-Assists[[#This Row],[10+]]</f>
        <v>9.7000000000000005E-4</v>
      </c>
      <c r="AA25" s="5">
        <f>Assists[[#This Row],[10+]]-Assists[[#This Row],[11+]]</f>
        <v>2.1000000000000001E-4</v>
      </c>
      <c r="AB25" s="5">
        <f>Assists[[#This Row],[11+]]-Assists[[#This Row],[12+]]</f>
        <v>0</v>
      </c>
    </row>
    <row r="26" spans="1:28" x14ac:dyDescent="0.25">
      <c r="A26" s="10">
        <v>22400789</v>
      </c>
      <c r="B26" t="s">
        <v>235</v>
      </c>
      <c r="C26" t="s">
        <v>76</v>
      </c>
      <c r="D26" s="11">
        <v>0.79166666666666663</v>
      </c>
      <c r="E26" s="6" t="str">
        <f>HYPERLINK("https://www.nba.com/stats/player/1641741/boxscores-traditional", "Ricky Council IV")</f>
        <v>Ricky Council IV</v>
      </c>
      <c r="F26">
        <v>2.8</v>
      </c>
      <c r="G26" s="4">
        <v>2.786</v>
      </c>
      <c r="H26" s="3">
        <v>0.61409000000000002</v>
      </c>
      <c r="I26" s="3">
        <v>0.47210000000000002</v>
      </c>
      <c r="J26" s="3">
        <v>0.33360000000000001</v>
      </c>
      <c r="K26" s="3">
        <v>0.21476000000000001</v>
      </c>
      <c r="L26" s="3">
        <v>0.12506999999999999</v>
      </c>
      <c r="M26" s="3">
        <v>6.5519999999999995E-2</v>
      </c>
      <c r="N26" s="3">
        <v>3.074E-2</v>
      </c>
      <c r="O26" s="3">
        <v>1.2869999999999999E-2</v>
      </c>
      <c r="P26" s="3">
        <v>4.9399999999999999E-3</v>
      </c>
      <c r="Q26" s="3">
        <v>1.64E-3</v>
      </c>
      <c r="R26" s="3">
        <v>4.8000000000000001E-4</v>
      </c>
      <c r="S26" s="5">
        <f>Assists[[#This Row],[2+]]-Assists[[#This Row],[3+]]</f>
        <v>0.14199000000000001</v>
      </c>
      <c r="T26" s="5">
        <f>Assists[[#This Row],[3+]]-Assists[[#This Row],[4+]]</f>
        <v>0.13850000000000001</v>
      </c>
      <c r="U26" s="5">
        <f>Assists[[#This Row],[4+]]-Assists[[#This Row],[5+]]</f>
        <v>0.11884</v>
      </c>
      <c r="V26" s="5">
        <f>Assists[[#This Row],[5+]]-Assists[[#This Row],[6+]]</f>
        <v>8.969000000000002E-2</v>
      </c>
      <c r="W26" s="5">
        <f>Assists[[#This Row],[6+]]-Assists[[#This Row],[7+]]</f>
        <v>5.9549999999999992E-2</v>
      </c>
      <c r="X26" s="5">
        <f>Assists[[#This Row],[7+]]-Assists[[#This Row],[8+]]</f>
        <v>3.4779999999999991E-2</v>
      </c>
      <c r="Y26" s="5">
        <f>Assists[[#This Row],[8+]]-Assists[[#This Row],[9+]]</f>
        <v>1.787E-2</v>
      </c>
      <c r="Z26" s="5">
        <f>Assists[[#This Row],[9+]]-Assists[[#This Row],[10+]]</f>
        <v>7.9299999999999995E-3</v>
      </c>
      <c r="AA26" s="5">
        <f>Assists[[#This Row],[10+]]-Assists[[#This Row],[11+]]</f>
        <v>3.3E-3</v>
      </c>
      <c r="AB26" s="5">
        <f>Assists[[#This Row],[11+]]-Assists[[#This Row],[12+]]</f>
        <v>1.16E-3</v>
      </c>
    </row>
    <row r="27" spans="1:28" x14ac:dyDescent="0.25">
      <c r="A27" s="10">
        <v>22400789</v>
      </c>
      <c r="B27" t="s">
        <v>235</v>
      </c>
      <c r="C27" t="s">
        <v>76</v>
      </c>
      <c r="D27" s="11">
        <v>0.79166666666666663</v>
      </c>
      <c r="E27" s="6" t="str">
        <f>HYPERLINK("https://www.nba.com/stats/player/1627824/boxscores-traditional", "Guerschon Yabusele")</f>
        <v>Guerschon Yabusele</v>
      </c>
      <c r="F27">
        <v>2</v>
      </c>
      <c r="G27" s="4">
        <v>1.095</v>
      </c>
      <c r="H27" s="3">
        <v>0.5</v>
      </c>
      <c r="I27" s="3">
        <v>0.18140999999999999</v>
      </c>
      <c r="J27" s="3">
        <v>3.3619999999999997E-2</v>
      </c>
      <c r="K27" s="3">
        <v>3.0699999999999998E-3</v>
      </c>
      <c r="L27" s="3">
        <v>1.2999999999999999E-4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5">
        <f>Assists[[#This Row],[2+]]-Assists[[#This Row],[3+]]</f>
        <v>0.31859000000000004</v>
      </c>
      <c r="T27" s="5">
        <f>Assists[[#This Row],[3+]]-Assists[[#This Row],[4+]]</f>
        <v>0.14778999999999998</v>
      </c>
      <c r="U27" s="5">
        <f>Assists[[#This Row],[4+]]-Assists[[#This Row],[5+]]</f>
        <v>3.0549999999999997E-2</v>
      </c>
      <c r="V27" s="5">
        <f>Assists[[#This Row],[5+]]-Assists[[#This Row],[6+]]</f>
        <v>2.9399999999999999E-3</v>
      </c>
      <c r="W27" s="5">
        <f>Assists[[#This Row],[6+]]-Assists[[#This Row],[7+]]</f>
        <v>1.2999999999999999E-4</v>
      </c>
      <c r="X27" s="5">
        <f>Assists[[#This Row],[7+]]-Assists[[#This Row],[8+]]</f>
        <v>0</v>
      </c>
      <c r="Y27" s="5">
        <f>Assists[[#This Row],[8+]]-Assists[[#This Row],[9+]]</f>
        <v>0</v>
      </c>
      <c r="Z27" s="5">
        <f>Assists[[#This Row],[9+]]-Assists[[#This Row],[10+]]</f>
        <v>0</v>
      </c>
      <c r="AA27" s="5">
        <f>Assists[[#This Row],[10+]]-Assists[[#This Row],[11+]]</f>
        <v>0</v>
      </c>
      <c r="AB27" s="5">
        <f>Assists[[#This Row],[11+]]-Assists[[#This Row],[12+]]</f>
        <v>0</v>
      </c>
    </row>
    <row r="28" spans="1:28" x14ac:dyDescent="0.25">
      <c r="A28" s="10">
        <v>22400789</v>
      </c>
      <c r="B28" t="s">
        <v>76</v>
      </c>
      <c r="C28" t="s">
        <v>235</v>
      </c>
      <c r="D28" s="11">
        <v>0.79166666666666663</v>
      </c>
      <c r="E28" s="6" t="str">
        <f>HYPERLINK("https://www.nba.com/stats/player/1627759/boxscores-traditional", "Jaylen Brown")</f>
        <v>Jaylen Brown</v>
      </c>
      <c r="F28">
        <v>4.5999999999999996</v>
      </c>
      <c r="G28" s="4">
        <v>1.4969999999999999</v>
      </c>
      <c r="H28" s="3">
        <v>0.95906999999999998</v>
      </c>
      <c r="I28" s="3">
        <v>0.85768999999999995</v>
      </c>
      <c r="J28" s="3">
        <v>0.65542</v>
      </c>
      <c r="K28" s="3">
        <v>0.39357999999999999</v>
      </c>
      <c r="L28" s="3">
        <v>0.17360999999999999</v>
      </c>
      <c r="M28" s="3">
        <v>5.4800000000000001E-2</v>
      </c>
      <c r="N28" s="3">
        <v>1.1599999999999999E-2</v>
      </c>
      <c r="O28" s="3">
        <v>1.64E-3</v>
      </c>
      <c r="P28" s="3">
        <v>1.4999999999999999E-4</v>
      </c>
      <c r="Q28" s="3">
        <v>0</v>
      </c>
      <c r="R28" s="3">
        <v>0</v>
      </c>
      <c r="S28" s="5">
        <f>Assists[[#This Row],[2+]]-Assists[[#This Row],[3+]]</f>
        <v>0.10138000000000003</v>
      </c>
      <c r="T28" s="5">
        <f>Assists[[#This Row],[3+]]-Assists[[#This Row],[4+]]</f>
        <v>0.20226999999999995</v>
      </c>
      <c r="U28" s="5">
        <f>Assists[[#This Row],[4+]]-Assists[[#This Row],[5+]]</f>
        <v>0.26184000000000002</v>
      </c>
      <c r="V28" s="5">
        <f>Assists[[#This Row],[5+]]-Assists[[#This Row],[6+]]</f>
        <v>0.21997</v>
      </c>
      <c r="W28" s="5">
        <f>Assists[[#This Row],[6+]]-Assists[[#This Row],[7+]]</f>
        <v>0.11880999999999999</v>
      </c>
      <c r="X28" s="5">
        <f>Assists[[#This Row],[7+]]-Assists[[#This Row],[8+]]</f>
        <v>4.3200000000000002E-2</v>
      </c>
      <c r="Y28" s="5">
        <f>Assists[[#This Row],[8+]]-Assists[[#This Row],[9+]]</f>
        <v>9.9600000000000001E-3</v>
      </c>
      <c r="Z28" s="5">
        <f>Assists[[#This Row],[9+]]-Assists[[#This Row],[10+]]</f>
        <v>1.49E-3</v>
      </c>
      <c r="AA28" s="5">
        <f>Assists[[#This Row],[10+]]-Assists[[#This Row],[11+]]</f>
        <v>1.4999999999999999E-4</v>
      </c>
      <c r="AB28" s="5">
        <f>Assists[[#This Row],[11+]]-Assists[[#This Row],[12+]]</f>
        <v>0</v>
      </c>
    </row>
    <row r="29" spans="1:28" x14ac:dyDescent="0.25">
      <c r="A29" s="10">
        <v>22400789</v>
      </c>
      <c r="B29" t="s">
        <v>76</v>
      </c>
      <c r="C29" t="s">
        <v>235</v>
      </c>
      <c r="D29" s="11">
        <v>0.79166666666666663</v>
      </c>
      <c r="E29" s="6" t="str">
        <f>HYPERLINK("https://www.nba.com/stats/player/1628369/boxscores-traditional", "Jayson Tatum")</f>
        <v>Jayson Tatum</v>
      </c>
      <c r="F29">
        <v>4.8</v>
      </c>
      <c r="G29" s="4">
        <v>1.9390000000000001</v>
      </c>
      <c r="H29" s="3">
        <v>0.92506999999999995</v>
      </c>
      <c r="I29" s="3">
        <v>0.82381000000000004</v>
      </c>
      <c r="J29" s="3">
        <v>0.65910000000000002</v>
      </c>
      <c r="K29" s="3">
        <v>0.46017000000000002</v>
      </c>
      <c r="L29" s="3">
        <v>0.26762999999999998</v>
      </c>
      <c r="M29" s="3">
        <v>0.12923999999999999</v>
      </c>
      <c r="N29" s="3">
        <v>4.947E-2</v>
      </c>
      <c r="O29" s="3">
        <v>1.4999999999999999E-2</v>
      </c>
      <c r="P29" s="3">
        <v>3.6800000000000001E-3</v>
      </c>
      <c r="Q29" s="3">
        <v>6.8999999999999997E-4</v>
      </c>
      <c r="R29" s="3">
        <v>1E-4</v>
      </c>
      <c r="S29" s="5">
        <f>Assists[[#This Row],[2+]]-Assists[[#This Row],[3+]]</f>
        <v>0.10125999999999991</v>
      </c>
      <c r="T29" s="5">
        <f>Assists[[#This Row],[3+]]-Assists[[#This Row],[4+]]</f>
        <v>0.16471000000000002</v>
      </c>
      <c r="U29" s="5">
        <f>Assists[[#This Row],[4+]]-Assists[[#This Row],[5+]]</f>
        <v>0.19893</v>
      </c>
      <c r="V29" s="5">
        <f>Assists[[#This Row],[5+]]-Assists[[#This Row],[6+]]</f>
        <v>0.19254000000000004</v>
      </c>
      <c r="W29" s="5">
        <f>Assists[[#This Row],[6+]]-Assists[[#This Row],[7+]]</f>
        <v>0.13838999999999999</v>
      </c>
      <c r="X29" s="5">
        <f>Assists[[#This Row],[7+]]-Assists[[#This Row],[8+]]</f>
        <v>7.9769999999999994E-2</v>
      </c>
      <c r="Y29" s="5">
        <f>Assists[[#This Row],[8+]]-Assists[[#This Row],[9+]]</f>
        <v>3.4470000000000001E-2</v>
      </c>
      <c r="Z29" s="5">
        <f>Assists[[#This Row],[9+]]-Assists[[#This Row],[10+]]</f>
        <v>1.132E-2</v>
      </c>
      <c r="AA29" s="5">
        <f>Assists[[#This Row],[10+]]-Assists[[#This Row],[11+]]</f>
        <v>2.99E-3</v>
      </c>
      <c r="AB29" s="5">
        <f>Assists[[#This Row],[11+]]-Assists[[#This Row],[12+]]</f>
        <v>5.8999999999999992E-4</v>
      </c>
    </row>
    <row r="30" spans="1:28" x14ac:dyDescent="0.25">
      <c r="A30" s="10">
        <v>22400789</v>
      </c>
      <c r="B30" t="s">
        <v>76</v>
      </c>
      <c r="C30" t="s">
        <v>235</v>
      </c>
      <c r="D30" s="11">
        <v>0.79166666666666663</v>
      </c>
      <c r="E30" s="6" t="str">
        <f>HYPERLINK("https://www.nba.com/stats/player/1630202/boxscores-traditional", "Payton Pritchard")</f>
        <v>Payton Pritchard</v>
      </c>
      <c r="F30">
        <v>4.8</v>
      </c>
      <c r="G30" s="4">
        <v>1.9390000000000001</v>
      </c>
      <c r="H30" s="3">
        <v>0.92506999999999995</v>
      </c>
      <c r="I30" s="3">
        <v>0.82381000000000004</v>
      </c>
      <c r="J30" s="3">
        <v>0.65910000000000002</v>
      </c>
      <c r="K30" s="3">
        <v>0.46017000000000002</v>
      </c>
      <c r="L30" s="3">
        <v>0.26762999999999998</v>
      </c>
      <c r="M30" s="3">
        <v>0.12923999999999999</v>
      </c>
      <c r="N30" s="3">
        <v>4.947E-2</v>
      </c>
      <c r="O30" s="3">
        <v>1.4999999999999999E-2</v>
      </c>
      <c r="P30" s="3">
        <v>3.6800000000000001E-3</v>
      </c>
      <c r="Q30" s="3">
        <v>6.8999999999999997E-4</v>
      </c>
      <c r="R30" s="3">
        <v>1E-4</v>
      </c>
      <c r="S30" s="5">
        <f>Assists[[#This Row],[2+]]-Assists[[#This Row],[3+]]</f>
        <v>0.10125999999999991</v>
      </c>
      <c r="T30" s="5">
        <f>Assists[[#This Row],[3+]]-Assists[[#This Row],[4+]]</f>
        <v>0.16471000000000002</v>
      </c>
      <c r="U30" s="5">
        <f>Assists[[#This Row],[4+]]-Assists[[#This Row],[5+]]</f>
        <v>0.19893</v>
      </c>
      <c r="V30" s="5">
        <f>Assists[[#This Row],[5+]]-Assists[[#This Row],[6+]]</f>
        <v>0.19254000000000004</v>
      </c>
      <c r="W30" s="5">
        <f>Assists[[#This Row],[6+]]-Assists[[#This Row],[7+]]</f>
        <v>0.13838999999999999</v>
      </c>
      <c r="X30" s="5">
        <f>Assists[[#This Row],[7+]]-Assists[[#This Row],[8+]]</f>
        <v>7.9769999999999994E-2</v>
      </c>
      <c r="Y30" s="5">
        <f>Assists[[#This Row],[8+]]-Assists[[#This Row],[9+]]</f>
        <v>3.4470000000000001E-2</v>
      </c>
      <c r="Z30" s="5">
        <f>Assists[[#This Row],[9+]]-Assists[[#This Row],[10+]]</f>
        <v>1.132E-2</v>
      </c>
      <c r="AA30" s="5">
        <f>Assists[[#This Row],[10+]]-Assists[[#This Row],[11+]]</f>
        <v>2.99E-3</v>
      </c>
      <c r="AB30" s="5">
        <f>Assists[[#This Row],[11+]]-Assists[[#This Row],[12+]]</f>
        <v>5.8999999999999992E-4</v>
      </c>
    </row>
    <row r="31" spans="1:28" x14ac:dyDescent="0.25">
      <c r="A31" s="10">
        <v>22400789</v>
      </c>
      <c r="B31" t="s">
        <v>76</v>
      </c>
      <c r="C31" t="s">
        <v>235</v>
      </c>
      <c r="D31" s="11">
        <v>0.79166666666666663</v>
      </c>
      <c r="E31" s="6" t="str">
        <f>HYPERLINK("https://www.nba.com/stats/player/1628401/boxscores-traditional", "Derrick White")</f>
        <v>Derrick White</v>
      </c>
      <c r="F31">
        <v>5</v>
      </c>
      <c r="G31" s="4">
        <v>2.6080000000000001</v>
      </c>
      <c r="H31" s="3">
        <v>0.87492999999999999</v>
      </c>
      <c r="I31" s="3">
        <v>0.77934999999999999</v>
      </c>
      <c r="J31" s="3">
        <v>0.64802999999999999</v>
      </c>
      <c r="K31" s="3">
        <v>0.5</v>
      </c>
      <c r="L31" s="3">
        <v>0.35197000000000001</v>
      </c>
      <c r="M31" s="3">
        <v>0.22065000000000001</v>
      </c>
      <c r="N31" s="3">
        <v>0.12506999999999999</v>
      </c>
      <c r="O31" s="3">
        <v>6.3009999999999997E-2</v>
      </c>
      <c r="P31" s="3">
        <v>2.743E-2</v>
      </c>
      <c r="Q31" s="3">
        <v>1.072E-2</v>
      </c>
      <c r="R31" s="3">
        <v>3.6800000000000001E-3</v>
      </c>
      <c r="S31" s="5">
        <f>Assists[[#This Row],[2+]]-Assists[[#This Row],[3+]]</f>
        <v>9.5579999999999998E-2</v>
      </c>
      <c r="T31" s="5">
        <f>Assists[[#This Row],[3+]]-Assists[[#This Row],[4+]]</f>
        <v>0.13131999999999999</v>
      </c>
      <c r="U31" s="5">
        <f>Assists[[#This Row],[4+]]-Assists[[#This Row],[5+]]</f>
        <v>0.14802999999999999</v>
      </c>
      <c r="V31" s="5">
        <f>Assists[[#This Row],[5+]]-Assists[[#This Row],[6+]]</f>
        <v>0.14802999999999999</v>
      </c>
      <c r="W31" s="5">
        <f>Assists[[#This Row],[6+]]-Assists[[#This Row],[7+]]</f>
        <v>0.13131999999999999</v>
      </c>
      <c r="X31" s="5">
        <f>Assists[[#This Row],[7+]]-Assists[[#This Row],[8+]]</f>
        <v>9.5580000000000026E-2</v>
      </c>
      <c r="Y31" s="5">
        <f>Assists[[#This Row],[8+]]-Assists[[#This Row],[9+]]</f>
        <v>6.205999999999999E-2</v>
      </c>
      <c r="Z31" s="5">
        <f>Assists[[#This Row],[9+]]-Assists[[#This Row],[10+]]</f>
        <v>3.5580000000000001E-2</v>
      </c>
      <c r="AA31" s="5">
        <f>Assists[[#This Row],[10+]]-Assists[[#This Row],[11+]]</f>
        <v>1.6709999999999999E-2</v>
      </c>
      <c r="AB31" s="5">
        <f>Assists[[#This Row],[11+]]-Assists[[#This Row],[12+]]</f>
        <v>7.0400000000000003E-3</v>
      </c>
    </row>
    <row r="32" spans="1:28" x14ac:dyDescent="0.25">
      <c r="A32" s="10">
        <v>22400789</v>
      </c>
      <c r="B32" t="s">
        <v>76</v>
      </c>
      <c r="C32" t="s">
        <v>235</v>
      </c>
      <c r="D32" s="11">
        <v>0.79166666666666663</v>
      </c>
      <c r="E32" s="6" t="str">
        <f>HYPERLINK("https://www.nba.com/stats/player/201950/boxscores-traditional", "Jrue Holiday")</f>
        <v>Jrue Holiday</v>
      </c>
      <c r="F32">
        <v>3.4</v>
      </c>
      <c r="G32" s="4">
        <v>1.4969999999999999</v>
      </c>
      <c r="H32" s="3">
        <v>0.82638999999999996</v>
      </c>
      <c r="I32" s="3">
        <v>0.60641999999999996</v>
      </c>
      <c r="J32" s="3">
        <v>0.34458</v>
      </c>
      <c r="K32" s="3">
        <v>0.14230999999999999</v>
      </c>
      <c r="L32" s="3">
        <v>4.0930000000000001E-2</v>
      </c>
      <c r="M32" s="3">
        <v>8.2000000000000007E-3</v>
      </c>
      <c r="N32" s="3">
        <v>1.07E-3</v>
      </c>
      <c r="O32" s="3">
        <v>9.0000000000000006E-5</v>
      </c>
      <c r="P32" s="3">
        <v>0</v>
      </c>
      <c r="Q32" s="3">
        <v>0</v>
      </c>
      <c r="R32" s="3">
        <v>0</v>
      </c>
      <c r="S32" s="5">
        <f>Assists[[#This Row],[2+]]-Assists[[#This Row],[3+]]</f>
        <v>0.21997</v>
      </c>
      <c r="T32" s="5">
        <f>Assists[[#This Row],[3+]]-Assists[[#This Row],[4+]]</f>
        <v>0.26183999999999996</v>
      </c>
      <c r="U32" s="5">
        <f>Assists[[#This Row],[4+]]-Assists[[#This Row],[5+]]</f>
        <v>0.20227000000000001</v>
      </c>
      <c r="V32" s="5">
        <f>Assists[[#This Row],[5+]]-Assists[[#This Row],[6+]]</f>
        <v>0.10138</v>
      </c>
      <c r="W32" s="5">
        <f>Assists[[#This Row],[6+]]-Assists[[#This Row],[7+]]</f>
        <v>3.2730000000000002E-2</v>
      </c>
      <c r="X32" s="5">
        <f>Assists[[#This Row],[7+]]-Assists[[#This Row],[8+]]</f>
        <v>7.1300000000000009E-3</v>
      </c>
      <c r="Y32" s="5">
        <f>Assists[[#This Row],[8+]]-Assists[[#This Row],[9+]]</f>
        <v>9.7999999999999997E-4</v>
      </c>
      <c r="Z32" s="5">
        <f>Assists[[#This Row],[9+]]-Assists[[#This Row],[10+]]</f>
        <v>9.0000000000000006E-5</v>
      </c>
      <c r="AA32" s="5">
        <f>Assists[[#This Row],[10+]]-Assists[[#This Row],[11+]]</f>
        <v>0</v>
      </c>
      <c r="AB32" s="5">
        <f>Assists[[#This Row],[11+]]-Assists[[#This Row],[12+]]</f>
        <v>0</v>
      </c>
    </row>
    <row r="33" spans="1:28" x14ac:dyDescent="0.25">
      <c r="A33" s="10">
        <v>22400789</v>
      </c>
      <c r="B33" t="s">
        <v>76</v>
      </c>
      <c r="C33" t="s">
        <v>235</v>
      </c>
      <c r="D33" s="11">
        <v>0.79166666666666663</v>
      </c>
      <c r="E33" s="6" t="str">
        <f>HYPERLINK("https://www.nba.com/stats/player/1628436/boxscores-traditional", "Luke Kornet")</f>
        <v>Luke Kornet</v>
      </c>
      <c r="F33">
        <v>2.4</v>
      </c>
      <c r="G33" s="4">
        <v>1.4969999999999999</v>
      </c>
      <c r="H33" s="3">
        <v>0.60641999999999996</v>
      </c>
      <c r="I33" s="3">
        <v>0.34458</v>
      </c>
      <c r="J33" s="3">
        <v>0.14230999999999999</v>
      </c>
      <c r="K33" s="3">
        <v>4.0930000000000001E-2</v>
      </c>
      <c r="L33" s="3">
        <v>8.2000000000000007E-3</v>
      </c>
      <c r="M33" s="3">
        <v>1.07E-3</v>
      </c>
      <c r="N33" s="3">
        <v>9.0000000000000006E-5</v>
      </c>
      <c r="O33" s="3">
        <v>0</v>
      </c>
      <c r="P33" s="3">
        <v>0</v>
      </c>
      <c r="Q33" s="3">
        <v>0</v>
      </c>
      <c r="R33" s="3">
        <v>0</v>
      </c>
      <c r="S33" s="5">
        <f>Assists[[#This Row],[2+]]-Assists[[#This Row],[3+]]</f>
        <v>0.26183999999999996</v>
      </c>
      <c r="T33" s="5">
        <f>Assists[[#This Row],[3+]]-Assists[[#This Row],[4+]]</f>
        <v>0.20227000000000001</v>
      </c>
      <c r="U33" s="5">
        <f>Assists[[#This Row],[4+]]-Assists[[#This Row],[5+]]</f>
        <v>0.10138</v>
      </c>
      <c r="V33" s="5">
        <f>Assists[[#This Row],[5+]]-Assists[[#This Row],[6+]]</f>
        <v>3.2730000000000002E-2</v>
      </c>
      <c r="W33" s="5">
        <f>Assists[[#This Row],[6+]]-Assists[[#This Row],[7+]]</f>
        <v>7.1300000000000009E-3</v>
      </c>
      <c r="X33" s="5">
        <f>Assists[[#This Row],[7+]]-Assists[[#This Row],[8+]]</f>
        <v>9.7999999999999997E-4</v>
      </c>
      <c r="Y33" s="5">
        <f>Assists[[#This Row],[8+]]-Assists[[#This Row],[9+]]</f>
        <v>9.0000000000000006E-5</v>
      </c>
      <c r="Z33" s="5">
        <f>Assists[[#This Row],[9+]]-Assists[[#This Row],[10+]]</f>
        <v>0</v>
      </c>
      <c r="AA33" s="5">
        <f>Assists[[#This Row],[10+]]-Assists[[#This Row],[11+]]</f>
        <v>0</v>
      </c>
      <c r="AB33" s="5">
        <f>Assists[[#This Row],[11+]]-Assists[[#This Row],[12+]]</f>
        <v>0</v>
      </c>
    </row>
    <row r="34" spans="1:28" x14ac:dyDescent="0.25">
      <c r="A34" s="10">
        <v>22400790</v>
      </c>
      <c r="B34" t="s">
        <v>143</v>
      </c>
      <c r="C34" t="s">
        <v>80</v>
      </c>
      <c r="D34" s="11">
        <v>0.8125</v>
      </c>
      <c r="E34" s="6" t="str">
        <f>HYPERLINK("https://www.nba.com/stats/player/1629027/boxscores-traditional", "Trae Young")</f>
        <v>Trae Young</v>
      </c>
      <c r="F34">
        <v>12</v>
      </c>
      <c r="G34" s="4">
        <v>4.3360000000000003</v>
      </c>
      <c r="H34" s="3">
        <v>0.98956</v>
      </c>
      <c r="I34" s="3">
        <v>0.98124</v>
      </c>
      <c r="J34" s="3">
        <v>0.96784000000000003</v>
      </c>
      <c r="K34" s="3">
        <v>0.94630000000000003</v>
      </c>
      <c r="L34" s="3">
        <v>0.91620999999999997</v>
      </c>
      <c r="M34" s="3">
        <v>0.87492999999999999</v>
      </c>
      <c r="N34" s="3">
        <v>0.82121</v>
      </c>
      <c r="O34" s="3">
        <v>0.75490000000000002</v>
      </c>
      <c r="P34" s="3">
        <v>0.67723999999999995</v>
      </c>
      <c r="Q34" s="3">
        <v>0.59094999999999998</v>
      </c>
      <c r="R34" s="3">
        <v>0.5</v>
      </c>
      <c r="S34" s="5">
        <f>Assists[[#This Row],[2+]]-Assists[[#This Row],[3+]]</f>
        <v>8.3199999999999941E-3</v>
      </c>
      <c r="T34" s="5">
        <f>Assists[[#This Row],[3+]]-Assists[[#This Row],[4+]]</f>
        <v>1.3399999999999967E-2</v>
      </c>
      <c r="U34" s="5">
        <f>Assists[[#This Row],[4+]]-Assists[[#This Row],[5+]]</f>
        <v>2.1540000000000004E-2</v>
      </c>
      <c r="V34" s="5">
        <f>Assists[[#This Row],[5+]]-Assists[[#This Row],[6+]]</f>
        <v>3.0090000000000061E-2</v>
      </c>
      <c r="W34" s="5">
        <f>Assists[[#This Row],[6+]]-Assists[[#This Row],[7+]]</f>
        <v>4.1279999999999983E-2</v>
      </c>
      <c r="X34" s="5">
        <f>Assists[[#This Row],[7+]]-Assists[[#This Row],[8+]]</f>
        <v>5.371999999999999E-2</v>
      </c>
      <c r="Y34" s="5">
        <f>Assists[[#This Row],[8+]]-Assists[[#This Row],[9+]]</f>
        <v>6.630999999999998E-2</v>
      </c>
      <c r="Z34" s="5">
        <f>Assists[[#This Row],[9+]]-Assists[[#This Row],[10+]]</f>
        <v>7.7660000000000062E-2</v>
      </c>
      <c r="AA34" s="5">
        <f>Assists[[#This Row],[10+]]-Assists[[#This Row],[11+]]</f>
        <v>8.6289999999999978E-2</v>
      </c>
      <c r="AB34" s="5">
        <f>Assists[[#This Row],[11+]]-Assists[[#This Row],[12+]]</f>
        <v>9.0949999999999975E-2</v>
      </c>
    </row>
    <row r="35" spans="1:28" x14ac:dyDescent="0.25">
      <c r="A35" s="10">
        <v>22400790</v>
      </c>
      <c r="B35" t="s">
        <v>143</v>
      </c>
      <c r="C35" t="s">
        <v>80</v>
      </c>
      <c r="D35" s="11">
        <v>0.8125</v>
      </c>
      <c r="E35" s="6" t="str">
        <f>HYPERLINK("https://www.nba.com/stats/player/1630700/boxscores-traditional", "Dyson Daniels")</f>
        <v>Dyson Daniels</v>
      </c>
      <c r="F35">
        <v>5.8</v>
      </c>
      <c r="G35" s="4">
        <v>2.4</v>
      </c>
      <c r="H35" s="3">
        <v>0.94294999999999995</v>
      </c>
      <c r="I35" s="3">
        <v>0.879</v>
      </c>
      <c r="J35" s="3">
        <v>0.77337</v>
      </c>
      <c r="K35" s="3">
        <v>0.62929999999999997</v>
      </c>
      <c r="L35" s="3">
        <v>0.46811999999999998</v>
      </c>
      <c r="M35" s="3">
        <v>0.30853999999999998</v>
      </c>
      <c r="N35" s="3">
        <v>0.17879</v>
      </c>
      <c r="O35" s="3">
        <v>9.1759999999999994E-2</v>
      </c>
      <c r="P35" s="3">
        <v>4.0059999999999998E-2</v>
      </c>
      <c r="Q35" s="3">
        <v>1.4999999999999999E-2</v>
      </c>
      <c r="R35" s="3">
        <v>4.9399999999999999E-3</v>
      </c>
      <c r="S35" s="5">
        <f>Assists[[#This Row],[2+]]-Assists[[#This Row],[3+]]</f>
        <v>6.3949999999999951E-2</v>
      </c>
      <c r="T35" s="5">
        <f>Assists[[#This Row],[3+]]-Assists[[#This Row],[4+]]</f>
        <v>0.10563</v>
      </c>
      <c r="U35" s="5">
        <f>Assists[[#This Row],[4+]]-Assists[[#This Row],[5+]]</f>
        <v>0.14407000000000003</v>
      </c>
      <c r="V35" s="5">
        <f>Assists[[#This Row],[5+]]-Assists[[#This Row],[6+]]</f>
        <v>0.16117999999999999</v>
      </c>
      <c r="W35" s="5">
        <f>Assists[[#This Row],[6+]]-Assists[[#This Row],[7+]]</f>
        <v>0.15958</v>
      </c>
      <c r="X35" s="5">
        <f>Assists[[#This Row],[7+]]-Assists[[#This Row],[8+]]</f>
        <v>0.12974999999999998</v>
      </c>
      <c r="Y35" s="5">
        <f>Assists[[#This Row],[8+]]-Assists[[#This Row],[9+]]</f>
        <v>8.703000000000001E-2</v>
      </c>
      <c r="Z35" s="5">
        <f>Assists[[#This Row],[9+]]-Assists[[#This Row],[10+]]</f>
        <v>5.1699999999999996E-2</v>
      </c>
      <c r="AA35" s="5">
        <f>Assists[[#This Row],[10+]]-Assists[[#This Row],[11+]]</f>
        <v>2.5059999999999999E-2</v>
      </c>
      <c r="AB35" s="5">
        <f>Assists[[#This Row],[11+]]-Assists[[#This Row],[12+]]</f>
        <v>1.0059999999999999E-2</v>
      </c>
    </row>
    <row r="36" spans="1:28" x14ac:dyDescent="0.25">
      <c r="A36" s="10">
        <v>22400790</v>
      </c>
      <c r="B36" t="s">
        <v>143</v>
      </c>
      <c r="C36" t="s">
        <v>80</v>
      </c>
      <c r="D36" s="11">
        <v>0.8125</v>
      </c>
      <c r="E36" s="6" t="str">
        <f>HYPERLINK("https://www.nba.com/stats/player/1630168/boxscores-traditional", "Onyeka Okongwu")</f>
        <v>Onyeka Okongwu</v>
      </c>
      <c r="F36">
        <v>3.4</v>
      </c>
      <c r="G36" s="4">
        <v>1.3559999999999999</v>
      </c>
      <c r="H36" s="3">
        <v>0.84848999999999997</v>
      </c>
      <c r="I36" s="3">
        <v>0.61409000000000002</v>
      </c>
      <c r="J36" s="3">
        <v>0.32996999999999999</v>
      </c>
      <c r="K36" s="3">
        <v>0.11899999999999999</v>
      </c>
      <c r="L36" s="3">
        <v>2.743E-2</v>
      </c>
      <c r="M36" s="3">
        <v>4.0200000000000001E-3</v>
      </c>
      <c r="N36" s="3">
        <v>3.5E-4</v>
      </c>
      <c r="O36" s="3">
        <v>0</v>
      </c>
      <c r="P36" s="3">
        <v>0</v>
      </c>
      <c r="Q36" s="3">
        <v>0</v>
      </c>
      <c r="R36" s="3">
        <v>0</v>
      </c>
      <c r="S36" s="5">
        <f>Assists[[#This Row],[2+]]-Assists[[#This Row],[3+]]</f>
        <v>0.23439999999999994</v>
      </c>
      <c r="T36" s="5">
        <f>Assists[[#This Row],[3+]]-Assists[[#This Row],[4+]]</f>
        <v>0.28412000000000004</v>
      </c>
      <c r="U36" s="5">
        <f>Assists[[#This Row],[4+]]-Assists[[#This Row],[5+]]</f>
        <v>0.21096999999999999</v>
      </c>
      <c r="V36" s="5">
        <f>Assists[[#This Row],[5+]]-Assists[[#This Row],[6+]]</f>
        <v>9.1569999999999999E-2</v>
      </c>
      <c r="W36" s="5">
        <f>Assists[[#This Row],[6+]]-Assists[[#This Row],[7+]]</f>
        <v>2.341E-2</v>
      </c>
      <c r="X36" s="5">
        <f>Assists[[#This Row],[7+]]-Assists[[#This Row],[8+]]</f>
        <v>3.6700000000000001E-3</v>
      </c>
      <c r="Y36" s="5">
        <f>Assists[[#This Row],[8+]]-Assists[[#This Row],[9+]]</f>
        <v>3.5E-4</v>
      </c>
      <c r="Z36" s="5">
        <f>Assists[[#This Row],[9+]]-Assists[[#This Row],[10+]]</f>
        <v>0</v>
      </c>
      <c r="AA36" s="5">
        <f>Assists[[#This Row],[10+]]-Assists[[#This Row],[11+]]</f>
        <v>0</v>
      </c>
      <c r="AB36" s="5">
        <f>Assists[[#This Row],[11+]]-Assists[[#This Row],[12+]]</f>
        <v>0</v>
      </c>
    </row>
    <row r="37" spans="1:28" x14ac:dyDescent="0.25">
      <c r="A37" s="10">
        <v>22400790</v>
      </c>
      <c r="B37" t="s">
        <v>143</v>
      </c>
      <c r="C37" t="s">
        <v>80</v>
      </c>
      <c r="D37" s="11">
        <v>0.8125</v>
      </c>
      <c r="E37" s="6" t="str">
        <f>HYPERLINK("https://www.nba.com/stats/player/1630552/boxscores-traditional", "Jalen Johnson")</f>
        <v>Jalen Johnson</v>
      </c>
      <c r="F37">
        <v>3</v>
      </c>
      <c r="G37" s="4">
        <v>1.095</v>
      </c>
      <c r="H37" s="3">
        <v>0.81859000000000004</v>
      </c>
      <c r="I37" s="3">
        <v>0.5</v>
      </c>
      <c r="J37" s="3">
        <v>0.18140999999999999</v>
      </c>
      <c r="K37" s="3">
        <v>3.3619999999999997E-2</v>
      </c>
      <c r="L37" s="3">
        <v>3.0699999999999998E-3</v>
      </c>
      <c r="M37" s="3">
        <v>1.2999999999999999E-4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5">
        <f>Assists[[#This Row],[2+]]-Assists[[#This Row],[3+]]</f>
        <v>0.31859000000000004</v>
      </c>
      <c r="T37" s="5">
        <f>Assists[[#This Row],[3+]]-Assists[[#This Row],[4+]]</f>
        <v>0.31859000000000004</v>
      </c>
      <c r="U37" s="5">
        <f>Assists[[#This Row],[4+]]-Assists[[#This Row],[5+]]</f>
        <v>0.14778999999999998</v>
      </c>
      <c r="V37" s="5">
        <f>Assists[[#This Row],[5+]]-Assists[[#This Row],[6+]]</f>
        <v>3.0549999999999997E-2</v>
      </c>
      <c r="W37" s="5">
        <f>Assists[[#This Row],[6+]]-Assists[[#This Row],[7+]]</f>
        <v>2.9399999999999999E-3</v>
      </c>
      <c r="X37" s="5">
        <f>Assists[[#This Row],[7+]]-Assists[[#This Row],[8+]]</f>
        <v>1.2999999999999999E-4</v>
      </c>
      <c r="Y37" s="5">
        <f>Assists[[#This Row],[8+]]-Assists[[#This Row],[9+]]</f>
        <v>0</v>
      </c>
      <c r="Z37" s="5">
        <f>Assists[[#This Row],[9+]]-Assists[[#This Row],[10+]]</f>
        <v>0</v>
      </c>
      <c r="AA37" s="5">
        <f>Assists[[#This Row],[10+]]-Assists[[#This Row],[11+]]</f>
        <v>0</v>
      </c>
      <c r="AB37" s="5">
        <f>Assists[[#This Row],[11+]]-Assists[[#This Row],[12+]]</f>
        <v>0</v>
      </c>
    </row>
    <row r="38" spans="1:28" x14ac:dyDescent="0.25">
      <c r="A38" s="10">
        <v>22400790</v>
      </c>
      <c r="B38" t="s">
        <v>143</v>
      </c>
      <c r="C38" t="s">
        <v>80</v>
      </c>
      <c r="D38" s="11">
        <v>0.8125</v>
      </c>
      <c r="E38" s="6" t="str">
        <f>HYPERLINK("https://www.nba.com/stats/player/1630249/boxscores-traditional", "Vít Krejcí")</f>
        <v>Vít Krejcí</v>
      </c>
      <c r="F38">
        <v>3.6</v>
      </c>
      <c r="G38" s="4">
        <v>1.855</v>
      </c>
      <c r="H38" s="3">
        <v>0.80510999999999999</v>
      </c>
      <c r="I38" s="3">
        <v>0.62551999999999996</v>
      </c>
      <c r="J38" s="3">
        <v>0.41293999999999997</v>
      </c>
      <c r="K38" s="3">
        <v>0.22663</v>
      </c>
      <c r="L38" s="3">
        <v>9.8530000000000006E-2</v>
      </c>
      <c r="M38" s="3">
        <v>3.3619999999999997E-2</v>
      </c>
      <c r="N38" s="3">
        <v>8.8900000000000003E-3</v>
      </c>
      <c r="O38" s="3">
        <v>1.81E-3</v>
      </c>
      <c r="P38" s="3">
        <v>2.7999999999999998E-4</v>
      </c>
      <c r="Q38" s="3">
        <v>3.0000000000000001E-5</v>
      </c>
      <c r="R38" s="3">
        <v>0</v>
      </c>
      <c r="S38" s="5">
        <f>Assists[[#This Row],[2+]]-Assists[[#This Row],[3+]]</f>
        <v>0.17959000000000003</v>
      </c>
      <c r="T38" s="5">
        <f>Assists[[#This Row],[3+]]-Assists[[#This Row],[4+]]</f>
        <v>0.21257999999999999</v>
      </c>
      <c r="U38" s="5">
        <f>Assists[[#This Row],[4+]]-Assists[[#This Row],[5+]]</f>
        <v>0.18630999999999998</v>
      </c>
      <c r="V38" s="5">
        <f>Assists[[#This Row],[5+]]-Assists[[#This Row],[6+]]</f>
        <v>0.12809999999999999</v>
      </c>
      <c r="W38" s="5">
        <f>Assists[[#This Row],[6+]]-Assists[[#This Row],[7+]]</f>
        <v>6.4910000000000009E-2</v>
      </c>
      <c r="X38" s="5">
        <f>Assists[[#This Row],[7+]]-Assists[[#This Row],[8+]]</f>
        <v>2.4729999999999995E-2</v>
      </c>
      <c r="Y38" s="5">
        <f>Assists[[#This Row],[8+]]-Assists[[#This Row],[9+]]</f>
        <v>7.0800000000000004E-3</v>
      </c>
      <c r="Z38" s="5">
        <f>Assists[[#This Row],[9+]]-Assists[[#This Row],[10+]]</f>
        <v>1.5300000000000001E-3</v>
      </c>
      <c r="AA38" s="5">
        <f>Assists[[#This Row],[10+]]-Assists[[#This Row],[11+]]</f>
        <v>2.4999999999999995E-4</v>
      </c>
      <c r="AB38" s="5">
        <f>Assists[[#This Row],[11+]]-Assists[[#This Row],[12+]]</f>
        <v>3.0000000000000001E-5</v>
      </c>
    </row>
    <row r="39" spans="1:28" x14ac:dyDescent="0.25">
      <c r="A39" s="10">
        <v>22400790</v>
      </c>
      <c r="B39" t="s">
        <v>143</v>
      </c>
      <c r="C39" t="s">
        <v>80</v>
      </c>
      <c r="D39" s="11">
        <v>0.8125</v>
      </c>
      <c r="E39" s="6" t="str">
        <f>HYPERLINK("https://www.nba.com/stats/player/1627777/boxscores-traditional", "Georges Niang")</f>
        <v>Georges Niang</v>
      </c>
      <c r="F39">
        <v>2.33</v>
      </c>
      <c r="G39" s="4">
        <v>0.94299999999999995</v>
      </c>
      <c r="H39" s="3">
        <v>0.63683000000000001</v>
      </c>
      <c r="I39" s="3">
        <v>0.23885000000000001</v>
      </c>
      <c r="J39" s="3">
        <v>3.8359999999999998E-2</v>
      </c>
      <c r="K39" s="3">
        <v>2.33E-3</v>
      </c>
      <c r="L39" s="3">
        <v>5.0000000000000002E-5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5">
        <f>Assists[[#This Row],[2+]]-Assists[[#This Row],[3+]]</f>
        <v>0.39798</v>
      </c>
      <c r="T39" s="5">
        <f>Assists[[#This Row],[3+]]-Assists[[#This Row],[4+]]</f>
        <v>0.20049</v>
      </c>
      <c r="U39" s="5">
        <f>Assists[[#This Row],[4+]]-Assists[[#This Row],[5+]]</f>
        <v>3.603E-2</v>
      </c>
      <c r="V39" s="5">
        <f>Assists[[#This Row],[5+]]-Assists[[#This Row],[6+]]</f>
        <v>2.2799999999999999E-3</v>
      </c>
      <c r="W39" s="5">
        <f>Assists[[#This Row],[6+]]-Assists[[#This Row],[7+]]</f>
        <v>5.0000000000000002E-5</v>
      </c>
      <c r="X39" s="5">
        <f>Assists[[#This Row],[7+]]-Assists[[#This Row],[8+]]</f>
        <v>0</v>
      </c>
      <c r="Y39" s="5">
        <f>Assists[[#This Row],[8+]]-Assists[[#This Row],[9+]]</f>
        <v>0</v>
      </c>
      <c r="Z39" s="5">
        <f>Assists[[#This Row],[9+]]-Assists[[#This Row],[10+]]</f>
        <v>0</v>
      </c>
      <c r="AA39" s="5">
        <f>Assists[[#This Row],[10+]]-Assists[[#This Row],[11+]]</f>
        <v>0</v>
      </c>
      <c r="AB39" s="5">
        <f>Assists[[#This Row],[11+]]-Assists[[#This Row],[12+]]</f>
        <v>0</v>
      </c>
    </row>
    <row r="40" spans="1:28" x14ac:dyDescent="0.25">
      <c r="A40" s="10">
        <v>22400790</v>
      </c>
      <c r="B40" t="s">
        <v>143</v>
      </c>
      <c r="C40" t="s">
        <v>80</v>
      </c>
      <c r="D40" s="11">
        <v>0.8125</v>
      </c>
      <c r="E40" s="6" t="str">
        <f>HYPERLINK("https://www.nba.com/stats/player/1627747/boxscores-traditional", "Caris LeVert")</f>
        <v>Caris LeVert</v>
      </c>
      <c r="F40">
        <v>3</v>
      </c>
      <c r="G40" s="4">
        <v>2.944</v>
      </c>
      <c r="H40" s="3">
        <v>0.63307000000000002</v>
      </c>
      <c r="I40" s="3">
        <v>0.5</v>
      </c>
      <c r="J40" s="3">
        <v>0.36692999999999998</v>
      </c>
      <c r="K40" s="3">
        <v>0.24825</v>
      </c>
      <c r="L40" s="3">
        <v>0.15386</v>
      </c>
      <c r="M40" s="3">
        <v>8.6910000000000001E-2</v>
      </c>
      <c r="N40" s="3">
        <v>4.4569999999999999E-2</v>
      </c>
      <c r="O40" s="3">
        <v>2.068E-2</v>
      </c>
      <c r="P40" s="3">
        <v>8.6599999999999993E-3</v>
      </c>
      <c r="Q40" s="3">
        <v>3.2599999999999999E-3</v>
      </c>
      <c r="R40" s="3">
        <v>1.1100000000000001E-3</v>
      </c>
      <c r="S40" s="5">
        <f>Assists[[#This Row],[2+]]-Assists[[#This Row],[3+]]</f>
        <v>0.13307000000000002</v>
      </c>
      <c r="T40" s="5">
        <f>Assists[[#This Row],[3+]]-Assists[[#This Row],[4+]]</f>
        <v>0.13307000000000002</v>
      </c>
      <c r="U40" s="5">
        <f>Assists[[#This Row],[4+]]-Assists[[#This Row],[5+]]</f>
        <v>0.11867999999999998</v>
      </c>
      <c r="V40" s="5">
        <f>Assists[[#This Row],[5+]]-Assists[[#This Row],[6+]]</f>
        <v>9.4390000000000002E-2</v>
      </c>
      <c r="W40" s="5">
        <f>Assists[[#This Row],[6+]]-Assists[[#This Row],[7+]]</f>
        <v>6.6949999999999996E-2</v>
      </c>
      <c r="X40" s="5">
        <f>Assists[[#This Row],[7+]]-Assists[[#This Row],[8+]]</f>
        <v>4.2340000000000003E-2</v>
      </c>
      <c r="Y40" s="5">
        <f>Assists[[#This Row],[8+]]-Assists[[#This Row],[9+]]</f>
        <v>2.3889999999999998E-2</v>
      </c>
      <c r="Z40" s="5">
        <f>Assists[[#This Row],[9+]]-Assists[[#This Row],[10+]]</f>
        <v>1.2020000000000001E-2</v>
      </c>
      <c r="AA40" s="5">
        <f>Assists[[#This Row],[10+]]-Assists[[#This Row],[11+]]</f>
        <v>5.3999999999999994E-3</v>
      </c>
      <c r="AB40" s="5">
        <f>Assists[[#This Row],[11+]]-Assists[[#This Row],[12+]]</f>
        <v>2.15E-3</v>
      </c>
    </row>
    <row r="41" spans="1:28" x14ac:dyDescent="0.25">
      <c r="A41" s="10">
        <v>22400790</v>
      </c>
      <c r="B41" t="s">
        <v>143</v>
      </c>
      <c r="C41" t="s">
        <v>80</v>
      </c>
      <c r="D41" s="11">
        <v>0.8125</v>
      </c>
      <c r="E41" s="6" t="str">
        <f>HYPERLINK("https://www.nba.com/stats/player/1629631/boxscores-traditional", "De'Andre Hunter")</f>
        <v>De'Andre Hunter</v>
      </c>
      <c r="F41">
        <v>2.33</v>
      </c>
      <c r="G41" s="4">
        <v>2.0550000000000002</v>
      </c>
      <c r="H41" s="3">
        <v>0.56355999999999995</v>
      </c>
      <c r="I41" s="3">
        <v>0.37069999999999997</v>
      </c>
      <c r="J41" s="3">
        <v>0.20896999999999999</v>
      </c>
      <c r="K41" s="3">
        <v>9.6799999999999997E-2</v>
      </c>
      <c r="L41" s="3">
        <v>3.6729999999999999E-2</v>
      </c>
      <c r="M41" s="3">
        <v>1.1599999999999999E-2</v>
      </c>
      <c r="N41" s="3">
        <v>2.8900000000000002E-3</v>
      </c>
      <c r="O41" s="3">
        <v>5.8E-4</v>
      </c>
      <c r="P41" s="3">
        <v>1E-4</v>
      </c>
      <c r="Q41" s="3">
        <v>0</v>
      </c>
      <c r="R41" s="3">
        <v>0</v>
      </c>
      <c r="S41" s="5">
        <f>Assists[[#This Row],[2+]]-Assists[[#This Row],[3+]]</f>
        <v>0.19285999999999998</v>
      </c>
      <c r="T41" s="5">
        <f>Assists[[#This Row],[3+]]-Assists[[#This Row],[4+]]</f>
        <v>0.16172999999999998</v>
      </c>
      <c r="U41" s="5">
        <f>Assists[[#This Row],[4+]]-Assists[[#This Row],[5+]]</f>
        <v>0.11216999999999999</v>
      </c>
      <c r="V41" s="5">
        <f>Assists[[#This Row],[5+]]-Assists[[#This Row],[6+]]</f>
        <v>6.0069999999999998E-2</v>
      </c>
      <c r="W41" s="5">
        <f>Assists[[#This Row],[6+]]-Assists[[#This Row],[7+]]</f>
        <v>2.513E-2</v>
      </c>
      <c r="X41" s="5">
        <f>Assists[[#This Row],[7+]]-Assists[[#This Row],[8+]]</f>
        <v>8.709999999999999E-3</v>
      </c>
      <c r="Y41" s="5">
        <f>Assists[[#This Row],[8+]]-Assists[[#This Row],[9+]]</f>
        <v>2.3100000000000004E-3</v>
      </c>
      <c r="Z41" s="5">
        <f>Assists[[#This Row],[9+]]-Assists[[#This Row],[10+]]</f>
        <v>4.8000000000000001E-4</v>
      </c>
      <c r="AA41" s="5">
        <f>Assists[[#This Row],[10+]]-Assists[[#This Row],[11+]]</f>
        <v>1E-4</v>
      </c>
      <c r="AB41" s="5">
        <f>Assists[[#This Row],[11+]]-Assists[[#This Row],[12+]]</f>
        <v>0</v>
      </c>
    </row>
    <row r="42" spans="1:28" x14ac:dyDescent="0.25">
      <c r="A42" s="10">
        <v>22400790</v>
      </c>
      <c r="B42" t="s">
        <v>143</v>
      </c>
      <c r="C42" t="s">
        <v>80</v>
      </c>
      <c r="D42" s="11">
        <v>0.8125</v>
      </c>
      <c r="E42" s="6" t="str">
        <f>HYPERLINK("https://www.nba.com/stats/player/1629611/boxscores-traditional", "Terance Mann")</f>
        <v>Terance Mann</v>
      </c>
      <c r="F42">
        <v>2</v>
      </c>
      <c r="G42" s="4">
        <v>0.81599999999999995</v>
      </c>
      <c r="H42" s="3">
        <v>0.5</v>
      </c>
      <c r="I42" s="3">
        <v>0.10935</v>
      </c>
      <c r="J42" s="3">
        <v>7.1399999999999996E-3</v>
      </c>
      <c r="K42" s="3">
        <v>1.2E-4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5">
        <f>Assists[[#This Row],[2+]]-Assists[[#This Row],[3+]]</f>
        <v>0.39065</v>
      </c>
      <c r="T42" s="5">
        <f>Assists[[#This Row],[3+]]-Assists[[#This Row],[4+]]</f>
        <v>0.10221000000000001</v>
      </c>
      <c r="U42" s="5">
        <f>Assists[[#This Row],[4+]]-Assists[[#This Row],[5+]]</f>
        <v>7.0199999999999993E-3</v>
      </c>
      <c r="V42" s="5">
        <f>Assists[[#This Row],[5+]]-Assists[[#This Row],[6+]]</f>
        <v>1.2E-4</v>
      </c>
      <c r="W42" s="5">
        <f>Assists[[#This Row],[6+]]-Assists[[#This Row],[7+]]</f>
        <v>0</v>
      </c>
      <c r="X42" s="5">
        <f>Assists[[#This Row],[7+]]-Assists[[#This Row],[8+]]</f>
        <v>0</v>
      </c>
      <c r="Y42" s="5">
        <f>Assists[[#This Row],[8+]]-Assists[[#This Row],[9+]]</f>
        <v>0</v>
      </c>
      <c r="Z42" s="5">
        <f>Assists[[#This Row],[9+]]-Assists[[#This Row],[10+]]</f>
        <v>0</v>
      </c>
      <c r="AA42" s="5">
        <f>Assists[[#This Row],[10+]]-Assists[[#This Row],[11+]]</f>
        <v>0</v>
      </c>
      <c r="AB42" s="5">
        <f>Assists[[#This Row],[11+]]-Assists[[#This Row],[12+]]</f>
        <v>0</v>
      </c>
    </row>
    <row r="43" spans="1:28" x14ac:dyDescent="0.25">
      <c r="A43" s="10">
        <v>22400790</v>
      </c>
      <c r="B43" t="s">
        <v>80</v>
      </c>
      <c r="C43" t="s">
        <v>143</v>
      </c>
      <c r="D43" s="11">
        <v>0.8125</v>
      </c>
      <c r="E43" s="6" t="str">
        <f>HYPERLINK("https://www.nba.com/stats/player/1631094/boxscores-traditional", "Paolo Banchero")</f>
        <v>Paolo Banchero</v>
      </c>
      <c r="F43">
        <v>5.8</v>
      </c>
      <c r="G43" s="4">
        <v>1.833</v>
      </c>
      <c r="H43" s="3">
        <v>0.98077000000000003</v>
      </c>
      <c r="I43" s="3">
        <v>0.93698999999999999</v>
      </c>
      <c r="J43" s="3">
        <v>0.83645999999999998</v>
      </c>
      <c r="K43" s="3">
        <v>0.67003000000000001</v>
      </c>
      <c r="L43" s="3">
        <v>0.45619999999999999</v>
      </c>
      <c r="M43" s="3">
        <v>0.25785000000000002</v>
      </c>
      <c r="N43" s="3">
        <v>0.11507000000000001</v>
      </c>
      <c r="O43" s="3">
        <v>4.0059999999999998E-2</v>
      </c>
      <c r="P43" s="3">
        <v>1.1010000000000001E-2</v>
      </c>
      <c r="Q43" s="3">
        <v>2.2599999999999999E-3</v>
      </c>
      <c r="R43" s="3">
        <v>3.6000000000000002E-4</v>
      </c>
      <c r="S43" s="5">
        <f>Assists[[#This Row],[2+]]-Assists[[#This Row],[3+]]</f>
        <v>4.3780000000000041E-2</v>
      </c>
      <c r="T43" s="5">
        <f>Assists[[#This Row],[3+]]-Assists[[#This Row],[4+]]</f>
        <v>0.10053000000000001</v>
      </c>
      <c r="U43" s="5">
        <f>Assists[[#This Row],[4+]]-Assists[[#This Row],[5+]]</f>
        <v>0.16642999999999997</v>
      </c>
      <c r="V43" s="5">
        <f>Assists[[#This Row],[5+]]-Assists[[#This Row],[6+]]</f>
        <v>0.21383000000000002</v>
      </c>
      <c r="W43" s="5">
        <f>Assists[[#This Row],[6+]]-Assists[[#This Row],[7+]]</f>
        <v>0.19834999999999997</v>
      </c>
      <c r="X43" s="5">
        <f>Assists[[#This Row],[7+]]-Assists[[#This Row],[8+]]</f>
        <v>0.14278000000000002</v>
      </c>
      <c r="Y43" s="5">
        <f>Assists[[#This Row],[8+]]-Assists[[#This Row],[9+]]</f>
        <v>7.5010000000000007E-2</v>
      </c>
      <c r="Z43" s="5">
        <f>Assists[[#This Row],[9+]]-Assists[[#This Row],[10+]]</f>
        <v>2.9049999999999999E-2</v>
      </c>
      <c r="AA43" s="5">
        <f>Assists[[#This Row],[10+]]-Assists[[#This Row],[11+]]</f>
        <v>8.7500000000000008E-3</v>
      </c>
      <c r="AB43" s="5">
        <f>Assists[[#This Row],[11+]]-Assists[[#This Row],[12+]]</f>
        <v>1.8999999999999998E-3</v>
      </c>
    </row>
    <row r="44" spans="1:28" x14ac:dyDescent="0.25">
      <c r="A44" s="10">
        <v>22400790</v>
      </c>
      <c r="B44" t="s">
        <v>80</v>
      </c>
      <c r="C44" t="s">
        <v>143</v>
      </c>
      <c r="D44" s="11">
        <v>0.8125</v>
      </c>
      <c r="E44" s="6" t="str">
        <f>HYPERLINK("https://www.nba.com/stats/player/1630532/boxscores-traditional", "Franz Wagner")</f>
        <v>Franz Wagner</v>
      </c>
      <c r="F44">
        <v>3.4</v>
      </c>
      <c r="G44" s="4">
        <v>1.02</v>
      </c>
      <c r="H44" s="3">
        <v>0.91466000000000003</v>
      </c>
      <c r="I44" s="3">
        <v>0.65173000000000003</v>
      </c>
      <c r="J44" s="3">
        <v>0.27760000000000001</v>
      </c>
      <c r="K44" s="3">
        <v>5.8209999999999998E-2</v>
      </c>
      <c r="L44" s="3">
        <v>5.3899999999999998E-3</v>
      </c>
      <c r="M44" s="3">
        <v>2.1000000000000001E-4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5">
        <f>Assists[[#This Row],[2+]]-Assists[[#This Row],[3+]]</f>
        <v>0.26293</v>
      </c>
      <c r="T44" s="5">
        <f>Assists[[#This Row],[3+]]-Assists[[#This Row],[4+]]</f>
        <v>0.37413000000000002</v>
      </c>
      <c r="U44" s="5">
        <f>Assists[[#This Row],[4+]]-Assists[[#This Row],[5+]]</f>
        <v>0.21939000000000003</v>
      </c>
      <c r="V44" s="5">
        <f>Assists[[#This Row],[5+]]-Assists[[#This Row],[6+]]</f>
        <v>5.2819999999999999E-2</v>
      </c>
      <c r="W44" s="5">
        <f>Assists[[#This Row],[6+]]-Assists[[#This Row],[7+]]</f>
        <v>5.1799999999999997E-3</v>
      </c>
      <c r="X44" s="5">
        <f>Assists[[#This Row],[7+]]-Assists[[#This Row],[8+]]</f>
        <v>2.1000000000000001E-4</v>
      </c>
      <c r="Y44" s="5">
        <f>Assists[[#This Row],[8+]]-Assists[[#This Row],[9+]]</f>
        <v>0</v>
      </c>
      <c r="Z44" s="5">
        <f>Assists[[#This Row],[9+]]-Assists[[#This Row],[10+]]</f>
        <v>0</v>
      </c>
      <c r="AA44" s="5">
        <f>Assists[[#This Row],[10+]]-Assists[[#This Row],[11+]]</f>
        <v>0</v>
      </c>
      <c r="AB44" s="5">
        <f>Assists[[#This Row],[11+]]-Assists[[#This Row],[12+]]</f>
        <v>0</v>
      </c>
    </row>
    <row r="45" spans="1:28" x14ac:dyDescent="0.25">
      <c r="A45" s="10">
        <v>22400790</v>
      </c>
      <c r="B45" t="s">
        <v>80</v>
      </c>
      <c r="C45" t="s">
        <v>143</v>
      </c>
      <c r="D45" s="11">
        <v>0.8125</v>
      </c>
      <c r="E45" s="6" t="str">
        <f>HYPERLINK("https://www.nba.com/stats/player/1630591/boxscores-traditional", "Jalen Suggs")</f>
        <v>Jalen Suggs</v>
      </c>
      <c r="F45">
        <v>3.2</v>
      </c>
      <c r="G45" s="4">
        <v>0.98</v>
      </c>
      <c r="H45" s="3">
        <v>0.88876999999999995</v>
      </c>
      <c r="I45" s="3">
        <v>0.57926</v>
      </c>
      <c r="J45" s="3">
        <v>0.20610999999999999</v>
      </c>
      <c r="K45" s="3">
        <v>3.288E-2</v>
      </c>
      <c r="L45" s="3">
        <v>2.1199999999999999E-3</v>
      </c>
      <c r="M45" s="3">
        <v>5.0000000000000002E-5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5">
        <f>Assists[[#This Row],[2+]]-Assists[[#This Row],[3+]]</f>
        <v>0.30950999999999995</v>
      </c>
      <c r="T45" s="5">
        <f>Assists[[#This Row],[3+]]-Assists[[#This Row],[4+]]</f>
        <v>0.37314999999999998</v>
      </c>
      <c r="U45" s="5">
        <f>Assists[[#This Row],[4+]]-Assists[[#This Row],[5+]]</f>
        <v>0.17323</v>
      </c>
      <c r="V45" s="5">
        <f>Assists[[#This Row],[5+]]-Assists[[#This Row],[6+]]</f>
        <v>3.0759999999999999E-2</v>
      </c>
      <c r="W45" s="5">
        <f>Assists[[#This Row],[6+]]-Assists[[#This Row],[7+]]</f>
        <v>2.0699999999999998E-3</v>
      </c>
      <c r="X45" s="5">
        <f>Assists[[#This Row],[7+]]-Assists[[#This Row],[8+]]</f>
        <v>5.0000000000000002E-5</v>
      </c>
      <c r="Y45" s="5">
        <f>Assists[[#This Row],[8+]]-Assists[[#This Row],[9+]]</f>
        <v>0</v>
      </c>
      <c r="Z45" s="5">
        <f>Assists[[#This Row],[9+]]-Assists[[#This Row],[10+]]</f>
        <v>0</v>
      </c>
      <c r="AA45" s="5">
        <f>Assists[[#This Row],[10+]]-Assists[[#This Row],[11+]]</f>
        <v>0</v>
      </c>
      <c r="AB45" s="5">
        <f>Assists[[#This Row],[11+]]-Assists[[#This Row],[12+]]</f>
        <v>0</v>
      </c>
    </row>
    <row r="46" spans="1:28" x14ac:dyDescent="0.25">
      <c r="A46" s="10">
        <v>22400790</v>
      </c>
      <c r="B46" t="s">
        <v>80</v>
      </c>
      <c r="C46" t="s">
        <v>143</v>
      </c>
      <c r="D46" s="11">
        <v>0.8125</v>
      </c>
      <c r="E46" s="6" t="str">
        <f>HYPERLINK("https://www.nba.com/stats/player/1641710/boxscores-traditional", "Anthony Black")</f>
        <v>Anthony Black</v>
      </c>
      <c r="F46">
        <v>3.2</v>
      </c>
      <c r="G46" s="4">
        <v>1.327</v>
      </c>
      <c r="H46" s="3">
        <v>0.81594</v>
      </c>
      <c r="I46" s="3">
        <v>0.55962000000000001</v>
      </c>
      <c r="J46" s="3">
        <v>0.27424999999999999</v>
      </c>
      <c r="K46" s="3">
        <v>8.6910000000000001E-2</v>
      </c>
      <c r="L46" s="3">
        <v>1.7430000000000001E-2</v>
      </c>
      <c r="M46" s="3">
        <v>2.1199999999999999E-3</v>
      </c>
      <c r="N46" s="3">
        <v>1.4999999999999999E-4</v>
      </c>
      <c r="O46" s="3">
        <v>0</v>
      </c>
      <c r="P46" s="3">
        <v>0</v>
      </c>
      <c r="Q46" s="3">
        <v>0</v>
      </c>
      <c r="R46" s="3">
        <v>0</v>
      </c>
      <c r="S46" s="5">
        <f>Assists[[#This Row],[2+]]-Assists[[#This Row],[3+]]</f>
        <v>0.25631999999999999</v>
      </c>
      <c r="T46" s="5">
        <f>Assists[[#This Row],[3+]]-Assists[[#This Row],[4+]]</f>
        <v>0.28537000000000001</v>
      </c>
      <c r="U46" s="5">
        <f>Assists[[#This Row],[4+]]-Assists[[#This Row],[5+]]</f>
        <v>0.18734000000000001</v>
      </c>
      <c r="V46" s="5">
        <f>Assists[[#This Row],[5+]]-Assists[[#This Row],[6+]]</f>
        <v>6.948E-2</v>
      </c>
      <c r="W46" s="5">
        <f>Assists[[#This Row],[6+]]-Assists[[#This Row],[7+]]</f>
        <v>1.5310000000000001E-2</v>
      </c>
      <c r="X46" s="5">
        <f>Assists[[#This Row],[7+]]-Assists[[#This Row],[8+]]</f>
        <v>1.97E-3</v>
      </c>
      <c r="Y46" s="5">
        <f>Assists[[#This Row],[8+]]-Assists[[#This Row],[9+]]</f>
        <v>1.4999999999999999E-4</v>
      </c>
      <c r="Z46" s="5">
        <f>Assists[[#This Row],[9+]]-Assists[[#This Row],[10+]]</f>
        <v>0</v>
      </c>
      <c r="AA46" s="5">
        <f>Assists[[#This Row],[10+]]-Assists[[#This Row],[11+]]</f>
        <v>0</v>
      </c>
      <c r="AB46" s="5">
        <f>Assists[[#This Row],[11+]]-Assists[[#This Row],[12+]]</f>
        <v>0</v>
      </c>
    </row>
    <row r="47" spans="1:28" x14ac:dyDescent="0.25">
      <c r="A47" s="10">
        <v>22400790</v>
      </c>
      <c r="B47" t="s">
        <v>80</v>
      </c>
      <c r="C47" t="s">
        <v>143</v>
      </c>
      <c r="D47" s="11">
        <v>0.8125</v>
      </c>
      <c r="E47" s="6" t="str">
        <f>HYPERLINK("https://www.nba.com/stats/player/1630175/boxscores-traditional", "Cole Anthony")</f>
        <v>Cole Anthony</v>
      </c>
      <c r="F47">
        <v>2.6</v>
      </c>
      <c r="G47" s="4">
        <v>1.02</v>
      </c>
      <c r="H47" s="3">
        <v>0.72240000000000004</v>
      </c>
      <c r="I47" s="3">
        <v>0.34827000000000002</v>
      </c>
      <c r="J47" s="3">
        <v>8.5339999999999999E-2</v>
      </c>
      <c r="K47" s="3">
        <v>9.3900000000000008E-3</v>
      </c>
      <c r="L47" s="3">
        <v>4.2999999999999999E-4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5">
        <f>Assists[[#This Row],[2+]]-Assists[[#This Row],[3+]]</f>
        <v>0.37413000000000002</v>
      </c>
      <c r="T47" s="5">
        <f>Assists[[#This Row],[3+]]-Assists[[#This Row],[4+]]</f>
        <v>0.26293</v>
      </c>
      <c r="U47" s="5">
        <f>Assists[[#This Row],[4+]]-Assists[[#This Row],[5+]]</f>
        <v>7.5950000000000004E-2</v>
      </c>
      <c r="V47" s="5">
        <f>Assists[[#This Row],[5+]]-Assists[[#This Row],[6+]]</f>
        <v>8.9600000000000009E-3</v>
      </c>
      <c r="W47" s="5">
        <f>Assists[[#This Row],[6+]]-Assists[[#This Row],[7+]]</f>
        <v>4.2999999999999999E-4</v>
      </c>
      <c r="X47" s="5">
        <f>Assists[[#This Row],[7+]]-Assists[[#This Row],[8+]]</f>
        <v>0</v>
      </c>
      <c r="Y47" s="5">
        <f>Assists[[#This Row],[8+]]-Assists[[#This Row],[9+]]</f>
        <v>0</v>
      </c>
      <c r="Z47" s="5">
        <f>Assists[[#This Row],[9+]]-Assists[[#This Row],[10+]]</f>
        <v>0</v>
      </c>
      <c r="AA47" s="5">
        <f>Assists[[#This Row],[10+]]-Assists[[#This Row],[11+]]</f>
        <v>0</v>
      </c>
      <c r="AB47" s="5">
        <f>Assists[[#This Row],[11+]]-Assists[[#This Row],[12+]]</f>
        <v>0</v>
      </c>
    </row>
    <row r="48" spans="1:28" x14ac:dyDescent="0.25">
      <c r="A48" s="10">
        <v>22400790</v>
      </c>
      <c r="B48" t="s">
        <v>80</v>
      </c>
      <c r="C48" t="s">
        <v>143</v>
      </c>
      <c r="D48" s="11">
        <v>0.8125</v>
      </c>
      <c r="E48" s="6" t="str">
        <f>HYPERLINK("https://www.nba.com/stats/player/1628976/boxscores-traditional", "Wendell Carter Jr.")</f>
        <v>Wendell Carter Jr.</v>
      </c>
      <c r="F48">
        <v>2.2000000000000002</v>
      </c>
      <c r="G48" s="4">
        <v>2.6379999999999999</v>
      </c>
      <c r="H48" s="3">
        <v>0.53188000000000002</v>
      </c>
      <c r="I48" s="3">
        <v>0.38208999999999999</v>
      </c>
      <c r="J48" s="3">
        <v>0.24825</v>
      </c>
      <c r="K48" s="3">
        <v>0.14457</v>
      </c>
      <c r="L48" s="3">
        <v>7.4929999999999997E-2</v>
      </c>
      <c r="M48" s="3">
        <v>3.4380000000000001E-2</v>
      </c>
      <c r="N48" s="3">
        <v>1.3899999999999999E-2</v>
      </c>
      <c r="O48" s="3">
        <v>4.9399999999999999E-3</v>
      </c>
      <c r="P48" s="3">
        <v>1.5399999999999999E-3</v>
      </c>
      <c r="Q48" s="3">
        <v>4.2000000000000002E-4</v>
      </c>
      <c r="R48" s="3">
        <v>1E-4</v>
      </c>
      <c r="S48" s="5">
        <f>Assists[[#This Row],[2+]]-Assists[[#This Row],[3+]]</f>
        <v>0.14979000000000003</v>
      </c>
      <c r="T48" s="5">
        <f>Assists[[#This Row],[3+]]-Assists[[#This Row],[4+]]</f>
        <v>0.13383999999999999</v>
      </c>
      <c r="U48" s="5">
        <f>Assists[[#This Row],[4+]]-Assists[[#This Row],[5+]]</f>
        <v>0.10367999999999999</v>
      </c>
      <c r="V48" s="5">
        <f>Assists[[#This Row],[5+]]-Assists[[#This Row],[6+]]</f>
        <v>6.9640000000000007E-2</v>
      </c>
      <c r="W48" s="5">
        <f>Assists[[#This Row],[6+]]-Assists[[#This Row],[7+]]</f>
        <v>4.0549999999999996E-2</v>
      </c>
      <c r="X48" s="5">
        <f>Assists[[#This Row],[7+]]-Assists[[#This Row],[8+]]</f>
        <v>2.0480000000000002E-2</v>
      </c>
      <c r="Y48" s="5">
        <f>Assists[[#This Row],[8+]]-Assists[[#This Row],[9+]]</f>
        <v>8.9599999999999992E-3</v>
      </c>
      <c r="Z48" s="5">
        <f>Assists[[#This Row],[9+]]-Assists[[#This Row],[10+]]</f>
        <v>3.4000000000000002E-3</v>
      </c>
      <c r="AA48" s="5">
        <f>Assists[[#This Row],[10+]]-Assists[[#This Row],[11+]]</f>
        <v>1.1199999999999999E-3</v>
      </c>
      <c r="AB48" s="5">
        <f>Assists[[#This Row],[11+]]-Assists[[#This Row],[12+]]</f>
        <v>3.2000000000000003E-4</v>
      </c>
    </row>
    <row r="49" spans="1:28" x14ac:dyDescent="0.25">
      <c r="A49" s="10">
        <v>22400791</v>
      </c>
      <c r="B49" t="s">
        <v>132</v>
      </c>
      <c r="C49" t="s">
        <v>165</v>
      </c>
      <c r="D49" s="11">
        <v>0.8125</v>
      </c>
      <c r="E49" s="6" t="str">
        <f>HYPERLINK("https://www.nba.com/stats/player/1628378/boxscores-traditional", "Donovan Mitchell")</f>
        <v>Donovan Mitchell</v>
      </c>
      <c r="F49">
        <v>6</v>
      </c>
      <c r="G49" s="4">
        <v>1.095</v>
      </c>
      <c r="H49" s="3">
        <v>0.99987000000000004</v>
      </c>
      <c r="I49" s="3">
        <v>0.99692999999999998</v>
      </c>
      <c r="J49" s="3">
        <v>0.96638000000000002</v>
      </c>
      <c r="K49" s="3">
        <v>0.81859000000000004</v>
      </c>
      <c r="L49" s="3">
        <v>0.5</v>
      </c>
      <c r="M49" s="3">
        <v>0.18140999999999999</v>
      </c>
      <c r="N49" s="3">
        <v>3.3619999999999997E-2</v>
      </c>
      <c r="O49" s="3">
        <v>3.0699999999999998E-3</v>
      </c>
      <c r="P49" s="3">
        <v>1.2999999999999999E-4</v>
      </c>
      <c r="Q49" s="3">
        <v>0</v>
      </c>
      <c r="R49" s="3">
        <v>0</v>
      </c>
      <c r="S49" s="5">
        <f>Assists[[#This Row],[2+]]-Assists[[#This Row],[3+]]</f>
        <v>2.9400000000000537E-3</v>
      </c>
      <c r="T49" s="5">
        <f>Assists[[#This Row],[3+]]-Assists[[#This Row],[4+]]</f>
        <v>3.0549999999999966E-2</v>
      </c>
      <c r="U49" s="5">
        <f>Assists[[#This Row],[4+]]-Assists[[#This Row],[5+]]</f>
        <v>0.14778999999999998</v>
      </c>
      <c r="V49" s="5">
        <f>Assists[[#This Row],[5+]]-Assists[[#This Row],[6+]]</f>
        <v>0.31859000000000004</v>
      </c>
      <c r="W49" s="5">
        <f>Assists[[#This Row],[6+]]-Assists[[#This Row],[7+]]</f>
        <v>0.31859000000000004</v>
      </c>
      <c r="X49" s="5">
        <f>Assists[[#This Row],[7+]]-Assists[[#This Row],[8+]]</f>
        <v>0.14778999999999998</v>
      </c>
      <c r="Y49" s="5">
        <f>Assists[[#This Row],[8+]]-Assists[[#This Row],[9+]]</f>
        <v>3.0549999999999997E-2</v>
      </c>
      <c r="Z49" s="5">
        <f>Assists[[#This Row],[9+]]-Assists[[#This Row],[10+]]</f>
        <v>2.9399999999999999E-3</v>
      </c>
      <c r="AA49" s="5">
        <f>Assists[[#This Row],[10+]]-Assists[[#This Row],[11+]]</f>
        <v>1.2999999999999999E-4</v>
      </c>
      <c r="AB49" s="5">
        <f>Assists[[#This Row],[11+]]-Assists[[#This Row],[12+]]</f>
        <v>0</v>
      </c>
    </row>
    <row r="50" spans="1:28" x14ac:dyDescent="0.25">
      <c r="A50" s="10">
        <v>22400791</v>
      </c>
      <c r="B50" t="s">
        <v>132</v>
      </c>
      <c r="C50" t="s">
        <v>165</v>
      </c>
      <c r="D50" s="11">
        <v>0.8125</v>
      </c>
      <c r="E50" s="6" t="str">
        <f>HYPERLINK("https://www.nba.com/stats/player/1629636/boxscores-traditional", "Darius Garland")</f>
        <v>Darius Garland</v>
      </c>
      <c r="F50">
        <v>4.8</v>
      </c>
      <c r="G50" s="4">
        <v>1.833</v>
      </c>
      <c r="H50" s="3">
        <v>0.93698999999999999</v>
      </c>
      <c r="I50" s="3">
        <v>0.83645999999999998</v>
      </c>
      <c r="J50" s="3">
        <v>0.67003000000000001</v>
      </c>
      <c r="K50" s="3">
        <v>0.45619999999999999</v>
      </c>
      <c r="L50" s="3">
        <v>0.25785000000000002</v>
      </c>
      <c r="M50" s="3">
        <v>0.11507000000000001</v>
      </c>
      <c r="N50" s="3">
        <v>4.0059999999999998E-2</v>
      </c>
      <c r="O50" s="3">
        <v>1.1010000000000001E-2</v>
      </c>
      <c r="P50" s="3">
        <v>2.2599999999999999E-3</v>
      </c>
      <c r="Q50" s="3">
        <v>3.6000000000000002E-4</v>
      </c>
      <c r="R50" s="3">
        <v>4.0000000000000003E-5</v>
      </c>
      <c r="S50" s="5">
        <f>Assists[[#This Row],[2+]]-Assists[[#This Row],[3+]]</f>
        <v>0.10053000000000001</v>
      </c>
      <c r="T50" s="5">
        <f>Assists[[#This Row],[3+]]-Assists[[#This Row],[4+]]</f>
        <v>0.16642999999999997</v>
      </c>
      <c r="U50" s="5">
        <f>Assists[[#This Row],[4+]]-Assists[[#This Row],[5+]]</f>
        <v>0.21383000000000002</v>
      </c>
      <c r="V50" s="5">
        <f>Assists[[#This Row],[5+]]-Assists[[#This Row],[6+]]</f>
        <v>0.19834999999999997</v>
      </c>
      <c r="W50" s="5">
        <f>Assists[[#This Row],[6+]]-Assists[[#This Row],[7+]]</f>
        <v>0.14278000000000002</v>
      </c>
      <c r="X50" s="5">
        <f>Assists[[#This Row],[7+]]-Assists[[#This Row],[8+]]</f>
        <v>7.5010000000000007E-2</v>
      </c>
      <c r="Y50" s="5">
        <f>Assists[[#This Row],[8+]]-Assists[[#This Row],[9+]]</f>
        <v>2.9049999999999999E-2</v>
      </c>
      <c r="Z50" s="5">
        <f>Assists[[#This Row],[9+]]-Assists[[#This Row],[10+]]</f>
        <v>8.7500000000000008E-3</v>
      </c>
      <c r="AA50" s="5">
        <f>Assists[[#This Row],[10+]]-Assists[[#This Row],[11+]]</f>
        <v>1.8999999999999998E-3</v>
      </c>
      <c r="AB50" s="5">
        <f>Assists[[#This Row],[11+]]-Assists[[#This Row],[12+]]</f>
        <v>3.2000000000000003E-4</v>
      </c>
    </row>
    <row r="51" spans="1:28" x14ac:dyDescent="0.25">
      <c r="A51" s="10">
        <v>22400791</v>
      </c>
      <c r="B51" t="s">
        <v>132</v>
      </c>
      <c r="C51" t="s">
        <v>165</v>
      </c>
      <c r="D51" s="11">
        <v>0.8125</v>
      </c>
      <c r="E51" s="6" t="str">
        <f>HYPERLINK("https://www.nba.com/stats/player/1628386/boxscores-traditional", "Jarrett Allen")</f>
        <v>Jarrett Allen</v>
      </c>
      <c r="F51">
        <v>3.6</v>
      </c>
      <c r="G51" s="4">
        <v>1.3559999999999999</v>
      </c>
      <c r="H51" s="3">
        <v>0.88100000000000001</v>
      </c>
      <c r="I51" s="3">
        <v>0.67003000000000001</v>
      </c>
      <c r="J51" s="3">
        <v>0.38590999999999998</v>
      </c>
      <c r="K51" s="3">
        <v>0.15151000000000001</v>
      </c>
      <c r="L51" s="3">
        <v>3.8359999999999998E-2</v>
      </c>
      <c r="M51" s="3">
        <v>6.0400000000000002E-3</v>
      </c>
      <c r="N51" s="3">
        <v>5.9999999999999995E-4</v>
      </c>
      <c r="O51" s="3">
        <v>3.0000000000000001E-5</v>
      </c>
      <c r="P51" s="3">
        <v>0</v>
      </c>
      <c r="Q51" s="3">
        <v>0</v>
      </c>
      <c r="R51" s="3">
        <v>0</v>
      </c>
      <c r="S51" s="5">
        <f>Assists[[#This Row],[2+]]-Assists[[#This Row],[3+]]</f>
        <v>0.21096999999999999</v>
      </c>
      <c r="T51" s="5">
        <f>Assists[[#This Row],[3+]]-Assists[[#This Row],[4+]]</f>
        <v>0.28412000000000004</v>
      </c>
      <c r="U51" s="5">
        <f>Assists[[#This Row],[4+]]-Assists[[#This Row],[5+]]</f>
        <v>0.23439999999999997</v>
      </c>
      <c r="V51" s="5">
        <f>Assists[[#This Row],[5+]]-Assists[[#This Row],[6+]]</f>
        <v>0.11315</v>
      </c>
      <c r="W51" s="5">
        <f>Assists[[#This Row],[6+]]-Assists[[#This Row],[7+]]</f>
        <v>3.2320000000000002E-2</v>
      </c>
      <c r="X51" s="5">
        <f>Assists[[#This Row],[7+]]-Assists[[#This Row],[8+]]</f>
        <v>5.4400000000000004E-3</v>
      </c>
      <c r="Y51" s="5">
        <f>Assists[[#This Row],[8+]]-Assists[[#This Row],[9+]]</f>
        <v>5.6999999999999998E-4</v>
      </c>
      <c r="Z51" s="5">
        <f>Assists[[#This Row],[9+]]-Assists[[#This Row],[10+]]</f>
        <v>3.0000000000000001E-5</v>
      </c>
      <c r="AA51" s="5">
        <f>Assists[[#This Row],[10+]]-Assists[[#This Row],[11+]]</f>
        <v>0</v>
      </c>
      <c r="AB51" s="5">
        <f>Assists[[#This Row],[11+]]-Assists[[#This Row],[12+]]</f>
        <v>0</v>
      </c>
    </row>
    <row r="52" spans="1:28" x14ac:dyDescent="0.25">
      <c r="A52" s="10">
        <v>22400791</v>
      </c>
      <c r="B52" t="s">
        <v>132</v>
      </c>
      <c r="C52" t="s">
        <v>165</v>
      </c>
      <c r="D52" s="11">
        <v>0.8125</v>
      </c>
      <c r="E52" s="6" t="str">
        <f>HYPERLINK("https://www.nba.com/stats/player/1630596/boxscores-traditional", "Evan Mobley")</f>
        <v>Evan Mobley</v>
      </c>
      <c r="F52">
        <v>4.2</v>
      </c>
      <c r="G52" s="4">
        <v>2.3149999999999999</v>
      </c>
      <c r="H52" s="3">
        <v>0.82894000000000001</v>
      </c>
      <c r="I52" s="3">
        <v>0.69847000000000004</v>
      </c>
      <c r="J52" s="3">
        <v>0.53586</v>
      </c>
      <c r="K52" s="3">
        <v>0.36316999999999999</v>
      </c>
      <c r="L52" s="3">
        <v>0.2177</v>
      </c>
      <c r="M52" s="3">
        <v>0.11314</v>
      </c>
      <c r="N52" s="3">
        <v>5.0500000000000003E-2</v>
      </c>
      <c r="O52" s="3">
        <v>1.9230000000000001E-2</v>
      </c>
      <c r="P52" s="3">
        <v>6.0400000000000002E-3</v>
      </c>
      <c r="Q52" s="3">
        <v>1.64E-3</v>
      </c>
      <c r="R52" s="3">
        <v>3.8000000000000002E-4</v>
      </c>
      <c r="S52" s="5">
        <f>Assists[[#This Row],[2+]]-Assists[[#This Row],[3+]]</f>
        <v>0.13046999999999997</v>
      </c>
      <c r="T52" s="5">
        <f>Assists[[#This Row],[3+]]-Assists[[#This Row],[4+]]</f>
        <v>0.16261000000000003</v>
      </c>
      <c r="U52" s="5">
        <f>Assists[[#This Row],[4+]]-Assists[[#This Row],[5+]]</f>
        <v>0.17269000000000001</v>
      </c>
      <c r="V52" s="5">
        <f>Assists[[#This Row],[5+]]-Assists[[#This Row],[6+]]</f>
        <v>0.14546999999999999</v>
      </c>
      <c r="W52" s="5">
        <f>Assists[[#This Row],[6+]]-Assists[[#This Row],[7+]]</f>
        <v>0.10456</v>
      </c>
      <c r="X52" s="5">
        <f>Assists[[#This Row],[7+]]-Assists[[#This Row],[8+]]</f>
        <v>6.2640000000000001E-2</v>
      </c>
      <c r="Y52" s="5">
        <f>Assists[[#This Row],[8+]]-Assists[[#This Row],[9+]]</f>
        <v>3.1270000000000006E-2</v>
      </c>
      <c r="Z52" s="5">
        <f>Assists[[#This Row],[9+]]-Assists[[#This Row],[10+]]</f>
        <v>1.319E-2</v>
      </c>
      <c r="AA52" s="5">
        <f>Assists[[#This Row],[10+]]-Assists[[#This Row],[11+]]</f>
        <v>4.4000000000000003E-3</v>
      </c>
      <c r="AB52" s="5">
        <f>Assists[[#This Row],[11+]]-Assists[[#This Row],[12+]]</f>
        <v>1.2599999999999998E-3</v>
      </c>
    </row>
    <row r="53" spans="1:28" x14ac:dyDescent="0.25">
      <c r="A53" s="10">
        <v>22400791</v>
      </c>
      <c r="B53" t="s">
        <v>132</v>
      </c>
      <c r="C53" t="s">
        <v>165</v>
      </c>
      <c r="D53" s="11">
        <v>0.8125</v>
      </c>
      <c r="E53" s="6" t="str">
        <f>HYPERLINK("https://www.nba.com/stats/player/1629660/boxscores-traditional", "Ty Jerome")</f>
        <v>Ty Jerome</v>
      </c>
      <c r="F53">
        <v>3.4</v>
      </c>
      <c r="G53" s="4">
        <v>1.855</v>
      </c>
      <c r="H53" s="3">
        <v>0.77337</v>
      </c>
      <c r="I53" s="3">
        <v>0.58706000000000003</v>
      </c>
      <c r="J53" s="3">
        <v>0.37447999999999998</v>
      </c>
      <c r="K53" s="3">
        <v>0.19489000000000001</v>
      </c>
      <c r="L53" s="3">
        <v>8.0759999999999998E-2</v>
      </c>
      <c r="M53" s="3">
        <v>2.6190000000000001E-2</v>
      </c>
      <c r="N53" s="3">
        <v>6.5700000000000003E-3</v>
      </c>
      <c r="O53" s="3">
        <v>1.2600000000000001E-3</v>
      </c>
      <c r="P53" s="3">
        <v>1.9000000000000001E-4</v>
      </c>
      <c r="Q53" s="3">
        <v>0</v>
      </c>
      <c r="R53" s="3">
        <v>0</v>
      </c>
      <c r="S53" s="5">
        <f>Assists[[#This Row],[2+]]-Assists[[#This Row],[3+]]</f>
        <v>0.18630999999999998</v>
      </c>
      <c r="T53" s="5">
        <f>Assists[[#This Row],[3+]]-Assists[[#This Row],[4+]]</f>
        <v>0.21258000000000005</v>
      </c>
      <c r="U53" s="5">
        <f>Assists[[#This Row],[4+]]-Assists[[#This Row],[5+]]</f>
        <v>0.17958999999999997</v>
      </c>
      <c r="V53" s="5">
        <f>Assists[[#This Row],[5+]]-Assists[[#This Row],[6+]]</f>
        <v>0.11413000000000001</v>
      </c>
      <c r="W53" s="5">
        <f>Assists[[#This Row],[6+]]-Assists[[#This Row],[7+]]</f>
        <v>5.4569999999999994E-2</v>
      </c>
      <c r="X53" s="5">
        <f>Assists[[#This Row],[7+]]-Assists[[#This Row],[8+]]</f>
        <v>1.9620000000000002E-2</v>
      </c>
      <c r="Y53" s="5">
        <f>Assists[[#This Row],[8+]]-Assists[[#This Row],[9+]]</f>
        <v>5.3100000000000005E-3</v>
      </c>
      <c r="Z53" s="5">
        <f>Assists[[#This Row],[9+]]-Assists[[#This Row],[10+]]</f>
        <v>1.07E-3</v>
      </c>
      <c r="AA53" s="5">
        <f>Assists[[#This Row],[10+]]-Assists[[#This Row],[11+]]</f>
        <v>1.9000000000000001E-4</v>
      </c>
      <c r="AB53" s="5">
        <f>Assists[[#This Row],[11+]]-Assists[[#This Row],[12+]]</f>
        <v>0</v>
      </c>
    </row>
    <row r="54" spans="1:28" x14ac:dyDescent="0.25">
      <c r="A54" s="10">
        <v>22400791</v>
      </c>
      <c r="B54" t="s">
        <v>132</v>
      </c>
      <c r="C54" t="s">
        <v>165</v>
      </c>
      <c r="D54" s="11">
        <v>0.8125</v>
      </c>
      <c r="E54" s="6" t="str">
        <f>HYPERLINK("https://www.nba.com/stats/player/1629622/boxscores-traditional", "Max Strus")</f>
        <v>Max Strus</v>
      </c>
      <c r="F54">
        <v>3.2</v>
      </c>
      <c r="G54" s="4">
        <v>1.72</v>
      </c>
      <c r="H54" s="3">
        <v>0.75804000000000005</v>
      </c>
      <c r="I54" s="3">
        <v>0.54776000000000002</v>
      </c>
      <c r="J54" s="3">
        <v>0.31918000000000002</v>
      </c>
      <c r="K54" s="3">
        <v>0.14685999999999999</v>
      </c>
      <c r="L54" s="3">
        <v>5.1549999999999999E-2</v>
      </c>
      <c r="M54" s="3">
        <v>1.355E-2</v>
      </c>
      <c r="N54" s="3">
        <v>2.64E-3</v>
      </c>
      <c r="O54" s="3">
        <v>3.8000000000000002E-4</v>
      </c>
      <c r="P54" s="3">
        <v>4.0000000000000003E-5</v>
      </c>
      <c r="Q54" s="3">
        <v>0</v>
      </c>
      <c r="R54" s="3">
        <v>0</v>
      </c>
      <c r="S54" s="5">
        <f>Assists[[#This Row],[2+]]-Assists[[#This Row],[3+]]</f>
        <v>0.21028000000000002</v>
      </c>
      <c r="T54" s="5">
        <f>Assists[[#This Row],[3+]]-Assists[[#This Row],[4+]]</f>
        <v>0.22858000000000001</v>
      </c>
      <c r="U54" s="5">
        <f>Assists[[#This Row],[4+]]-Assists[[#This Row],[5+]]</f>
        <v>0.17232000000000003</v>
      </c>
      <c r="V54" s="5">
        <f>Assists[[#This Row],[5+]]-Assists[[#This Row],[6+]]</f>
        <v>9.5309999999999992E-2</v>
      </c>
      <c r="W54" s="5">
        <f>Assists[[#This Row],[6+]]-Assists[[#This Row],[7+]]</f>
        <v>3.7999999999999999E-2</v>
      </c>
      <c r="X54" s="5">
        <f>Assists[[#This Row],[7+]]-Assists[[#This Row],[8+]]</f>
        <v>1.091E-2</v>
      </c>
      <c r="Y54" s="5">
        <f>Assists[[#This Row],[8+]]-Assists[[#This Row],[9+]]</f>
        <v>2.2599999999999999E-3</v>
      </c>
      <c r="Z54" s="5">
        <f>Assists[[#This Row],[9+]]-Assists[[#This Row],[10+]]</f>
        <v>3.4000000000000002E-4</v>
      </c>
      <c r="AA54" s="5">
        <f>Assists[[#This Row],[10+]]-Assists[[#This Row],[11+]]</f>
        <v>4.0000000000000003E-5</v>
      </c>
      <c r="AB54" s="5">
        <f>Assists[[#This Row],[11+]]-Assists[[#This Row],[12+]]</f>
        <v>0</v>
      </c>
    </row>
    <row r="55" spans="1:28" x14ac:dyDescent="0.25">
      <c r="A55" s="10">
        <v>22400791</v>
      </c>
      <c r="B55" t="s">
        <v>132</v>
      </c>
      <c r="C55" t="s">
        <v>165</v>
      </c>
      <c r="D55" s="11">
        <v>0.8125</v>
      </c>
      <c r="E55" s="6" t="str">
        <f>HYPERLINK("https://www.nba.com/stats/player/1629731/boxscores-traditional", "Dean Wade")</f>
        <v>Dean Wade</v>
      </c>
      <c r="F55">
        <v>2.4</v>
      </c>
      <c r="G55" s="4">
        <v>1.02</v>
      </c>
      <c r="H55" s="3">
        <v>0.65173000000000003</v>
      </c>
      <c r="I55" s="3">
        <v>0.27760000000000001</v>
      </c>
      <c r="J55" s="3">
        <v>5.8209999999999998E-2</v>
      </c>
      <c r="K55" s="3">
        <v>5.3899999999999998E-3</v>
      </c>
      <c r="L55" s="3">
        <v>2.1000000000000001E-4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5">
        <f>Assists[[#This Row],[2+]]-Assists[[#This Row],[3+]]</f>
        <v>0.37413000000000002</v>
      </c>
      <c r="T55" s="5">
        <f>Assists[[#This Row],[3+]]-Assists[[#This Row],[4+]]</f>
        <v>0.21939000000000003</v>
      </c>
      <c r="U55" s="5">
        <f>Assists[[#This Row],[4+]]-Assists[[#This Row],[5+]]</f>
        <v>5.2819999999999999E-2</v>
      </c>
      <c r="V55" s="5">
        <f>Assists[[#This Row],[5+]]-Assists[[#This Row],[6+]]</f>
        <v>5.1799999999999997E-3</v>
      </c>
      <c r="W55" s="5">
        <f>Assists[[#This Row],[6+]]-Assists[[#This Row],[7+]]</f>
        <v>2.1000000000000001E-4</v>
      </c>
      <c r="X55" s="5">
        <f>Assists[[#This Row],[7+]]-Assists[[#This Row],[8+]]</f>
        <v>0</v>
      </c>
      <c r="Y55" s="5">
        <f>Assists[[#This Row],[8+]]-Assists[[#This Row],[9+]]</f>
        <v>0</v>
      </c>
      <c r="Z55" s="5">
        <f>Assists[[#This Row],[9+]]-Assists[[#This Row],[10+]]</f>
        <v>0</v>
      </c>
      <c r="AA55" s="5">
        <f>Assists[[#This Row],[10+]]-Assists[[#This Row],[11+]]</f>
        <v>0</v>
      </c>
      <c r="AB55" s="5">
        <f>Assists[[#This Row],[11+]]-Assists[[#This Row],[12+]]</f>
        <v>0</v>
      </c>
    </row>
    <row r="56" spans="1:28" x14ac:dyDescent="0.25">
      <c r="A56" s="10">
        <v>22400791</v>
      </c>
      <c r="B56" t="s">
        <v>132</v>
      </c>
      <c r="C56" t="s">
        <v>165</v>
      </c>
      <c r="D56" s="11">
        <v>0.8125</v>
      </c>
      <c r="E56" s="6" t="str">
        <f>HYPERLINK("https://www.nba.com/stats/player/1641854/boxscores-traditional", "Craig Porter Jr.")</f>
        <v>Craig Porter Jr.</v>
      </c>
      <c r="F56">
        <v>2.6</v>
      </c>
      <c r="G56" s="4">
        <v>1.96</v>
      </c>
      <c r="H56" s="3">
        <v>0.62172000000000005</v>
      </c>
      <c r="I56" s="3">
        <v>0.42074</v>
      </c>
      <c r="J56" s="3">
        <v>0.23885000000000001</v>
      </c>
      <c r="K56" s="3">
        <v>0.11123</v>
      </c>
      <c r="L56" s="3">
        <v>4.1820000000000003E-2</v>
      </c>
      <c r="M56" s="3">
        <v>1.255E-2</v>
      </c>
      <c r="N56" s="3">
        <v>2.8900000000000002E-3</v>
      </c>
      <c r="O56" s="3">
        <v>5.4000000000000001E-4</v>
      </c>
      <c r="P56" s="3">
        <v>8.0000000000000007E-5</v>
      </c>
      <c r="Q56" s="3">
        <v>0</v>
      </c>
      <c r="R56" s="3">
        <v>0</v>
      </c>
      <c r="S56" s="5">
        <f>Assists[[#This Row],[2+]]-Assists[[#This Row],[3+]]</f>
        <v>0.20098000000000005</v>
      </c>
      <c r="T56" s="5">
        <f>Assists[[#This Row],[3+]]-Assists[[#This Row],[4+]]</f>
        <v>0.18189</v>
      </c>
      <c r="U56" s="5">
        <f>Assists[[#This Row],[4+]]-Assists[[#This Row],[5+]]</f>
        <v>0.12762000000000001</v>
      </c>
      <c r="V56" s="5">
        <f>Assists[[#This Row],[5+]]-Assists[[#This Row],[6+]]</f>
        <v>6.9409999999999999E-2</v>
      </c>
      <c r="W56" s="5">
        <f>Assists[[#This Row],[6+]]-Assists[[#This Row],[7+]]</f>
        <v>2.9270000000000004E-2</v>
      </c>
      <c r="X56" s="5">
        <f>Assists[[#This Row],[7+]]-Assists[[#This Row],[8+]]</f>
        <v>9.6600000000000002E-3</v>
      </c>
      <c r="Y56" s="5">
        <f>Assists[[#This Row],[8+]]-Assists[[#This Row],[9+]]</f>
        <v>2.3500000000000001E-3</v>
      </c>
      <c r="Z56" s="5">
        <f>Assists[[#This Row],[9+]]-Assists[[#This Row],[10+]]</f>
        <v>4.6000000000000001E-4</v>
      </c>
      <c r="AA56" s="5">
        <f>Assists[[#This Row],[10+]]-Assists[[#This Row],[11+]]</f>
        <v>8.0000000000000007E-5</v>
      </c>
      <c r="AB56" s="5">
        <f>Assists[[#This Row],[11+]]-Assists[[#This Row],[12+]]</f>
        <v>0</v>
      </c>
    </row>
    <row r="57" spans="1:28" x14ac:dyDescent="0.25">
      <c r="A57" s="10">
        <v>22400791</v>
      </c>
      <c r="B57" t="s">
        <v>165</v>
      </c>
      <c r="C57" t="s">
        <v>132</v>
      </c>
      <c r="D57" s="11">
        <v>0.8125</v>
      </c>
      <c r="E57" s="6" t="str">
        <f>HYPERLINK("https://www.nba.com/stats/player/1627732/boxscores-traditional", "Ben Simmons")</f>
        <v>Ben Simmons</v>
      </c>
      <c r="F57">
        <v>5.75</v>
      </c>
      <c r="G57" s="4">
        <v>1.0900000000000001</v>
      </c>
      <c r="H57" s="3">
        <v>0.99970999999999999</v>
      </c>
      <c r="I57" s="3">
        <v>0.99412999999999996</v>
      </c>
      <c r="J57" s="3">
        <v>0.94630000000000003</v>
      </c>
      <c r="K57" s="3">
        <v>0.75490000000000002</v>
      </c>
      <c r="L57" s="3">
        <v>0.40905000000000002</v>
      </c>
      <c r="M57" s="3">
        <v>0.12506999999999999</v>
      </c>
      <c r="N57" s="3">
        <v>1.9699999999999999E-2</v>
      </c>
      <c r="O57" s="3">
        <v>1.4400000000000001E-3</v>
      </c>
      <c r="P57" s="3">
        <v>5.0000000000000002E-5</v>
      </c>
      <c r="Q57" s="3">
        <v>0</v>
      </c>
      <c r="R57" s="3">
        <v>0</v>
      </c>
      <c r="S57" s="5">
        <f>Assists[[#This Row],[2+]]-Assists[[#This Row],[3+]]</f>
        <v>5.5800000000000294E-3</v>
      </c>
      <c r="T57" s="5">
        <f>Assists[[#This Row],[3+]]-Assists[[#This Row],[4+]]</f>
        <v>4.7829999999999928E-2</v>
      </c>
      <c r="U57" s="5">
        <f>Assists[[#This Row],[4+]]-Assists[[#This Row],[5+]]</f>
        <v>0.19140000000000001</v>
      </c>
      <c r="V57" s="5">
        <f>Assists[[#This Row],[5+]]-Assists[[#This Row],[6+]]</f>
        <v>0.34584999999999999</v>
      </c>
      <c r="W57" s="5">
        <f>Assists[[#This Row],[6+]]-Assists[[#This Row],[7+]]</f>
        <v>0.28398000000000001</v>
      </c>
      <c r="X57" s="5">
        <f>Assists[[#This Row],[7+]]-Assists[[#This Row],[8+]]</f>
        <v>0.10536999999999999</v>
      </c>
      <c r="Y57" s="5">
        <f>Assists[[#This Row],[8+]]-Assists[[#This Row],[9+]]</f>
        <v>1.8259999999999998E-2</v>
      </c>
      <c r="Z57" s="5">
        <f>Assists[[#This Row],[9+]]-Assists[[#This Row],[10+]]</f>
        <v>1.3900000000000002E-3</v>
      </c>
      <c r="AA57" s="5">
        <f>Assists[[#This Row],[10+]]-Assists[[#This Row],[11+]]</f>
        <v>5.0000000000000002E-5</v>
      </c>
      <c r="AB57" s="5">
        <f>Assists[[#This Row],[11+]]-Assists[[#This Row],[12+]]</f>
        <v>0</v>
      </c>
    </row>
    <row r="58" spans="1:28" x14ac:dyDescent="0.25">
      <c r="A58" s="10">
        <v>22400791</v>
      </c>
      <c r="B58" t="s">
        <v>165</v>
      </c>
      <c r="C58" t="s">
        <v>132</v>
      </c>
      <c r="D58" s="11">
        <v>0.8125</v>
      </c>
      <c r="E58" s="6" t="str">
        <f>HYPERLINK("https://www.nba.com/stats/player/1629661/boxscores-traditional", "Cameron Johnson")</f>
        <v>Cameron Johnson</v>
      </c>
      <c r="F58">
        <v>2.6</v>
      </c>
      <c r="G58" s="4">
        <v>0.49</v>
      </c>
      <c r="H58" s="3">
        <v>0.88876999999999995</v>
      </c>
      <c r="I58" s="3">
        <v>0.20610999999999999</v>
      </c>
      <c r="J58" s="3">
        <v>2.1199999999999999E-3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5">
        <f>Assists[[#This Row],[2+]]-Assists[[#This Row],[3+]]</f>
        <v>0.68265999999999993</v>
      </c>
      <c r="T58" s="5">
        <f>Assists[[#This Row],[3+]]-Assists[[#This Row],[4+]]</f>
        <v>0.20398999999999998</v>
      </c>
      <c r="U58" s="5">
        <f>Assists[[#This Row],[4+]]-Assists[[#This Row],[5+]]</f>
        <v>2.1199999999999999E-3</v>
      </c>
      <c r="V58" s="5">
        <f>Assists[[#This Row],[5+]]-Assists[[#This Row],[6+]]</f>
        <v>0</v>
      </c>
      <c r="W58" s="5">
        <f>Assists[[#This Row],[6+]]-Assists[[#This Row],[7+]]</f>
        <v>0</v>
      </c>
      <c r="X58" s="5">
        <f>Assists[[#This Row],[7+]]-Assists[[#This Row],[8+]]</f>
        <v>0</v>
      </c>
      <c r="Y58" s="5">
        <f>Assists[[#This Row],[8+]]-Assists[[#This Row],[9+]]</f>
        <v>0</v>
      </c>
      <c r="Z58" s="5">
        <f>Assists[[#This Row],[9+]]-Assists[[#This Row],[10+]]</f>
        <v>0</v>
      </c>
      <c r="AA58" s="5">
        <f>Assists[[#This Row],[10+]]-Assists[[#This Row],[11+]]</f>
        <v>0</v>
      </c>
      <c r="AB58" s="5">
        <f>Assists[[#This Row],[11+]]-Assists[[#This Row],[12+]]</f>
        <v>0</v>
      </c>
    </row>
    <row r="59" spans="1:28" x14ac:dyDescent="0.25">
      <c r="A59" s="10">
        <v>22400791</v>
      </c>
      <c r="B59" t="s">
        <v>165</v>
      </c>
      <c r="C59" t="s">
        <v>132</v>
      </c>
      <c r="D59" s="11">
        <v>0.8125</v>
      </c>
      <c r="E59" s="6" t="str">
        <f>HYPERLINK("https://www.nba.com/stats/player/1630560/boxscores-traditional", "Cam Thomas")</f>
        <v>Cam Thomas</v>
      </c>
      <c r="F59">
        <v>4.4000000000000004</v>
      </c>
      <c r="G59" s="4">
        <v>2.4169999999999998</v>
      </c>
      <c r="H59" s="3">
        <v>0.83891000000000004</v>
      </c>
      <c r="I59" s="3">
        <v>0.71904000000000001</v>
      </c>
      <c r="J59" s="3">
        <v>0.56749000000000005</v>
      </c>
      <c r="K59" s="3">
        <v>0.40128999999999998</v>
      </c>
      <c r="L59" s="3">
        <v>0.25463000000000002</v>
      </c>
      <c r="M59" s="3">
        <v>0.14007</v>
      </c>
      <c r="N59" s="3">
        <v>6.8110000000000004E-2</v>
      </c>
      <c r="O59" s="3">
        <v>2.8719999999999999E-2</v>
      </c>
      <c r="P59" s="3">
        <v>1.017E-2</v>
      </c>
      <c r="Q59" s="3">
        <v>3.1700000000000001E-3</v>
      </c>
      <c r="R59" s="3">
        <v>8.4000000000000003E-4</v>
      </c>
      <c r="S59" s="5">
        <f>Assists[[#This Row],[2+]]-Assists[[#This Row],[3+]]</f>
        <v>0.11987000000000003</v>
      </c>
      <c r="T59" s="5">
        <f>Assists[[#This Row],[3+]]-Assists[[#This Row],[4+]]</f>
        <v>0.15154999999999996</v>
      </c>
      <c r="U59" s="5">
        <f>Assists[[#This Row],[4+]]-Assists[[#This Row],[5+]]</f>
        <v>0.16620000000000007</v>
      </c>
      <c r="V59" s="5">
        <f>Assists[[#This Row],[5+]]-Assists[[#This Row],[6+]]</f>
        <v>0.14665999999999996</v>
      </c>
      <c r="W59" s="5">
        <f>Assists[[#This Row],[6+]]-Assists[[#This Row],[7+]]</f>
        <v>0.11456000000000002</v>
      </c>
      <c r="X59" s="5">
        <f>Assists[[#This Row],[7+]]-Assists[[#This Row],[8+]]</f>
        <v>7.1959999999999996E-2</v>
      </c>
      <c r="Y59" s="5">
        <f>Assists[[#This Row],[8+]]-Assists[[#This Row],[9+]]</f>
        <v>3.9390000000000008E-2</v>
      </c>
      <c r="Z59" s="5">
        <f>Assists[[#This Row],[9+]]-Assists[[#This Row],[10+]]</f>
        <v>1.8549999999999997E-2</v>
      </c>
      <c r="AA59" s="5">
        <f>Assists[[#This Row],[10+]]-Assists[[#This Row],[11+]]</f>
        <v>7.0000000000000001E-3</v>
      </c>
      <c r="AB59" s="5">
        <f>Assists[[#This Row],[11+]]-Assists[[#This Row],[12+]]</f>
        <v>2.33E-3</v>
      </c>
    </row>
    <row r="60" spans="1:28" x14ac:dyDescent="0.25">
      <c r="A60" s="10">
        <v>22400791</v>
      </c>
      <c r="B60" t="s">
        <v>165</v>
      </c>
      <c r="C60" t="s">
        <v>132</v>
      </c>
      <c r="D60" s="11">
        <v>0.8125</v>
      </c>
      <c r="E60" s="6" t="str">
        <f>HYPERLINK("https://www.nba.com/stats/player/1626156/boxscores-traditional", "D'Angelo Russell")</f>
        <v>D'Angelo Russell</v>
      </c>
      <c r="F60">
        <v>3.2</v>
      </c>
      <c r="G60" s="4">
        <v>1.47</v>
      </c>
      <c r="H60" s="3">
        <v>0.79388999999999998</v>
      </c>
      <c r="I60" s="3">
        <v>0.55567</v>
      </c>
      <c r="J60" s="3">
        <v>0.29459999999999997</v>
      </c>
      <c r="K60" s="3">
        <v>0.11123</v>
      </c>
      <c r="L60" s="3">
        <v>2.8719999999999999E-2</v>
      </c>
      <c r="M60" s="3">
        <v>4.7999999999999996E-3</v>
      </c>
      <c r="N60" s="3">
        <v>5.4000000000000001E-4</v>
      </c>
      <c r="O60" s="3">
        <v>4.0000000000000003E-5</v>
      </c>
      <c r="P60" s="3">
        <v>0</v>
      </c>
      <c r="Q60" s="3">
        <v>0</v>
      </c>
      <c r="R60" s="3">
        <v>0</v>
      </c>
      <c r="S60" s="5">
        <f>Assists[[#This Row],[2+]]-Assists[[#This Row],[3+]]</f>
        <v>0.23821999999999999</v>
      </c>
      <c r="T60" s="5">
        <f>Assists[[#This Row],[3+]]-Assists[[#This Row],[4+]]</f>
        <v>0.26107000000000002</v>
      </c>
      <c r="U60" s="5">
        <f>Assists[[#This Row],[4+]]-Assists[[#This Row],[5+]]</f>
        <v>0.18336999999999998</v>
      </c>
      <c r="V60" s="5">
        <f>Assists[[#This Row],[5+]]-Assists[[#This Row],[6+]]</f>
        <v>8.251E-2</v>
      </c>
      <c r="W60" s="5">
        <f>Assists[[#This Row],[6+]]-Assists[[#This Row],[7+]]</f>
        <v>2.392E-2</v>
      </c>
      <c r="X60" s="5">
        <f>Assists[[#This Row],[7+]]-Assists[[#This Row],[8+]]</f>
        <v>4.2599999999999999E-3</v>
      </c>
      <c r="Y60" s="5">
        <f>Assists[[#This Row],[8+]]-Assists[[#This Row],[9+]]</f>
        <v>5.0000000000000001E-4</v>
      </c>
      <c r="Z60" s="5">
        <f>Assists[[#This Row],[9+]]-Assists[[#This Row],[10+]]</f>
        <v>4.0000000000000003E-5</v>
      </c>
      <c r="AA60" s="5">
        <f>Assists[[#This Row],[10+]]-Assists[[#This Row],[11+]]</f>
        <v>0</v>
      </c>
      <c r="AB60" s="5">
        <f>Assists[[#This Row],[11+]]-Assists[[#This Row],[12+]]</f>
        <v>0</v>
      </c>
    </row>
    <row r="61" spans="1:28" x14ac:dyDescent="0.25">
      <c r="A61" s="10">
        <v>22400791</v>
      </c>
      <c r="B61" t="s">
        <v>165</v>
      </c>
      <c r="C61" t="s">
        <v>132</v>
      </c>
      <c r="D61" s="11">
        <v>0.8125</v>
      </c>
      <c r="E61" s="6" t="str">
        <f>HYPERLINK("https://www.nba.com/stats/player/1630549/boxscores-traditional", "Day'Ron Sharpe")</f>
        <v>Day'Ron Sharpe</v>
      </c>
      <c r="F61">
        <v>2.4</v>
      </c>
      <c r="G61" s="4">
        <v>0.8</v>
      </c>
      <c r="H61" s="3">
        <v>0.69145999999999996</v>
      </c>
      <c r="I61" s="3">
        <v>0.22663</v>
      </c>
      <c r="J61" s="3">
        <v>2.2749999999999999E-2</v>
      </c>
      <c r="K61" s="3">
        <v>5.8E-4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5">
        <f>Assists[[#This Row],[2+]]-Assists[[#This Row],[3+]]</f>
        <v>0.46482999999999997</v>
      </c>
      <c r="T61" s="5">
        <f>Assists[[#This Row],[3+]]-Assists[[#This Row],[4+]]</f>
        <v>0.20388000000000001</v>
      </c>
      <c r="U61" s="5">
        <f>Assists[[#This Row],[4+]]-Assists[[#This Row],[5+]]</f>
        <v>2.2169999999999999E-2</v>
      </c>
      <c r="V61" s="5">
        <f>Assists[[#This Row],[5+]]-Assists[[#This Row],[6+]]</f>
        <v>5.8E-4</v>
      </c>
      <c r="W61" s="5">
        <f>Assists[[#This Row],[6+]]-Assists[[#This Row],[7+]]</f>
        <v>0</v>
      </c>
      <c r="X61" s="5">
        <f>Assists[[#This Row],[7+]]-Assists[[#This Row],[8+]]</f>
        <v>0</v>
      </c>
      <c r="Y61" s="5">
        <f>Assists[[#This Row],[8+]]-Assists[[#This Row],[9+]]</f>
        <v>0</v>
      </c>
      <c r="Z61" s="5">
        <f>Assists[[#This Row],[9+]]-Assists[[#This Row],[10+]]</f>
        <v>0</v>
      </c>
      <c r="AA61" s="5">
        <f>Assists[[#This Row],[10+]]-Assists[[#This Row],[11+]]</f>
        <v>0</v>
      </c>
      <c r="AB61" s="5">
        <f>Assists[[#This Row],[11+]]-Assists[[#This Row],[12+]]</f>
        <v>0</v>
      </c>
    </row>
    <row r="62" spans="1:28" x14ac:dyDescent="0.25">
      <c r="A62" s="10">
        <v>22400791</v>
      </c>
      <c r="B62" t="s">
        <v>165</v>
      </c>
      <c r="C62" t="s">
        <v>132</v>
      </c>
      <c r="D62" s="11">
        <v>0.8125</v>
      </c>
      <c r="E62" s="6" t="str">
        <f>HYPERLINK("https://www.nba.com/stats/player/1630570/boxscores-traditional", "Trendon Watford")</f>
        <v>Trendon Watford</v>
      </c>
      <c r="F62">
        <v>2.4</v>
      </c>
      <c r="G62" s="4">
        <v>1.02</v>
      </c>
      <c r="H62" s="3">
        <v>0.65173000000000003</v>
      </c>
      <c r="I62" s="3">
        <v>0.27760000000000001</v>
      </c>
      <c r="J62" s="3">
        <v>5.8209999999999998E-2</v>
      </c>
      <c r="K62" s="3">
        <v>5.3899999999999998E-3</v>
      </c>
      <c r="L62" s="3">
        <v>2.1000000000000001E-4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0.37413000000000002</v>
      </c>
      <c r="T62" s="5">
        <f>Assists[[#This Row],[3+]]-Assists[[#This Row],[4+]]</f>
        <v>0.21939000000000003</v>
      </c>
      <c r="U62" s="5">
        <f>Assists[[#This Row],[4+]]-Assists[[#This Row],[5+]]</f>
        <v>5.2819999999999999E-2</v>
      </c>
      <c r="V62" s="5">
        <f>Assists[[#This Row],[5+]]-Assists[[#This Row],[6+]]</f>
        <v>5.1799999999999997E-3</v>
      </c>
      <c r="W62" s="5">
        <f>Assists[[#This Row],[6+]]-Assists[[#This Row],[7+]]</f>
        <v>2.1000000000000001E-4</v>
      </c>
      <c r="X62" s="5">
        <f>Assists[[#This Row],[7+]]-Assists[[#This Row],[8+]]</f>
        <v>0</v>
      </c>
      <c r="Y62" s="5">
        <f>Assists[[#This Row],[8+]]-Assists[[#This Row],[9+]]</f>
        <v>0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22400791</v>
      </c>
      <c r="B63" t="s">
        <v>165</v>
      </c>
      <c r="C63" t="s">
        <v>132</v>
      </c>
      <c r="D63" s="11">
        <v>0.8125</v>
      </c>
      <c r="E63" s="6" t="str">
        <f>HYPERLINK("https://www.nba.com/stats/player/1641787/boxscores-traditional", "Tosan Evbuomwan")</f>
        <v>Tosan Evbuomwan</v>
      </c>
      <c r="F63">
        <v>2</v>
      </c>
      <c r="G63" s="4">
        <v>1.095</v>
      </c>
      <c r="H63" s="3">
        <v>0.5</v>
      </c>
      <c r="I63" s="3">
        <v>0.18140999999999999</v>
      </c>
      <c r="J63" s="3">
        <v>3.3619999999999997E-2</v>
      </c>
      <c r="K63" s="3">
        <v>3.0699999999999998E-3</v>
      </c>
      <c r="L63" s="3">
        <v>1.2999999999999999E-4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5">
        <f>Assists[[#This Row],[2+]]-Assists[[#This Row],[3+]]</f>
        <v>0.31859000000000004</v>
      </c>
      <c r="T63" s="5">
        <f>Assists[[#This Row],[3+]]-Assists[[#This Row],[4+]]</f>
        <v>0.14778999999999998</v>
      </c>
      <c r="U63" s="5">
        <f>Assists[[#This Row],[4+]]-Assists[[#This Row],[5+]]</f>
        <v>3.0549999999999997E-2</v>
      </c>
      <c r="V63" s="5">
        <f>Assists[[#This Row],[5+]]-Assists[[#This Row],[6+]]</f>
        <v>2.9399999999999999E-3</v>
      </c>
      <c r="W63" s="5">
        <f>Assists[[#This Row],[6+]]-Assists[[#This Row],[7+]]</f>
        <v>1.2999999999999999E-4</v>
      </c>
      <c r="X63" s="5">
        <f>Assists[[#This Row],[7+]]-Assists[[#This Row],[8+]]</f>
        <v>0</v>
      </c>
      <c r="Y63" s="5">
        <f>Assists[[#This Row],[8+]]-Assists[[#This Row],[9+]]</f>
        <v>0</v>
      </c>
      <c r="Z63" s="5">
        <f>Assists[[#This Row],[9+]]-Assists[[#This Row],[10+]]</f>
        <v>0</v>
      </c>
      <c r="AA63" s="5">
        <f>Assists[[#This Row],[10+]]-Assists[[#This Row],[11+]]</f>
        <v>0</v>
      </c>
      <c r="AB63" s="5">
        <f>Assists[[#This Row],[11+]]-Assists[[#This Row],[12+]]</f>
        <v>0</v>
      </c>
    </row>
    <row r="64" spans="1:28" x14ac:dyDescent="0.25">
      <c r="A64" s="10">
        <v>22400791</v>
      </c>
      <c r="B64" t="s">
        <v>165</v>
      </c>
      <c r="C64" t="s">
        <v>132</v>
      </c>
      <c r="D64" s="11">
        <v>0.8125</v>
      </c>
      <c r="E64" s="6" t="str">
        <f>HYPERLINK("https://www.nba.com/stats/player/1630553/boxscores-traditional", "Keon Johnson")</f>
        <v>Keon Johnson</v>
      </c>
      <c r="F64">
        <v>2</v>
      </c>
      <c r="G64" s="4">
        <v>0.89400000000000002</v>
      </c>
      <c r="H64" s="3">
        <v>0.5</v>
      </c>
      <c r="I64" s="3">
        <v>0.13136</v>
      </c>
      <c r="J64" s="3">
        <v>1.255E-2</v>
      </c>
      <c r="K64" s="3">
        <v>3.8999999999999999E-4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5">
        <f>Assists[[#This Row],[2+]]-Assists[[#This Row],[3+]]</f>
        <v>0.36863999999999997</v>
      </c>
      <c r="T64" s="5">
        <f>Assists[[#This Row],[3+]]-Assists[[#This Row],[4+]]</f>
        <v>0.11881</v>
      </c>
      <c r="U64" s="5">
        <f>Assists[[#This Row],[4+]]-Assists[[#This Row],[5+]]</f>
        <v>1.2160000000000001E-2</v>
      </c>
      <c r="V64" s="5">
        <f>Assists[[#This Row],[5+]]-Assists[[#This Row],[6+]]</f>
        <v>3.8999999999999999E-4</v>
      </c>
      <c r="W64" s="5">
        <f>Assists[[#This Row],[6+]]-Assists[[#This Row],[7+]]</f>
        <v>0</v>
      </c>
      <c r="X64" s="5">
        <f>Assists[[#This Row],[7+]]-Assists[[#This Row],[8+]]</f>
        <v>0</v>
      </c>
      <c r="Y64" s="5">
        <f>Assists[[#This Row],[8+]]-Assists[[#This Row],[9+]]</f>
        <v>0</v>
      </c>
      <c r="Z64" s="5">
        <f>Assists[[#This Row],[9+]]-Assists[[#This Row],[10+]]</f>
        <v>0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22400792</v>
      </c>
      <c r="B65" t="s">
        <v>247</v>
      </c>
      <c r="C65" t="s">
        <v>248</v>
      </c>
      <c r="D65" s="11">
        <v>0.8125</v>
      </c>
      <c r="E65" s="6" t="str">
        <f>HYPERLINK("https://www.nba.com/stats/player/1630581/boxscores-traditional", "Josh Giddey")</f>
        <v>Josh Giddey</v>
      </c>
      <c r="F65">
        <v>4.4000000000000004</v>
      </c>
      <c r="G65" s="4">
        <v>1.3559999999999999</v>
      </c>
      <c r="H65" s="3">
        <v>0.96164000000000005</v>
      </c>
      <c r="I65" s="3">
        <v>0.84848999999999997</v>
      </c>
      <c r="J65" s="3">
        <v>0.61409000000000002</v>
      </c>
      <c r="K65" s="3">
        <v>0.32996999999999999</v>
      </c>
      <c r="L65" s="3">
        <v>0.11899999999999999</v>
      </c>
      <c r="M65" s="3">
        <v>2.743E-2</v>
      </c>
      <c r="N65" s="3">
        <v>4.0200000000000001E-3</v>
      </c>
      <c r="O65" s="3">
        <v>3.5E-4</v>
      </c>
      <c r="P65" s="3">
        <v>0</v>
      </c>
      <c r="Q65" s="3">
        <v>0</v>
      </c>
      <c r="R65" s="3">
        <v>0</v>
      </c>
      <c r="S65" s="5">
        <f>Assists[[#This Row],[2+]]-Assists[[#This Row],[3+]]</f>
        <v>0.11315000000000008</v>
      </c>
      <c r="T65" s="5">
        <f>Assists[[#This Row],[3+]]-Assists[[#This Row],[4+]]</f>
        <v>0.23439999999999994</v>
      </c>
      <c r="U65" s="5">
        <f>Assists[[#This Row],[4+]]-Assists[[#This Row],[5+]]</f>
        <v>0.28412000000000004</v>
      </c>
      <c r="V65" s="5">
        <f>Assists[[#This Row],[5+]]-Assists[[#This Row],[6+]]</f>
        <v>0.21096999999999999</v>
      </c>
      <c r="W65" s="5">
        <f>Assists[[#This Row],[6+]]-Assists[[#This Row],[7+]]</f>
        <v>9.1569999999999999E-2</v>
      </c>
      <c r="X65" s="5">
        <f>Assists[[#This Row],[7+]]-Assists[[#This Row],[8+]]</f>
        <v>2.341E-2</v>
      </c>
      <c r="Y65" s="5">
        <f>Assists[[#This Row],[8+]]-Assists[[#This Row],[9+]]</f>
        <v>3.6700000000000001E-3</v>
      </c>
      <c r="Z65" s="5">
        <f>Assists[[#This Row],[9+]]-Assists[[#This Row],[10+]]</f>
        <v>3.5E-4</v>
      </c>
      <c r="AA65" s="5">
        <f>Assists[[#This Row],[10+]]-Assists[[#This Row],[11+]]</f>
        <v>0</v>
      </c>
      <c r="AB65" s="5">
        <f>Assists[[#This Row],[11+]]-Assists[[#This Row],[12+]]</f>
        <v>0</v>
      </c>
    </row>
    <row r="66" spans="1:28" x14ac:dyDescent="0.25">
      <c r="A66" s="10">
        <v>22400792</v>
      </c>
      <c r="B66" t="s">
        <v>247</v>
      </c>
      <c r="C66" t="s">
        <v>248</v>
      </c>
      <c r="D66" s="11">
        <v>0.8125</v>
      </c>
      <c r="E66" s="6" t="str">
        <f>HYPERLINK("https://www.nba.com/stats/player/1630245/boxscores-traditional", "Ayo Dosunmu")</f>
        <v>Ayo Dosunmu</v>
      </c>
      <c r="F66">
        <v>5</v>
      </c>
      <c r="G66" s="4">
        <v>2.3660000000000001</v>
      </c>
      <c r="H66" s="3">
        <v>0.89795999999999998</v>
      </c>
      <c r="I66" s="3">
        <v>0.80234000000000005</v>
      </c>
      <c r="J66" s="3">
        <v>0.66276000000000002</v>
      </c>
      <c r="K66" s="3">
        <v>0.5</v>
      </c>
      <c r="L66" s="3">
        <v>0.33723999999999998</v>
      </c>
      <c r="M66" s="3">
        <v>0.19766</v>
      </c>
      <c r="N66" s="3">
        <v>0.10204000000000001</v>
      </c>
      <c r="O66" s="3">
        <v>4.5510000000000002E-2</v>
      </c>
      <c r="P66" s="3">
        <v>1.7430000000000001E-2</v>
      </c>
      <c r="Q66" s="3">
        <v>5.5399999999999998E-3</v>
      </c>
      <c r="R66" s="3">
        <v>1.5399999999999999E-3</v>
      </c>
      <c r="S66" s="5">
        <f>Assists[[#This Row],[2+]]-Assists[[#This Row],[3+]]</f>
        <v>9.5619999999999927E-2</v>
      </c>
      <c r="T66" s="5">
        <f>Assists[[#This Row],[3+]]-Assists[[#This Row],[4+]]</f>
        <v>0.13958000000000004</v>
      </c>
      <c r="U66" s="5">
        <f>Assists[[#This Row],[4+]]-Assists[[#This Row],[5+]]</f>
        <v>0.16276000000000002</v>
      </c>
      <c r="V66" s="5">
        <f>Assists[[#This Row],[5+]]-Assists[[#This Row],[6+]]</f>
        <v>0.16276000000000002</v>
      </c>
      <c r="W66" s="5">
        <f>Assists[[#This Row],[6+]]-Assists[[#This Row],[7+]]</f>
        <v>0.13957999999999998</v>
      </c>
      <c r="X66" s="5">
        <f>Assists[[#This Row],[7+]]-Assists[[#This Row],[8+]]</f>
        <v>9.5619999999999997E-2</v>
      </c>
      <c r="Y66" s="5">
        <f>Assists[[#This Row],[8+]]-Assists[[#This Row],[9+]]</f>
        <v>5.6530000000000004E-2</v>
      </c>
      <c r="Z66" s="5">
        <f>Assists[[#This Row],[9+]]-Assists[[#This Row],[10+]]</f>
        <v>2.8080000000000001E-2</v>
      </c>
      <c r="AA66" s="5">
        <f>Assists[[#This Row],[10+]]-Assists[[#This Row],[11+]]</f>
        <v>1.1890000000000001E-2</v>
      </c>
      <c r="AB66" s="5">
        <f>Assists[[#This Row],[11+]]-Assists[[#This Row],[12+]]</f>
        <v>4.0000000000000001E-3</v>
      </c>
    </row>
    <row r="67" spans="1:28" x14ac:dyDescent="0.25">
      <c r="A67" s="10">
        <v>22400792</v>
      </c>
      <c r="B67" t="s">
        <v>247</v>
      </c>
      <c r="C67" t="s">
        <v>248</v>
      </c>
      <c r="D67" s="11">
        <v>0.8125</v>
      </c>
      <c r="E67" s="6" t="str">
        <f>HYPERLINK("https://www.nba.com/stats/player/1629632/boxscores-traditional", "Coby White")</f>
        <v>Coby White</v>
      </c>
      <c r="F67">
        <v>4</v>
      </c>
      <c r="G67" s="4">
        <v>1.673</v>
      </c>
      <c r="H67" s="3">
        <v>0.88492999999999999</v>
      </c>
      <c r="I67" s="3">
        <v>0.72575000000000001</v>
      </c>
      <c r="J67" s="3">
        <v>0.5</v>
      </c>
      <c r="K67" s="3">
        <v>0.27424999999999999</v>
      </c>
      <c r="L67" s="3">
        <v>0.11507000000000001</v>
      </c>
      <c r="M67" s="3">
        <v>3.6729999999999999E-2</v>
      </c>
      <c r="N67" s="3">
        <v>8.4200000000000004E-3</v>
      </c>
      <c r="O67" s="3">
        <v>1.39E-3</v>
      </c>
      <c r="P67" s="3">
        <v>1.7000000000000001E-4</v>
      </c>
      <c r="Q67" s="3">
        <v>0</v>
      </c>
      <c r="R67" s="3">
        <v>0</v>
      </c>
      <c r="S67" s="5">
        <f>Assists[[#This Row],[2+]]-Assists[[#This Row],[3+]]</f>
        <v>0.15917999999999999</v>
      </c>
      <c r="T67" s="5">
        <f>Assists[[#This Row],[3+]]-Assists[[#This Row],[4+]]</f>
        <v>0.22575000000000001</v>
      </c>
      <c r="U67" s="5">
        <f>Assists[[#This Row],[4+]]-Assists[[#This Row],[5+]]</f>
        <v>0.22575000000000001</v>
      </c>
      <c r="V67" s="5">
        <f>Assists[[#This Row],[5+]]-Assists[[#This Row],[6+]]</f>
        <v>0.15917999999999999</v>
      </c>
      <c r="W67" s="5">
        <f>Assists[[#This Row],[6+]]-Assists[[#This Row],[7+]]</f>
        <v>7.8340000000000007E-2</v>
      </c>
      <c r="X67" s="5">
        <f>Assists[[#This Row],[7+]]-Assists[[#This Row],[8+]]</f>
        <v>2.8309999999999998E-2</v>
      </c>
      <c r="Y67" s="5">
        <f>Assists[[#This Row],[8+]]-Assists[[#This Row],[9+]]</f>
        <v>7.0300000000000007E-3</v>
      </c>
      <c r="Z67" s="5">
        <f>Assists[[#This Row],[9+]]-Assists[[#This Row],[10+]]</f>
        <v>1.2199999999999999E-3</v>
      </c>
      <c r="AA67" s="5">
        <f>Assists[[#This Row],[10+]]-Assists[[#This Row],[11+]]</f>
        <v>1.7000000000000001E-4</v>
      </c>
      <c r="AB67" s="5">
        <f>Assists[[#This Row],[11+]]-Assists[[#This Row],[12+]]</f>
        <v>0</v>
      </c>
    </row>
    <row r="68" spans="1:28" x14ac:dyDescent="0.25">
      <c r="A68" s="10">
        <v>22400792</v>
      </c>
      <c r="B68" t="s">
        <v>247</v>
      </c>
      <c r="C68" t="s">
        <v>248</v>
      </c>
      <c r="D68" s="11">
        <v>0.8125</v>
      </c>
      <c r="E68" s="6" t="str">
        <f>HYPERLINK("https://www.nba.com/stats/player/202696/boxscores-traditional", "Nikola Vucevic")</f>
        <v>Nikola Vucevic</v>
      </c>
      <c r="F68">
        <v>2.6</v>
      </c>
      <c r="G68" s="4">
        <v>1.625</v>
      </c>
      <c r="H68" s="3">
        <v>0.64431000000000005</v>
      </c>
      <c r="I68" s="3">
        <v>0.40128999999999998</v>
      </c>
      <c r="J68" s="3">
        <v>0.19489000000000001</v>
      </c>
      <c r="K68" s="3">
        <v>6.9440000000000002E-2</v>
      </c>
      <c r="L68" s="3">
        <v>1.831E-2</v>
      </c>
      <c r="M68" s="3">
        <v>3.3600000000000001E-3</v>
      </c>
      <c r="N68" s="3">
        <v>4.4999999999999999E-4</v>
      </c>
      <c r="O68" s="3">
        <v>4.0000000000000003E-5</v>
      </c>
      <c r="P68" s="3">
        <v>0</v>
      </c>
      <c r="Q68" s="3">
        <v>0</v>
      </c>
      <c r="R68" s="3">
        <v>0</v>
      </c>
      <c r="S68" s="5">
        <f>Assists[[#This Row],[2+]]-Assists[[#This Row],[3+]]</f>
        <v>0.24302000000000007</v>
      </c>
      <c r="T68" s="5">
        <f>Assists[[#This Row],[3+]]-Assists[[#This Row],[4+]]</f>
        <v>0.20639999999999997</v>
      </c>
      <c r="U68" s="5">
        <f>Assists[[#This Row],[4+]]-Assists[[#This Row],[5+]]</f>
        <v>0.12545000000000001</v>
      </c>
      <c r="V68" s="5">
        <f>Assists[[#This Row],[5+]]-Assists[[#This Row],[6+]]</f>
        <v>5.1130000000000002E-2</v>
      </c>
      <c r="W68" s="5">
        <f>Assists[[#This Row],[6+]]-Assists[[#This Row],[7+]]</f>
        <v>1.495E-2</v>
      </c>
      <c r="X68" s="5">
        <f>Assists[[#This Row],[7+]]-Assists[[#This Row],[8+]]</f>
        <v>2.9100000000000003E-3</v>
      </c>
      <c r="Y68" s="5">
        <f>Assists[[#This Row],[8+]]-Assists[[#This Row],[9+]]</f>
        <v>4.0999999999999999E-4</v>
      </c>
      <c r="Z68" s="5">
        <f>Assists[[#This Row],[9+]]-Assists[[#This Row],[10+]]</f>
        <v>4.0000000000000003E-5</v>
      </c>
      <c r="AA68" s="5">
        <f>Assists[[#This Row],[10+]]-Assists[[#This Row],[11+]]</f>
        <v>0</v>
      </c>
      <c r="AB68" s="5">
        <f>Assists[[#This Row],[11+]]-Assists[[#This Row],[12+]]</f>
        <v>0</v>
      </c>
    </row>
    <row r="69" spans="1:28" x14ac:dyDescent="0.25">
      <c r="A69" s="10">
        <v>22400792</v>
      </c>
      <c r="B69" t="s">
        <v>247</v>
      </c>
      <c r="C69" t="s">
        <v>248</v>
      </c>
      <c r="D69" s="11">
        <v>0.8125</v>
      </c>
      <c r="E69" s="6" t="str">
        <f>HYPERLINK("https://www.nba.com/stats/player/1628366/boxscores-traditional", "Lonzo Ball")</f>
        <v>Lonzo Ball</v>
      </c>
      <c r="F69">
        <v>2.6</v>
      </c>
      <c r="G69" s="4">
        <v>1.744</v>
      </c>
      <c r="H69" s="3">
        <v>0.63307000000000002</v>
      </c>
      <c r="I69" s="3">
        <v>0.40905000000000002</v>
      </c>
      <c r="J69" s="3">
        <v>0.21185999999999999</v>
      </c>
      <c r="K69" s="3">
        <v>8.3790000000000003E-2</v>
      </c>
      <c r="L69" s="3">
        <v>2.5590000000000002E-2</v>
      </c>
      <c r="M69" s="3">
        <v>5.8700000000000002E-3</v>
      </c>
      <c r="N69" s="3">
        <v>9.7000000000000005E-4</v>
      </c>
      <c r="O69" s="3">
        <v>1.2E-4</v>
      </c>
      <c r="P69" s="3">
        <v>0</v>
      </c>
      <c r="Q69" s="3">
        <v>0</v>
      </c>
      <c r="R69" s="3">
        <v>0</v>
      </c>
      <c r="S69" s="5">
        <f>Assists[[#This Row],[2+]]-Assists[[#This Row],[3+]]</f>
        <v>0.22402</v>
      </c>
      <c r="T69" s="5">
        <f>Assists[[#This Row],[3+]]-Assists[[#This Row],[4+]]</f>
        <v>0.19719000000000003</v>
      </c>
      <c r="U69" s="5">
        <f>Assists[[#This Row],[4+]]-Assists[[#This Row],[5+]]</f>
        <v>0.12806999999999999</v>
      </c>
      <c r="V69" s="5">
        <f>Assists[[#This Row],[5+]]-Assists[[#This Row],[6+]]</f>
        <v>5.8200000000000002E-2</v>
      </c>
      <c r="W69" s="5">
        <f>Assists[[#This Row],[6+]]-Assists[[#This Row],[7+]]</f>
        <v>1.9720000000000001E-2</v>
      </c>
      <c r="X69" s="5">
        <f>Assists[[#This Row],[7+]]-Assists[[#This Row],[8+]]</f>
        <v>4.8999999999999998E-3</v>
      </c>
      <c r="Y69" s="5">
        <f>Assists[[#This Row],[8+]]-Assists[[#This Row],[9+]]</f>
        <v>8.5000000000000006E-4</v>
      </c>
      <c r="Z69" s="5">
        <f>Assists[[#This Row],[9+]]-Assists[[#This Row],[10+]]</f>
        <v>1.2E-4</v>
      </c>
      <c r="AA69" s="5">
        <f>Assists[[#This Row],[10+]]-Assists[[#This Row],[11+]]</f>
        <v>0</v>
      </c>
      <c r="AB69" s="5">
        <f>Assists[[#This Row],[11+]]-Assists[[#This Row],[12+]]</f>
        <v>0</v>
      </c>
    </row>
    <row r="70" spans="1:28" x14ac:dyDescent="0.25">
      <c r="A70" s="10">
        <v>22400792</v>
      </c>
      <c r="B70" t="s">
        <v>247</v>
      </c>
      <c r="C70" t="s">
        <v>248</v>
      </c>
      <c r="D70" s="11">
        <v>0.8125</v>
      </c>
      <c r="E70" s="6" t="str">
        <f>HYPERLINK("https://www.nba.com/stats/player/1628989/boxscores-traditional", "Kevin Huerter")</f>
        <v>Kevin Huerter</v>
      </c>
      <c r="F70">
        <v>2.33</v>
      </c>
      <c r="G70" s="4">
        <v>1.2469999999999999</v>
      </c>
      <c r="H70" s="3">
        <v>0.60257000000000005</v>
      </c>
      <c r="I70" s="3">
        <v>0.29459999999999997</v>
      </c>
      <c r="J70" s="3">
        <v>9.0120000000000006E-2</v>
      </c>
      <c r="K70" s="3">
        <v>1.618E-2</v>
      </c>
      <c r="L70" s="3">
        <v>1.64E-3</v>
      </c>
      <c r="M70" s="3">
        <v>9.0000000000000006E-5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5">
        <f>Assists[[#This Row],[2+]]-Assists[[#This Row],[3+]]</f>
        <v>0.30797000000000008</v>
      </c>
      <c r="T70" s="5">
        <f>Assists[[#This Row],[3+]]-Assists[[#This Row],[4+]]</f>
        <v>0.20447999999999997</v>
      </c>
      <c r="U70" s="5">
        <f>Assists[[#This Row],[4+]]-Assists[[#This Row],[5+]]</f>
        <v>7.3940000000000006E-2</v>
      </c>
      <c r="V70" s="5">
        <f>Assists[[#This Row],[5+]]-Assists[[#This Row],[6+]]</f>
        <v>1.4540000000000001E-2</v>
      </c>
      <c r="W70" s="5">
        <f>Assists[[#This Row],[6+]]-Assists[[#This Row],[7+]]</f>
        <v>1.5499999999999999E-3</v>
      </c>
      <c r="X70" s="5">
        <f>Assists[[#This Row],[7+]]-Assists[[#This Row],[8+]]</f>
        <v>9.0000000000000006E-5</v>
      </c>
      <c r="Y70" s="5">
        <f>Assists[[#This Row],[8+]]-Assists[[#This Row],[9+]]</f>
        <v>0</v>
      </c>
      <c r="Z70" s="5">
        <f>Assists[[#This Row],[9+]]-Assists[[#This Row],[10+]]</f>
        <v>0</v>
      </c>
      <c r="AA70" s="5">
        <f>Assists[[#This Row],[10+]]-Assists[[#This Row],[11+]]</f>
        <v>0</v>
      </c>
      <c r="AB70" s="5">
        <f>Assists[[#This Row],[11+]]-Assists[[#This Row],[12+]]</f>
        <v>0</v>
      </c>
    </row>
    <row r="71" spans="1:28" x14ac:dyDescent="0.25">
      <c r="A71" s="10">
        <v>22400792</v>
      </c>
      <c r="B71" t="s">
        <v>247</v>
      </c>
      <c r="C71" t="s">
        <v>248</v>
      </c>
      <c r="D71" s="11">
        <v>0.8125</v>
      </c>
      <c r="E71" s="6" t="str">
        <f>HYPERLINK("https://www.nba.com/stats/player/1630200/boxscores-traditional", "Tre Jones")</f>
        <v>Tre Jones</v>
      </c>
      <c r="F71">
        <v>2</v>
      </c>
      <c r="G71" s="4">
        <v>0.81599999999999995</v>
      </c>
      <c r="H71" s="3">
        <v>0.5</v>
      </c>
      <c r="I71" s="3">
        <v>0.10935</v>
      </c>
      <c r="J71" s="3">
        <v>7.1399999999999996E-3</v>
      </c>
      <c r="K71" s="3">
        <v>1.2E-4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5">
        <f>Assists[[#This Row],[2+]]-Assists[[#This Row],[3+]]</f>
        <v>0.39065</v>
      </c>
      <c r="T71" s="5">
        <f>Assists[[#This Row],[3+]]-Assists[[#This Row],[4+]]</f>
        <v>0.10221000000000001</v>
      </c>
      <c r="U71" s="5">
        <f>Assists[[#This Row],[4+]]-Assists[[#This Row],[5+]]</f>
        <v>7.0199999999999993E-3</v>
      </c>
      <c r="V71" s="5">
        <f>Assists[[#This Row],[5+]]-Assists[[#This Row],[6+]]</f>
        <v>1.2E-4</v>
      </c>
      <c r="W71" s="5">
        <f>Assists[[#This Row],[6+]]-Assists[[#This Row],[7+]]</f>
        <v>0</v>
      </c>
      <c r="X71" s="5">
        <f>Assists[[#This Row],[7+]]-Assists[[#This Row],[8+]]</f>
        <v>0</v>
      </c>
      <c r="Y71" s="5">
        <f>Assists[[#This Row],[8+]]-Assists[[#This Row],[9+]]</f>
        <v>0</v>
      </c>
      <c r="Z71" s="5">
        <f>Assists[[#This Row],[9+]]-Assists[[#This Row],[10+]]</f>
        <v>0</v>
      </c>
      <c r="AA71" s="5">
        <f>Assists[[#This Row],[10+]]-Assists[[#This Row],[11+]]</f>
        <v>0</v>
      </c>
      <c r="AB71" s="5">
        <f>Assists[[#This Row],[11+]]-Assists[[#This Row],[12+]]</f>
        <v>0</v>
      </c>
    </row>
    <row r="72" spans="1:28" x14ac:dyDescent="0.25">
      <c r="A72" s="10">
        <v>22400792</v>
      </c>
      <c r="B72" t="s">
        <v>248</v>
      </c>
      <c r="C72" t="s">
        <v>247</v>
      </c>
      <c r="D72" s="11">
        <v>0.8125</v>
      </c>
      <c r="E72" s="6" t="str">
        <f>HYPERLINK("https://www.nba.com/stats/player/1628404/boxscores-traditional", "Josh Hart")</f>
        <v>Josh Hart</v>
      </c>
      <c r="F72">
        <v>5</v>
      </c>
      <c r="G72" s="4">
        <v>1.095</v>
      </c>
      <c r="H72" s="3">
        <v>0.99692999999999998</v>
      </c>
      <c r="I72" s="3">
        <v>0.96638000000000002</v>
      </c>
      <c r="J72" s="3">
        <v>0.81859000000000004</v>
      </c>
      <c r="K72" s="3">
        <v>0.5</v>
      </c>
      <c r="L72" s="3">
        <v>0.18140999999999999</v>
      </c>
      <c r="M72" s="3">
        <v>3.3619999999999997E-2</v>
      </c>
      <c r="N72" s="3">
        <v>3.0699999999999998E-3</v>
      </c>
      <c r="O72" s="3">
        <v>1.2999999999999999E-4</v>
      </c>
      <c r="P72" s="3">
        <v>0</v>
      </c>
      <c r="Q72" s="3">
        <v>0</v>
      </c>
      <c r="R72" s="3">
        <v>0</v>
      </c>
      <c r="S72" s="5">
        <f>Assists[[#This Row],[2+]]-Assists[[#This Row],[3+]]</f>
        <v>3.0549999999999966E-2</v>
      </c>
      <c r="T72" s="5">
        <f>Assists[[#This Row],[3+]]-Assists[[#This Row],[4+]]</f>
        <v>0.14778999999999998</v>
      </c>
      <c r="U72" s="5">
        <f>Assists[[#This Row],[4+]]-Assists[[#This Row],[5+]]</f>
        <v>0.31859000000000004</v>
      </c>
      <c r="V72" s="5">
        <f>Assists[[#This Row],[5+]]-Assists[[#This Row],[6+]]</f>
        <v>0.31859000000000004</v>
      </c>
      <c r="W72" s="5">
        <f>Assists[[#This Row],[6+]]-Assists[[#This Row],[7+]]</f>
        <v>0.14778999999999998</v>
      </c>
      <c r="X72" s="5">
        <f>Assists[[#This Row],[7+]]-Assists[[#This Row],[8+]]</f>
        <v>3.0549999999999997E-2</v>
      </c>
      <c r="Y72" s="5">
        <f>Assists[[#This Row],[8+]]-Assists[[#This Row],[9+]]</f>
        <v>2.9399999999999999E-3</v>
      </c>
      <c r="Z72" s="5">
        <f>Assists[[#This Row],[9+]]-Assists[[#This Row],[10+]]</f>
        <v>1.2999999999999999E-4</v>
      </c>
      <c r="AA72" s="5">
        <f>Assists[[#This Row],[10+]]-Assists[[#This Row],[11+]]</f>
        <v>0</v>
      </c>
      <c r="AB72" s="5">
        <f>Assists[[#This Row],[11+]]-Assists[[#This Row],[12+]]</f>
        <v>0</v>
      </c>
    </row>
    <row r="73" spans="1:28" x14ac:dyDescent="0.25">
      <c r="A73" s="10">
        <v>22400792</v>
      </c>
      <c r="B73" t="s">
        <v>248</v>
      </c>
      <c r="C73" t="s">
        <v>247</v>
      </c>
      <c r="D73" s="11">
        <v>0.8125</v>
      </c>
      <c r="E73" s="6" t="str">
        <f>HYPERLINK("https://www.nba.com/stats/player/1628973/boxscores-traditional", "Jalen Brunson")</f>
        <v>Jalen Brunson</v>
      </c>
      <c r="F73">
        <v>7</v>
      </c>
      <c r="G73" s="4">
        <v>1.897</v>
      </c>
      <c r="H73" s="3">
        <v>0.99585000000000001</v>
      </c>
      <c r="I73" s="3">
        <v>0.98257000000000005</v>
      </c>
      <c r="J73" s="3">
        <v>0.94294999999999995</v>
      </c>
      <c r="K73" s="3">
        <v>0.85314000000000001</v>
      </c>
      <c r="L73" s="3">
        <v>0.70194000000000001</v>
      </c>
      <c r="M73" s="3">
        <v>0.5</v>
      </c>
      <c r="N73" s="3">
        <v>0.29805999999999999</v>
      </c>
      <c r="O73" s="3">
        <v>0.14685999999999999</v>
      </c>
      <c r="P73" s="3">
        <v>5.7049999999999997E-2</v>
      </c>
      <c r="Q73" s="3">
        <v>1.7430000000000001E-2</v>
      </c>
      <c r="R73" s="3">
        <v>4.15E-3</v>
      </c>
      <c r="S73" s="5">
        <f>Assists[[#This Row],[2+]]-Assists[[#This Row],[3+]]</f>
        <v>1.3279999999999959E-2</v>
      </c>
      <c r="T73" s="5">
        <f>Assists[[#This Row],[3+]]-Assists[[#This Row],[4+]]</f>
        <v>3.96200000000001E-2</v>
      </c>
      <c r="U73" s="5">
        <f>Assists[[#This Row],[4+]]-Assists[[#This Row],[5+]]</f>
        <v>8.9809999999999945E-2</v>
      </c>
      <c r="V73" s="5">
        <f>Assists[[#This Row],[5+]]-Assists[[#This Row],[6+]]</f>
        <v>0.1512</v>
      </c>
      <c r="W73" s="5">
        <f>Assists[[#This Row],[6+]]-Assists[[#This Row],[7+]]</f>
        <v>0.20194000000000001</v>
      </c>
      <c r="X73" s="5">
        <f>Assists[[#This Row],[7+]]-Assists[[#This Row],[8+]]</f>
        <v>0.20194000000000001</v>
      </c>
      <c r="Y73" s="5">
        <f>Assists[[#This Row],[8+]]-Assists[[#This Row],[9+]]</f>
        <v>0.1512</v>
      </c>
      <c r="Z73" s="5">
        <f>Assists[[#This Row],[9+]]-Assists[[#This Row],[10+]]</f>
        <v>8.9810000000000001E-2</v>
      </c>
      <c r="AA73" s="5">
        <f>Assists[[#This Row],[10+]]-Assists[[#This Row],[11+]]</f>
        <v>3.9619999999999995E-2</v>
      </c>
      <c r="AB73" s="5">
        <f>Assists[[#This Row],[11+]]-Assists[[#This Row],[12+]]</f>
        <v>1.328E-2</v>
      </c>
    </row>
    <row r="74" spans="1:28" x14ac:dyDescent="0.25">
      <c r="A74" s="10">
        <v>22400792</v>
      </c>
      <c r="B74" t="s">
        <v>248</v>
      </c>
      <c r="C74" t="s">
        <v>247</v>
      </c>
      <c r="D74" s="11">
        <v>0.8125</v>
      </c>
      <c r="E74" s="6" t="str">
        <f>HYPERLINK("https://www.nba.com/stats/player/1628969/boxscores-traditional", "Mikal Bridges")</f>
        <v>Mikal Bridges</v>
      </c>
      <c r="F74">
        <v>3.4</v>
      </c>
      <c r="G74" s="4">
        <v>1.2</v>
      </c>
      <c r="H74" s="3">
        <v>0.879</v>
      </c>
      <c r="I74" s="3">
        <v>0.62929999999999997</v>
      </c>
      <c r="J74" s="3">
        <v>0.30853999999999998</v>
      </c>
      <c r="K74" s="3">
        <v>9.1759999999999994E-2</v>
      </c>
      <c r="L74" s="3">
        <v>1.4999999999999999E-2</v>
      </c>
      <c r="M74" s="3">
        <v>1.3500000000000001E-3</v>
      </c>
      <c r="N74" s="3">
        <v>6.0000000000000002E-5</v>
      </c>
      <c r="O74" s="3">
        <v>0</v>
      </c>
      <c r="P74" s="3">
        <v>0</v>
      </c>
      <c r="Q74" s="3">
        <v>0</v>
      </c>
      <c r="R74" s="3">
        <v>0</v>
      </c>
      <c r="S74" s="5">
        <f>Assists[[#This Row],[2+]]-Assists[[#This Row],[3+]]</f>
        <v>0.24970000000000003</v>
      </c>
      <c r="T74" s="5">
        <f>Assists[[#This Row],[3+]]-Assists[[#This Row],[4+]]</f>
        <v>0.32075999999999999</v>
      </c>
      <c r="U74" s="5">
        <f>Assists[[#This Row],[4+]]-Assists[[#This Row],[5+]]</f>
        <v>0.21677999999999997</v>
      </c>
      <c r="V74" s="5">
        <f>Assists[[#This Row],[5+]]-Assists[[#This Row],[6+]]</f>
        <v>7.6759999999999995E-2</v>
      </c>
      <c r="W74" s="5">
        <f>Assists[[#This Row],[6+]]-Assists[[#This Row],[7+]]</f>
        <v>1.3649999999999999E-2</v>
      </c>
      <c r="X74" s="5">
        <f>Assists[[#This Row],[7+]]-Assists[[#This Row],[8+]]</f>
        <v>1.2900000000000001E-3</v>
      </c>
      <c r="Y74" s="5">
        <f>Assists[[#This Row],[8+]]-Assists[[#This Row],[9+]]</f>
        <v>6.0000000000000002E-5</v>
      </c>
      <c r="Z74" s="5">
        <f>Assists[[#This Row],[9+]]-Assists[[#This Row],[10+]]</f>
        <v>0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22400792</v>
      </c>
      <c r="B75" t="s">
        <v>248</v>
      </c>
      <c r="C75" t="s">
        <v>247</v>
      </c>
      <c r="D75" s="11">
        <v>0.8125</v>
      </c>
      <c r="E75" s="6" t="str">
        <f>HYPERLINK("https://www.nba.com/stats/player/1626166/boxscores-traditional", "Cameron Payne")</f>
        <v>Cameron Payne</v>
      </c>
      <c r="F75">
        <v>4.2</v>
      </c>
      <c r="G75" s="4">
        <v>2.5609999999999999</v>
      </c>
      <c r="H75" s="3">
        <v>0.80510999999999999</v>
      </c>
      <c r="I75" s="3">
        <v>0.68081999999999998</v>
      </c>
      <c r="J75" s="3">
        <v>0.53188000000000002</v>
      </c>
      <c r="K75" s="3">
        <v>0.37828000000000001</v>
      </c>
      <c r="L75" s="3">
        <v>0.24196000000000001</v>
      </c>
      <c r="M75" s="3">
        <v>0.13786000000000001</v>
      </c>
      <c r="N75" s="3">
        <v>6.9440000000000002E-2</v>
      </c>
      <c r="O75" s="3">
        <v>3.074E-2</v>
      </c>
      <c r="P75" s="3">
        <v>1.191E-2</v>
      </c>
      <c r="Q75" s="3">
        <v>3.9100000000000003E-3</v>
      </c>
      <c r="R75" s="3">
        <v>1.14E-3</v>
      </c>
      <c r="S75" s="5">
        <f>Assists[[#This Row],[2+]]-Assists[[#This Row],[3+]]</f>
        <v>0.12429000000000001</v>
      </c>
      <c r="T75" s="5">
        <f>Assists[[#This Row],[3+]]-Assists[[#This Row],[4+]]</f>
        <v>0.14893999999999996</v>
      </c>
      <c r="U75" s="5">
        <f>Assists[[#This Row],[4+]]-Assists[[#This Row],[5+]]</f>
        <v>0.15360000000000001</v>
      </c>
      <c r="V75" s="5">
        <f>Assists[[#This Row],[5+]]-Assists[[#This Row],[6+]]</f>
        <v>0.13632</v>
      </c>
      <c r="W75" s="5">
        <f>Assists[[#This Row],[6+]]-Assists[[#This Row],[7+]]</f>
        <v>0.1041</v>
      </c>
      <c r="X75" s="5">
        <f>Assists[[#This Row],[7+]]-Assists[[#This Row],[8+]]</f>
        <v>6.8420000000000009E-2</v>
      </c>
      <c r="Y75" s="5">
        <f>Assists[[#This Row],[8+]]-Assists[[#This Row],[9+]]</f>
        <v>3.8699999999999998E-2</v>
      </c>
      <c r="Z75" s="5">
        <f>Assists[[#This Row],[9+]]-Assists[[#This Row],[10+]]</f>
        <v>1.883E-2</v>
      </c>
      <c r="AA75" s="5">
        <f>Assists[[#This Row],[10+]]-Assists[[#This Row],[11+]]</f>
        <v>8.0000000000000002E-3</v>
      </c>
      <c r="AB75" s="5">
        <f>Assists[[#This Row],[11+]]-Assists[[#This Row],[12+]]</f>
        <v>2.7700000000000003E-3</v>
      </c>
    </row>
    <row r="76" spans="1:28" x14ac:dyDescent="0.25">
      <c r="A76" s="10">
        <v>22400792</v>
      </c>
      <c r="B76" t="s">
        <v>248</v>
      </c>
      <c r="C76" t="s">
        <v>247</v>
      </c>
      <c r="D76" s="11">
        <v>0.8125</v>
      </c>
      <c r="E76" s="6" t="str">
        <f>HYPERLINK("https://www.nba.com/stats/player/1628384/boxscores-traditional", "OG Anunoby")</f>
        <v>OG Anunoby</v>
      </c>
      <c r="F76">
        <v>2.8</v>
      </c>
      <c r="G76" s="4">
        <v>1.1659999999999999</v>
      </c>
      <c r="H76" s="3">
        <v>0.75490000000000002</v>
      </c>
      <c r="I76" s="3">
        <v>0.43251000000000001</v>
      </c>
      <c r="J76" s="3">
        <v>0.15151000000000001</v>
      </c>
      <c r="K76" s="3">
        <v>2.938E-2</v>
      </c>
      <c r="L76" s="3">
        <v>3.0699999999999998E-3</v>
      </c>
      <c r="M76" s="3">
        <v>1.6000000000000001E-4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5">
        <f>Assists[[#This Row],[2+]]-Assists[[#This Row],[3+]]</f>
        <v>0.32239000000000001</v>
      </c>
      <c r="T76" s="5">
        <f>Assists[[#This Row],[3+]]-Assists[[#This Row],[4+]]</f>
        <v>0.28100000000000003</v>
      </c>
      <c r="U76" s="5">
        <f>Assists[[#This Row],[4+]]-Assists[[#This Row],[5+]]</f>
        <v>0.12213</v>
      </c>
      <c r="V76" s="5">
        <f>Assists[[#This Row],[5+]]-Assists[[#This Row],[6+]]</f>
        <v>2.631E-2</v>
      </c>
      <c r="W76" s="5">
        <f>Assists[[#This Row],[6+]]-Assists[[#This Row],[7+]]</f>
        <v>2.9099999999999998E-3</v>
      </c>
      <c r="X76" s="5">
        <f>Assists[[#This Row],[7+]]-Assists[[#This Row],[8+]]</f>
        <v>1.6000000000000001E-4</v>
      </c>
      <c r="Y76" s="5">
        <f>Assists[[#This Row],[8+]]-Assists[[#This Row],[9+]]</f>
        <v>0</v>
      </c>
      <c r="Z76" s="5">
        <f>Assists[[#This Row],[9+]]-Assists[[#This Row],[10+]]</f>
        <v>0</v>
      </c>
      <c r="AA76" s="5">
        <f>Assists[[#This Row],[10+]]-Assists[[#This Row],[11+]]</f>
        <v>0</v>
      </c>
      <c r="AB76" s="5">
        <f>Assists[[#This Row],[11+]]-Assists[[#This Row],[12+]]</f>
        <v>0</v>
      </c>
    </row>
    <row r="77" spans="1:28" x14ac:dyDescent="0.25">
      <c r="A77" s="10">
        <v>22400792</v>
      </c>
      <c r="B77" t="s">
        <v>248</v>
      </c>
      <c r="C77" t="s">
        <v>247</v>
      </c>
      <c r="D77" s="11">
        <v>0.8125</v>
      </c>
      <c r="E77" s="6" t="str">
        <f>HYPERLINK("https://www.nba.com/stats/player/1626157/boxscores-traditional", "Karl-Anthony Towns")</f>
        <v>Karl-Anthony Towns</v>
      </c>
      <c r="F77">
        <v>2.6</v>
      </c>
      <c r="G77" s="4">
        <v>1.3559999999999999</v>
      </c>
      <c r="H77" s="3">
        <v>0.67003000000000001</v>
      </c>
      <c r="I77" s="3">
        <v>0.38590999999999998</v>
      </c>
      <c r="J77" s="3">
        <v>0.15151000000000001</v>
      </c>
      <c r="K77" s="3">
        <v>3.8359999999999998E-2</v>
      </c>
      <c r="L77" s="3">
        <v>6.0400000000000002E-3</v>
      </c>
      <c r="M77" s="3">
        <v>5.9999999999999995E-4</v>
      </c>
      <c r="N77" s="3">
        <v>3.0000000000000001E-5</v>
      </c>
      <c r="O77" s="3">
        <v>0</v>
      </c>
      <c r="P77" s="3">
        <v>0</v>
      </c>
      <c r="Q77" s="3">
        <v>0</v>
      </c>
      <c r="R77" s="3">
        <v>0</v>
      </c>
      <c r="S77" s="5">
        <f>Assists[[#This Row],[2+]]-Assists[[#This Row],[3+]]</f>
        <v>0.28412000000000004</v>
      </c>
      <c r="T77" s="5">
        <f>Assists[[#This Row],[3+]]-Assists[[#This Row],[4+]]</f>
        <v>0.23439999999999997</v>
      </c>
      <c r="U77" s="5">
        <f>Assists[[#This Row],[4+]]-Assists[[#This Row],[5+]]</f>
        <v>0.11315</v>
      </c>
      <c r="V77" s="5">
        <f>Assists[[#This Row],[5+]]-Assists[[#This Row],[6+]]</f>
        <v>3.2320000000000002E-2</v>
      </c>
      <c r="W77" s="5">
        <f>Assists[[#This Row],[6+]]-Assists[[#This Row],[7+]]</f>
        <v>5.4400000000000004E-3</v>
      </c>
      <c r="X77" s="5">
        <f>Assists[[#This Row],[7+]]-Assists[[#This Row],[8+]]</f>
        <v>5.6999999999999998E-4</v>
      </c>
      <c r="Y77" s="5">
        <f>Assists[[#This Row],[8+]]-Assists[[#This Row],[9+]]</f>
        <v>3.0000000000000001E-5</v>
      </c>
      <c r="Z77" s="5">
        <f>Assists[[#This Row],[9+]]-Assists[[#This Row],[10+]]</f>
        <v>0</v>
      </c>
      <c r="AA77" s="5">
        <f>Assists[[#This Row],[10+]]-Assists[[#This Row],[11+]]</f>
        <v>0</v>
      </c>
      <c r="AB77" s="5">
        <f>Assists[[#This Row],[11+]]-Assists[[#This Row],[12+]]</f>
        <v>0</v>
      </c>
    </row>
    <row r="78" spans="1:28" x14ac:dyDescent="0.25">
      <c r="A78" s="10">
        <v>22400793</v>
      </c>
      <c r="B78" t="s">
        <v>194</v>
      </c>
      <c r="C78" t="s">
        <v>261</v>
      </c>
      <c r="D78" s="11">
        <v>0.83333333333333337</v>
      </c>
      <c r="E78" s="6" t="str">
        <f>HYPERLINK("https://www.nba.com/stats/player/203081/boxscores-traditional", "Damian Lillard")</f>
        <v>Damian Lillard</v>
      </c>
      <c r="F78">
        <v>9.1999999999999993</v>
      </c>
      <c r="G78" s="4">
        <v>1.72</v>
      </c>
      <c r="H78" s="3">
        <v>1</v>
      </c>
      <c r="I78" s="3">
        <v>0.99983999999999995</v>
      </c>
      <c r="J78" s="3">
        <v>0.99873999999999996</v>
      </c>
      <c r="K78" s="3">
        <v>0.99265999999999999</v>
      </c>
      <c r="L78" s="3">
        <v>0.96855999999999998</v>
      </c>
      <c r="M78" s="3">
        <v>0.89973000000000003</v>
      </c>
      <c r="N78" s="3">
        <v>0.75804000000000005</v>
      </c>
      <c r="O78" s="3">
        <v>0.54776000000000002</v>
      </c>
      <c r="P78" s="3">
        <v>0.31918000000000002</v>
      </c>
      <c r="Q78" s="3">
        <v>0.14685999999999999</v>
      </c>
      <c r="R78" s="3">
        <v>5.1549999999999999E-2</v>
      </c>
      <c r="S78" s="5">
        <f>Assists[[#This Row],[2+]]-Assists[[#This Row],[3+]]</f>
        <v>1.6000000000004899E-4</v>
      </c>
      <c r="T78" s="5">
        <f>Assists[[#This Row],[3+]]-Assists[[#This Row],[4+]]</f>
        <v>1.0999999999999899E-3</v>
      </c>
      <c r="U78" s="5">
        <f>Assists[[#This Row],[4+]]-Assists[[#This Row],[5+]]</f>
        <v>6.0799999999999743E-3</v>
      </c>
      <c r="V78" s="5">
        <f>Assists[[#This Row],[5+]]-Assists[[#This Row],[6+]]</f>
        <v>2.410000000000001E-2</v>
      </c>
      <c r="W78" s="5">
        <f>Assists[[#This Row],[6+]]-Assists[[#This Row],[7+]]</f>
        <v>6.8829999999999947E-2</v>
      </c>
      <c r="X78" s="5">
        <f>Assists[[#This Row],[7+]]-Assists[[#This Row],[8+]]</f>
        <v>0.14168999999999998</v>
      </c>
      <c r="Y78" s="5">
        <f>Assists[[#This Row],[8+]]-Assists[[#This Row],[9+]]</f>
        <v>0.21028000000000002</v>
      </c>
      <c r="Z78" s="5">
        <f>Assists[[#This Row],[9+]]-Assists[[#This Row],[10+]]</f>
        <v>0.22858000000000001</v>
      </c>
      <c r="AA78" s="5">
        <f>Assists[[#This Row],[10+]]-Assists[[#This Row],[11+]]</f>
        <v>0.17232000000000003</v>
      </c>
      <c r="AB78" s="5">
        <f>Assists[[#This Row],[11+]]-Assists[[#This Row],[12+]]</f>
        <v>9.5309999999999992E-2</v>
      </c>
    </row>
    <row r="79" spans="1:28" x14ac:dyDescent="0.25">
      <c r="A79" s="10">
        <v>22400793</v>
      </c>
      <c r="B79" t="s">
        <v>194</v>
      </c>
      <c r="C79" t="s">
        <v>261</v>
      </c>
      <c r="D79" s="11">
        <v>0.83333333333333337</v>
      </c>
      <c r="E79" s="6" t="str">
        <f>HYPERLINK("https://www.nba.com/stats/player/203507/boxscores-traditional", "Giannis Antetokounmpo")</f>
        <v>Giannis Antetokounmpo</v>
      </c>
      <c r="F79">
        <v>5.2</v>
      </c>
      <c r="G79" s="4">
        <v>2.2269999999999999</v>
      </c>
      <c r="H79" s="3">
        <v>0.92506999999999995</v>
      </c>
      <c r="I79" s="3">
        <v>0.83891000000000004</v>
      </c>
      <c r="J79" s="3">
        <v>0.70540000000000003</v>
      </c>
      <c r="K79" s="3">
        <v>0.53586</v>
      </c>
      <c r="L79" s="3">
        <v>0.35942000000000002</v>
      </c>
      <c r="M79" s="3">
        <v>0.20896999999999999</v>
      </c>
      <c r="N79" s="3">
        <v>0.10383000000000001</v>
      </c>
      <c r="O79" s="3">
        <v>4.3630000000000002E-2</v>
      </c>
      <c r="P79" s="3">
        <v>1.5389999999999999E-2</v>
      </c>
      <c r="Q79" s="3">
        <v>4.6600000000000001E-3</v>
      </c>
      <c r="R79" s="3">
        <v>1.14E-3</v>
      </c>
      <c r="S79" s="5">
        <f>Assists[[#This Row],[2+]]-Assists[[#This Row],[3+]]</f>
        <v>8.6159999999999903E-2</v>
      </c>
      <c r="T79" s="5">
        <f>Assists[[#This Row],[3+]]-Assists[[#This Row],[4+]]</f>
        <v>0.13351000000000002</v>
      </c>
      <c r="U79" s="5">
        <f>Assists[[#This Row],[4+]]-Assists[[#This Row],[5+]]</f>
        <v>0.16954000000000002</v>
      </c>
      <c r="V79" s="5">
        <f>Assists[[#This Row],[5+]]-Assists[[#This Row],[6+]]</f>
        <v>0.17643999999999999</v>
      </c>
      <c r="W79" s="5">
        <f>Assists[[#This Row],[6+]]-Assists[[#This Row],[7+]]</f>
        <v>0.15045000000000003</v>
      </c>
      <c r="X79" s="5">
        <f>Assists[[#This Row],[7+]]-Assists[[#This Row],[8+]]</f>
        <v>0.10513999999999998</v>
      </c>
      <c r="Y79" s="5">
        <f>Assists[[#This Row],[8+]]-Assists[[#This Row],[9+]]</f>
        <v>6.0200000000000004E-2</v>
      </c>
      <c r="Z79" s="5">
        <f>Assists[[#This Row],[9+]]-Assists[[#This Row],[10+]]</f>
        <v>2.8240000000000001E-2</v>
      </c>
      <c r="AA79" s="5">
        <f>Assists[[#This Row],[10+]]-Assists[[#This Row],[11+]]</f>
        <v>1.073E-2</v>
      </c>
      <c r="AB79" s="5">
        <f>Assists[[#This Row],[11+]]-Assists[[#This Row],[12+]]</f>
        <v>3.5200000000000001E-3</v>
      </c>
    </row>
    <row r="80" spans="1:28" x14ac:dyDescent="0.25">
      <c r="A80" s="10">
        <v>22400793</v>
      </c>
      <c r="B80" t="s">
        <v>194</v>
      </c>
      <c r="C80" t="s">
        <v>261</v>
      </c>
      <c r="D80" s="11">
        <v>0.83333333333333337</v>
      </c>
      <c r="E80" s="6" t="str">
        <f>HYPERLINK("https://www.nba.com/stats/player/1626171/boxscores-traditional", "Bobby Portis")</f>
        <v>Bobby Portis</v>
      </c>
      <c r="F80">
        <v>4.2</v>
      </c>
      <c r="G80" s="4">
        <v>1.72</v>
      </c>
      <c r="H80" s="3">
        <v>0.89973000000000003</v>
      </c>
      <c r="I80" s="3">
        <v>0.75804000000000005</v>
      </c>
      <c r="J80" s="3">
        <v>0.54776000000000002</v>
      </c>
      <c r="K80" s="3">
        <v>0.31918000000000002</v>
      </c>
      <c r="L80" s="3">
        <v>0.14685999999999999</v>
      </c>
      <c r="M80" s="3">
        <v>5.1549999999999999E-2</v>
      </c>
      <c r="N80" s="3">
        <v>1.355E-2</v>
      </c>
      <c r="O80" s="3">
        <v>2.64E-3</v>
      </c>
      <c r="P80" s="3">
        <v>3.8000000000000002E-4</v>
      </c>
      <c r="Q80" s="3">
        <v>4.0000000000000003E-5</v>
      </c>
      <c r="R80" s="3">
        <v>0</v>
      </c>
      <c r="S80" s="5">
        <f>Assists[[#This Row],[2+]]-Assists[[#This Row],[3+]]</f>
        <v>0.14168999999999998</v>
      </c>
      <c r="T80" s="5">
        <f>Assists[[#This Row],[3+]]-Assists[[#This Row],[4+]]</f>
        <v>0.21028000000000002</v>
      </c>
      <c r="U80" s="5">
        <f>Assists[[#This Row],[4+]]-Assists[[#This Row],[5+]]</f>
        <v>0.22858000000000001</v>
      </c>
      <c r="V80" s="5">
        <f>Assists[[#This Row],[5+]]-Assists[[#This Row],[6+]]</f>
        <v>0.17232000000000003</v>
      </c>
      <c r="W80" s="5">
        <f>Assists[[#This Row],[6+]]-Assists[[#This Row],[7+]]</f>
        <v>9.5309999999999992E-2</v>
      </c>
      <c r="X80" s="5">
        <f>Assists[[#This Row],[7+]]-Assists[[#This Row],[8+]]</f>
        <v>3.7999999999999999E-2</v>
      </c>
      <c r="Y80" s="5">
        <f>Assists[[#This Row],[8+]]-Assists[[#This Row],[9+]]</f>
        <v>1.091E-2</v>
      </c>
      <c r="Z80" s="5">
        <f>Assists[[#This Row],[9+]]-Assists[[#This Row],[10+]]</f>
        <v>2.2599999999999999E-3</v>
      </c>
      <c r="AA80" s="5">
        <f>Assists[[#This Row],[10+]]-Assists[[#This Row],[11+]]</f>
        <v>3.4000000000000002E-4</v>
      </c>
      <c r="AB80" s="5">
        <f>Assists[[#This Row],[11+]]-Assists[[#This Row],[12+]]</f>
        <v>4.0000000000000003E-5</v>
      </c>
    </row>
    <row r="81" spans="1:28" x14ac:dyDescent="0.25">
      <c r="A81" s="10">
        <v>22400793</v>
      </c>
      <c r="B81" t="s">
        <v>194</v>
      </c>
      <c r="C81" t="s">
        <v>261</v>
      </c>
      <c r="D81" s="11">
        <v>0.83333333333333337</v>
      </c>
      <c r="E81" s="6" t="str">
        <f>HYPERLINK("https://www.nba.com/stats/player/1629645/boxscores-traditional", "Kevin Porter Jr.")</f>
        <v>Kevin Porter Jr.</v>
      </c>
      <c r="F81">
        <v>3.5</v>
      </c>
      <c r="G81" s="4">
        <v>1.5</v>
      </c>
      <c r="H81" s="3">
        <v>0.84133999999999998</v>
      </c>
      <c r="I81" s="3">
        <v>0.62929999999999997</v>
      </c>
      <c r="J81" s="3">
        <v>0.37069999999999997</v>
      </c>
      <c r="K81" s="3">
        <v>0.15866</v>
      </c>
      <c r="L81" s="3">
        <v>4.7460000000000002E-2</v>
      </c>
      <c r="M81" s="3">
        <v>9.9000000000000008E-3</v>
      </c>
      <c r="N81" s="3">
        <v>1.3500000000000001E-3</v>
      </c>
      <c r="O81" s="3">
        <v>1.2E-4</v>
      </c>
      <c r="P81" s="3">
        <v>0</v>
      </c>
      <c r="Q81" s="3">
        <v>0</v>
      </c>
      <c r="R81" s="3">
        <v>0</v>
      </c>
      <c r="S81" s="5">
        <f>Assists[[#This Row],[2+]]-Assists[[#This Row],[3+]]</f>
        <v>0.21204000000000001</v>
      </c>
      <c r="T81" s="5">
        <f>Assists[[#This Row],[3+]]-Assists[[#This Row],[4+]]</f>
        <v>0.2586</v>
      </c>
      <c r="U81" s="5">
        <f>Assists[[#This Row],[4+]]-Assists[[#This Row],[5+]]</f>
        <v>0.21203999999999998</v>
      </c>
      <c r="V81" s="5">
        <f>Assists[[#This Row],[5+]]-Assists[[#This Row],[6+]]</f>
        <v>0.11119999999999999</v>
      </c>
      <c r="W81" s="5">
        <f>Assists[[#This Row],[6+]]-Assists[[#This Row],[7+]]</f>
        <v>3.7560000000000003E-2</v>
      </c>
      <c r="X81" s="5">
        <f>Assists[[#This Row],[7+]]-Assists[[#This Row],[8+]]</f>
        <v>8.5500000000000003E-3</v>
      </c>
      <c r="Y81" s="5">
        <f>Assists[[#This Row],[8+]]-Assists[[#This Row],[9+]]</f>
        <v>1.23E-3</v>
      </c>
      <c r="Z81" s="5">
        <f>Assists[[#This Row],[9+]]-Assists[[#This Row],[10+]]</f>
        <v>1.2E-4</v>
      </c>
      <c r="AA81" s="5">
        <f>Assists[[#This Row],[10+]]-Assists[[#This Row],[11+]]</f>
        <v>0</v>
      </c>
      <c r="AB81" s="5">
        <f>Assists[[#This Row],[11+]]-Assists[[#This Row],[12+]]</f>
        <v>0</v>
      </c>
    </row>
    <row r="82" spans="1:28" x14ac:dyDescent="0.25">
      <c r="A82" s="10">
        <v>22400793</v>
      </c>
      <c r="B82" t="s">
        <v>194</v>
      </c>
      <c r="C82" t="s">
        <v>261</v>
      </c>
      <c r="D82" s="11">
        <v>0.83333333333333337</v>
      </c>
      <c r="E82" s="6" t="str">
        <f>HYPERLINK("https://www.nba.com/stats/player/1642358/boxscores-traditional", "AJ Johnson")</f>
        <v>AJ Johnson</v>
      </c>
      <c r="F82">
        <v>3</v>
      </c>
      <c r="G82" s="4">
        <v>1</v>
      </c>
      <c r="H82" s="3">
        <v>0.84133999999999998</v>
      </c>
      <c r="I82" s="3">
        <v>0.5</v>
      </c>
      <c r="J82" s="3">
        <v>0.15866</v>
      </c>
      <c r="K82" s="3">
        <v>2.2749999999999999E-2</v>
      </c>
      <c r="L82" s="3">
        <v>1.3500000000000001E-3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5">
        <f>Assists[[#This Row],[2+]]-Assists[[#This Row],[3+]]</f>
        <v>0.34133999999999998</v>
      </c>
      <c r="T82" s="5">
        <f>Assists[[#This Row],[3+]]-Assists[[#This Row],[4+]]</f>
        <v>0.34133999999999998</v>
      </c>
      <c r="U82" s="5">
        <f>Assists[[#This Row],[4+]]-Assists[[#This Row],[5+]]</f>
        <v>0.13591</v>
      </c>
      <c r="V82" s="5">
        <f>Assists[[#This Row],[5+]]-Assists[[#This Row],[6+]]</f>
        <v>2.1399999999999999E-2</v>
      </c>
      <c r="W82" s="5">
        <f>Assists[[#This Row],[6+]]-Assists[[#This Row],[7+]]</f>
        <v>1.3500000000000001E-3</v>
      </c>
      <c r="X82" s="5">
        <f>Assists[[#This Row],[7+]]-Assists[[#This Row],[8+]]</f>
        <v>0</v>
      </c>
      <c r="Y82" s="5">
        <f>Assists[[#This Row],[8+]]-Assists[[#This Row],[9+]]</f>
        <v>0</v>
      </c>
      <c r="Z82" s="5">
        <f>Assists[[#This Row],[9+]]-Assists[[#This Row],[10+]]</f>
        <v>0</v>
      </c>
      <c r="AA82" s="5">
        <f>Assists[[#This Row],[10+]]-Assists[[#This Row],[11+]]</f>
        <v>0</v>
      </c>
      <c r="AB82" s="5">
        <f>Assists[[#This Row],[11+]]-Assists[[#This Row],[12+]]</f>
        <v>0</v>
      </c>
    </row>
    <row r="83" spans="1:28" x14ac:dyDescent="0.25">
      <c r="A83" s="10">
        <v>22400793</v>
      </c>
      <c r="B83" t="s">
        <v>194</v>
      </c>
      <c r="C83" t="s">
        <v>261</v>
      </c>
      <c r="D83" s="11">
        <v>0.83333333333333337</v>
      </c>
      <c r="E83" s="6" t="str">
        <f>HYPERLINK("https://www.nba.com/stats/player/1626153/boxscores-traditional", "Delon Wright")</f>
        <v>Delon Wright</v>
      </c>
      <c r="F83">
        <v>3.5</v>
      </c>
      <c r="G83" s="4">
        <v>1.6579999999999999</v>
      </c>
      <c r="H83" s="3">
        <v>0.81594</v>
      </c>
      <c r="I83" s="3">
        <v>0.61790999999999996</v>
      </c>
      <c r="J83" s="3">
        <v>0.38208999999999999</v>
      </c>
      <c r="K83" s="3">
        <v>0.18406</v>
      </c>
      <c r="L83" s="3">
        <v>6.5519999999999995E-2</v>
      </c>
      <c r="M83" s="3">
        <v>1.7430000000000001E-2</v>
      </c>
      <c r="N83" s="3">
        <v>3.3600000000000001E-3</v>
      </c>
      <c r="O83" s="3">
        <v>4.4999999999999999E-4</v>
      </c>
      <c r="P83" s="3">
        <v>4.0000000000000003E-5</v>
      </c>
      <c r="Q83" s="3">
        <v>0</v>
      </c>
      <c r="R83" s="3">
        <v>0</v>
      </c>
      <c r="S83" s="5">
        <f>Assists[[#This Row],[2+]]-Assists[[#This Row],[3+]]</f>
        <v>0.19803000000000004</v>
      </c>
      <c r="T83" s="5">
        <f>Assists[[#This Row],[3+]]-Assists[[#This Row],[4+]]</f>
        <v>0.23581999999999997</v>
      </c>
      <c r="U83" s="5">
        <f>Assists[[#This Row],[4+]]-Assists[[#This Row],[5+]]</f>
        <v>0.19802999999999998</v>
      </c>
      <c r="V83" s="5">
        <f>Assists[[#This Row],[5+]]-Assists[[#This Row],[6+]]</f>
        <v>0.11854000000000001</v>
      </c>
      <c r="W83" s="5">
        <f>Assists[[#This Row],[6+]]-Assists[[#This Row],[7+]]</f>
        <v>4.8089999999999994E-2</v>
      </c>
      <c r="X83" s="5">
        <f>Assists[[#This Row],[7+]]-Assists[[#This Row],[8+]]</f>
        <v>1.4070000000000001E-2</v>
      </c>
      <c r="Y83" s="5">
        <f>Assists[[#This Row],[8+]]-Assists[[#This Row],[9+]]</f>
        <v>2.9100000000000003E-3</v>
      </c>
      <c r="Z83" s="5">
        <f>Assists[[#This Row],[9+]]-Assists[[#This Row],[10+]]</f>
        <v>4.0999999999999999E-4</v>
      </c>
      <c r="AA83" s="5">
        <f>Assists[[#This Row],[10+]]-Assists[[#This Row],[11+]]</f>
        <v>4.0000000000000003E-5</v>
      </c>
      <c r="AB83" s="5">
        <f>Assists[[#This Row],[11+]]-Assists[[#This Row],[12+]]</f>
        <v>0</v>
      </c>
    </row>
    <row r="84" spans="1:28" x14ac:dyDescent="0.25">
      <c r="A84" s="10">
        <v>22400793</v>
      </c>
      <c r="B84" t="s">
        <v>194</v>
      </c>
      <c r="C84" t="s">
        <v>261</v>
      </c>
      <c r="D84" s="11">
        <v>0.83333333333333337</v>
      </c>
      <c r="E84" s="6" t="str">
        <f>HYPERLINK("https://www.nba.com/stats/player/1628398/boxscores-traditional", "Kyle Kuzma")</f>
        <v>Kyle Kuzma</v>
      </c>
      <c r="F84">
        <v>2.5</v>
      </c>
      <c r="G84" s="4">
        <v>2.0619999999999998</v>
      </c>
      <c r="H84" s="3">
        <v>0.59482999999999997</v>
      </c>
      <c r="I84" s="3">
        <v>0.40516999999999997</v>
      </c>
      <c r="J84" s="3">
        <v>0.23269999999999999</v>
      </c>
      <c r="K84" s="3">
        <v>0.11314</v>
      </c>
      <c r="L84" s="3">
        <v>4.4569999999999999E-2</v>
      </c>
      <c r="M84" s="3">
        <v>1.4630000000000001E-2</v>
      </c>
      <c r="N84" s="3">
        <v>3.79E-3</v>
      </c>
      <c r="O84" s="3">
        <v>8.1999999999999998E-4</v>
      </c>
      <c r="P84" s="3">
        <v>1.3999999999999999E-4</v>
      </c>
      <c r="Q84" s="3">
        <v>0</v>
      </c>
      <c r="R84" s="3">
        <v>0</v>
      </c>
      <c r="S84" s="5">
        <f>Assists[[#This Row],[2+]]-Assists[[#This Row],[3+]]</f>
        <v>0.18966</v>
      </c>
      <c r="T84" s="5">
        <f>Assists[[#This Row],[3+]]-Assists[[#This Row],[4+]]</f>
        <v>0.17246999999999998</v>
      </c>
      <c r="U84" s="5">
        <f>Assists[[#This Row],[4+]]-Assists[[#This Row],[5+]]</f>
        <v>0.11955999999999999</v>
      </c>
      <c r="V84" s="5">
        <f>Assists[[#This Row],[5+]]-Assists[[#This Row],[6+]]</f>
        <v>6.8570000000000006E-2</v>
      </c>
      <c r="W84" s="5">
        <f>Assists[[#This Row],[6+]]-Assists[[#This Row],[7+]]</f>
        <v>2.9939999999999998E-2</v>
      </c>
      <c r="X84" s="5">
        <f>Assists[[#This Row],[7+]]-Assists[[#This Row],[8+]]</f>
        <v>1.0840000000000001E-2</v>
      </c>
      <c r="Y84" s="5">
        <f>Assists[[#This Row],[8+]]-Assists[[#This Row],[9+]]</f>
        <v>2.97E-3</v>
      </c>
      <c r="Z84" s="5">
        <f>Assists[[#This Row],[9+]]-Assists[[#This Row],[10+]]</f>
        <v>6.8000000000000005E-4</v>
      </c>
      <c r="AA84" s="5">
        <f>Assists[[#This Row],[10+]]-Assists[[#This Row],[11+]]</f>
        <v>1.3999999999999999E-4</v>
      </c>
      <c r="AB84" s="5">
        <f>Assists[[#This Row],[11+]]-Assists[[#This Row],[12+]]</f>
        <v>0</v>
      </c>
    </row>
    <row r="85" spans="1:28" x14ac:dyDescent="0.25">
      <c r="A85" s="10">
        <v>22400793</v>
      </c>
      <c r="B85" t="s">
        <v>194</v>
      </c>
      <c r="C85" t="s">
        <v>261</v>
      </c>
      <c r="D85" s="11">
        <v>0.83333333333333337</v>
      </c>
      <c r="E85" s="6" t="str">
        <f>HYPERLINK("https://www.nba.com/stats/player/203114/boxscores-traditional", "Khris Middleton")</f>
        <v>Khris Middleton</v>
      </c>
      <c r="F85">
        <v>2.2000000000000002</v>
      </c>
      <c r="G85" s="4">
        <v>1.1659999999999999</v>
      </c>
      <c r="H85" s="3">
        <v>0.56749000000000005</v>
      </c>
      <c r="I85" s="3">
        <v>0.24510000000000001</v>
      </c>
      <c r="J85" s="3">
        <v>6.1780000000000002E-2</v>
      </c>
      <c r="K85" s="3">
        <v>8.2000000000000007E-3</v>
      </c>
      <c r="L85" s="3">
        <v>5.5999999999999995E-4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5">
        <f>Assists[[#This Row],[2+]]-Assists[[#This Row],[3+]]</f>
        <v>0.32239000000000007</v>
      </c>
      <c r="T85" s="5">
        <f>Assists[[#This Row],[3+]]-Assists[[#This Row],[4+]]</f>
        <v>0.18332000000000001</v>
      </c>
      <c r="U85" s="5">
        <f>Assists[[#This Row],[4+]]-Assists[[#This Row],[5+]]</f>
        <v>5.3580000000000003E-2</v>
      </c>
      <c r="V85" s="5">
        <f>Assists[[#This Row],[5+]]-Assists[[#This Row],[6+]]</f>
        <v>7.640000000000001E-3</v>
      </c>
      <c r="W85" s="5">
        <f>Assists[[#This Row],[6+]]-Assists[[#This Row],[7+]]</f>
        <v>5.5999999999999995E-4</v>
      </c>
      <c r="X85" s="5">
        <f>Assists[[#This Row],[7+]]-Assists[[#This Row],[8+]]</f>
        <v>0</v>
      </c>
      <c r="Y85" s="5">
        <f>Assists[[#This Row],[8+]]-Assists[[#This Row],[9+]]</f>
        <v>0</v>
      </c>
      <c r="Z85" s="5">
        <f>Assists[[#This Row],[9+]]-Assists[[#This Row],[10+]]</f>
        <v>0</v>
      </c>
      <c r="AA85" s="5">
        <f>Assists[[#This Row],[10+]]-Assists[[#This Row],[11+]]</f>
        <v>0</v>
      </c>
      <c r="AB85" s="5">
        <f>Assists[[#This Row],[11+]]-Assists[[#This Row],[12+]]</f>
        <v>0</v>
      </c>
    </row>
    <row r="86" spans="1:28" x14ac:dyDescent="0.25">
      <c r="A86" s="10">
        <v>22400793</v>
      </c>
      <c r="B86" t="s">
        <v>194</v>
      </c>
      <c r="C86" t="s">
        <v>261</v>
      </c>
      <c r="D86" s="11">
        <v>0.83333333333333337</v>
      </c>
      <c r="E86" s="6" t="str">
        <f>HYPERLINK("https://www.nba.com/stats/player/1629018/boxscores-traditional", "Gary Trent Jr.")</f>
        <v>Gary Trent Jr.</v>
      </c>
      <c r="F86">
        <v>2</v>
      </c>
      <c r="G86" s="4">
        <v>1.4139999999999999</v>
      </c>
      <c r="H86" s="3">
        <v>0.5</v>
      </c>
      <c r="I86" s="3">
        <v>0.23885000000000001</v>
      </c>
      <c r="J86" s="3">
        <v>7.9269999999999993E-2</v>
      </c>
      <c r="K86" s="3">
        <v>1.7000000000000001E-2</v>
      </c>
      <c r="L86" s="3">
        <v>2.33E-3</v>
      </c>
      <c r="M86" s="3">
        <v>2.0000000000000001E-4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5">
        <f>Assists[[#This Row],[2+]]-Assists[[#This Row],[3+]]</f>
        <v>0.26114999999999999</v>
      </c>
      <c r="T86" s="5">
        <f>Assists[[#This Row],[3+]]-Assists[[#This Row],[4+]]</f>
        <v>0.15958</v>
      </c>
      <c r="U86" s="5">
        <f>Assists[[#This Row],[4+]]-Assists[[#This Row],[5+]]</f>
        <v>6.2269999999999992E-2</v>
      </c>
      <c r="V86" s="5">
        <f>Assists[[#This Row],[5+]]-Assists[[#This Row],[6+]]</f>
        <v>1.4670000000000001E-2</v>
      </c>
      <c r="W86" s="5">
        <f>Assists[[#This Row],[6+]]-Assists[[#This Row],[7+]]</f>
        <v>2.1299999999999999E-3</v>
      </c>
      <c r="X86" s="5">
        <f>Assists[[#This Row],[7+]]-Assists[[#This Row],[8+]]</f>
        <v>2.0000000000000001E-4</v>
      </c>
      <c r="Y86" s="5">
        <f>Assists[[#This Row],[8+]]-Assists[[#This Row],[9+]]</f>
        <v>0</v>
      </c>
      <c r="Z86" s="5">
        <f>Assists[[#This Row],[9+]]-Assists[[#This Row],[10+]]</f>
        <v>0</v>
      </c>
      <c r="AA86" s="5">
        <f>Assists[[#This Row],[10+]]-Assists[[#This Row],[11+]]</f>
        <v>0</v>
      </c>
      <c r="AB86" s="5">
        <f>Assists[[#This Row],[11+]]-Assists[[#This Row],[12+]]</f>
        <v>0</v>
      </c>
    </row>
    <row r="87" spans="1:28" x14ac:dyDescent="0.25">
      <c r="A87" s="10">
        <v>22400793</v>
      </c>
      <c r="B87" t="s">
        <v>261</v>
      </c>
      <c r="C87" t="s">
        <v>194</v>
      </c>
      <c r="D87" s="11">
        <v>0.83333333333333337</v>
      </c>
      <c r="E87" s="6" t="str">
        <f>HYPERLINK("https://www.nba.com/stats/player/201935/boxscores-traditional", "James Harden")</f>
        <v>James Harden</v>
      </c>
      <c r="F87">
        <v>10.6</v>
      </c>
      <c r="G87" s="4">
        <v>3.3820000000000001</v>
      </c>
      <c r="H87" s="3">
        <v>0.99446000000000001</v>
      </c>
      <c r="I87" s="3">
        <v>0.98777999999999999</v>
      </c>
      <c r="J87" s="3">
        <v>0.97441</v>
      </c>
      <c r="K87" s="3">
        <v>0.95154000000000005</v>
      </c>
      <c r="L87" s="3">
        <v>0.91308999999999996</v>
      </c>
      <c r="M87" s="3">
        <v>0.85543000000000002</v>
      </c>
      <c r="N87" s="3">
        <v>0.77934999999999999</v>
      </c>
      <c r="O87" s="3">
        <v>0.68081999999999998</v>
      </c>
      <c r="P87" s="3">
        <v>0.57142000000000004</v>
      </c>
      <c r="Q87" s="3">
        <v>0.45223999999999998</v>
      </c>
      <c r="R87" s="3">
        <v>0.34089999999999998</v>
      </c>
      <c r="S87" s="5">
        <f>Assists[[#This Row],[2+]]-Assists[[#This Row],[3+]]</f>
        <v>6.6800000000000193E-3</v>
      </c>
      <c r="T87" s="5">
        <f>Assists[[#This Row],[3+]]-Assists[[#This Row],[4+]]</f>
        <v>1.3369999999999993E-2</v>
      </c>
      <c r="U87" s="5">
        <f>Assists[[#This Row],[4+]]-Assists[[#This Row],[5+]]</f>
        <v>2.2869999999999946E-2</v>
      </c>
      <c r="V87" s="5">
        <f>Assists[[#This Row],[5+]]-Assists[[#This Row],[6+]]</f>
        <v>3.8450000000000095E-2</v>
      </c>
      <c r="W87" s="5">
        <f>Assists[[#This Row],[6+]]-Assists[[#This Row],[7+]]</f>
        <v>5.7659999999999934E-2</v>
      </c>
      <c r="X87" s="5">
        <f>Assists[[#This Row],[7+]]-Assists[[#This Row],[8+]]</f>
        <v>7.6080000000000036E-2</v>
      </c>
      <c r="Y87" s="5">
        <f>Assists[[#This Row],[8+]]-Assists[[#This Row],[9+]]</f>
        <v>9.8530000000000006E-2</v>
      </c>
      <c r="Z87" s="5">
        <f>Assists[[#This Row],[9+]]-Assists[[#This Row],[10+]]</f>
        <v>0.10939999999999994</v>
      </c>
      <c r="AA87" s="5">
        <f>Assists[[#This Row],[10+]]-Assists[[#This Row],[11+]]</f>
        <v>0.11918000000000006</v>
      </c>
      <c r="AB87" s="5">
        <f>Assists[[#This Row],[11+]]-Assists[[#This Row],[12+]]</f>
        <v>0.11133999999999999</v>
      </c>
    </row>
    <row r="88" spans="1:28" x14ac:dyDescent="0.25">
      <c r="A88" s="10">
        <v>22400793</v>
      </c>
      <c r="B88" t="s">
        <v>261</v>
      </c>
      <c r="C88" t="s">
        <v>194</v>
      </c>
      <c r="D88" s="11">
        <v>0.83333333333333337</v>
      </c>
      <c r="E88" s="6" t="str">
        <f>HYPERLINK("https://www.nba.com/stats/player/1627739/boxscores-traditional", "Kris Dunn")</f>
        <v>Kris Dunn</v>
      </c>
      <c r="F88">
        <v>4.4000000000000004</v>
      </c>
      <c r="G88" s="4">
        <v>1.3559999999999999</v>
      </c>
      <c r="H88" s="3">
        <v>0.96164000000000005</v>
      </c>
      <c r="I88" s="3">
        <v>0.84848999999999997</v>
      </c>
      <c r="J88" s="3">
        <v>0.61409000000000002</v>
      </c>
      <c r="K88" s="3">
        <v>0.32996999999999999</v>
      </c>
      <c r="L88" s="3">
        <v>0.11899999999999999</v>
      </c>
      <c r="M88" s="3">
        <v>2.743E-2</v>
      </c>
      <c r="N88" s="3">
        <v>4.0200000000000001E-3</v>
      </c>
      <c r="O88" s="3">
        <v>3.5E-4</v>
      </c>
      <c r="P88" s="3">
        <v>0</v>
      </c>
      <c r="Q88" s="3">
        <v>0</v>
      </c>
      <c r="R88" s="3">
        <v>0</v>
      </c>
      <c r="S88" s="5">
        <f>Assists[[#This Row],[2+]]-Assists[[#This Row],[3+]]</f>
        <v>0.11315000000000008</v>
      </c>
      <c r="T88" s="5">
        <f>Assists[[#This Row],[3+]]-Assists[[#This Row],[4+]]</f>
        <v>0.23439999999999994</v>
      </c>
      <c r="U88" s="5">
        <f>Assists[[#This Row],[4+]]-Assists[[#This Row],[5+]]</f>
        <v>0.28412000000000004</v>
      </c>
      <c r="V88" s="5">
        <f>Assists[[#This Row],[5+]]-Assists[[#This Row],[6+]]</f>
        <v>0.21096999999999999</v>
      </c>
      <c r="W88" s="5">
        <f>Assists[[#This Row],[6+]]-Assists[[#This Row],[7+]]</f>
        <v>9.1569999999999999E-2</v>
      </c>
      <c r="X88" s="5">
        <f>Assists[[#This Row],[7+]]-Assists[[#This Row],[8+]]</f>
        <v>2.341E-2</v>
      </c>
      <c r="Y88" s="5">
        <f>Assists[[#This Row],[8+]]-Assists[[#This Row],[9+]]</f>
        <v>3.6700000000000001E-3</v>
      </c>
      <c r="Z88" s="5">
        <f>Assists[[#This Row],[9+]]-Assists[[#This Row],[10+]]</f>
        <v>3.5E-4</v>
      </c>
      <c r="AA88" s="5">
        <f>Assists[[#This Row],[10+]]-Assists[[#This Row],[11+]]</f>
        <v>0</v>
      </c>
      <c r="AB88" s="5">
        <f>Assists[[#This Row],[11+]]-Assists[[#This Row],[12+]]</f>
        <v>0</v>
      </c>
    </row>
    <row r="89" spans="1:28" x14ac:dyDescent="0.25">
      <c r="A89" s="10">
        <v>22400793</v>
      </c>
      <c r="B89" t="s">
        <v>261</v>
      </c>
      <c r="C89" t="s">
        <v>194</v>
      </c>
      <c r="D89" s="11">
        <v>0.83333333333333337</v>
      </c>
      <c r="E89" s="6" t="str">
        <f>HYPERLINK("https://www.nba.com/stats/player/202695/boxscores-traditional", "Kawhi Leonard")</f>
        <v>Kawhi Leonard</v>
      </c>
      <c r="F89">
        <v>3.2</v>
      </c>
      <c r="G89" s="4">
        <v>0.748</v>
      </c>
      <c r="H89" s="3">
        <v>0.94520000000000004</v>
      </c>
      <c r="I89" s="3">
        <v>0.60641999999999996</v>
      </c>
      <c r="J89" s="3">
        <v>0.14230999999999999</v>
      </c>
      <c r="K89" s="3">
        <v>7.9799999999999992E-3</v>
      </c>
      <c r="L89" s="3">
        <v>9.0000000000000006E-5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5">
        <f>Assists[[#This Row],[2+]]-Assists[[#This Row],[3+]]</f>
        <v>0.33878000000000008</v>
      </c>
      <c r="T89" s="5">
        <f>Assists[[#This Row],[3+]]-Assists[[#This Row],[4+]]</f>
        <v>0.46410999999999997</v>
      </c>
      <c r="U89" s="5">
        <f>Assists[[#This Row],[4+]]-Assists[[#This Row],[5+]]</f>
        <v>0.13433</v>
      </c>
      <c r="V89" s="5">
        <f>Assists[[#This Row],[5+]]-Assists[[#This Row],[6+]]</f>
        <v>7.8899999999999994E-3</v>
      </c>
      <c r="W89" s="5">
        <f>Assists[[#This Row],[6+]]-Assists[[#This Row],[7+]]</f>
        <v>9.0000000000000006E-5</v>
      </c>
      <c r="X89" s="5">
        <f>Assists[[#This Row],[7+]]-Assists[[#This Row],[8+]]</f>
        <v>0</v>
      </c>
      <c r="Y89" s="5">
        <f>Assists[[#This Row],[8+]]-Assists[[#This Row],[9+]]</f>
        <v>0</v>
      </c>
      <c r="Z89" s="5">
        <f>Assists[[#This Row],[9+]]-Assists[[#This Row],[10+]]</f>
        <v>0</v>
      </c>
      <c r="AA89" s="5">
        <f>Assists[[#This Row],[10+]]-Assists[[#This Row],[11+]]</f>
        <v>0</v>
      </c>
      <c r="AB89" s="5">
        <f>Assists[[#This Row],[11+]]-Assists[[#This Row],[12+]]</f>
        <v>0</v>
      </c>
    </row>
    <row r="90" spans="1:28" x14ac:dyDescent="0.25">
      <c r="A90" s="10">
        <v>22400793</v>
      </c>
      <c r="B90" t="s">
        <v>261</v>
      </c>
      <c r="C90" t="s">
        <v>194</v>
      </c>
      <c r="D90" s="11">
        <v>0.83333333333333337</v>
      </c>
      <c r="E90" s="6" t="str">
        <f>HYPERLINK("https://www.nba.com/stats/player/1629645/boxscores-traditional", "Kevin Porter Jr.")</f>
        <v>Kevin Porter Jr.</v>
      </c>
      <c r="F90">
        <v>3.33</v>
      </c>
      <c r="G90" s="4">
        <v>1.2469999999999999</v>
      </c>
      <c r="H90" s="3">
        <v>0.85768999999999995</v>
      </c>
      <c r="I90" s="3">
        <v>0.60257000000000005</v>
      </c>
      <c r="J90" s="3">
        <v>0.29459999999999997</v>
      </c>
      <c r="K90" s="3">
        <v>9.0120000000000006E-2</v>
      </c>
      <c r="L90" s="3">
        <v>1.618E-2</v>
      </c>
      <c r="M90" s="3">
        <v>1.64E-3</v>
      </c>
      <c r="N90" s="3">
        <v>9.0000000000000006E-5</v>
      </c>
      <c r="O90" s="3">
        <v>0</v>
      </c>
      <c r="P90" s="3">
        <v>0</v>
      </c>
      <c r="Q90" s="3">
        <v>0</v>
      </c>
      <c r="R90" s="3">
        <v>0</v>
      </c>
      <c r="S90" s="5">
        <f>Assists[[#This Row],[2+]]-Assists[[#This Row],[3+]]</f>
        <v>0.2551199999999999</v>
      </c>
      <c r="T90" s="5">
        <f>Assists[[#This Row],[3+]]-Assists[[#This Row],[4+]]</f>
        <v>0.30797000000000008</v>
      </c>
      <c r="U90" s="5">
        <f>Assists[[#This Row],[4+]]-Assists[[#This Row],[5+]]</f>
        <v>0.20447999999999997</v>
      </c>
      <c r="V90" s="5">
        <f>Assists[[#This Row],[5+]]-Assists[[#This Row],[6+]]</f>
        <v>7.3940000000000006E-2</v>
      </c>
      <c r="W90" s="5">
        <f>Assists[[#This Row],[6+]]-Assists[[#This Row],[7+]]</f>
        <v>1.4540000000000001E-2</v>
      </c>
      <c r="X90" s="5">
        <f>Assists[[#This Row],[7+]]-Assists[[#This Row],[8+]]</f>
        <v>1.5499999999999999E-3</v>
      </c>
      <c r="Y90" s="5">
        <f>Assists[[#This Row],[8+]]-Assists[[#This Row],[9+]]</f>
        <v>9.0000000000000006E-5</v>
      </c>
      <c r="Z90" s="5">
        <f>Assists[[#This Row],[9+]]-Assists[[#This Row],[10+]]</f>
        <v>0</v>
      </c>
      <c r="AA90" s="5">
        <f>Assists[[#This Row],[10+]]-Assists[[#This Row],[11+]]</f>
        <v>0</v>
      </c>
      <c r="AB90" s="5">
        <f>Assists[[#This Row],[11+]]-Assists[[#This Row],[12+]]</f>
        <v>0</v>
      </c>
    </row>
    <row r="91" spans="1:28" x14ac:dyDescent="0.25">
      <c r="A91" s="10">
        <v>22400793</v>
      </c>
      <c r="B91" t="s">
        <v>261</v>
      </c>
      <c r="C91" t="s">
        <v>194</v>
      </c>
      <c r="D91" s="11">
        <v>0.83333333333333337</v>
      </c>
      <c r="E91" s="6" t="str">
        <f>HYPERLINK("https://www.nba.com/stats/player/1627826/boxscores-traditional", "Ivica Zubac")</f>
        <v>Ivica Zubac</v>
      </c>
      <c r="F91">
        <v>2.6</v>
      </c>
      <c r="G91" s="4">
        <v>1.625</v>
      </c>
      <c r="H91" s="3">
        <v>0.64431000000000005</v>
      </c>
      <c r="I91" s="3">
        <v>0.40128999999999998</v>
      </c>
      <c r="J91" s="3">
        <v>0.19489000000000001</v>
      </c>
      <c r="K91" s="3">
        <v>6.9440000000000002E-2</v>
      </c>
      <c r="L91" s="3">
        <v>1.831E-2</v>
      </c>
      <c r="M91" s="3">
        <v>3.3600000000000001E-3</v>
      </c>
      <c r="N91" s="3">
        <v>4.4999999999999999E-4</v>
      </c>
      <c r="O91" s="3">
        <v>4.0000000000000003E-5</v>
      </c>
      <c r="P91" s="3">
        <v>0</v>
      </c>
      <c r="Q91" s="3">
        <v>0</v>
      </c>
      <c r="R91" s="3">
        <v>0</v>
      </c>
      <c r="S91" s="5">
        <f>Assists[[#This Row],[2+]]-Assists[[#This Row],[3+]]</f>
        <v>0.24302000000000007</v>
      </c>
      <c r="T91" s="5">
        <f>Assists[[#This Row],[3+]]-Assists[[#This Row],[4+]]</f>
        <v>0.20639999999999997</v>
      </c>
      <c r="U91" s="5">
        <f>Assists[[#This Row],[4+]]-Assists[[#This Row],[5+]]</f>
        <v>0.12545000000000001</v>
      </c>
      <c r="V91" s="5">
        <f>Assists[[#This Row],[5+]]-Assists[[#This Row],[6+]]</f>
        <v>5.1130000000000002E-2</v>
      </c>
      <c r="W91" s="5">
        <f>Assists[[#This Row],[6+]]-Assists[[#This Row],[7+]]</f>
        <v>1.495E-2</v>
      </c>
      <c r="X91" s="5">
        <f>Assists[[#This Row],[7+]]-Assists[[#This Row],[8+]]</f>
        <v>2.9100000000000003E-3</v>
      </c>
      <c r="Y91" s="5">
        <f>Assists[[#This Row],[8+]]-Assists[[#This Row],[9+]]</f>
        <v>4.0999999999999999E-4</v>
      </c>
      <c r="Z91" s="5">
        <f>Assists[[#This Row],[9+]]-Assists[[#This Row],[10+]]</f>
        <v>4.0000000000000003E-5</v>
      </c>
      <c r="AA91" s="5">
        <f>Assists[[#This Row],[10+]]-Assists[[#This Row],[11+]]</f>
        <v>0</v>
      </c>
      <c r="AB91" s="5">
        <f>Assists[[#This Row],[11+]]-Assists[[#This Row],[12+]]</f>
        <v>0</v>
      </c>
    </row>
    <row r="92" spans="1:28" x14ac:dyDescent="0.25">
      <c r="A92" s="10">
        <v>22400793</v>
      </c>
      <c r="B92" t="s">
        <v>261</v>
      </c>
      <c r="C92" t="s">
        <v>194</v>
      </c>
      <c r="D92" s="11">
        <v>0.83333333333333337</v>
      </c>
      <c r="E92" s="6" t="str">
        <f>HYPERLINK("https://www.nba.com/stats/player/1626181/boxscores-traditional", "Norman Powell")</f>
        <v>Norman Powell</v>
      </c>
      <c r="F92">
        <v>2.2000000000000002</v>
      </c>
      <c r="G92" s="4">
        <v>1.1659999999999999</v>
      </c>
      <c r="H92" s="3">
        <v>0.56749000000000005</v>
      </c>
      <c r="I92" s="3">
        <v>0.24510000000000001</v>
      </c>
      <c r="J92" s="3">
        <v>6.1780000000000002E-2</v>
      </c>
      <c r="K92" s="3">
        <v>8.2000000000000007E-3</v>
      </c>
      <c r="L92" s="3">
        <v>5.5999999999999995E-4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5">
        <f>Assists[[#This Row],[2+]]-Assists[[#This Row],[3+]]</f>
        <v>0.32239000000000007</v>
      </c>
      <c r="T92" s="5">
        <f>Assists[[#This Row],[3+]]-Assists[[#This Row],[4+]]</f>
        <v>0.18332000000000001</v>
      </c>
      <c r="U92" s="5">
        <f>Assists[[#This Row],[4+]]-Assists[[#This Row],[5+]]</f>
        <v>5.3580000000000003E-2</v>
      </c>
      <c r="V92" s="5">
        <f>Assists[[#This Row],[5+]]-Assists[[#This Row],[6+]]</f>
        <v>7.640000000000001E-3</v>
      </c>
      <c r="W92" s="5">
        <f>Assists[[#This Row],[6+]]-Assists[[#This Row],[7+]]</f>
        <v>5.5999999999999995E-4</v>
      </c>
      <c r="X92" s="5">
        <f>Assists[[#This Row],[7+]]-Assists[[#This Row],[8+]]</f>
        <v>0</v>
      </c>
      <c r="Y92" s="5">
        <f>Assists[[#This Row],[8+]]-Assists[[#This Row],[9+]]</f>
        <v>0</v>
      </c>
      <c r="Z92" s="5">
        <f>Assists[[#This Row],[9+]]-Assists[[#This Row],[10+]]</f>
        <v>0</v>
      </c>
      <c r="AA92" s="5">
        <f>Assists[[#This Row],[10+]]-Assists[[#This Row],[11+]]</f>
        <v>0</v>
      </c>
      <c r="AB92" s="5">
        <f>Assists[[#This Row],[11+]]-Assists[[#This Row],[12+]]</f>
        <v>0</v>
      </c>
    </row>
    <row r="93" spans="1:28" x14ac:dyDescent="0.25">
      <c r="A93" s="10">
        <v>22400794</v>
      </c>
      <c r="B93" t="s">
        <v>164</v>
      </c>
      <c r="C93" t="s">
        <v>79</v>
      </c>
      <c r="D93" s="11">
        <v>0.875</v>
      </c>
      <c r="E93" s="6" t="str">
        <f>HYPERLINK("https://www.nba.com/stats/player/1630163/boxscores-traditional", "LaMelo Ball")</f>
        <v>LaMelo Ball</v>
      </c>
      <c r="F93">
        <v>7.6</v>
      </c>
      <c r="G93" s="4">
        <v>1.625</v>
      </c>
      <c r="H93" s="3">
        <v>0.99972000000000005</v>
      </c>
      <c r="I93" s="3">
        <v>0.99766999999999995</v>
      </c>
      <c r="J93" s="3">
        <v>0.98678999999999994</v>
      </c>
      <c r="K93" s="3">
        <v>0.94520000000000004</v>
      </c>
      <c r="L93" s="3">
        <v>0.83645999999999998</v>
      </c>
      <c r="M93" s="3">
        <v>0.64431000000000005</v>
      </c>
      <c r="N93" s="3">
        <v>0.40128999999999998</v>
      </c>
      <c r="O93" s="3">
        <v>0.19489000000000001</v>
      </c>
      <c r="P93" s="3">
        <v>6.9440000000000002E-2</v>
      </c>
      <c r="Q93" s="3">
        <v>1.831E-2</v>
      </c>
      <c r="R93" s="3">
        <v>3.3600000000000001E-3</v>
      </c>
      <c r="S93" s="5">
        <f>Assists[[#This Row],[2+]]-Assists[[#This Row],[3+]]</f>
        <v>2.0500000000001073E-3</v>
      </c>
      <c r="T93" s="5">
        <f>Assists[[#This Row],[3+]]-Assists[[#This Row],[4+]]</f>
        <v>1.0880000000000001E-2</v>
      </c>
      <c r="U93" s="5">
        <f>Assists[[#This Row],[4+]]-Assists[[#This Row],[5+]]</f>
        <v>4.1589999999999905E-2</v>
      </c>
      <c r="V93" s="5">
        <f>Assists[[#This Row],[5+]]-Assists[[#This Row],[6+]]</f>
        <v>0.10874000000000006</v>
      </c>
      <c r="W93" s="5">
        <f>Assists[[#This Row],[6+]]-Assists[[#This Row],[7+]]</f>
        <v>0.19214999999999993</v>
      </c>
      <c r="X93" s="5">
        <f>Assists[[#This Row],[7+]]-Assists[[#This Row],[8+]]</f>
        <v>0.24302000000000007</v>
      </c>
      <c r="Y93" s="5">
        <f>Assists[[#This Row],[8+]]-Assists[[#This Row],[9+]]</f>
        <v>0.20639999999999997</v>
      </c>
      <c r="Z93" s="5">
        <f>Assists[[#This Row],[9+]]-Assists[[#This Row],[10+]]</f>
        <v>0.12545000000000001</v>
      </c>
      <c r="AA93" s="5">
        <f>Assists[[#This Row],[10+]]-Assists[[#This Row],[11+]]</f>
        <v>5.1130000000000002E-2</v>
      </c>
      <c r="AB93" s="5">
        <f>Assists[[#This Row],[11+]]-Assists[[#This Row],[12+]]</f>
        <v>1.495E-2</v>
      </c>
    </row>
    <row r="94" spans="1:28" x14ac:dyDescent="0.25">
      <c r="A94" s="10">
        <v>22400794</v>
      </c>
      <c r="B94" t="s">
        <v>164</v>
      </c>
      <c r="C94" t="s">
        <v>79</v>
      </c>
      <c r="D94" s="11">
        <v>0.875</v>
      </c>
      <c r="E94" s="6" t="str">
        <f>HYPERLINK("https://www.nba.com/stats/player/203995/boxscores-traditional", "Vasilije Micic")</f>
        <v>Vasilije Micic</v>
      </c>
      <c r="F94">
        <v>4.2</v>
      </c>
      <c r="G94" s="4">
        <v>1.327</v>
      </c>
      <c r="H94" s="3">
        <v>0.95154000000000005</v>
      </c>
      <c r="I94" s="3">
        <v>0.81594</v>
      </c>
      <c r="J94" s="3">
        <v>0.55962000000000001</v>
      </c>
      <c r="K94" s="3">
        <v>0.27424999999999999</v>
      </c>
      <c r="L94" s="3">
        <v>8.6910000000000001E-2</v>
      </c>
      <c r="M94" s="3">
        <v>1.7430000000000001E-2</v>
      </c>
      <c r="N94" s="3">
        <v>2.1199999999999999E-3</v>
      </c>
      <c r="O94" s="3">
        <v>1.4999999999999999E-4</v>
      </c>
      <c r="P94" s="3">
        <v>0</v>
      </c>
      <c r="Q94" s="3">
        <v>0</v>
      </c>
      <c r="R94" s="3">
        <v>0</v>
      </c>
      <c r="S94" s="5">
        <f>Assists[[#This Row],[2+]]-Assists[[#This Row],[3+]]</f>
        <v>0.13560000000000005</v>
      </c>
      <c r="T94" s="5">
        <f>Assists[[#This Row],[3+]]-Assists[[#This Row],[4+]]</f>
        <v>0.25631999999999999</v>
      </c>
      <c r="U94" s="5">
        <f>Assists[[#This Row],[4+]]-Assists[[#This Row],[5+]]</f>
        <v>0.28537000000000001</v>
      </c>
      <c r="V94" s="5">
        <f>Assists[[#This Row],[5+]]-Assists[[#This Row],[6+]]</f>
        <v>0.18734000000000001</v>
      </c>
      <c r="W94" s="5">
        <f>Assists[[#This Row],[6+]]-Assists[[#This Row],[7+]]</f>
        <v>6.948E-2</v>
      </c>
      <c r="X94" s="5">
        <f>Assists[[#This Row],[7+]]-Assists[[#This Row],[8+]]</f>
        <v>1.5310000000000001E-2</v>
      </c>
      <c r="Y94" s="5">
        <f>Assists[[#This Row],[8+]]-Assists[[#This Row],[9+]]</f>
        <v>1.97E-3</v>
      </c>
      <c r="Z94" s="5">
        <f>Assists[[#This Row],[9+]]-Assists[[#This Row],[10+]]</f>
        <v>1.4999999999999999E-4</v>
      </c>
      <c r="AA94" s="5">
        <f>Assists[[#This Row],[10+]]-Assists[[#This Row],[11+]]</f>
        <v>0</v>
      </c>
      <c r="AB94" s="5">
        <f>Assists[[#This Row],[11+]]-Assists[[#This Row],[12+]]</f>
        <v>0</v>
      </c>
    </row>
    <row r="95" spans="1:28" x14ac:dyDescent="0.25">
      <c r="A95" s="10">
        <v>22400794</v>
      </c>
      <c r="B95" t="s">
        <v>164</v>
      </c>
      <c r="C95" t="s">
        <v>79</v>
      </c>
      <c r="D95" s="11">
        <v>0.875</v>
      </c>
      <c r="E95" s="6" t="str">
        <f>HYPERLINK("https://www.nba.com/stats/player/203901/boxscores-traditional", "Elfrid Payton")</f>
        <v>Elfrid Payton</v>
      </c>
      <c r="F95">
        <v>4.33</v>
      </c>
      <c r="G95" s="4">
        <v>2.0550000000000002</v>
      </c>
      <c r="H95" s="3">
        <v>0.87075999999999998</v>
      </c>
      <c r="I95" s="3">
        <v>0.74214999999999998</v>
      </c>
      <c r="J95" s="3">
        <v>0.56355999999999995</v>
      </c>
      <c r="K95" s="3">
        <v>0.37069999999999997</v>
      </c>
      <c r="L95" s="3">
        <v>0.20896999999999999</v>
      </c>
      <c r="M95" s="3">
        <v>9.6799999999999997E-2</v>
      </c>
      <c r="N95" s="3">
        <v>3.6729999999999999E-2</v>
      </c>
      <c r="O95" s="3">
        <v>1.1599999999999999E-2</v>
      </c>
      <c r="P95" s="3">
        <v>2.8900000000000002E-3</v>
      </c>
      <c r="Q95" s="3">
        <v>5.8E-4</v>
      </c>
      <c r="R95" s="3">
        <v>1E-4</v>
      </c>
      <c r="S95" s="5">
        <f>Assists[[#This Row],[2+]]-Assists[[#This Row],[3+]]</f>
        <v>0.12861</v>
      </c>
      <c r="T95" s="5">
        <f>Assists[[#This Row],[3+]]-Assists[[#This Row],[4+]]</f>
        <v>0.17859000000000003</v>
      </c>
      <c r="U95" s="5">
        <f>Assists[[#This Row],[4+]]-Assists[[#This Row],[5+]]</f>
        <v>0.19285999999999998</v>
      </c>
      <c r="V95" s="5">
        <f>Assists[[#This Row],[5+]]-Assists[[#This Row],[6+]]</f>
        <v>0.16172999999999998</v>
      </c>
      <c r="W95" s="5">
        <f>Assists[[#This Row],[6+]]-Assists[[#This Row],[7+]]</f>
        <v>0.11216999999999999</v>
      </c>
      <c r="X95" s="5">
        <f>Assists[[#This Row],[7+]]-Assists[[#This Row],[8+]]</f>
        <v>6.0069999999999998E-2</v>
      </c>
      <c r="Y95" s="5">
        <f>Assists[[#This Row],[8+]]-Assists[[#This Row],[9+]]</f>
        <v>2.513E-2</v>
      </c>
      <c r="Z95" s="5">
        <f>Assists[[#This Row],[9+]]-Assists[[#This Row],[10+]]</f>
        <v>8.709999999999999E-3</v>
      </c>
      <c r="AA95" s="5">
        <f>Assists[[#This Row],[10+]]-Assists[[#This Row],[11+]]</f>
        <v>2.3100000000000004E-3</v>
      </c>
      <c r="AB95" s="5">
        <f>Assists[[#This Row],[11+]]-Assists[[#This Row],[12+]]</f>
        <v>4.8000000000000001E-4</v>
      </c>
    </row>
    <row r="96" spans="1:28" x14ac:dyDescent="0.25">
      <c r="A96" s="10">
        <v>22400794</v>
      </c>
      <c r="B96" t="s">
        <v>164</v>
      </c>
      <c r="C96" t="s">
        <v>79</v>
      </c>
      <c r="D96" s="11">
        <v>0.875</v>
      </c>
      <c r="E96" s="6" t="str">
        <f>HYPERLINK("https://www.nba.com/stats/player/1641706/boxscores-traditional", "Brandon Miller")</f>
        <v>Brandon Miller</v>
      </c>
      <c r="F96">
        <v>4.4000000000000004</v>
      </c>
      <c r="G96" s="4">
        <v>2.7279999999999998</v>
      </c>
      <c r="H96" s="3">
        <v>0.81057000000000001</v>
      </c>
      <c r="I96" s="3">
        <v>0.69496999999999998</v>
      </c>
      <c r="J96" s="3">
        <v>0.55962000000000001</v>
      </c>
      <c r="K96" s="3">
        <v>0.41293999999999997</v>
      </c>
      <c r="L96" s="3">
        <v>0.27760000000000001</v>
      </c>
      <c r="M96" s="3">
        <v>0.17105999999999999</v>
      </c>
      <c r="N96" s="3">
        <v>9.3420000000000003E-2</v>
      </c>
      <c r="O96" s="3">
        <v>4.5510000000000002E-2</v>
      </c>
      <c r="P96" s="3">
        <v>2.018E-2</v>
      </c>
      <c r="Q96" s="3">
        <v>7.7600000000000004E-3</v>
      </c>
      <c r="R96" s="3">
        <v>2.64E-3</v>
      </c>
      <c r="S96" s="5">
        <f>Assists[[#This Row],[2+]]-Assists[[#This Row],[3+]]</f>
        <v>0.11560000000000004</v>
      </c>
      <c r="T96" s="5">
        <f>Assists[[#This Row],[3+]]-Assists[[#This Row],[4+]]</f>
        <v>0.13534999999999997</v>
      </c>
      <c r="U96" s="5">
        <f>Assists[[#This Row],[4+]]-Assists[[#This Row],[5+]]</f>
        <v>0.14668000000000003</v>
      </c>
      <c r="V96" s="5">
        <f>Assists[[#This Row],[5+]]-Assists[[#This Row],[6+]]</f>
        <v>0.13533999999999996</v>
      </c>
      <c r="W96" s="5">
        <f>Assists[[#This Row],[6+]]-Assists[[#This Row],[7+]]</f>
        <v>0.10654000000000002</v>
      </c>
      <c r="X96" s="5">
        <f>Assists[[#This Row],[7+]]-Assists[[#This Row],[8+]]</f>
        <v>7.7639999999999987E-2</v>
      </c>
      <c r="Y96" s="5">
        <f>Assists[[#This Row],[8+]]-Assists[[#This Row],[9+]]</f>
        <v>4.7910000000000001E-2</v>
      </c>
      <c r="Z96" s="5">
        <f>Assists[[#This Row],[9+]]-Assists[[#This Row],[10+]]</f>
        <v>2.5330000000000002E-2</v>
      </c>
      <c r="AA96" s="5">
        <f>Assists[[#This Row],[10+]]-Assists[[#This Row],[11+]]</f>
        <v>1.242E-2</v>
      </c>
      <c r="AB96" s="5">
        <f>Assists[[#This Row],[11+]]-Assists[[#This Row],[12+]]</f>
        <v>5.1200000000000004E-3</v>
      </c>
    </row>
    <row r="97" spans="1:28" x14ac:dyDescent="0.25">
      <c r="A97" s="10">
        <v>22400794</v>
      </c>
      <c r="B97" t="s">
        <v>164</v>
      </c>
      <c r="C97" t="s">
        <v>79</v>
      </c>
      <c r="D97" s="11">
        <v>0.875</v>
      </c>
      <c r="E97" s="6" t="str">
        <f>HYPERLINK("https://www.nba.com/stats/player/1642354/boxscores-traditional", "KJ Simpson")</f>
        <v>KJ Simpson</v>
      </c>
      <c r="F97">
        <v>3.4</v>
      </c>
      <c r="G97" s="4">
        <v>1.625</v>
      </c>
      <c r="H97" s="3">
        <v>0.80510999999999999</v>
      </c>
      <c r="I97" s="3">
        <v>0.59870999999999996</v>
      </c>
      <c r="J97" s="3">
        <v>0.35569000000000001</v>
      </c>
      <c r="K97" s="3">
        <v>0.16353999999999999</v>
      </c>
      <c r="L97" s="3">
        <v>5.4800000000000001E-2</v>
      </c>
      <c r="M97" s="3">
        <v>1.321E-2</v>
      </c>
      <c r="N97" s="3">
        <v>2.33E-3</v>
      </c>
      <c r="O97" s="3">
        <v>2.7999999999999998E-4</v>
      </c>
      <c r="P97" s="3">
        <v>0</v>
      </c>
      <c r="Q97" s="3">
        <v>0</v>
      </c>
      <c r="R97" s="3">
        <v>0</v>
      </c>
      <c r="S97" s="5">
        <f>Assists[[#This Row],[2+]]-Assists[[#This Row],[3+]]</f>
        <v>0.20640000000000003</v>
      </c>
      <c r="T97" s="5">
        <f>Assists[[#This Row],[3+]]-Assists[[#This Row],[4+]]</f>
        <v>0.24301999999999996</v>
      </c>
      <c r="U97" s="5">
        <f>Assists[[#This Row],[4+]]-Assists[[#This Row],[5+]]</f>
        <v>0.19215000000000002</v>
      </c>
      <c r="V97" s="5">
        <f>Assists[[#This Row],[5+]]-Assists[[#This Row],[6+]]</f>
        <v>0.10873999999999999</v>
      </c>
      <c r="W97" s="5">
        <f>Assists[[#This Row],[6+]]-Assists[[#This Row],[7+]]</f>
        <v>4.1590000000000002E-2</v>
      </c>
      <c r="X97" s="5">
        <f>Assists[[#This Row],[7+]]-Assists[[#This Row],[8+]]</f>
        <v>1.0879999999999999E-2</v>
      </c>
      <c r="Y97" s="5">
        <f>Assists[[#This Row],[8+]]-Assists[[#This Row],[9+]]</f>
        <v>2.0500000000000002E-3</v>
      </c>
      <c r="Z97" s="5">
        <f>Assists[[#This Row],[9+]]-Assists[[#This Row],[10+]]</f>
        <v>2.7999999999999998E-4</v>
      </c>
      <c r="AA97" s="5">
        <f>Assists[[#This Row],[10+]]-Assists[[#This Row],[11+]]</f>
        <v>0</v>
      </c>
      <c r="AB97" s="5">
        <f>Assists[[#This Row],[11+]]-Assists[[#This Row],[12+]]</f>
        <v>0</v>
      </c>
    </row>
    <row r="98" spans="1:28" x14ac:dyDescent="0.25">
      <c r="A98" s="10">
        <v>22400794</v>
      </c>
      <c r="B98" t="s">
        <v>164</v>
      </c>
      <c r="C98" t="s">
        <v>79</v>
      </c>
      <c r="D98" s="11">
        <v>0.875</v>
      </c>
      <c r="E98" s="6" t="str">
        <f>HYPERLINK("https://www.nba.com/stats/player/1641733/boxscores-traditional", "Nick Smith Jr.")</f>
        <v>Nick Smith Jr.</v>
      </c>
      <c r="F98">
        <v>3.2</v>
      </c>
      <c r="G98" s="4">
        <v>1.6</v>
      </c>
      <c r="H98" s="3">
        <v>0.77337</v>
      </c>
      <c r="I98" s="3">
        <v>0.55171999999999999</v>
      </c>
      <c r="J98" s="3">
        <v>0.30853999999999998</v>
      </c>
      <c r="K98" s="3">
        <v>0.13136</v>
      </c>
      <c r="L98" s="3">
        <v>4.0059999999999998E-2</v>
      </c>
      <c r="M98" s="3">
        <v>8.8900000000000003E-3</v>
      </c>
      <c r="N98" s="3">
        <v>1.3500000000000001E-3</v>
      </c>
      <c r="O98" s="3">
        <v>1.4999999999999999E-4</v>
      </c>
      <c r="P98" s="3">
        <v>0</v>
      </c>
      <c r="Q98" s="3">
        <v>0</v>
      </c>
      <c r="R98" s="3">
        <v>0</v>
      </c>
      <c r="S98" s="5">
        <f>Assists[[#This Row],[2+]]-Assists[[#This Row],[3+]]</f>
        <v>0.22165000000000001</v>
      </c>
      <c r="T98" s="5">
        <f>Assists[[#This Row],[3+]]-Assists[[#This Row],[4+]]</f>
        <v>0.24318000000000001</v>
      </c>
      <c r="U98" s="5">
        <f>Assists[[#This Row],[4+]]-Assists[[#This Row],[5+]]</f>
        <v>0.17717999999999998</v>
      </c>
      <c r="V98" s="5">
        <f>Assists[[#This Row],[5+]]-Assists[[#This Row],[6+]]</f>
        <v>9.1300000000000006E-2</v>
      </c>
      <c r="W98" s="5">
        <f>Assists[[#This Row],[6+]]-Assists[[#This Row],[7+]]</f>
        <v>3.1169999999999996E-2</v>
      </c>
      <c r="X98" s="5">
        <f>Assists[[#This Row],[7+]]-Assists[[#This Row],[8+]]</f>
        <v>7.5399999999999998E-3</v>
      </c>
      <c r="Y98" s="5">
        <f>Assists[[#This Row],[8+]]-Assists[[#This Row],[9+]]</f>
        <v>1.2000000000000001E-3</v>
      </c>
      <c r="Z98" s="5">
        <f>Assists[[#This Row],[9+]]-Assists[[#This Row],[10+]]</f>
        <v>1.4999999999999999E-4</v>
      </c>
      <c r="AA98" s="5">
        <f>Assists[[#This Row],[10+]]-Assists[[#This Row],[11+]]</f>
        <v>0</v>
      </c>
      <c r="AB98" s="5">
        <f>Assists[[#This Row],[11+]]-Assists[[#This Row],[12+]]</f>
        <v>0</v>
      </c>
    </row>
    <row r="99" spans="1:28" x14ac:dyDescent="0.25">
      <c r="A99" s="10">
        <v>22400794</v>
      </c>
      <c r="B99" t="s">
        <v>164</v>
      </c>
      <c r="C99" t="s">
        <v>79</v>
      </c>
      <c r="D99" s="11">
        <v>0.875</v>
      </c>
      <c r="E99" s="6" t="str">
        <f>HYPERLINK("https://www.nba.com/stats/player/1631109/boxscores-traditional", "Mark Williams")</f>
        <v>Mark Williams</v>
      </c>
      <c r="F99">
        <v>2.8</v>
      </c>
      <c r="G99" s="4">
        <v>1.1659999999999999</v>
      </c>
      <c r="H99" s="3">
        <v>0.75490000000000002</v>
      </c>
      <c r="I99" s="3">
        <v>0.43251000000000001</v>
      </c>
      <c r="J99" s="3">
        <v>0.15151000000000001</v>
      </c>
      <c r="K99" s="3">
        <v>2.938E-2</v>
      </c>
      <c r="L99" s="3">
        <v>3.0699999999999998E-3</v>
      </c>
      <c r="M99" s="3">
        <v>1.6000000000000001E-4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5">
        <f>Assists[[#This Row],[2+]]-Assists[[#This Row],[3+]]</f>
        <v>0.32239000000000001</v>
      </c>
      <c r="T99" s="5">
        <f>Assists[[#This Row],[3+]]-Assists[[#This Row],[4+]]</f>
        <v>0.28100000000000003</v>
      </c>
      <c r="U99" s="5">
        <f>Assists[[#This Row],[4+]]-Assists[[#This Row],[5+]]</f>
        <v>0.12213</v>
      </c>
      <c r="V99" s="5">
        <f>Assists[[#This Row],[5+]]-Assists[[#This Row],[6+]]</f>
        <v>2.631E-2</v>
      </c>
      <c r="W99" s="5">
        <f>Assists[[#This Row],[6+]]-Assists[[#This Row],[7+]]</f>
        <v>2.9099999999999998E-3</v>
      </c>
      <c r="X99" s="5">
        <f>Assists[[#This Row],[7+]]-Assists[[#This Row],[8+]]</f>
        <v>1.6000000000000001E-4</v>
      </c>
      <c r="Y99" s="5">
        <f>Assists[[#This Row],[8+]]-Assists[[#This Row],[9+]]</f>
        <v>0</v>
      </c>
      <c r="Z99" s="5">
        <f>Assists[[#This Row],[9+]]-Assists[[#This Row],[10+]]</f>
        <v>0</v>
      </c>
      <c r="AA99" s="5">
        <f>Assists[[#This Row],[10+]]-Assists[[#This Row],[11+]]</f>
        <v>0</v>
      </c>
      <c r="AB99" s="5">
        <f>Assists[[#This Row],[11+]]-Assists[[#This Row],[12+]]</f>
        <v>0</v>
      </c>
    </row>
    <row r="100" spans="1:28" x14ac:dyDescent="0.25">
      <c r="A100" s="10">
        <v>22400794</v>
      </c>
      <c r="B100" t="s">
        <v>164</v>
      </c>
      <c r="C100" t="s">
        <v>79</v>
      </c>
      <c r="D100" s="11">
        <v>0.875</v>
      </c>
      <c r="E100" s="6" t="str">
        <f>HYPERLINK("https://www.nba.com/stats/player/203994/boxscores-traditional", "Jusuf Nurkic")</f>
        <v>Jusuf Nurkic</v>
      </c>
      <c r="F100">
        <v>4</v>
      </c>
      <c r="G100" s="4">
        <v>3</v>
      </c>
      <c r="H100" s="3">
        <v>0.74856999999999996</v>
      </c>
      <c r="I100" s="3">
        <v>0.62929999999999997</v>
      </c>
      <c r="J100" s="3">
        <v>0.5</v>
      </c>
      <c r="K100" s="3">
        <v>0.37069999999999997</v>
      </c>
      <c r="L100" s="3">
        <v>0.25142999999999999</v>
      </c>
      <c r="M100" s="3">
        <v>0.15866</v>
      </c>
      <c r="N100" s="3">
        <v>9.1759999999999994E-2</v>
      </c>
      <c r="O100" s="3">
        <v>4.7460000000000002E-2</v>
      </c>
      <c r="P100" s="3">
        <v>2.2749999999999999E-2</v>
      </c>
      <c r="Q100" s="3">
        <v>9.9000000000000008E-3</v>
      </c>
      <c r="R100" s="3">
        <v>3.79E-3</v>
      </c>
      <c r="S100" s="5">
        <f>Assists[[#This Row],[2+]]-Assists[[#This Row],[3+]]</f>
        <v>0.11926999999999999</v>
      </c>
      <c r="T100" s="5">
        <f>Assists[[#This Row],[3+]]-Assists[[#This Row],[4+]]</f>
        <v>0.12929999999999997</v>
      </c>
      <c r="U100" s="5">
        <f>Assists[[#This Row],[4+]]-Assists[[#This Row],[5+]]</f>
        <v>0.12930000000000003</v>
      </c>
      <c r="V100" s="5">
        <f>Assists[[#This Row],[5+]]-Assists[[#This Row],[6+]]</f>
        <v>0.11926999999999999</v>
      </c>
      <c r="W100" s="5">
        <f>Assists[[#This Row],[6+]]-Assists[[#This Row],[7+]]</f>
        <v>9.2769999999999991E-2</v>
      </c>
      <c r="X100" s="5">
        <f>Assists[[#This Row],[7+]]-Assists[[#This Row],[8+]]</f>
        <v>6.6900000000000001E-2</v>
      </c>
      <c r="Y100" s="5">
        <f>Assists[[#This Row],[8+]]-Assists[[#This Row],[9+]]</f>
        <v>4.4299999999999992E-2</v>
      </c>
      <c r="Z100" s="5">
        <f>Assists[[#This Row],[9+]]-Assists[[#This Row],[10+]]</f>
        <v>2.4710000000000003E-2</v>
      </c>
      <c r="AA100" s="5">
        <f>Assists[[#This Row],[10+]]-Assists[[#This Row],[11+]]</f>
        <v>1.2849999999999999E-2</v>
      </c>
      <c r="AB100" s="5">
        <f>Assists[[#This Row],[11+]]-Assists[[#This Row],[12+]]</f>
        <v>6.1100000000000008E-3</v>
      </c>
    </row>
    <row r="101" spans="1:28" x14ac:dyDescent="0.25">
      <c r="A101" s="10">
        <v>22400794</v>
      </c>
      <c r="B101" t="s">
        <v>164</v>
      </c>
      <c r="C101" t="s">
        <v>79</v>
      </c>
      <c r="D101" s="11">
        <v>0.875</v>
      </c>
      <c r="E101" s="6" t="str">
        <f>HYPERLINK("https://www.nba.com/stats/player/1629684/boxscores-traditional", "Grant Williams")</f>
        <v>Grant Williams</v>
      </c>
      <c r="F101">
        <v>2.4</v>
      </c>
      <c r="G101" s="4">
        <v>1.02</v>
      </c>
      <c r="H101" s="3">
        <v>0.65173000000000003</v>
      </c>
      <c r="I101" s="3">
        <v>0.27760000000000001</v>
      </c>
      <c r="J101" s="3">
        <v>5.8209999999999998E-2</v>
      </c>
      <c r="K101" s="3">
        <v>5.3899999999999998E-3</v>
      </c>
      <c r="L101" s="3">
        <v>2.1000000000000001E-4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5">
        <f>Assists[[#This Row],[2+]]-Assists[[#This Row],[3+]]</f>
        <v>0.37413000000000002</v>
      </c>
      <c r="T101" s="5">
        <f>Assists[[#This Row],[3+]]-Assists[[#This Row],[4+]]</f>
        <v>0.21939000000000003</v>
      </c>
      <c r="U101" s="5">
        <f>Assists[[#This Row],[4+]]-Assists[[#This Row],[5+]]</f>
        <v>5.2819999999999999E-2</v>
      </c>
      <c r="V101" s="5">
        <f>Assists[[#This Row],[5+]]-Assists[[#This Row],[6+]]</f>
        <v>5.1799999999999997E-3</v>
      </c>
      <c r="W101" s="5">
        <f>Assists[[#This Row],[6+]]-Assists[[#This Row],[7+]]</f>
        <v>2.1000000000000001E-4</v>
      </c>
      <c r="X101" s="5">
        <f>Assists[[#This Row],[7+]]-Assists[[#This Row],[8+]]</f>
        <v>0</v>
      </c>
      <c r="Y101" s="5">
        <f>Assists[[#This Row],[8+]]-Assists[[#This Row],[9+]]</f>
        <v>0</v>
      </c>
      <c r="Z101" s="5">
        <f>Assists[[#This Row],[9+]]-Assists[[#This Row],[10+]]</f>
        <v>0</v>
      </c>
      <c r="AA101" s="5">
        <f>Assists[[#This Row],[10+]]-Assists[[#This Row],[11+]]</f>
        <v>0</v>
      </c>
      <c r="AB101" s="5">
        <f>Assists[[#This Row],[11+]]-Assists[[#This Row],[12+]]</f>
        <v>0</v>
      </c>
    </row>
    <row r="102" spans="1:28" x14ac:dyDescent="0.25">
      <c r="A102" s="10">
        <v>22400794</v>
      </c>
      <c r="B102" t="s">
        <v>164</v>
      </c>
      <c r="C102" t="s">
        <v>79</v>
      </c>
      <c r="D102" s="11">
        <v>0.875</v>
      </c>
      <c r="E102" s="6" t="str">
        <f>HYPERLINK("https://www.nba.com/stats/player/1628970/boxscores-traditional", "Miles Bridges")</f>
        <v>Miles Bridges</v>
      </c>
      <c r="F102">
        <v>2.4</v>
      </c>
      <c r="G102" s="4">
        <v>1.3559999999999999</v>
      </c>
      <c r="H102" s="3">
        <v>0.61409000000000002</v>
      </c>
      <c r="I102" s="3">
        <v>0.32996999999999999</v>
      </c>
      <c r="J102" s="3">
        <v>0.11899999999999999</v>
      </c>
      <c r="K102" s="3">
        <v>2.743E-2</v>
      </c>
      <c r="L102" s="3">
        <v>4.0200000000000001E-3</v>
      </c>
      <c r="M102" s="3">
        <v>3.5E-4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5">
        <f>Assists[[#This Row],[2+]]-Assists[[#This Row],[3+]]</f>
        <v>0.28412000000000004</v>
      </c>
      <c r="T102" s="5">
        <f>Assists[[#This Row],[3+]]-Assists[[#This Row],[4+]]</f>
        <v>0.21096999999999999</v>
      </c>
      <c r="U102" s="5">
        <f>Assists[[#This Row],[4+]]-Assists[[#This Row],[5+]]</f>
        <v>9.1569999999999999E-2</v>
      </c>
      <c r="V102" s="5">
        <f>Assists[[#This Row],[5+]]-Assists[[#This Row],[6+]]</f>
        <v>2.341E-2</v>
      </c>
      <c r="W102" s="5">
        <f>Assists[[#This Row],[6+]]-Assists[[#This Row],[7+]]</f>
        <v>3.6700000000000001E-3</v>
      </c>
      <c r="X102" s="5">
        <f>Assists[[#This Row],[7+]]-Assists[[#This Row],[8+]]</f>
        <v>3.5E-4</v>
      </c>
      <c r="Y102" s="5">
        <f>Assists[[#This Row],[8+]]-Assists[[#This Row],[9+]]</f>
        <v>0</v>
      </c>
      <c r="Z102" s="5">
        <f>Assists[[#This Row],[9+]]-Assists[[#This Row],[10+]]</f>
        <v>0</v>
      </c>
      <c r="AA102" s="5">
        <f>Assists[[#This Row],[10+]]-Assists[[#This Row],[11+]]</f>
        <v>0</v>
      </c>
      <c r="AB102" s="5">
        <f>Assists[[#This Row],[11+]]-Assists[[#This Row],[12+]]</f>
        <v>0</v>
      </c>
    </row>
    <row r="103" spans="1:28" x14ac:dyDescent="0.25">
      <c r="A103" s="10">
        <v>22400794</v>
      </c>
      <c r="B103" t="s">
        <v>164</v>
      </c>
      <c r="C103" t="s">
        <v>79</v>
      </c>
      <c r="D103" s="11">
        <v>0.875</v>
      </c>
      <c r="E103" s="6" t="str">
        <f>HYPERLINK("https://www.nba.com/stats/player/1631217/boxscores-traditional", "Moussa Diabaté")</f>
        <v>Moussa Diabaté</v>
      </c>
      <c r="F103">
        <v>2.4</v>
      </c>
      <c r="G103" s="4">
        <v>2.0590000000000002</v>
      </c>
      <c r="H103" s="3">
        <v>0.57535000000000003</v>
      </c>
      <c r="I103" s="3">
        <v>0.38590999999999998</v>
      </c>
      <c r="J103" s="3">
        <v>0.2177</v>
      </c>
      <c r="K103" s="3">
        <v>0.10383000000000001</v>
      </c>
      <c r="L103" s="3">
        <v>4.0059999999999998E-2</v>
      </c>
      <c r="M103" s="3">
        <v>1.2869999999999999E-2</v>
      </c>
      <c r="N103" s="3">
        <v>3.2599999999999999E-3</v>
      </c>
      <c r="O103" s="3">
        <v>6.6E-4</v>
      </c>
      <c r="P103" s="3">
        <v>1.1E-4</v>
      </c>
      <c r="Q103" s="3">
        <v>0</v>
      </c>
      <c r="R103" s="3">
        <v>0</v>
      </c>
      <c r="S103" s="5">
        <f>Assists[[#This Row],[2+]]-Assists[[#This Row],[3+]]</f>
        <v>0.18944000000000005</v>
      </c>
      <c r="T103" s="5">
        <f>Assists[[#This Row],[3+]]-Assists[[#This Row],[4+]]</f>
        <v>0.16820999999999997</v>
      </c>
      <c r="U103" s="5">
        <f>Assists[[#This Row],[4+]]-Assists[[#This Row],[5+]]</f>
        <v>0.11387</v>
      </c>
      <c r="V103" s="5">
        <f>Assists[[#This Row],[5+]]-Assists[[#This Row],[6+]]</f>
        <v>6.3770000000000007E-2</v>
      </c>
      <c r="W103" s="5">
        <f>Assists[[#This Row],[6+]]-Assists[[#This Row],[7+]]</f>
        <v>2.7189999999999999E-2</v>
      </c>
      <c r="X103" s="5">
        <f>Assists[[#This Row],[7+]]-Assists[[#This Row],[8+]]</f>
        <v>9.6100000000000005E-3</v>
      </c>
      <c r="Y103" s="5">
        <f>Assists[[#This Row],[8+]]-Assists[[#This Row],[9+]]</f>
        <v>2.5999999999999999E-3</v>
      </c>
      <c r="Z103" s="5">
        <f>Assists[[#This Row],[9+]]-Assists[[#This Row],[10+]]</f>
        <v>5.5000000000000003E-4</v>
      </c>
      <c r="AA103" s="5">
        <f>Assists[[#This Row],[10+]]-Assists[[#This Row],[11+]]</f>
        <v>1.1E-4</v>
      </c>
      <c r="AB103" s="5">
        <f>Assists[[#This Row],[11+]]-Assists[[#This Row],[12+]]</f>
        <v>0</v>
      </c>
    </row>
    <row r="104" spans="1:28" x14ac:dyDescent="0.25">
      <c r="A104" s="10">
        <v>22400794</v>
      </c>
      <c r="B104" t="s">
        <v>164</v>
      </c>
      <c r="C104" t="s">
        <v>79</v>
      </c>
      <c r="D104" s="11">
        <v>0.875</v>
      </c>
      <c r="E104" s="6" t="str">
        <f>HYPERLINK("https://www.nba.com/stats/player/1630544/boxscores-traditional", "Tre Mann")</f>
        <v>Tre Mann</v>
      </c>
      <c r="F104">
        <v>2</v>
      </c>
      <c r="G104" s="4">
        <v>2.5300000000000002</v>
      </c>
      <c r="H104" s="3">
        <v>0.5</v>
      </c>
      <c r="I104" s="3">
        <v>0.34458</v>
      </c>
      <c r="J104" s="3">
        <v>0.21476000000000001</v>
      </c>
      <c r="K104" s="3">
        <v>0.11702</v>
      </c>
      <c r="L104" s="3">
        <v>5.7049999999999997E-2</v>
      </c>
      <c r="M104" s="3">
        <v>2.385E-2</v>
      </c>
      <c r="N104" s="3">
        <v>8.8900000000000003E-3</v>
      </c>
      <c r="O104" s="3">
        <v>2.8E-3</v>
      </c>
      <c r="P104" s="3">
        <v>7.9000000000000001E-4</v>
      </c>
      <c r="Q104" s="3">
        <v>1.9000000000000001E-4</v>
      </c>
      <c r="R104" s="3">
        <v>4.0000000000000003E-5</v>
      </c>
      <c r="S104" s="5">
        <f>Assists[[#This Row],[2+]]-Assists[[#This Row],[3+]]</f>
        <v>0.15542</v>
      </c>
      <c r="T104" s="5">
        <f>Assists[[#This Row],[3+]]-Assists[[#This Row],[4+]]</f>
        <v>0.12981999999999999</v>
      </c>
      <c r="U104" s="5">
        <f>Assists[[#This Row],[4+]]-Assists[[#This Row],[5+]]</f>
        <v>9.7740000000000007E-2</v>
      </c>
      <c r="V104" s="5">
        <f>Assists[[#This Row],[5+]]-Assists[[#This Row],[6+]]</f>
        <v>5.9970000000000002E-2</v>
      </c>
      <c r="W104" s="5">
        <f>Assists[[#This Row],[6+]]-Assists[[#This Row],[7+]]</f>
        <v>3.3199999999999993E-2</v>
      </c>
      <c r="X104" s="5">
        <f>Assists[[#This Row],[7+]]-Assists[[#This Row],[8+]]</f>
        <v>1.4959999999999999E-2</v>
      </c>
      <c r="Y104" s="5">
        <f>Assists[[#This Row],[8+]]-Assists[[#This Row],[9+]]</f>
        <v>6.0899999999999999E-3</v>
      </c>
      <c r="Z104" s="5">
        <f>Assists[[#This Row],[9+]]-Assists[[#This Row],[10+]]</f>
        <v>2.0100000000000001E-3</v>
      </c>
      <c r="AA104" s="5">
        <f>Assists[[#This Row],[10+]]-Assists[[#This Row],[11+]]</f>
        <v>6.0000000000000006E-4</v>
      </c>
      <c r="AB104" s="5">
        <f>Assists[[#This Row],[11+]]-Assists[[#This Row],[12+]]</f>
        <v>1.5000000000000001E-4</v>
      </c>
    </row>
    <row r="105" spans="1:28" x14ac:dyDescent="0.25">
      <c r="A105" s="10">
        <v>22400794</v>
      </c>
      <c r="B105" t="s">
        <v>164</v>
      </c>
      <c r="C105" t="s">
        <v>79</v>
      </c>
      <c r="D105" s="11">
        <v>0.875</v>
      </c>
      <c r="E105" s="6" t="str">
        <f>HYPERLINK("https://www.nba.com/stats/player/1628998/boxscores-traditional", "Cody Martin")</f>
        <v>Cody Martin</v>
      </c>
      <c r="F105">
        <v>2</v>
      </c>
      <c r="G105" s="4">
        <v>2.5300000000000002</v>
      </c>
      <c r="H105" s="3">
        <v>0.5</v>
      </c>
      <c r="I105" s="3">
        <v>0.34458</v>
      </c>
      <c r="J105" s="3">
        <v>0.21476000000000001</v>
      </c>
      <c r="K105" s="3">
        <v>0.11702</v>
      </c>
      <c r="L105" s="3">
        <v>5.7049999999999997E-2</v>
      </c>
      <c r="M105" s="3">
        <v>2.385E-2</v>
      </c>
      <c r="N105" s="3">
        <v>8.8900000000000003E-3</v>
      </c>
      <c r="O105" s="3">
        <v>2.8E-3</v>
      </c>
      <c r="P105" s="3">
        <v>7.9000000000000001E-4</v>
      </c>
      <c r="Q105" s="3">
        <v>1.9000000000000001E-4</v>
      </c>
      <c r="R105" s="3">
        <v>4.0000000000000003E-5</v>
      </c>
      <c r="S105" s="5">
        <f>Assists[[#This Row],[2+]]-Assists[[#This Row],[3+]]</f>
        <v>0.15542</v>
      </c>
      <c r="T105" s="5">
        <f>Assists[[#This Row],[3+]]-Assists[[#This Row],[4+]]</f>
        <v>0.12981999999999999</v>
      </c>
      <c r="U105" s="5">
        <f>Assists[[#This Row],[4+]]-Assists[[#This Row],[5+]]</f>
        <v>9.7740000000000007E-2</v>
      </c>
      <c r="V105" s="5">
        <f>Assists[[#This Row],[5+]]-Assists[[#This Row],[6+]]</f>
        <v>5.9970000000000002E-2</v>
      </c>
      <c r="W105" s="5">
        <f>Assists[[#This Row],[6+]]-Assists[[#This Row],[7+]]</f>
        <v>3.3199999999999993E-2</v>
      </c>
      <c r="X105" s="5">
        <f>Assists[[#This Row],[7+]]-Assists[[#This Row],[8+]]</f>
        <v>1.4959999999999999E-2</v>
      </c>
      <c r="Y105" s="5">
        <f>Assists[[#This Row],[8+]]-Assists[[#This Row],[9+]]</f>
        <v>6.0899999999999999E-3</v>
      </c>
      <c r="Z105" s="5">
        <f>Assists[[#This Row],[9+]]-Assists[[#This Row],[10+]]</f>
        <v>2.0100000000000001E-3</v>
      </c>
      <c r="AA105" s="5">
        <f>Assists[[#This Row],[10+]]-Assists[[#This Row],[11+]]</f>
        <v>6.0000000000000006E-4</v>
      </c>
      <c r="AB105" s="5">
        <f>Assists[[#This Row],[11+]]-Assists[[#This Row],[12+]]</f>
        <v>1.5000000000000001E-4</v>
      </c>
    </row>
    <row r="106" spans="1:28" x14ac:dyDescent="0.25">
      <c r="A106" s="10">
        <v>22400794</v>
      </c>
      <c r="B106" t="s">
        <v>79</v>
      </c>
      <c r="C106" t="s">
        <v>164</v>
      </c>
      <c r="D106" s="11">
        <v>0.875</v>
      </c>
      <c r="E106" s="6" t="str">
        <f>HYPERLINK("https://www.nba.com/stats/player/203999/boxscores-traditional", "Nikola Jokic")</f>
        <v>Nikola Jokic</v>
      </c>
      <c r="F106">
        <v>9.8000000000000007</v>
      </c>
      <c r="G106" s="4">
        <v>1.327</v>
      </c>
      <c r="H106" s="3">
        <v>1</v>
      </c>
      <c r="I106" s="3">
        <v>1</v>
      </c>
      <c r="J106" s="3">
        <v>1</v>
      </c>
      <c r="K106" s="3">
        <v>0.99985000000000002</v>
      </c>
      <c r="L106" s="3">
        <v>0.99787999999999999</v>
      </c>
      <c r="M106" s="3">
        <v>0.98257000000000005</v>
      </c>
      <c r="N106" s="3">
        <v>0.91308999999999996</v>
      </c>
      <c r="O106" s="3">
        <v>0.72575000000000001</v>
      </c>
      <c r="P106" s="3">
        <v>0.44037999999999999</v>
      </c>
      <c r="Q106" s="3">
        <v>0.18406</v>
      </c>
      <c r="R106" s="3">
        <v>4.8460000000000003E-2</v>
      </c>
      <c r="S106" s="5">
        <f>Assists[[#This Row],[2+]]-Assists[[#This Row],[3+]]</f>
        <v>0</v>
      </c>
      <c r="T106" s="5">
        <f>Assists[[#This Row],[3+]]-Assists[[#This Row],[4+]]</f>
        <v>0</v>
      </c>
      <c r="U106" s="5">
        <f>Assists[[#This Row],[4+]]-Assists[[#This Row],[5+]]</f>
        <v>1.4999999999998348E-4</v>
      </c>
      <c r="V106" s="5">
        <f>Assists[[#This Row],[5+]]-Assists[[#This Row],[6+]]</f>
        <v>1.9700000000000273E-3</v>
      </c>
      <c r="W106" s="5">
        <f>Assists[[#This Row],[6+]]-Assists[[#This Row],[7+]]</f>
        <v>1.5309999999999935E-2</v>
      </c>
      <c r="X106" s="5">
        <f>Assists[[#This Row],[7+]]-Assists[[#This Row],[8+]]</f>
        <v>6.9480000000000097E-2</v>
      </c>
      <c r="Y106" s="5">
        <f>Assists[[#This Row],[8+]]-Assists[[#This Row],[9+]]</f>
        <v>0.18733999999999995</v>
      </c>
      <c r="Z106" s="5">
        <f>Assists[[#This Row],[9+]]-Assists[[#This Row],[10+]]</f>
        <v>0.28537000000000001</v>
      </c>
      <c r="AA106" s="5">
        <f>Assists[[#This Row],[10+]]-Assists[[#This Row],[11+]]</f>
        <v>0.25631999999999999</v>
      </c>
      <c r="AB106" s="5">
        <f>Assists[[#This Row],[11+]]-Assists[[#This Row],[12+]]</f>
        <v>0.1356</v>
      </c>
    </row>
    <row r="107" spans="1:28" x14ac:dyDescent="0.25">
      <c r="A107" s="10">
        <v>22400794</v>
      </c>
      <c r="B107" t="s">
        <v>79</v>
      </c>
      <c r="C107" t="s">
        <v>164</v>
      </c>
      <c r="D107" s="11">
        <v>0.875</v>
      </c>
      <c r="E107" s="6" t="str">
        <f>HYPERLINK("https://www.nba.com/stats/player/1627750/boxscores-traditional", "Jamal Murray")</f>
        <v>Jamal Murray</v>
      </c>
      <c r="F107">
        <v>6.4</v>
      </c>
      <c r="G107" s="4">
        <v>1.3559999999999999</v>
      </c>
      <c r="H107" s="3">
        <v>0.99939999999999996</v>
      </c>
      <c r="I107" s="3">
        <v>0.99395999999999995</v>
      </c>
      <c r="J107" s="3">
        <v>0.96164000000000005</v>
      </c>
      <c r="K107" s="3">
        <v>0.84848999999999997</v>
      </c>
      <c r="L107" s="3">
        <v>0.61409000000000002</v>
      </c>
      <c r="M107" s="3">
        <v>0.32996999999999999</v>
      </c>
      <c r="N107" s="3">
        <v>0.11899999999999999</v>
      </c>
      <c r="O107" s="3">
        <v>2.743E-2</v>
      </c>
      <c r="P107" s="3">
        <v>4.0200000000000001E-3</v>
      </c>
      <c r="Q107" s="3">
        <v>3.5E-4</v>
      </c>
      <c r="R107" s="3">
        <v>0</v>
      </c>
      <c r="S107" s="5">
        <f>Assists[[#This Row],[2+]]-Assists[[#This Row],[3+]]</f>
        <v>5.4400000000000004E-3</v>
      </c>
      <c r="T107" s="5">
        <f>Assists[[#This Row],[3+]]-Assists[[#This Row],[4+]]</f>
        <v>3.2319999999999904E-2</v>
      </c>
      <c r="U107" s="5">
        <f>Assists[[#This Row],[4+]]-Assists[[#This Row],[5+]]</f>
        <v>0.11315000000000008</v>
      </c>
      <c r="V107" s="5">
        <f>Assists[[#This Row],[5+]]-Assists[[#This Row],[6+]]</f>
        <v>0.23439999999999994</v>
      </c>
      <c r="W107" s="5">
        <f>Assists[[#This Row],[6+]]-Assists[[#This Row],[7+]]</f>
        <v>0.28412000000000004</v>
      </c>
      <c r="X107" s="5">
        <f>Assists[[#This Row],[7+]]-Assists[[#This Row],[8+]]</f>
        <v>0.21096999999999999</v>
      </c>
      <c r="Y107" s="5">
        <f>Assists[[#This Row],[8+]]-Assists[[#This Row],[9+]]</f>
        <v>9.1569999999999999E-2</v>
      </c>
      <c r="Z107" s="5">
        <f>Assists[[#This Row],[9+]]-Assists[[#This Row],[10+]]</f>
        <v>2.341E-2</v>
      </c>
      <c r="AA107" s="5">
        <f>Assists[[#This Row],[10+]]-Assists[[#This Row],[11+]]</f>
        <v>3.6700000000000001E-3</v>
      </c>
      <c r="AB107" s="5">
        <f>Assists[[#This Row],[11+]]-Assists[[#This Row],[12+]]</f>
        <v>3.5E-4</v>
      </c>
    </row>
    <row r="108" spans="1:28" x14ac:dyDescent="0.25">
      <c r="A108" s="10">
        <v>22400794</v>
      </c>
      <c r="B108" t="s">
        <v>79</v>
      </c>
      <c r="C108" t="s">
        <v>164</v>
      </c>
      <c r="D108" s="11">
        <v>0.875</v>
      </c>
      <c r="E108" s="6" t="str">
        <f>HYPERLINK("https://www.nba.com/stats/player/201566/boxscores-traditional", "Russell Westbrook")</f>
        <v>Russell Westbrook</v>
      </c>
      <c r="F108">
        <v>4.5999999999999996</v>
      </c>
      <c r="G108" s="4">
        <v>1.3559999999999999</v>
      </c>
      <c r="H108" s="3">
        <v>0.97257000000000005</v>
      </c>
      <c r="I108" s="3">
        <v>0.88100000000000001</v>
      </c>
      <c r="J108" s="3">
        <v>0.67003000000000001</v>
      </c>
      <c r="K108" s="3">
        <v>0.38590999999999998</v>
      </c>
      <c r="L108" s="3">
        <v>0.15151000000000001</v>
      </c>
      <c r="M108" s="3">
        <v>3.8359999999999998E-2</v>
      </c>
      <c r="N108" s="3">
        <v>6.0400000000000002E-3</v>
      </c>
      <c r="O108" s="3">
        <v>5.9999999999999995E-4</v>
      </c>
      <c r="P108" s="3">
        <v>3.0000000000000001E-5</v>
      </c>
      <c r="Q108" s="3">
        <v>0</v>
      </c>
      <c r="R108" s="3">
        <v>0</v>
      </c>
      <c r="S108" s="5">
        <f>Assists[[#This Row],[2+]]-Assists[[#This Row],[3+]]</f>
        <v>9.157000000000004E-2</v>
      </c>
      <c r="T108" s="5">
        <f>Assists[[#This Row],[3+]]-Assists[[#This Row],[4+]]</f>
        <v>0.21096999999999999</v>
      </c>
      <c r="U108" s="5">
        <f>Assists[[#This Row],[4+]]-Assists[[#This Row],[5+]]</f>
        <v>0.28412000000000004</v>
      </c>
      <c r="V108" s="5">
        <f>Assists[[#This Row],[5+]]-Assists[[#This Row],[6+]]</f>
        <v>0.23439999999999997</v>
      </c>
      <c r="W108" s="5">
        <f>Assists[[#This Row],[6+]]-Assists[[#This Row],[7+]]</f>
        <v>0.11315</v>
      </c>
      <c r="X108" s="5">
        <f>Assists[[#This Row],[7+]]-Assists[[#This Row],[8+]]</f>
        <v>3.2320000000000002E-2</v>
      </c>
      <c r="Y108" s="5">
        <f>Assists[[#This Row],[8+]]-Assists[[#This Row],[9+]]</f>
        <v>5.4400000000000004E-3</v>
      </c>
      <c r="Z108" s="5">
        <f>Assists[[#This Row],[9+]]-Assists[[#This Row],[10+]]</f>
        <v>5.6999999999999998E-4</v>
      </c>
      <c r="AA108" s="5">
        <f>Assists[[#This Row],[10+]]-Assists[[#This Row],[11+]]</f>
        <v>3.0000000000000001E-5</v>
      </c>
      <c r="AB108" s="5">
        <f>Assists[[#This Row],[11+]]-Assists[[#This Row],[12+]]</f>
        <v>0</v>
      </c>
    </row>
    <row r="109" spans="1:28" x14ac:dyDescent="0.25">
      <c r="A109" s="10">
        <v>22400794</v>
      </c>
      <c r="B109" t="s">
        <v>79</v>
      </c>
      <c r="C109" t="s">
        <v>164</v>
      </c>
      <c r="D109" s="11">
        <v>0.875</v>
      </c>
      <c r="E109" s="6" t="str">
        <f>HYPERLINK("https://www.nba.com/stats/player/1631128/boxscores-traditional", "Christian Braun")</f>
        <v>Christian Braun</v>
      </c>
      <c r="F109">
        <v>4.2</v>
      </c>
      <c r="G109" s="4">
        <v>1.6</v>
      </c>
      <c r="H109" s="3">
        <v>0.91620999999999997</v>
      </c>
      <c r="I109" s="3">
        <v>0.77337</v>
      </c>
      <c r="J109" s="3">
        <v>0.55171999999999999</v>
      </c>
      <c r="K109" s="3">
        <v>0.30853999999999998</v>
      </c>
      <c r="L109" s="3">
        <v>0.13136</v>
      </c>
      <c r="M109" s="3">
        <v>4.0059999999999998E-2</v>
      </c>
      <c r="N109" s="3">
        <v>8.8900000000000003E-3</v>
      </c>
      <c r="O109" s="3">
        <v>1.3500000000000001E-3</v>
      </c>
      <c r="P109" s="3">
        <v>1.4999999999999999E-4</v>
      </c>
      <c r="Q109" s="3">
        <v>0</v>
      </c>
      <c r="R109" s="3">
        <v>0</v>
      </c>
      <c r="S109" s="5">
        <f>Assists[[#This Row],[2+]]-Assists[[#This Row],[3+]]</f>
        <v>0.14283999999999997</v>
      </c>
      <c r="T109" s="5">
        <f>Assists[[#This Row],[3+]]-Assists[[#This Row],[4+]]</f>
        <v>0.22165000000000001</v>
      </c>
      <c r="U109" s="5">
        <f>Assists[[#This Row],[4+]]-Assists[[#This Row],[5+]]</f>
        <v>0.24318000000000001</v>
      </c>
      <c r="V109" s="5">
        <f>Assists[[#This Row],[5+]]-Assists[[#This Row],[6+]]</f>
        <v>0.17717999999999998</v>
      </c>
      <c r="W109" s="5">
        <f>Assists[[#This Row],[6+]]-Assists[[#This Row],[7+]]</f>
        <v>9.1300000000000006E-2</v>
      </c>
      <c r="X109" s="5">
        <f>Assists[[#This Row],[7+]]-Assists[[#This Row],[8+]]</f>
        <v>3.1169999999999996E-2</v>
      </c>
      <c r="Y109" s="5">
        <f>Assists[[#This Row],[8+]]-Assists[[#This Row],[9+]]</f>
        <v>7.5399999999999998E-3</v>
      </c>
      <c r="Z109" s="5">
        <f>Assists[[#This Row],[9+]]-Assists[[#This Row],[10+]]</f>
        <v>1.2000000000000001E-3</v>
      </c>
      <c r="AA109" s="5">
        <f>Assists[[#This Row],[10+]]-Assists[[#This Row],[11+]]</f>
        <v>1.4999999999999999E-4</v>
      </c>
      <c r="AB109" s="5">
        <f>Assists[[#This Row],[11+]]-Assists[[#This Row],[12+]]</f>
        <v>0</v>
      </c>
    </row>
    <row r="110" spans="1:28" x14ac:dyDescent="0.25">
      <c r="A110" s="10">
        <v>22400794</v>
      </c>
      <c r="B110" t="s">
        <v>79</v>
      </c>
      <c r="C110" t="s">
        <v>164</v>
      </c>
      <c r="D110" s="11">
        <v>0.875</v>
      </c>
      <c r="E110" s="6" t="str">
        <f>HYPERLINK("https://www.nba.com/stats/player/203932/boxscores-traditional", "Aaron Gordon")</f>
        <v>Aaron Gordon</v>
      </c>
      <c r="F110">
        <v>6.4</v>
      </c>
      <c r="G110" s="4">
        <v>3.3820000000000001</v>
      </c>
      <c r="H110" s="3">
        <v>0.9032</v>
      </c>
      <c r="I110" s="3">
        <v>0.84375</v>
      </c>
      <c r="J110" s="3">
        <v>0.76114999999999999</v>
      </c>
      <c r="K110" s="3">
        <v>0.65910000000000002</v>
      </c>
      <c r="L110" s="3">
        <v>0.54776000000000002</v>
      </c>
      <c r="M110" s="3">
        <v>0.42858000000000002</v>
      </c>
      <c r="N110" s="3">
        <v>0.31918000000000002</v>
      </c>
      <c r="O110" s="3">
        <v>0.22065000000000001</v>
      </c>
      <c r="P110" s="3">
        <v>0.14457</v>
      </c>
      <c r="Q110" s="3">
        <v>8.6910000000000001E-2</v>
      </c>
      <c r="R110" s="3">
        <v>4.8460000000000003E-2</v>
      </c>
      <c r="S110" s="5">
        <f>Assists[[#This Row],[2+]]-Assists[[#This Row],[3+]]</f>
        <v>5.9450000000000003E-2</v>
      </c>
      <c r="T110" s="5">
        <f>Assists[[#This Row],[3+]]-Assists[[#This Row],[4+]]</f>
        <v>8.2600000000000007E-2</v>
      </c>
      <c r="U110" s="5">
        <f>Assists[[#This Row],[4+]]-Assists[[#This Row],[5+]]</f>
        <v>0.10204999999999997</v>
      </c>
      <c r="V110" s="5">
        <f>Assists[[#This Row],[5+]]-Assists[[#This Row],[6+]]</f>
        <v>0.11133999999999999</v>
      </c>
      <c r="W110" s="5">
        <f>Assists[[#This Row],[6+]]-Assists[[#This Row],[7+]]</f>
        <v>0.11918000000000001</v>
      </c>
      <c r="X110" s="5">
        <f>Assists[[#This Row],[7+]]-Assists[[#This Row],[8+]]</f>
        <v>0.1094</v>
      </c>
      <c r="Y110" s="5">
        <f>Assists[[#This Row],[8+]]-Assists[[#This Row],[9+]]</f>
        <v>9.8530000000000006E-2</v>
      </c>
      <c r="Z110" s="5">
        <f>Assists[[#This Row],[9+]]-Assists[[#This Row],[10+]]</f>
        <v>7.6080000000000009E-2</v>
      </c>
      <c r="AA110" s="5">
        <f>Assists[[#This Row],[10+]]-Assists[[#This Row],[11+]]</f>
        <v>5.7660000000000003E-2</v>
      </c>
      <c r="AB110" s="5">
        <f>Assists[[#This Row],[11+]]-Assists[[#This Row],[12+]]</f>
        <v>3.8449999999999998E-2</v>
      </c>
    </row>
    <row r="111" spans="1:28" x14ac:dyDescent="0.25">
      <c r="A111" s="10">
        <v>22400794</v>
      </c>
      <c r="B111" t="s">
        <v>79</v>
      </c>
      <c r="C111" t="s">
        <v>164</v>
      </c>
      <c r="D111" s="11">
        <v>0.875</v>
      </c>
      <c r="E111" s="6" t="str">
        <f>HYPERLINK("https://www.nba.com/stats/player/1629618/boxscores-traditional", "Jalen Pickett")</f>
        <v>Jalen Pickett</v>
      </c>
      <c r="F111">
        <v>3.6</v>
      </c>
      <c r="G111" s="4">
        <v>3.0720000000000001</v>
      </c>
      <c r="H111" s="3">
        <v>0.69847000000000004</v>
      </c>
      <c r="I111" s="3">
        <v>0.57926</v>
      </c>
      <c r="J111" s="3">
        <v>0.44828000000000001</v>
      </c>
      <c r="K111" s="3">
        <v>0.32275999999999999</v>
      </c>
      <c r="L111" s="3">
        <v>0.2177</v>
      </c>
      <c r="M111" s="3">
        <v>0.13350000000000001</v>
      </c>
      <c r="N111" s="3">
        <v>7.6359999999999997E-2</v>
      </c>
      <c r="O111" s="3">
        <v>3.9199999999999999E-2</v>
      </c>
      <c r="P111" s="3">
        <v>1.8759999999999999E-2</v>
      </c>
      <c r="Q111" s="3">
        <v>7.9799999999999992E-3</v>
      </c>
      <c r="R111" s="3">
        <v>3.1700000000000001E-3</v>
      </c>
      <c r="S111" s="5">
        <f>Assists[[#This Row],[2+]]-Assists[[#This Row],[3+]]</f>
        <v>0.11921000000000004</v>
      </c>
      <c r="T111" s="5">
        <f>Assists[[#This Row],[3+]]-Assists[[#This Row],[4+]]</f>
        <v>0.13097999999999999</v>
      </c>
      <c r="U111" s="5">
        <f>Assists[[#This Row],[4+]]-Assists[[#This Row],[5+]]</f>
        <v>0.12552000000000002</v>
      </c>
      <c r="V111" s="5">
        <f>Assists[[#This Row],[5+]]-Assists[[#This Row],[6+]]</f>
        <v>0.10505999999999999</v>
      </c>
      <c r="W111" s="5">
        <f>Assists[[#This Row],[6+]]-Assists[[#This Row],[7+]]</f>
        <v>8.4199999999999997E-2</v>
      </c>
      <c r="X111" s="5">
        <f>Assists[[#This Row],[7+]]-Assists[[#This Row],[8+]]</f>
        <v>5.714000000000001E-2</v>
      </c>
      <c r="Y111" s="5">
        <f>Assists[[#This Row],[8+]]-Assists[[#This Row],[9+]]</f>
        <v>3.7159999999999999E-2</v>
      </c>
      <c r="Z111" s="5">
        <f>Assists[[#This Row],[9+]]-Assists[[#This Row],[10+]]</f>
        <v>2.044E-2</v>
      </c>
      <c r="AA111" s="5">
        <f>Assists[[#This Row],[10+]]-Assists[[#This Row],[11+]]</f>
        <v>1.078E-2</v>
      </c>
      <c r="AB111" s="5">
        <f>Assists[[#This Row],[11+]]-Assists[[#This Row],[12+]]</f>
        <v>4.8099999999999992E-3</v>
      </c>
    </row>
    <row r="112" spans="1:28" x14ac:dyDescent="0.25">
      <c r="A112" s="10">
        <v>22400794</v>
      </c>
      <c r="B112" t="s">
        <v>79</v>
      </c>
      <c r="C112" t="s">
        <v>164</v>
      </c>
      <c r="D112" s="11">
        <v>0.875</v>
      </c>
      <c r="E112" s="6" t="str">
        <f>HYPERLINK("https://www.nba.com/stats/player/203967/boxscores-traditional", "Dario Šaric")</f>
        <v>Dario Šaric</v>
      </c>
      <c r="F112">
        <v>2.4</v>
      </c>
      <c r="G112" s="4">
        <v>1.855</v>
      </c>
      <c r="H112" s="3">
        <v>0.58706000000000003</v>
      </c>
      <c r="I112" s="3">
        <v>0.37447999999999998</v>
      </c>
      <c r="J112" s="3">
        <v>0.19489000000000001</v>
      </c>
      <c r="K112" s="3">
        <v>8.0759999999999998E-2</v>
      </c>
      <c r="L112" s="3">
        <v>2.6190000000000001E-2</v>
      </c>
      <c r="M112" s="3">
        <v>6.5700000000000003E-3</v>
      </c>
      <c r="N112" s="3">
        <v>1.2600000000000001E-3</v>
      </c>
      <c r="O112" s="3">
        <v>1.9000000000000001E-4</v>
      </c>
      <c r="P112" s="3">
        <v>0</v>
      </c>
      <c r="Q112" s="3">
        <v>0</v>
      </c>
      <c r="R112" s="3">
        <v>0</v>
      </c>
      <c r="S112" s="5">
        <f>Assists[[#This Row],[2+]]-Assists[[#This Row],[3+]]</f>
        <v>0.21258000000000005</v>
      </c>
      <c r="T112" s="5">
        <f>Assists[[#This Row],[3+]]-Assists[[#This Row],[4+]]</f>
        <v>0.17958999999999997</v>
      </c>
      <c r="U112" s="5">
        <f>Assists[[#This Row],[4+]]-Assists[[#This Row],[5+]]</f>
        <v>0.11413000000000001</v>
      </c>
      <c r="V112" s="5">
        <f>Assists[[#This Row],[5+]]-Assists[[#This Row],[6+]]</f>
        <v>5.4569999999999994E-2</v>
      </c>
      <c r="W112" s="5">
        <f>Assists[[#This Row],[6+]]-Assists[[#This Row],[7+]]</f>
        <v>1.9620000000000002E-2</v>
      </c>
      <c r="X112" s="5">
        <f>Assists[[#This Row],[7+]]-Assists[[#This Row],[8+]]</f>
        <v>5.3100000000000005E-3</v>
      </c>
      <c r="Y112" s="5">
        <f>Assists[[#This Row],[8+]]-Assists[[#This Row],[9+]]</f>
        <v>1.07E-3</v>
      </c>
      <c r="Z112" s="5">
        <f>Assists[[#This Row],[9+]]-Assists[[#This Row],[10+]]</f>
        <v>1.9000000000000001E-4</v>
      </c>
      <c r="AA112" s="5">
        <f>Assists[[#This Row],[10+]]-Assists[[#This Row],[11+]]</f>
        <v>0</v>
      </c>
      <c r="AB112" s="5">
        <f>Assists[[#This Row],[11+]]-Assists[[#This Row],[12+]]</f>
        <v>0</v>
      </c>
    </row>
    <row r="113" spans="1:28" x14ac:dyDescent="0.25">
      <c r="A113" s="10">
        <v>22400794</v>
      </c>
      <c r="B113" t="s">
        <v>79</v>
      </c>
      <c r="C113" t="s">
        <v>164</v>
      </c>
      <c r="D113" s="11">
        <v>0.875</v>
      </c>
      <c r="E113" s="6" t="str">
        <f>HYPERLINK("https://www.nba.com/stats/player/1631212/boxscores-traditional", "Peyton Watson")</f>
        <v>Peyton Watson</v>
      </c>
      <c r="F113">
        <v>2</v>
      </c>
      <c r="G113" s="4">
        <v>1.2650000000000001</v>
      </c>
      <c r="H113" s="3">
        <v>0.5</v>
      </c>
      <c r="I113" s="3">
        <v>0.21476000000000001</v>
      </c>
      <c r="J113" s="3">
        <v>5.7049999999999997E-2</v>
      </c>
      <c r="K113" s="3">
        <v>8.8900000000000003E-3</v>
      </c>
      <c r="L113" s="3">
        <v>7.9000000000000001E-4</v>
      </c>
      <c r="M113" s="3">
        <v>4.0000000000000003E-5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5">
        <f>Assists[[#This Row],[2+]]-Assists[[#This Row],[3+]]</f>
        <v>0.28523999999999999</v>
      </c>
      <c r="T113" s="5">
        <f>Assists[[#This Row],[3+]]-Assists[[#This Row],[4+]]</f>
        <v>0.15771000000000002</v>
      </c>
      <c r="U113" s="5">
        <f>Assists[[#This Row],[4+]]-Assists[[#This Row],[5+]]</f>
        <v>4.8159999999999994E-2</v>
      </c>
      <c r="V113" s="5">
        <f>Assists[[#This Row],[5+]]-Assists[[#This Row],[6+]]</f>
        <v>8.0999999999999996E-3</v>
      </c>
      <c r="W113" s="5">
        <f>Assists[[#This Row],[6+]]-Assists[[#This Row],[7+]]</f>
        <v>7.5000000000000002E-4</v>
      </c>
      <c r="X113" s="5">
        <f>Assists[[#This Row],[7+]]-Assists[[#This Row],[8+]]</f>
        <v>4.0000000000000003E-5</v>
      </c>
      <c r="Y113" s="5">
        <f>Assists[[#This Row],[8+]]-Assists[[#This Row],[9+]]</f>
        <v>0</v>
      </c>
      <c r="Z113" s="5">
        <f>Assists[[#This Row],[9+]]-Assists[[#This Row],[10+]]</f>
        <v>0</v>
      </c>
      <c r="AA113" s="5">
        <f>Assists[[#This Row],[10+]]-Assists[[#This Row],[11+]]</f>
        <v>0</v>
      </c>
      <c r="AB113" s="5">
        <f>Assists[[#This Row],[11+]]-Assists[[#This Row],[12+]]</f>
        <v>0</v>
      </c>
    </row>
    <row r="114" spans="1:28" x14ac:dyDescent="0.25">
      <c r="A114" s="10">
        <v>22400795</v>
      </c>
      <c r="B114" t="s">
        <v>155</v>
      </c>
      <c r="C114" t="s">
        <v>270</v>
      </c>
      <c r="D114" s="11">
        <v>0.89583333333333337</v>
      </c>
      <c r="E114" s="6" t="str">
        <f>HYPERLINK("https://www.nba.com/stats/player/101108/boxscores-traditional", "Chris Paul")</f>
        <v>Chris Paul</v>
      </c>
      <c r="F114">
        <v>7.6</v>
      </c>
      <c r="G114" s="4">
        <v>1.4969999999999999</v>
      </c>
      <c r="H114" s="3">
        <v>0.99990999999999997</v>
      </c>
      <c r="I114" s="3">
        <v>0.99892999999999998</v>
      </c>
      <c r="J114" s="3">
        <v>0.99180000000000001</v>
      </c>
      <c r="K114" s="3">
        <v>0.95906999999999998</v>
      </c>
      <c r="L114" s="3">
        <v>0.85768999999999995</v>
      </c>
      <c r="M114" s="3">
        <v>0.65542</v>
      </c>
      <c r="N114" s="3">
        <v>0.39357999999999999</v>
      </c>
      <c r="O114" s="3">
        <v>0.17360999999999999</v>
      </c>
      <c r="P114" s="3">
        <v>5.4800000000000001E-2</v>
      </c>
      <c r="Q114" s="3">
        <v>1.1599999999999999E-2</v>
      </c>
      <c r="R114" s="3">
        <v>1.64E-3</v>
      </c>
      <c r="S114" s="5">
        <f>Assists[[#This Row],[2+]]-Assists[[#This Row],[3+]]</f>
        <v>9.7999999999998089E-4</v>
      </c>
      <c r="T114" s="5">
        <f>Assists[[#This Row],[3+]]-Assists[[#This Row],[4+]]</f>
        <v>7.1299999999999697E-3</v>
      </c>
      <c r="U114" s="5">
        <f>Assists[[#This Row],[4+]]-Assists[[#This Row],[5+]]</f>
        <v>3.2730000000000037E-2</v>
      </c>
      <c r="V114" s="5">
        <f>Assists[[#This Row],[5+]]-Assists[[#This Row],[6+]]</f>
        <v>0.10138000000000003</v>
      </c>
      <c r="W114" s="5">
        <f>Assists[[#This Row],[6+]]-Assists[[#This Row],[7+]]</f>
        <v>0.20226999999999995</v>
      </c>
      <c r="X114" s="5">
        <f>Assists[[#This Row],[7+]]-Assists[[#This Row],[8+]]</f>
        <v>0.26184000000000002</v>
      </c>
      <c r="Y114" s="5">
        <f>Assists[[#This Row],[8+]]-Assists[[#This Row],[9+]]</f>
        <v>0.21997</v>
      </c>
      <c r="Z114" s="5">
        <f>Assists[[#This Row],[9+]]-Assists[[#This Row],[10+]]</f>
        <v>0.11880999999999999</v>
      </c>
      <c r="AA114" s="5">
        <f>Assists[[#This Row],[10+]]-Assists[[#This Row],[11+]]</f>
        <v>4.3200000000000002E-2</v>
      </c>
      <c r="AB114" s="5">
        <f>Assists[[#This Row],[11+]]-Assists[[#This Row],[12+]]</f>
        <v>9.9600000000000001E-3</v>
      </c>
    </row>
    <row r="115" spans="1:28" x14ac:dyDescent="0.25">
      <c r="A115" s="10">
        <v>22400795</v>
      </c>
      <c r="B115" t="s">
        <v>155</v>
      </c>
      <c r="C115" t="s">
        <v>270</v>
      </c>
      <c r="D115" s="11">
        <v>0.89583333333333337</v>
      </c>
      <c r="E115" s="6" t="str">
        <f>HYPERLINK("https://www.nba.com/stats/player/1628368/boxscores-traditional", "De'Aaron Fox")</f>
        <v>De'Aaron Fox</v>
      </c>
      <c r="F115">
        <v>7.8</v>
      </c>
      <c r="G115" s="4">
        <v>2.9260000000000002</v>
      </c>
      <c r="H115" s="3">
        <v>0.97614999999999996</v>
      </c>
      <c r="I115" s="3">
        <v>0.94950000000000001</v>
      </c>
      <c r="J115" s="3">
        <v>0.9032</v>
      </c>
      <c r="K115" s="3">
        <v>0.83147000000000004</v>
      </c>
      <c r="L115" s="3">
        <v>0.73236999999999997</v>
      </c>
      <c r="M115" s="3">
        <v>0.60641999999999996</v>
      </c>
      <c r="N115" s="3">
        <v>0.47210000000000002</v>
      </c>
      <c r="O115" s="3">
        <v>0.34089999999999998</v>
      </c>
      <c r="P115" s="3">
        <v>0.22663</v>
      </c>
      <c r="Q115" s="3">
        <v>0.13786000000000001</v>
      </c>
      <c r="R115" s="3">
        <v>7.4929999999999997E-2</v>
      </c>
      <c r="S115" s="5">
        <f>Assists[[#This Row],[2+]]-Assists[[#This Row],[3+]]</f>
        <v>2.6649999999999952E-2</v>
      </c>
      <c r="T115" s="5">
        <f>Assists[[#This Row],[3+]]-Assists[[#This Row],[4+]]</f>
        <v>4.6300000000000008E-2</v>
      </c>
      <c r="U115" s="5">
        <f>Assists[[#This Row],[4+]]-Assists[[#This Row],[5+]]</f>
        <v>7.172999999999996E-2</v>
      </c>
      <c r="V115" s="5">
        <f>Assists[[#This Row],[5+]]-Assists[[#This Row],[6+]]</f>
        <v>9.9100000000000077E-2</v>
      </c>
      <c r="W115" s="5">
        <f>Assists[[#This Row],[6+]]-Assists[[#This Row],[7+]]</f>
        <v>0.12595000000000001</v>
      </c>
      <c r="X115" s="5">
        <f>Assists[[#This Row],[7+]]-Assists[[#This Row],[8+]]</f>
        <v>0.13431999999999994</v>
      </c>
      <c r="Y115" s="5">
        <f>Assists[[#This Row],[8+]]-Assists[[#This Row],[9+]]</f>
        <v>0.13120000000000004</v>
      </c>
      <c r="Z115" s="5">
        <f>Assists[[#This Row],[9+]]-Assists[[#This Row],[10+]]</f>
        <v>0.11426999999999998</v>
      </c>
      <c r="AA115" s="5">
        <f>Assists[[#This Row],[10+]]-Assists[[#This Row],[11+]]</f>
        <v>8.8769999999999988E-2</v>
      </c>
      <c r="AB115" s="5">
        <f>Assists[[#This Row],[11+]]-Assists[[#This Row],[12+]]</f>
        <v>6.2930000000000014E-2</v>
      </c>
    </row>
    <row r="116" spans="1:28" x14ac:dyDescent="0.25">
      <c r="A116" s="10">
        <v>22400795</v>
      </c>
      <c r="B116" t="s">
        <v>155</v>
      </c>
      <c r="C116" t="s">
        <v>270</v>
      </c>
      <c r="D116" s="11">
        <v>0.89583333333333337</v>
      </c>
      <c r="E116" s="6" t="str">
        <f>HYPERLINK("https://www.nba.com/stats/player/1641705/boxscores-traditional", "Victor Wembanyama")</f>
        <v>Victor Wembanyama</v>
      </c>
      <c r="F116">
        <v>3.4</v>
      </c>
      <c r="G116" s="4">
        <v>0.8</v>
      </c>
      <c r="H116" s="3">
        <v>0.95994000000000002</v>
      </c>
      <c r="I116" s="3">
        <v>0.69145999999999996</v>
      </c>
      <c r="J116" s="3">
        <v>0.22663</v>
      </c>
      <c r="K116" s="3">
        <v>2.2749999999999999E-2</v>
      </c>
      <c r="L116" s="3">
        <v>5.8E-4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5">
        <f>Assists[[#This Row],[2+]]-Assists[[#This Row],[3+]]</f>
        <v>0.26848000000000005</v>
      </c>
      <c r="T116" s="5">
        <f>Assists[[#This Row],[3+]]-Assists[[#This Row],[4+]]</f>
        <v>0.46482999999999997</v>
      </c>
      <c r="U116" s="5">
        <f>Assists[[#This Row],[4+]]-Assists[[#This Row],[5+]]</f>
        <v>0.20388000000000001</v>
      </c>
      <c r="V116" s="5">
        <f>Assists[[#This Row],[5+]]-Assists[[#This Row],[6+]]</f>
        <v>2.2169999999999999E-2</v>
      </c>
      <c r="W116" s="5">
        <f>Assists[[#This Row],[6+]]-Assists[[#This Row],[7+]]</f>
        <v>5.8E-4</v>
      </c>
      <c r="X116" s="5">
        <f>Assists[[#This Row],[7+]]-Assists[[#This Row],[8+]]</f>
        <v>0</v>
      </c>
      <c r="Y116" s="5">
        <f>Assists[[#This Row],[8+]]-Assists[[#This Row],[9+]]</f>
        <v>0</v>
      </c>
      <c r="Z116" s="5">
        <f>Assists[[#This Row],[9+]]-Assists[[#This Row],[10+]]</f>
        <v>0</v>
      </c>
      <c r="AA116" s="5">
        <f>Assists[[#This Row],[10+]]-Assists[[#This Row],[11+]]</f>
        <v>0</v>
      </c>
      <c r="AB116" s="5">
        <f>Assists[[#This Row],[11+]]-Assists[[#This Row],[12+]]</f>
        <v>0</v>
      </c>
    </row>
    <row r="117" spans="1:28" x14ac:dyDescent="0.25">
      <c r="A117" s="10">
        <v>22400795</v>
      </c>
      <c r="B117" t="s">
        <v>155</v>
      </c>
      <c r="C117" t="s">
        <v>270</v>
      </c>
      <c r="D117" s="11">
        <v>0.89583333333333337</v>
      </c>
      <c r="E117" s="6" t="str">
        <f>HYPERLINK("https://www.nba.com/stats/player/1631110/boxscores-traditional", "Jeremy Sochan")</f>
        <v>Jeremy Sochan</v>
      </c>
      <c r="F117">
        <v>2.6</v>
      </c>
      <c r="G117" s="4">
        <v>0.49</v>
      </c>
      <c r="H117" s="3">
        <v>0.88876999999999995</v>
      </c>
      <c r="I117" s="3">
        <v>0.20610999999999999</v>
      </c>
      <c r="J117" s="3">
        <v>2.1199999999999999E-3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5">
        <f>Assists[[#This Row],[2+]]-Assists[[#This Row],[3+]]</f>
        <v>0.68265999999999993</v>
      </c>
      <c r="T117" s="5">
        <f>Assists[[#This Row],[3+]]-Assists[[#This Row],[4+]]</f>
        <v>0.20398999999999998</v>
      </c>
      <c r="U117" s="5">
        <f>Assists[[#This Row],[4+]]-Assists[[#This Row],[5+]]</f>
        <v>2.1199999999999999E-3</v>
      </c>
      <c r="V117" s="5">
        <f>Assists[[#This Row],[5+]]-Assists[[#This Row],[6+]]</f>
        <v>0</v>
      </c>
      <c r="W117" s="5">
        <f>Assists[[#This Row],[6+]]-Assists[[#This Row],[7+]]</f>
        <v>0</v>
      </c>
      <c r="X117" s="5">
        <f>Assists[[#This Row],[7+]]-Assists[[#This Row],[8+]]</f>
        <v>0</v>
      </c>
      <c r="Y117" s="5">
        <f>Assists[[#This Row],[8+]]-Assists[[#This Row],[9+]]</f>
        <v>0</v>
      </c>
      <c r="Z117" s="5">
        <f>Assists[[#This Row],[9+]]-Assists[[#This Row],[10+]]</f>
        <v>0</v>
      </c>
      <c r="AA117" s="5">
        <f>Assists[[#This Row],[10+]]-Assists[[#This Row],[11+]]</f>
        <v>0</v>
      </c>
      <c r="AB117" s="5">
        <f>Assists[[#This Row],[11+]]-Assists[[#This Row],[12+]]</f>
        <v>0</v>
      </c>
    </row>
    <row r="118" spans="1:28" x14ac:dyDescent="0.25">
      <c r="A118" s="10">
        <v>22400795</v>
      </c>
      <c r="B118" t="s">
        <v>155</v>
      </c>
      <c r="C118" t="s">
        <v>270</v>
      </c>
      <c r="D118" s="11">
        <v>0.89583333333333337</v>
      </c>
      <c r="E118" s="6" t="str">
        <f>HYPERLINK("https://www.nba.com/stats/player/1642264/boxscores-traditional", "Stephon Castle")</f>
        <v>Stephon Castle</v>
      </c>
      <c r="F118">
        <v>2.4</v>
      </c>
      <c r="G118" s="4">
        <v>0.49</v>
      </c>
      <c r="H118" s="3">
        <v>0.79388999999999998</v>
      </c>
      <c r="I118" s="3">
        <v>0.11123</v>
      </c>
      <c r="J118" s="3">
        <v>5.4000000000000001E-4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5">
        <f>Assists[[#This Row],[2+]]-Assists[[#This Row],[3+]]</f>
        <v>0.68266000000000004</v>
      </c>
      <c r="T118" s="5">
        <f>Assists[[#This Row],[3+]]-Assists[[#This Row],[4+]]</f>
        <v>0.11069</v>
      </c>
      <c r="U118" s="5">
        <f>Assists[[#This Row],[4+]]-Assists[[#This Row],[5+]]</f>
        <v>5.4000000000000001E-4</v>
      </c>
      <c r="V118" s="5">
        <f>Assists[[#This Row],[5+]]-Assists[[#This Row],[6+]]</f>
        <v>0</v>
      </c>
      <c r="W118" s="5">
        <f>Assists[[#This Row],[6+]]-Assists[[#This Row],[7+]]</f>
        <v>0</v>
      </c>
      <c r="X118" s="5">
        <f>Assists[[#This Row],[7+]]-Assists[[#This Row],[8+]]</f>
        <v>0</v>
      </c>
      <c r="Y118" s="5">
        <f>Assists[[#This Row],[8+]]-Assists[[#This Row],[9+]]</f>
        <v>0</v>
      </c>
      <c r="Z118" s="5">
        <f>Assists[[#This Row],[9+]]-Assists[[#This Row],[10+]]</f>
        <v>0</v>
      </c>
      <c r="AA118" s="5">
        <f>Assists[[#This Row],[10+]]-Assists[[#This Row],[11+]]</f>
        <v>0</v>
      </c>
      <c r="AB118" s="5">
        <f>Assists[[#This Row],[11+]]-Assists[[#This Row],[12+]]</f>
        <v>0</v>
      </c>
    </row>
    <row r="119" spans="1:28" x14ac:dyDescent="0.25">
      <c r="A119" s="10">
        <v>22400795</v>
      </c>
      <c r="B119" t="s">
        <v>155</v>
      </c>
      <c r="C119" t="s">
        <v>270</v>
      </c>
      <c r="D119" s="11">
        <v>0.89583333333333337</v>
      </c>
      <c r="E119" s="6" t="str">
        <f>HYPERLINK("https://www.nba.com/stats/player/1630170/boxscores-traditional", "Devin Vassell")</f>
        <v>Devin Vassell</v>
      </c>
      <c r="F119">
        <v>2.4</v>
      </c>
      <c r="G119" s="4">
        <v>1.2</v>
      </c>
      <c r="H119" s="3">
        <v>0.62929999999999997</v>
      </c>
      <c r="I119" s="3">
        <v>0.30853999999999998</v>
      </c>
      <c r="J119" s="3">
        <v>9.1759999999999994E-2</v>
      </c>
      <c r="K119" s="3">
        <v>1.4999999999999999E-2</v>
      </c>
      <c r="L119" s="3">
        <v>1.3500000000000001E-3</v>
      </c>
      <c r="M119" s="3">
        <v>6.0000000000000002E-5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5">
        <f>Assists[[#This Row],[2+]]-Assists[[#This Row],[3+]]</f>
        <v>0.32075999999999999</v>
      </c>
      <c r="T119" s="5">
        <f>Assists[[#This Row],[3+]]-Assists[[#This Row],[4+]]</f>
        <v>0.21677999999999997</v>
      </c>
      <c r="U119" s="5">
        <f>Assists[[#This Row],[4+]]-Assists[[#This Row],[5+]]</f>
        <v>7.6759999999999995E-2</v>
      </c>
      <c r="V119" s="5">
        <f>Assists[[#This Row],[5+]]-Assists[[#This Row],[6+]]</f>
        <v>1.3649999999999999E-2</v>
      </c>
      <c r="W119" s="5">
        <f>Assists[[#This Row],[6+]]-Assists[[#This Row],[7+]]</f>
        <v>1.2900000000000001E-3</v>
      </c>
      <c r="X119" s="5">
        <f>Assists[[#This Row],[7+]]-Assists[[#This Row],[8+]]</f>
        <v>6.0000000000000002E-5</v>
      </c>
      <c r="Y119" s="5">
        <f>Assists[[#This Row],[8+]]-Assists[[#This Row],[9+]]</f>
        <v>0</v>
      </c>
      <c r="Z119" s="5">
        <f>Assists[[#This Row],[9+]]-Assists[[#This Row],[10+]]</f>
        <v>0</v>
      </c>
      <c r="AA119" s="5">
        <f>Assists[[#This Row],[10+]]-Assists[[#This Row],[11+]]</f>
        <v>0</v>
      </c>
      <c r="AB119" s="5">
        <f>Assists[[#This Row],[11+]]-Assists[[#This Row],[12+]]</f>
        <v>0</v>
      </c>
    </row>
    <row r="120" spans="1:28" x14ac:dyDescent="0.25">
      <c r="A120" s="10">
        <v>22400795</v>
      </c>
      <c r="B120" t="s">
        <v>270</v>
      </c>
      <c r="C120" t="s">
        <v>155</v>
      </c>
      <c r="D120" s="11">
        <v>0.89583333333333337</v>
      </c>
      <c r="E120" s="6" t="str">
        <f>HYPERLINK("https://www.nba.com/stats/player/1626145/boxscores-traditional", "Tyus Jones")</f>
        <v>Tyus Jones</v>
      </c>
      <c r="F120">
        <v>6.8</v>
      </c>
      <c r="G120" s="4">
        <v>2.4820000000000002</v>
      </c>
      <c r="H120" s="3">
        <v>0.97319999999999995</v>
      </c>
      <c r="I120" s="3">
        <v>0.93698999999999999</v>
      </c>
      <c r="J120" s="3">
        <v>0.87075999999999998</v>
      </c>
      <c r="K120" s="3">
        <v>0.76729999999999998</v>
      </c>
      <c r="L120" s="3">
        <v>0.62551999999999996</v>
      </c>
      <c r="M120" s="3">
        <v>0.46811999999999998</v>
      </c>
      <c r="N120" s="3">
        <v>0.31561</v>
      </c>
      <c r="O120" s="3">
        <v>0.18673000000000001</v>
      </c>
      <c r="P120" s="3">
        <v>9.8530000000000006E-2</v>
      </c>
      <c r="Q120" s="3">
        <v>4.5510000000000002E-2</v>
      </c>
      <c r="R120" s="3">
        <v>1.7860000000000001E-2</v>
      </c>
      <c r="S120" s="5">
        <f>Assists[[#This Row],[2+]]-Assists[[#This Row],[3+]]</f>
        <v>3.6209999999999964E-2</v>
      </c>
      <c r="T120" s="5">
        <f>Assists[[#This Row],[3+]]-Assists[[#This Row],[4+]]</f>
        <v>6.6230000000000011E-2</v>
      </c>
      <c r="U120" s="5">
        <f>Assists[[#This Row],[4+]]-Assists[[#This Row],[5+]]</f>
        <v>0.10346</v>
      </c>
      <c r="V120" s="5">
        <f>Assists[[#This Row],[5+]]-Assists[[#This Row],[6+]]</f>
        <v>0.14178000000000002</v>
      </c>
      <c r="W120" s="5">
        <f>Assists[[#This Row],[6+]]-Assists[[#This Row],[7+]]</f>
        <v>0.15739999999999998</v>
      </c>
      <c r="X120" s="5">
        <f>Assists[[#This Row],[7+]]-Assists[[#This Row],[8+]]</f>
        <v>0.15250999999999998</v>
      </c>
      <c r="Y120" s="5">
        <f>Assists[[#This Row],[8+]]-Assists[[#This Row],[9+]]</f>
        <v>0.12887999999999999</v>
      </c>
      <c r="Z120" s="5">
        <f>Assists[[#This Row],[9+]]-Assists[[#This Row],[10+]]</f>
        <v>8.8200000000000001E-2</v>
      </c>
      <c r="AA120" s="5">
        <f>Assists[[#This Row],[10+]]-Assists[[#This Row],[11+]]</f>
        <v>5.3020000000000005E-2</v>
      </c>
      <c r="AB120" s="5">
        <f>Assists[[#This Row],[11+]]-Assists[[#This Row],[12+]]</f>
        <v>2.7650000000000001E-2</v>
      </c>
    </row>
    <row r="121" spans="1:28" x14ac:dyDescent="0.25">
      <c r="A121" s="10">
        <v>22400795</v>
      </c>
      <c r="B121" t="s">
        <v>270</v>
      </c>
      <c r="C121" t="s">
        <v>155</v>
      </c>
      <c r="D121" s="11">
        <v>0.89583333333333337</v>
      </c>
      <c r="E121" s="6" t="str">
        <f>HYPERLINK("https://www.nba.com/stats/player/1626164/boxscores-traditional", "Devin Booker")</f>
        <v>Devin Booker</v>
      </c>
      <c r="F121">
        <v>6</v>
      </c>
      <c r="G121" s="4">
        <v>3.347</v>
      </c>
      <c r="H121" s="3">
        <v>0.88492999999999999</v>
      </c>
      <c r="I121" s="3">
        <v>0.81594</v>
      </c>
      <c r="J121" s="3">
        <v>0.72575000000000001</v>
      </c>
      <c r="K121" s="3">
        <v>0.61790999999999996</v>
      </c>
      <c r="L121" s="3">
        <v>0.5</v>
      </c>
      <c r="M121" s="3">
        <v>0.38208999999999999</v>
      </c>
      <c r="N121" s="3">
        <v>0.27424999999999999</v>
      </c>
      <c r="O121" s="3">
        <v>0.18406</v>
      </c>
      <c r="P121" s="3">
        <v>0.11507000000000001</v>
      </c>
      <c r="Q121" s="3">
        <v>6.8110000000000004E-2</v>
      </c>
      <c r="R121" s="3">
        <v>3.6729999999999999E-2</v>
      </c>
      <c r="S121" s="5">
        <f>Assists[[#This Row],[2+]]-Assists[[#This Row],[3+]]</f>
        <v>6.8989999999999996E-2</v>
      </c>
      <c r="T121" s="5">
        <f>Assists[[#This Row],[3+]]-Assists[[#This Row],[4+]]</f>
        <v>9.0189999999999992E-2</v>
      </c>
      <c r="U121" s="5">
        <f>Assists[[#This Row],[4+]]-Assists[[#This Row],[5+]]</f>
        <v>0.10784000000000005</v>
      </c>
      <c r="V121" s="5">
        <f>Assists[[#This Row],[5+]]-Assists[[#This Row],[6+]]</f>
        <v>0.11790999999999996</v>
      </c>
      <c r="W121" s="5">
        <f>Assists[[#This Row],[6+]]-Assists[[#This Row],[7+]]</f>
        <v>0.11791000000000001</v>
      </c>
      <c r="X121" s="5">
        <f>Assists[[#This Row],[7+]]-Assists[[#This Row],[8+]]</f>
        <v>0.10783999999999999</v>
      </c>
      <c r="Y121" s="5">
        <f>Assists[[#This Row],[8+]]-Assists[[#This Row],[9+]]</f>
        <v>9.0189999999999992E-2</v>
      </c>
      <c r="Z121" s="5">
        <f>Assists[[#This Row],[9+]]-Assists[[#This Row],[10+]]</f>
        <v>6.8989999999999996E-2</v>
      </c>
      <c r="AA121" s="5">
        <f>Assists[[#This Row],[10+]]-Assists[[#This Row],[11+]]</f>
        <v>4.6960000000000002E-2</v>
      </c>
      <c r="AB121" s="5">
        <f>Assists[[#This Row],[11+]]-Assists[[#This Row],[12+]]</f>
        <v>3.1380000000000005E-2</v>
      </c>
    </row>
    <row r="122" spans="1:28" x14ac:dyDescent="0.25">
      <c r="A122" s="10">
        <v>22400795</v>
      </c>
      <c r="B122" t="s">
        <v>270</v>
      </c>
      <c r="C122" t="s">
        <v>155</v>
      </c>
      <c r="D122" s="11">
        <v>0.89583333333333337</v>
      </c>
      <c r="E122" s="6" t="str">
        <f>HYPERLINK("https://www.nba.com/stats/player/203078/boxscores-traditional", "Bradley Beal")</f>
        <v>Bradley Beal</v>
      </c>
      <c r="F122">
        <v>4</v>
      </c>
      <c r="G122" s="4">
        <v>1.673</v>
      </c>
      <c r="H122" s="3">
        <v>0.88492999999999999</v>
      </c>
      <c r="I122" s="3">
        <v>0.72575000000000001</v>
      </c>
      <c r="J122" s="3">
        <v>0.5</v>
      </c>
      <c r="K122" s="3">
        <v>0.27424999999999999</v>
      </c>
      <c r="L122" s="3">
        <v>0.11507000000000001</v>
      </c>
      <c r="M122" s="3">
        <v>3.6729999999999999E-2</v>
      </c>
      <c r="N122" s="3">
        <v>8.4200000000000004E-3</v>
      </c>
      <c r="O122" s="3">
        <v>1.39E-3</v>
      </c>
      <c r="P122" s="3">
        <v>1.7000000000000001E-4</v>
      </c>
      <c r="Q122" s="3">
        <v>0</v>
      </c>
      <c r="R122" s="3">
        <v>0</v>
      </c>
      <c r="S122" s="5">
        <f>Assists[[#This Row],[2+]]-Assists[[#This Row],[3+]]</f>
        <v>0.15917999999999999</v>
      </c>
      <c r="T122" s="5">
        <f>Assists[[#This Row],[3+]]-Assists[[#This Row],[4+]]</f>
        <v>0.22575000000000001</v>
      </c>
      <c r="U122" s="5">
        <f>Assists[[#This Row],[4+]]-Assists[[#This Row],[5+]]</f>
        <v>0.22575000000000001</v>
      </c>
      <c r="V122" s="5">
        <f>Assists[[#This Row],[5+]]-Assists[[#This Row],[6+]]</f>
        <v>0.15917999999999999</v>
      </c>
      <c r="W122" s="5">
        <f>Assists[[#This Row],[6+]]-Assists[[#This Row],[7+]]</f>
        <v>7.8340000000000007E-2</v>
      </c>
      <c r="X122" s="5">
        <f>Assists[[#This Row],[7+]]-Assists[[#This Row],[8+]]</f>
        <v>2.8309999999999998E-2</v>
      </c>
      <c r="Y122" s="5">
        <f>Assists[[#This Row],[8+]]-Assists[[#This Row],[9+]]</f>
        <v>7.0300000000000007E-3</v>
      </c>
      <c r="Z122" s="5">
        <f>Assists[[#This Row],[9+]]-Assists[[#This Row],[10+]]</f>
        <v>1.2199999999999999E-3</v>
      </c>
      <c r="AA122" s="5">
        <f>Assists[[#This Row],[10+]]-Assists[[#This Row],[11+]]</f>
        <v>1.7000000000000001E-4</v>
      </c>
      <c r="AB122" s="5">
        <f>Assists[[#This Row],[11+]]-Assists[[#This Row],[12+]]</f>
        <v>0</v>
      </c>
    </row>
    <row r="123" spans="1:28" x14ac:dyDescent="0.25">
      <c r="A123" s="10">
        <v>22400795</v>
      </c>
      <c r="B123" t="s">
        <v>270</v>
      </c>
      <c r="C123" t="s">
        <v>155</v>
      </c>
      <c r="D123" s="11">
        <v>0.89583333333333337</v>
      </c>
      <c r="E123" s="6" t="str">
        <f>HYPERLINK("https://www.nba.com/stats/player/201142/boxscores-traditional", "Kevin Durant")</f>
        <v>Kevin Durant</v>
      </c>
      <c r="F123">
        <v>4.5999999999999996</v>
      </c>
      <c r="G123" s="4">
        <v>2.3319999999999999</v>
      </c>
      <c r="H123" s="3">
        <v>0.86650000000000005</v>
      </c>
      <c r="I123" s="3">
        <v>0.75490000000000002</v>
      </c>
      <c r="J123" s="3">
        <v>0.60257000000000005</v>
      </c>
      <c r="K123" s="3">
        <v>0.43251000000000001</v>
      </c>
      <c r="L123" s="3">
        <v>0.27424999999999999</v>
      </c>
      <c r="M123" s="3">
        <v>0.15151000000000001</v>
      </c>
      <c r="N123" s="3">
        <v>7.2150000000000006E-2</v>
      </c>
      <c r="O123" s="3">
        <v>2.938E-2</v>
      </c>
      <c r="P123" s="3">
        <v>1.017E-2</v>
      </c>
      <c r="Q123" s="3">
        <v>3.0699999999999998E-3</v>
      </c>
      <c r="R123" s="3">
        <v>7.6000000000000004E-4</v>
      </c>
      <c r="S123" s="5">
        <f>Assists[[#This Row],[2+]]-Assists[[#This Row],[3+]]</f>
        <v>0.11160000000000003</v>
      </c>
      <c r="T123" s="5">
        <f>Assists[[#This Row],[3+]]-Assists[[#This Row],[4+]]</f>
        <v>0.15232999999999997</v>
      </c>
      <c r="U123" s="5">
        <f>Assists[[#This Row],[4+]]-Assists[[#This Row],[5+]]</f>
        <v>0.17006000000000004</v>
      </c>
      <c r="V123" s="5">
        <f>Assists[[#This Row],[5+]]-Assists[[#This Row],[6+]]</f>
        <v>0.15826000000000001</v>
      </c>
      <c r="W123" s="5">
        <f>Assists[[#This Row],[6+]]-Assists[[#This Row],[7+]]</f>
        <v>0.12273999999999999</v>
      </c>
      <c r="X123" s="5">
        <f>Assists[[#This Row],[7+]]-Assists[[#This Row],[8+]]</f>
        <v>7.936E-2</v>
      </c>
      <c r="Y123" s="5">
        <f>Assists[[#This Row],[8+]]-Assists[[#This Row],[9+]]</f>
        <v>4.2770000000000002E-2</v>
      </c>
      <c r="Z123" s="5">
        <f>Assists[[#This Row],[9+]]-Assists[[#This Row],[10+]]</f>
        <v>1.9209999999999998E-2</v>
      </c>
      <c r="AA123" s="5">
        <f>Assists[[#This Row],[10+]]-Assists[[#This Row],[11+]]</f>
        <v>7.1000000000000004E-3</v>
      </c>
      <c r="AB123" s="5">
        <f>Assists[[#This Row],[11+]]-Assists[[#This Row],[12+]]</f>
        <v>2.3099999999999996E-3</v>
      </c>
    </row>
    <row r="124" spans="1:28" x14ac:dyDescent="0.25">
      <c r="A124" s="10">
        <v>22400795</v>
      </c>
      <c r="B124" t="s">
        <v>270</v>
      </c>
      <c r="C124" t="s">
        <v>155</v>
      </c>
      <c r="D124" s="11">
        <v>0.89583333333333337</v>
      </c>
      <c r="E124" s="6" t="str">
        <f>HYPERLINK("https://www.nba.com/stats/player/1628960/boxscores-traditional", "Grayson Allen")</f>
        <v>Grayson Allen</v>
      </c>
      <c r="F124">
        <v>3.2</v>
      </c>
      <c r="G124" s="4">
        <v>1.47</v>
      </c>
      <c r="H124" s="3">
        <v>0.79388999999999998</v>
      </c>
      <c r="I124" s="3">
        <v>0.55567</v>
      </c>
      <c r="J124" s="3">
        <v>0.29459999999999997</v>
      </c>
      <c r="K124" s="3">
        <v>0.11123</v>
      </c>
      <c r="L124" s="3">
        <v>2.8719999999999999E-2</v>
      </c>
      <c r="M124" s="3">
        <v>4.7999999999999996E-3</v>
      </c>
      <c r="N124" s="3">
        <v>5.4000000000000001E-4</v>
      </c>
      <c r="O124" s="3">
        <v>4.0000000000000003E-5</v>
      </c>
      <c r="P124" s="3">
        <v>0</v>
      </c>
      <c r="Q124" s="3">
        <v>0</v>
      </c>
      <c r="R124" s="3">
        <v>0</v>
      </c>
      <c r="S124" s="5">
        <f>Assists[[#This Row],[2+]]-Assists[[#This Row],[3+]]</f>
        <v>0.23821999999999999</v>
      </c>
      <c r="T124" s="5">
        <f>Assists[[#This Row],[3+]]-Assists[[#This Row],[4+]]</f>
        <v>0.26107000000000002</v>
      </c>
      <c r="U124" s="5">
        <f>Assists[[#This Row],[4+]]-Assists[[#This Row],[5+]]</f>
        <v>0.18336999999999998</v>
      </c>
      <c r="V124" s="5">
        <f>Assists[[#This Row],[5+]]-Assists[[#This Row],[6+]]</f>
        <v>8.251E-2</v>
      </c>
      <c r="W124" s="5">
        <f>Assists[[#This Row],[6+]]-Assists[[#This Row],[7+]]</f>
        <v>2.392E-2</v>
      </c>
      <c r="X124" s="5">
        <f>Assists[[#This Row],[7+]]-Assists[[#This Row],[8+]]</f>
        <v>4.2599999999999999E-3</v>
      </c>
      <c r="Y124" s="5">
        <f>Assists[[#This Row],[8+]]-Assists[[#This Row],[9+]]</f>
        <v>5.0000000000000001E-4</v>
      </c>
      <c r="Z124" s="5">
        <f>Assists[[#This Row],[9+]]-Assists[[#This Row],[10+]]</f>
        <v>4.0000000000000003E-5</v>
      </c>
      <c r="AA124" s="5">
        <f>Assists[[#This Row],[10+]]-Assists[[#This Row],[11+]]</f>
        <v>0</v>
      </c>
      <c r="AB124" s="5">
        <f>Assists[[#This Row],[11+]]-Assists[[#This Row],[12+]]</f>
        <v>0</v>
      </c>
    </row>
    <row r="125" spans="1:28" x14ac:dyDescent="0.25">
      <c r="A125" s="10">
        <v>22400795</v>
      </c>
      <c r="B125" t="s">
        <v>270</v>
      </c>
      <c r="C125" t="s">
        <v>155</v>
      </c>
      <c r="D125" s="11">
        <v>0.89583333333333337</v>
      </c>
      <c r="E125" s="6" t="str">
        <f>HYPERLINK("https://www.nba.com/stats/player/203486/boxscores-traditional", "Mason Plumlee")</f>
        <v>Mason Plumlee</v>
      </c>
      <c r="F125">
        <v>2.8</v>
      </c>
      <c r="G125" s="4">
        <v>1.1659999999999999</v>
      </c>
      <c r="H125" s="3">
        <v>0.75490000000000002</v>
      </c>
      <c r="I125" s="3">
        <v>0.43251000000000001</v>
      </c>
      <c r="J125" s="3">
        <v>0.15151000000000001</v>
      </c>
      <c r="K125" s="3">
        <v>2.938E-2</v>
      </c>
      <c r="L125" s="3">
        <v>3.0699999999999998E-3</v>
      </c>
      <c r="M125" s="3">
        <v>1.6000000000000001E-4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5">
        <f>Assists[[#This Row],[2+]]-Assists[[#This Row],[3+]]</f>
        <v>0.32239000000000001</v>
      </c>
      <c r="T125" s="5">
        <f>Assists[[#This Row],[3+]]-Assists[[#This Row],[4+]]</f>
        <v>0.28100000000000003</v>
      </c>
      <c r="U125" s="5">
        <f>Assists[[#This Row],[4+]]-Assists[[#This Row],[5+]]</f>
        <v>0.12213</v>
      </c>
      <c r="V125" s="5">
        <f>Assists[[#This Row],[5+]]-Assists[[#This Row],[6+]]</f>
        <v>2.631E-2</v>
      </c>
      <c r="W125" s="5">
        <f>Assists[[#This Row],[6+]]-Assists[[#This Row],[7+]]</f>
        <v>2.9099999999999998E-3</v>
      </c>
      <c r="X125" s="5">
        <f>Assists[[#This Row],[7+]]-Assists[[#This Row],[8+]]</f>
        <v>1.6000000000000001E-4</v>
      </c>
      <c r="Y125" s="5">
        <f>Assists[[#This Row],[8+]]-Assists[[#This Row],[9+]]</f>
        <v>0</v>
      </c>
      <c r="Z125" s="5">
        <f>Assists[[#This Row],[9+]]-Assists[[#This Row],[10+]]</f>
        <v>0</v>
      </c>
      <c r="AA125" s="5">
        <f>Assists[[#This Row],[10+]]-Assists[[#This Row],[11+]]</f>
        <v>0</v>
      </c>
      <c r="AB125" s="5">
        <f>Assists[[#This Row],[11+]]-Assists[[#This Row],[12+]]</f>
        <v>0</v>
      </c>
    </row>
    <row r="126" spans="1:28" x14ac:dyDescent="0.25">
      <c r="A126" s="10">
        <v>22400795</v>
      </c>
      <c r="B126" t="s">
        <v>270</v>
      </c>
      <c r="C126" t="s">
        <v>155</v>
      </c>
      <c r="D126" s="11">
        <v>0.89583333333333337</v>
      </c>
      <c r="E126" s="6" t="str">
        <f>HYPERLINK("https://www.nba.com/stats/player/1626220/boxscores-traditional", "Royce O'Neale")</f>
        <v>Royce O'Neale</v>
      </c>
      <c r="F126">
        <v>2.2000000000000002</v>
      </c>
      <c r="G126" s="4">
        <v>1.6</v>
      </c>
      <c r="H126" s="3">
        <v>0.55171999999999999</v>
      </c>
      <c r="I126" s="3">
        <v>0.30853999999999998</v>
      </c>
      <c r="J126" s="3">
        <v>0.13136</v>
      </c>
      <c r="K126" s="3">
        <v>4.0059999999999998E-2</v>
      </c>
      <c r="L126" s="3">
        <v>8.8900000000000003E-3</v>
      </c>
      <c r="M126" s="3">
        <v>1.3500000000000001E-3</v>
      </c>
      <c r="N126" s="3">
        <v>1.4999999999999999E-4</v>
      </c>
      <c r="O126" s="3">
        <v>0</v>
      </c>
      <c r="P126" s="3">
        <v>0</v>
      </c>
      <c r="Q126" s="3">
        <v>0</v>
      </c>
      <c r="R126" s="3">
        <v>0</v>
      </c>
      <c r="S126" s="5">
        <f>Assists[[#This Row],[2+]]-Assists[[#This Row],[3+]]</f>
        <v>0.24318000000000001</v>
      </c>
      <c r="T126" s="5">
        <f>Assists[[#This Row],[3+]]-Assists[[#This Row],[4+]]</f>
        <v>0.17717999999999998</v>
      </c>
      <c r="U126" s="5">
        <f>Assists[[#This Row],[4+]]-Assists[[#This Row],[5+]]</f>
        <v>9.1300000000000006E-2</v>
      </c>
      <c r="V126" s="5">
        <f>Assists[[#This Row],[5+]]-Assists[[#This Row],[6+]]</f>
        <v>3.1169999999999996E-2</v>
      </c>
      <c r="W126" s="5">
        <f>Assists[[#This Row],[6+]]-Assists[[#This Row],[7+]]</f>
        <v>7.5399999999999998E-3</v>
      </c>
      <c r="X126" s="5">
        <f>Assists[[#This Row],[7+]]-Assists[[#This Row],[8+]]</f>
        <v>1.2000000000000001E-3</v>
      </c>
      <c r="Y126" s="5">
        <f>Assists[[#This Row],[8+]]-Assists[[#This Row],[9+]]</f>
        <v>1.4999999999999999E-4</v>
      </c>
      <c r="Z126" s="5">
        <f>Assists[[#This Row],[9+]]-Assists[[#This Row],[10+]]</f>
        <v>0</v>
      </c>
      <c r="AA126" s="5">
        <f>Assists[[#This Row],[10+]]-Assists[[#This Row],[11+]]</f>
        <v>0</v>
      </c>
      <c r="AB126" s="5">
        <f>Assists[[#This Row],[11+]]-Assists[[#This Row],[12+]]</f>
        <v>0</v>
      </c>
    </row>
    <row r="127" spans="1:28" x14ac:dyDescent="0.25">
      <c r="A127" s="10">
        <v>22400795</v>
      </c>
      <c r="B127" t="s">
        <v>270</v>
      </c>
      <c r="C127" t="s">
        <v>155</v>
      </c>
      <c r="D127" s="11">
        <v>0.89583333333333337</v>
      </c>
      <c r="E127" s="6" t="str">
        <f>HYPERLINK("https://www.nba.com/stats/player/1631102/boxscores-traditional", "TyTy Washington Jr.")</f>
        <v>TyTy Washington Jr.</v>
      </c>
      <c r="F127">
        <v>2</v>
      </c>
      <c r="G127" s="4">
        <v>0.89400000000000002</v>
      </c>
      <c r="H127" s="3">
        <v>0.5</v>
      </c>
      <c r="I127" s="3">
        <v>0.13136</v>
      </c>
      <c r="J127" s="3">
        <v>1.255E-2</v>
      </c>
      <c r="K127" s="3">
        <v>3.8999999999999999E-4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5">
        <f>Assists[[#This Row],[2+]]-Assists[[#This Row],[3+]]</f>
        <v>0.36863999999999997</v>
      </c>
      <c r="T127" s="5">
        <f>Assists[[#This Row],[3+]]-Assists[[#This Row],[4+]]</f>
        <v>0.11881</v>
      </c>
      <c r="U127" s="5">
        <f>Assists[[#This Row],[4+]]-Assists[[#This Row],[5+]]</f>
        <v>1.2160000000000001E-2</v>
      </c>
      <c r="V127" s="5">
        <f>Assists[[#This Row],[5+]]-Assists[[#This Row],[6+]]</f>
        <v>3.8999999999999999E-4</v>
      </c>
      <c r="W127" s="5">
        <f>Assists[[#This Row],[6+]]-Assists[[#This Row],[7+]]</f>
        <v>0</v>
      </c>
      <c r="X127" s="5">
        <f>Assists[[#This Row],[7+]]-Assists[[#This Row],[8+]]</f>
        <v>0</v>
      </c>
      <c r="Y127" s="5">
        <f>Assists[[#This Row],[8+]]-Assists[[#This Row],[9+]]</f>
        <v>0</v>
      </c>
      <c r="Z127" s="5">
        <f>Assists[[#This Row],[9+]]-Assists[[#This Row],[10+]]</f>
        <v>0</v>
      </c>
      <c r="AA127" s="5">
        <f>Assists[[#This Row],[10+]]-Assists[[#This Row],[11+]]</f>
        <v>0</v>
      </c>
      <c r="AB127" s="5">
        <f>Assists[[#This Row],[11+]]-Assists[[#This Row],[12+]]</f>
        <v>0</v>
      </c>
    </row>
    <row r="128" spans="1:28" x14ac:dyDescent="0.25">
      <c r="A128" s="10">
        <v>22400796</v>
      </c>
      <c r="B128" t="s">
        <v>77</v>
      </c>
      <c r="C128" t="s">
        <v>78</v>
      </c>
      <c r="D128" s="11">
        <v>0.91666666666666663</v>
      </c>
      <c r="E128" s="6" t="str">
        <f>HYPERLINK("https://www.nba.com/stats/player/2544/boxscores-traditional", "LeBron James")</f>
        <v>LeBron James</v>
      </c>
      <c r="F128">
        <v>8.6</v>
      </c>
      <c r="G128" s="4">
        <v>1.3559999999999999</v>
      </c>
      <c r="H128" s="3">
        <v>1</v>
      </c>
      <c r="I128" s="3">
        <v>1</v>
      </c>
      <c r="J128" s="3">
        <v>0.99965000000000004</v>
      </c>
      <c r="K128" s="3">
        <v>0.99597999999999998</v>
      </c>
      <c r="L128" s="3">
        <v>0.97257000000000005</v>
      </c>
      <c r="M128" s="3">
        <v>0.88100000000000001</v>
      </c>
      <c r="N128" s="3">
        <v>0.67003000000000001</v>
      </c>
      <c r="O128" s="3">
        <v>0.38590999999999998</v>
      </c>
      <c r="P128" s="3">
        <v>0.15151000000000001</v>
      </c>
      <c r="Q128" s="3">
        <v>3.8359999999999998E-2</v>
      </c>
      <c r="R128" s="3">
        <v>6.0400000000000002E-3</v>
      </c>
      <c r="S128" s="5">
        <f>Assists[[#This Row],[2+]]-Assists[[#This Row],[3+]]</f>
        <v>0</v>
      </c>
      <c r="T128" s="5">
        <f>Assists[[#This Row],[3+]]-Assists[[#This Row],[4+]]</f>
        <v>3.4999999999996145E-4</v>
      </c>
      <c r="U128" s="5">
        <f>Assists[[#This Row],[4+]]-Assists[[#This Row],[5+]]</f>
        <v>3.6700000000000621E-3</v>
      </c>
      <c r="V128" s="5">
        <f>Assists[[#This Row],[5+]]-Assists[[#This Row],[6+]]</f>
        <v>2.3409999999999931E-2</v>
      </c>
      <c r="W128" s="5">
        <f>Assists[[#This Row],[6+]]-Assists[[#This Row],[7+]]</f>
        <v>9.157000000000004E-2</v>
      </c>
      <c r="X128" s="5">
        <f>Assists[[#This Row],[7+]]-Assists[[#This Row],[8+]]</f>
        <v>0.21096999999999999</v>
      </c>
      <c r="Y128" s="5">
        <f>Assists[[#This Row],[8+]]-Assists[[#This Row],[9+]]</f>
        <v>0.28412000000000004</v>
      </c>
      <c r="Z128" s="5">
        <f>Assists[[#This Row],[9+]]-Assists[[#This Row],[10+]]</f>
        <v>0.23439999999999997</v>
      </c>
      <c r="AA128" s="5">
        <f>Assists[[#This Row],[10+]]-Assists[[#This Row],[11+]]</f>
        <v>0.11315</v>
      </c>
      <c r="AB128" s="5">
        <f>Assists[[#This Row],[11+]]-Assists[[#This Row],[12+]]</f>
        <v>3.2320000000000002E-2</v>
      </c>
    </row>
    <row r="129" spans="1:28" x14ac:dyDescent="0.25">
      <c r="A129" s="10">
        <v>22400796</v>
      </c>
      <c r="B129" t="s">
        <v>77</v>
      </c>
      <c r="C129" t="s">
        <v>78</v>
      </c>
      <c r="D129" s="11">
        <v>0.91666666666666663</v>
      </c>
      <c r="E129" s="6" t="str">
        <f>HYPERLINK("https://www.nba.com/stats/player/1629029/boxscores-traditional", "Luka Doncic")</f>
        <v>Luka Doncic</v>
      </c>
      <c r="F129">
        <v>5.33</v>
      </c>
      <c r="G129" s="4">
        <v>1.8860000000000001</v>
      </c>
      <c r="H129" s="3">
        <v>0.96164000000000005</v>
      </c>
      <c r="I129" s="3">
        <v>0.89251000000000003</v>
      </c>
      <c r="J129" s="3">
        <v>0.76114999999999999</v>
      </c>
      <c r="K129" s="3">
        <v>0.56749000000000005</v>
      </c>
      <c r="L129" s="3">
        <v>0.35942000000000002</v>
      </c>
      <c r="M129" s="3">
        <v>0.18673000000000001</v>
      </c>
      <c r="N129" s="3">
        <v>7.7799999999999994E-2</v>
      </c>
      <c r="O129" s="3">
        <v>2.5590000000000002E-2</v>
      </c>
      <c r="P129" s="3">
        <v>6.5700000000000003E-3</v>
      </c>
      <c r="Q129" s="3">
        <v>1.31E-3</v>
      </c>
      <c r="R129" s="3">
        <v>2.0000000000000001E-4</v>
      </c>
      <c r="S129" s="5">
        <f>Assists[[#This Row],[2+]]-Assists[[#This Row],[3+]]</f>
        <v>6.9130000000000025E-2</v>
      </c>
      <c r="T129" s="5">
        <f>Assists[[#This Row],[3+]]-Assists[[#This Row],[4+]]</f>
        <v>0.13136000000000003</v>
      </c>
      <c r="U129" s="5">
        <f>Assists[[#This Row],[4+]]-Assists[[#This Row],[5+]]</f>
        <v>0.19365999999999994</v>
      </c>
      <c r="V129" s="5">
        <f>Assists[[#This Row],[5+]]-Assists[[#This Row],[6+]]</f>
        <v>0.20807000000000003</v>
      </c>
      <c r="W129" s="5">
        <f>Assists[[#This Row],[6+]]-Assists[[#This Row],[7+]]</f>
        <v>0.17269000000000001</v>
      </c>
      <c r="X129" s="5">
        <f>Assists[[#This Row],[7+]]-Assists[[#This Row],[8+]]</f>
        <v>0.10893000000000001</v>
      </c>
      <c r="Y129" s="5">
        <f>Assists[[#This Row],[8+]]-Assists[[#This Row],[9+]]</f>
        <v>5.2209999999999993E-2</v>
      </c>
      <c r="Z129" s="5">
        <f>Assists[[#This Row],[9+]]-Assists[[#This Row],[10+]]</f>
        <v>1.9020000000000002E-2</v>
      </c>
      <c r="AA129" s="5">
        <f>Assists[[#This Row],[10+]]-Assists[[#This Row],[11+]]</f>
        <v>5.2600000000000008E-3</v>
      </c>
      <c r="AB129" s="5">
        <f>Assists[[#This Row],[11+]]-Assists[[#This Row],[12+]]</f>
        <v>1.1099999999999999E-3</v>
      </c>
    </row>
    <row r="130" spans="1:28" x14ac:dyDescent="0.25">
      <c r="A130" s="10">
        <v>22400796</v>
      </c>
      <c r="B130" t="s">
        <v>77</v>
      </c>
      <c r="C130" t="s">
        <v>78</v>
      </c>
      <c r="D130" s="11">
        <v>0.91666666666666663</v>
      </c>
      <c r="E130" s="6" t="str">
        <f>HYPERLINK("https://www.nba.com/stats/player/203076/boxscores-traditional", "Anthony Davis")</f>
        <v>Anthony Davis</v>
      </c>
      <c r="F130">
        <v>3.25</v>
      </c>
      <c r="G130" s="4">
        <v>1.0900000000000001</v>
      </c>
      <c r="H130" s="3">
        <v>0.87492999999999999</v>
      </c>
      <c r="I130" s="3">
        <v>0.59094999999999998</v>
      </c>
      <c r="J130" s="3">
        <v>0.24510000000000001</v>
      </c>
      <c r="K130" s="3">
        <v>5.3699999999999998E-2</v>
      </c>
      <c r="L130" s="3">
        <v>5.8700000000000002E-3</v>
      </c>
      <c r="M130" s="3">
        <v>2.9E-4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5">
        <f>Assists[[#This Row],[2+]]-Assists[[#This Row],[3+]]</f>
        <v>0.28398000000000001</v>
      </c>
      <c r="T130" s="5">
        <f>Assists[[#This Row],[3+]]-Assists[[#This Row],[4+]]</f>
        <v>0.34584999999999999</v>
      </c>
      <c r="U130" s="5">
        <f>Assists[[#This Row],[4+]]-Assists[[#This Row],[5+]]</f>
        <v>0.19140000000000001</v>
      </c>
      <c r="V130" s="5">
        <f>Assists[[#This Row],[5+]]-Assists[[#This Row],[6+]]</f>
        <v>4.7829999999999998E-2</v>
      </c>
      <c r="W130" s="5">
        <f>Assists[[#This Row],[6+]]-Assists[[#This Row],[7+]]</f>
        <v>5.5799999999999999E-3</v>
      </c>
      <c r="X130" s="5">
        <f>Assists[[#This Row],[7+]]-Assists[[#This Row],[8+]]</f>
        <v>2.9E-4</v>
      </c>
      <c r="Y130" s="5">
        <f>Assists[[#This Row],[8+]]-Assists[[#This Row],[9+]]</f>
        <v>0</v>
      </c>
      <c r="Z130" s="5">
        <f>Assists[[#This Row],[9+]]-Assists[[#This Row],[10+]]</f>
        <v>0</v>
      </c>
      <c r="AA130" s="5">
        <f>Assists[[#This Row],[10+]]-Assists[[#This Row],[11+]]</f>
        <v>0</v>
      </c>
      <c r="AB130" s="5">
        <f>Assists[[#This Row],[11+]]-Assists[[#This Row],[12+]]</f>
        <v>0</v>
      </c>
    </row>
    <row r="131" spans="1:28" x14ac:dyDescent="0.25">
      <c r="A131" s="10">
        <v>22400796</v>
      </c>
      <c r="B131" t="s">
        <v>77</v>
      </c>
      <c r="C131" t="s">
        <v>78</v>
      </c>
      <c r="D131" s="11">
        <v>0.91666666666666663</v>
      </c>
      <c r="E131" s="6" t="str">
        <f>HYPERLINK("https://www.nba.com/stats/player/1630559/boxscores-traditional", "Austin Reaves")</f>
        <v>Austin Reaves</v>
      </c>
      <c r="F131">
        <v>5.6</v>
      </c>
      <c r="G131" s="4">
        <v>3.137</v>
      </c>
      <c r="H131" s="3">
        <v>0.87492999999999999</v>
      </c>
      <c r="I131" s="3">
        <v>0.79673000000000005</v>
      </c>
      <c r="J131" s="3">
        <v>0.69496999999999998</v>
      </c>
      <c r="K131" s="3">
        <v>0.57535000000000003</v>
      </c>
      <c r="L131" s="3">
        <v>0.44828000000000001</v>
      </c>
      <c r="M131" s="3">
        <v>0.32635999999999998</v>
      </c>
      <c r="N131" s="3">
        <v>0.22065000000000001</v>
      </c>
      <c r="O131" s="3">
        <v>0.14007</v>
      </c>
      <c r="P131" s="3">
        <v>8.0759999999999998E-2</v>
      </c>
      <c r="Q131" s="3">
        <v>4.2720000000000001E-2</v>
      </c>
      <c r="R131" s="3">
        <v>2.068E-2</v>
      </c>
      <c r="S131" s="5">
        <f>Assists[[#This Row],[2+]]-Assists[[#This Row],[3+]]</f>
        <v>7.8199999999999936E-2</v>
      </c>
      <c r="T131" s="5">
        <f>Assists[[#This Row],[3+]]-Assists[[#This Row],[4+]]</f>
        <v>0.10176000000000007</v>
      </c>
      <c r="U131" s="5">
        <f>Assists[[#This Row],[4+]]-Assists[[#This Row],[5+]]</f>
        <v>0.11961999999999995</v>
      </c>
      <c r="V131" s="5">
        <f>Assists[[#This Row],[5+]]-Assists[[#This Row],[6+]]</f>
        <v>0.12707000000000002</v>
      </c>
      <c r="W131" s="5">
        <f>Assists[[#This Row],[6+]]-Assists[[#This Row],[7+]]</f>
        <v>0.12192000000000003</v>
      </c>
      <c r="X131" s="5">
        <f>Assists[[#This Row],[7+]]-Assists[[#This Row],[8+]]</f>
        <v>0.10570999999999997</v>
      </c>
      <c r="Y131" s="5">
        <f>Assists[[#This Row],[8+]]-Assists[[#This Row],[9+]]</f>
        <v>8.0580000000000013E-2</v>
      </c>
      <c r="Z131" s="5">
        <f>Assists[[#This Row],[9+]]-Assists[[#This Row],[10+]]</f>
        <v>5.9310000000000002E-2</v>
      </c>
      <c r="AA131" s="5">
        <f>Assists[[#This Row],[10+]]-Assists[[#This Row],[11+]]</f>
        <v>3.8039999999999997E-2</v>
      </c>
      <c r="AB131" s="5">
        <f>Assists[[#This Row],[11+]]-Assists[[#This Row],[12+]]</f>
        <v>2.2040000000000001E-2</v>
      </c>
    </row>
    <row r="132" spans="1:28" x14ac:dyDescent="0.25">
      <c r="A132" s="10">
        <v>22400796</v>
      </c>
      <c r="B132" t="s">
        <v>77</v>
      </c>
      <c r="C132" t="s">
        <v>78</v>
      </c>
      <c r="D132" s="11">
        <v>0.91666666666666663</v>
      </c>
      <c r="E132" s="6" t="str">
        <f>HYPERLINK("https://www.nba.com/stats/player/1627827/boxscores-traditional", "Dorian Finney-Smith")</f>
        <v>Dorian Finney-Smith</v>
      </c>
      <c r="F132">
        <v>3</v>
      </c>
      <c r="G132" s="4">
        <v>1.673</v>
      </c>
      <c r="H132" s="3">
        <v>0.72575000000000001</v>
      </c>
      <c r="I132" s="3">
        <v>0.5</v>
      </c>
      <c r="J132" s="3">
        <v>0.27424999999999999</v>
      </c>
      <c r="K132" s="3">
        <v>0.11507000000000001</v>
      </c>
      <c r="L132" s="3">
        <v>3.6729999999999999E-2</v>
      </c>
      <c r="M132" s="3">
        <v>8.4200000000000004E-3</v>
      </c>
      <c r="N132" s="3">
        <v>1.39E-3</v>
      </c>
      <c r="O132" s="3">
        <v>1.7000000000000001E-4</v>
      </c>
      <c r="P132" s="3">
        <v>0</v>
      </c>
      <c r="Q132" s="3">
        <v>0</v>
      </c>
      <c r="R132" s="3">
        <v>0</v>
      </c>
      <c r="S132" s="5">
        <f>Assists[[#This Row],[2+]]-Assists[[#This Row],[3+]]</f>
        <v>0.22575000000000001</v>
      </c>
      <c r="T132" s="5">
        <f>Assists[[#This Row],[3+]]-Assists[[#This Row],[4+]]</f>
        <v>0.22575000000000001</v>
      </c>
      <c r="U132" s="5">
        <f>Assists[[#This Row],[4+]]-Assists[[#This Row],[5+]]</f>
        <v>0.15917999999999999</v>
      </c>
      <c r="V132" s="5">
        <f>Assists[[#This Row],[5+]]-Assists[[#This Row],[6+]]</f>
        <v>7.8340000000000007E-2</v>
      </c>
      <c r="W132" s="5">
        <f>Assists[[#This Row],[6+]]-Assists[[#This Row],[7+]]</f>
        <v>2.8309999999999998E-2</v>
      </c>
      <c r="X132" s="5">
        <f>Assists[[#This Row],[7+]]-Assists[[#This Row],[8+]]</f>
        <v>7.0300000000000007E-3</v>
      </c>
      <c r="Y132" s="5">
        <f>Assists[[#This Row],[8+]]-Assists[[#This Row],[9+]]</f>
        <v>1.2199999999999999E-3</v>
      </c>
      <c r="Z132" s="5">
        <f>Assists[[#This Row],[9+]]-Assists[[#This Row],[10+]]</f>
        <v>1.7000000000000001E-4</v>
      </c>
      <c r="AA132" s="5">
        <f>Assists[[#This Row],[10+]]-Assists[[#This Row],[11+]]</f>
        <v>0</v>
      </c>
      <c r="AB132" s="5">
        <f>Assists[[#This Row],[11+]]-Assists[[#This Row],[12+]]</f>
        <v>0</v>
      </c>
    </row>
    <row r="133" spans="1:28" x14ac:dyDescent="0.25">
      <c r="A133" s="10">
        <v>22400796</v>
      </c>
      <c r="B133" t="s">
        <v>77</v>
      </c>
      <c r="C133" t="s">
        <v>78</v>
      </c>
      <c r="D133" s="11">
        <v>0.91666666666666663</v>
      </c>
      <c r="E133" s="6" t="str">
        <f>HYPERLINK("https://www.nba.com/stats/player/1629216/boxscores-traditional", "Gabe Vincent")</f>
        <v>Gabe Vincent</v>
      </c>
      <c r="F133">
        <v>3.2</v>
      </c>
      <c r="G133" s="4">
        <v>2.1349999999999998</v>
      </c>
      <c r="H133" s="3">
        <v>0.71226</v>
      </c>
      <c r="I133" s="3">
        <v>0.53586</v>
      </c>
      <c r="J133" s="3">
        <v>0.35569000000000001</v>
      </c>
      <c r="K133" s="3">
        <v>0.20044999999999999</v>
      </c>
      <c r="L133" s="3">
        <v>9.5100000000000004E-2</v>
      </c>
      <c r="M133" s="3">
        <v>3.7539999999999997E-2</v>
      </c>
      <c r="N133" s="3">
        <v>1.222E-2</v>
      </c>
      <c r="O133" s="3">
        <v>3.2599999999999999E-3</v>
      </c>
      <c r="P133" s="3">
        <v>7.1000000000000002E-4</v>
      </c>
      <c r="Q133" s="3">
        <v>1.2999999999999999E-4</v>
      </c>
      <c r="R133" s="3">
        <v>0</v>
      </c>
      <c r="S133" s="5">
        <f>Assists[[#This Row],[2+]]-Assists[[#This Row],[3+]]</f>
        <v>0.1764</v>
      </c>
      <c r="T133" s="5">
        <f>Assists[[#This Row],[3+]]-Assists[[#This Row],[4+]]</f>
        <v>0.18017</v>
      </c>
      <c r="U133" s="5">
        <f>Assists[[#This Row],[4+]]-Assists[[#This Row],[5+]]</f>
        <v>0.15524000000000002</v>
      </c>
      <c r="V133" s="5">
        <f>Assists[[#This Row],[5+]]-Assists[[#This Row],[6+]]</f>
        <v>0.10534999999999999</v>
      </c>
      <c r="W133" s="5">
        <f>Assists[[#This Row],[6+]]-Assists[[#This Row],[7+]]</f>
        <v>5.7560000000000007E-2</v>
      </c>
      <c r="X133" s="5">
        <f>Assists[[#This Row],[7+]]-Assists[[#This Row],[8+]]</f>
        <v>2.5319999999999995E-2</v>
      </c>
      <c r="Y133" s="5">
        <f>Assists[[#This Row],[8+]]-Assists[[#This Row],[9+]]</f>
        <v>8.9599999999999992E-3</v>
      </c>
      <c r="Z133" s="5">
        <f>Assists[[#This Row],[9+]]-Assists[[#This Row],[10+]]</f>
        <v>2.5499999999999997E-3</v>
      </c>
      <c r="AA133" s="5">
        <f>Assists[[#This Row],[10+]]-Assists[[#This Row],[11+]]</f>
        <v>5.8E-4</v>
      </c>
      <c r="AB133" s="5">
        <f>Assists[[#This Row],[11+]]-Assists[[#This Row],[12+]]</f>
        <v>1.2999999999999999E-4</v>
      </c>
    </row>
    <row r="134" spans="1:28" x14ac:dyDescent="0.25">
      <c r="A134" s="10">
        <v>22400796</v>
      </c>
      <c r="B134" t="s">
        <v>77</v>
      </c>
      <c r="C134" t="s">
        <v>78</v>
      </c>
      <c r="D134" s="11">
        <v>0.91666666666666663</v>
      </c>
      <c r="E134" s="6" t="str">
        <f>HYPERLINK("https://www.nba.com/stats/player/1629637/boxscores-traditional", "Jaxson Hayes")</f>
        <v>Jaxson Hayes</v>
      </c>
      <c r="F134">
        <v>2</v>
      </c>
      <c r="G134" s="4">
        <v>1.2650000000000001</v>
      </c>
      <c r="H134" s="3">
        <v>0.5</v>
      </c>
      <c r="I134" s="3">
        <v>0.21476000000000001</v>
      </c>
      <c r="J134" s="3">
        <v>5.7049999999999997E-2</v>
      </c>
      <c r="K134" s="3">
        <v>8.8900000000000003E-3</v>
      </c>
      <c r="L134" s="3">
        <v>7.9000000000000001E-4</v>
      </c>
      <c r="M134" s="3">
        <v>4.0000000000000003E-5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5">
        <f>Assists[[#This Row],[2+]]-Assists[[#This Row],[3+]]</f>
        <v>0.28523999999999999</v>
      </c>
      <c r="T134" s="5">
        <f>Assists[[#This Row],[3+]]-Assists[[#This Row],[4+]]</f>
        <v>0.15771000000000002</v>
      </c>
      <c r="U134" s="5">
        <f>Assists[[#This Row],[4+]]-Assists[[#This Row],[5+]]</f>
        <v>4.8159999999999994E-2</v>
      </c>
      <c r="V134" s="5">
        <f>Assists[[#This Row],[5+]]-Assists[[#This Row],[6+]]</f>
        <v>8.0999999999999996E-3</v>
      </c>
      <c r="W134" s="5">
        <f>Assists[[#This Row],[6+]]-Assists[[#This Row],[7+]]</f>
        <v>7.5000000000000002E-4</v>
      </c>
      <c r="X134" s="5">
        <f>Assists[[#This Row],[7+]]-Assists[[#This Row],[8+]]</f>
        <v>4.0000000000000003E-5</v>
      </c>
      <c r="Y134" s="5">
        <f>Assists[[#This Row],[8+]]-Assists[[#This Row],[9+]]</f>
        <v>0</v>
      </c>
      <c r="Z134" s="5">
        <f>Assists[[#This Row],[9+]]-Assists[[#This Row],[10+]]</f>
        <v>0</v>
      </c>
      <c r="AA134" s="5">
        <f>Assists[[#This Row],[10+]]-Assists[[#This Row],[11+]]</f>
        <v>0</v>
      </c>
      <c r="AB134" s="5">
        <f>Assists[[#This Row],[11+]]-Assists[[#This Row],[12+]]</f>
        <v>0</v>
      </c>
    </row>
    <row r="135" spans="1:28" x14ac:dyDescent="0.25">
      <c r="A135" s="10">
        <v>22400796</v>
      </c>
      <c r="B135" t="s">
        <v>78</v>
      </c>
      <c r="C135" t="s">
        <v>77</v>
      </c>
      <c r="D135" s="11">
        <v>0.91666666666666663</v>
      </c>
      <c r="E135" s="6" t="str">
        <f>HYPERLINK("https://www.nba.com/stats/player/1629014/boxscores-traditional", "Anfernee Simons")</f>
        <v>Anfernee Simons</v>
      </c>
      <c r="F135">
        <v>5.6</v>
      </c>
      <c r="G135" s="4">
        <v>1.02</v>
      </c>
      <c r="H135" s="3">
        <v>0.99978999999999996</v>
      </c>
      <c r="I135" s="3">
        <v>0.99460999999999999</v>
      </c>
      <c r="J135" s="3">
        <v>0.94179000000000002</v>
      </c>
      <c r="K135" s="3">
        <v>0.72240000000000004</v>
      </c>
      <c r="L135" s="3">
        <v>0.34827000000000002</v>
      </c>
      <c r="M135" s="3">
        <v>8.5339999999999999E-2</v>
      </c>
      <c r="N135" s="3">
        <v>9.3900000000000008E-3</v>
      </c>
      <c r="O135" s="3">
        <v>4.2999999999999999E-4</v>
      </c>
      <c r="P135" s="3">
        <v>0</v>
      </c>
      <c r="Q135" s="3">
        <v>0</v>
      </c>
      <c r="R135" s="3">
        <v>0</v>
      </c>
      <c r="S135" s="5">
        <f>Assists[[#This Row],[2+]]-Assists[[#This Row],[3+]]</f>
        <v>5.1799999999999624E-3</v>
      </c>
      <c r="T135" s="5">
        <f>Assists[[#This Row],[3+]]-Assists[[#This Row],[4+]]</f>
        <v>5.2819999999999978E-2</v>
      </c>
      <c r="U135" s="5">
        <f>Assists[[#This Row],[4+]]-Assists[[#This Row],[5+]]</f>
        <v>0.21938999999999997</v>
      </c>
      <c r="V135" s="5">
        <f>Assists[[#This Row],[5+]]-Assists[[#This Row],[6+]]</f>
        <v>0.37413000000000002</v>
      </c>
      <c r="W135" s="5">
        <f>Assists[[#This Row],[6+]]-Assists[[#This Row],[7+]]</f>
        <v>0.26293</v>
      </c>
      <c r="X135" s="5">
        <f>Assists[[#This Row],[7+]]-Assists[[#This Row],[8+]]</f>
        <v>7.5950000000000004E-2</v>
      </c>
      <c r="Y135" s="5">
        <f>Assists[[#This Row],[8+]]-Assists[[#This Row],[9+]]</f>
        <v>8.9600000000000009E-3</v>
      </c>
      <c r="Z135" s="5">
        <f>Assists[[#This Row],[9+]]-Assists[[#This Row],[10+]]</f>
        <v>4.2999999999999999E-4</v>
      </c>
      <c r="AA135" s="5">
        <f>Assists[[#This Row],[10+]]-Assists[[#This Row],[11+]]</f>
        <v>0</v>
      </c>
      <c r="AB135" s="5">
        <f>Assists[[#This Row],[11+]]-Assists[[#This Row],[12+]]</f>
        <v>0</v>
      </c>
    </row>
    <row r="136" spans="1:28" x14ac:dyDescent="0.25">
      <c r="A136" s="10">
        <v>22400796</v>
      </c>
      <c r="B136" t="s">
        <v>78</v>
      </c>
      <c r="C136" t="s">
        <v>77</v>
      </c>
      <c r="D136" s="11">
        <v>0.91666666666666663</v>
      </c>
      <c r="E136" s="6" t="str">
        <f>HYPERLINK("https://www.nba.com/stats/player/1630703/boxscores-traditional", "Scoot Henderson")</f>
        <v>Scoot Henderson</v>
      </c>
      <c r="F136">
        <v>5</v>
      </c>
      <c r="G136" s="4">
        <v>1.897</v>
      </c>
      <c r="H136" s="3">
        <v>0.94294999999999995</v>
      </c>
      <c r="I136" s="3">
        <v>0.85314000000000001</v>
      </c>
      <c r="J136" s="3">
        <v>0.70194000000000001</v>
      </c>
      <c r="K136" s="3">
        <v>0.5</v>
      </c>
      <c r="L136" s="3">
        <v>0.29805999999999999</v>
      </c>
      <c r="M136" s="3">
        <v>0.14685999999999999</v>
      </c>
      <c r="N136" s="3">
        <v>5.7049999999999997E-2</v>
      </c>
      <c r="O136" s="3">
        <v>1.7430000000000001E-2</v>
      </c>
      <c r="P136" s="3">
        <v>4.15E-3</v>
      </c>
      <c r="Q136" s="3">
        <v>7.9000000000000001E-4</v>
      </c>
      <c r="R136" s="3">
        <v>1.1E-4</v>
      </c>
      <c r="S136" s="5">
        <f>Assists[[#This Row],[2+]]-Assists[[#This Row],[3+]]</f>
        <v>8.9809999999999945E-2</v>
      </c>
      <c r="T136" s="5">
        <f>Assists[[#This Row],[3+]]-Assists[[#This Row],[4+]]</f>
        <v>0.1512</v>
      </c>
      <c r="U136" s="5">
        <f>Assists[[#This Row],[4+]]-Assists[[#This Row],[5+]]</f>
        <v>0.20194000000000001</v>
      </c>
      <c r="V136" s="5">
        <f>Assists[[#This Row],[5+]]-Assists[[#This Row],[6+]]</f>
        <v>0.20194000000000001</v>
      </c>
      <c r="W136" s="5">
        <f>Assists[[#This Row],[6+]]-Assists[[#This Row],[7+]]</f>
        <v>0.1512</v>
      </c>
      <c r="X136" s="5">
        <f>Assists[[#This Row],[7+]]-Assists[[#This Row],[8+]]</f>
        <v>8.9810000000000001E-2</v>
      </c>
      <c r="Y136" s="5">
        <f>Assists[[#This Row],[8+]]-Assists[[#This Row],[9+]]</f>
        <v>3.9619999999999995E-2</v>
      </c>
      <c r="Z136" s="5">
        <f>Assists[[#This Row],[9+]]-Assists[[#This Row],[10+]]</f>
        <v>1.328E-2</v>
      </c>
      <c r="AA136" s="5">
        <f>Assists[[#This Row],[10+]]-Assists[[#This Row],[11+]]</f>
        <v>3.3600000000000001E-3</v>
      </c>
      <c r="AB136" s="5">
        <f>Assists[[#This Row],[11+]]-Assists[[#This Row],[12+]]</f>
        <v>6.8000000000000005E-4</v>
      </c>
    </row>
    <row r="137" spans="1:28" x14ac:dyDescent="0.25">
      <c r="A137" s="10">
        <v>22400796</v>
      </c>
      <c r="B137" t="s">
        <v>78</v>
      </c>
      <c r="C137" t="s">
        <v>77</v>
      </c>
      <c r="D137" s="11">
        <v>0.91666666666666663</v>
      </c>
      <c r="E137" s="6" t="str">
        <f>HYPERLINK("https://www.nba.com/stats/player/1630166/boxscores-traditional", "Deni Avdija")</f>
        <v>Deni Avdija</v>
      </c>
      <c r="F137">
        <v>2.8</v>
      </c>
      <c r="G137" s="4">
        <v>2.9260000000000002</v>
      </c>
      <c r="H137" s="3">
        <v>0.60641999999999996</v>
      </c>
      <c r="I137" s="3">
        <v>0.47210000000000002</v>
      </c>
      <c r="J137" s="3">
        <v>0.34089999999999998</v>
      </c>
      <c r="K137" s="3">
        <v>0.22663</v>
      </c>
      <c r="L137" s="3">
        <v>0.13786000000000001</v>
      </c>
      <c r="M137" s="3">
        <v>7.4929999999999997E-2</v>
      </c>
      <c r="N137" s="3">
        <v>3.7539999999999997E-2</v>
      </c>
      <c r="O137" s="3">
        <v>1.7000000000000001E-2</v>
      </c>
      <c r="P137" s="3">
        <v>6.9499999999999996E-3</v>
      </c>
      <c r="Q137" s="3">
        <v>2.5600000000000002E-3</v>
      </c>
      <c r="R137" s="3">
        <v>8.4000000000000003E-4</v>
      </c>
      <c r="S137" s="5">
        <f>Assists[[#This Row],[2+]]-Assists[[#This Row],[3+]]</f>
        <v>0.13431999999999994</v>
      </c>
      <c r="T137" s="5">
        <f>Assists[[#This Row],[3+]]-Assists[[#This Row],[4+]]</f>
        <v>0.13120000000000004</v>
      </c>
      <c r="U137" s="5">
        <f>Assists[[#This Row],[4+]]-Assists[[#This Row],[5+]]</f>
        <v>0.11426999999999998</v>
      </c>
      <c r="V137" s="5">
        <f>Assists[[#This Row],[5+]]-Assists[[#This Row],[6+]]</f>
        <v>8.8769999999999988E-2</v>
      </c>
      <c r="W137" s="5">
        <f>Assists[[#This Row],[6+]]-Assists[[#This Row],[7+]]</f>
        <v>6.2930000000000014E-2</v>
      </c>
      <c r="X137" s="5">
        <f>Assists[[#This Row],[7+]]-Assists[[#This Row],[8+]]</f>
        <v>3.739E-2</v>
      </c>
      <c r="Y137" s="5">
        <f>Assists[[#This Row],[8+]]-Assists[[#This Row],[9+]]</f>
        <v>2.0539999999999996E-2</v>
      </c>
      <c r="Z137" s="5">
        <f>Assists[[#This Row],[9+]]-Assists[[#This Row],[10+]]</f>
        <v>1.0050000000000002E-2</v>
      </c>
      <c r="AA137" s="5">
        <f>Assists[[#This Row],[10+]]-Assists[[#This Row],[11+]]</f>
        <v>4.3899999999999998E-3</v>
      </c>
      <c r="AB137" s="5">
        <f>Assists[[#This Row],[11+]]-Assists[[#This Row],[12+]]</f>
        <v>1.7200000000000002E-3</v>
      </c>
    </row>
    <row r="138" spans="1:28" x14ac:dyDescent="0.25">
      <c r="A138" s="10">
        <v>22400796</v>
      </c>
      <c r="B138" t="s">
        <v>78</v>
      </c>
      <c r="C138" t="s">
        <v>77</v>
      </c>
      <c r="D138" s="11">
        <v>0.91666666666666663</v>
      </c>
      <c r="E138" s="6" t="str">
        <f>HYPERLINK("https://www.nba.com/stats/player/1631101/boxscores-traditional", "Shaedon Sharpe")</f>
        <v>Shaedon Sharpe</v>
      </c>
      <c r="F138">
        <v>2.6</v>
      </c>
      <c r="G138" s="4">
        <v>2.3319999999999999</v>
      </c>
      <c r="H138" s="3">
        <v>0.60257000000000005</v>
      </c>
      <c r="I138" s="3">
        <v>0.43251000000000001</v>
      </c>
      <c r="J138" s="3">
        <v>0.27424999999999999</v>
      </c>
      <c r="K138" s="3">
        <v>0.15151000000000001</v>
      </c>
      <c r="L138" s="3">
        <v>7.2150000000000006E-2</v>
      </c>
      <c r="M138" s="3">
        <v>2.938E-2</v>
      </c>
      <c r="N138" s="3">
        <v>1.017E-2</v>
      </c>
      <c r="O138" s="3">
        <v>3.0699999999999998E-3</v>
      </c>
      <c r="P138" s="3">
        <v>7.6000000000000004E-4</v>
      </c>
      <c r="Q138" s="3">
        <v>1.6000000000000001E-4</v>
      </c>
      <c r="R138" s="3">
        <v>0</v>
      </c>
      <c r="S138" s="5">
        <f>Assists[[#This Row],[2+]]-Assists[[#This Row],[3+]]</f>
        <v>0.17006000000000004</v>
      </c>
      <c r="T138" s="5">
        <f>Assists[[#This Row],[3+]]-Assists[[#This Row],[4+]]</f>
        <v>0.15826000000000001</v>
      </c>
      <c r="U138" s="5">
        <f>Assists[[#This Row],[4+]]-Assists[[#This Row],[5+]]</f>
        <v>0.12273999999999999</v>
      </c>
      <c r="V138" s="5">
        <f>Assists[[#This Row],[5+]]-Assists[[#This Row],[6+]]</f>
        <v>7.936E-2</v>
      </c>
      <c r="W138" s="5">
        <f>Assists[[#This Row],[6+]]-Assists[[#This Row],[7+]]</f>
        <v>4.2770000000000002E-2</v>
      </c>
      <c r="X138" s="5">
        <f>Assists[[#This Row],[7+]]-Assists[[#This Row],[8+]]</f>
        <v>1.9209999999999998E-2</v>
      </c>
      <c r="Y138" s="5">
        <f>Assists[[#This Row],[8+]]-Assists[[#This Row],[9+]]</f>
        <v>7.1000000000000004E-3</v>
      </c>
      <c r="Z138" s="5">
        <f>Assists[[#This Row],[9+]]-Assists[[#This Row],[10+]]</f>
        <v>2.3099999999999996E-3</v>
      </c>
      <c r="AA138" s="5">
        <f>Assists[[#This Row],[10+]]-Assists[[#This Row],[11+]]</f>
        <v>6.0000000000000006E-4</v>
      </c>
      <c r="AB138" s="5">
        <f>Assists[[#This Row],[11+]]-Assists[[#This Row],[12+]]</f>
        <v>1.6000000000000001E-4</v>
      </c>
    </row>
    <row r="139" spans="1:28" x14ac:dyDescent="0.25">
      <c r="A139" s="10">
        <v>22400796</v>
      </c>
      <c r="B139" t="s">
        <v>78</v>
      </c>
      <c r="C139" t="s">
        <v>77</v>
      </c>
      <c r="D139" s="11">
        <v>0.91666666666666663</v>
      </c>
      <c r="E139" s="6" t="str">
        <f>HYPERLINK("https://www.nba.com/stats/player/203924/boxscores-traditional", "Jerami Grant")</f>
        <v>Jerami Grant</v>
      </c>
      <c r="F139">
        <v>2.2000000000000002</v>
      </c>
      <c r="G139" s="4">
        <v>1.1659999999999999</v>
      </c>
      <c r="H139" s="3">
        <v>0.56749000000000005</v>
      </c>
      <c r="I139" s="3">
        <v>0.24510000000000001</v>
      </c>
      <c r="J139" s="3">
        <v>6.1780000000000002E-2</v>
      </c>
      <c r="K139" s="3">
        <v>8.2000000000000007E-3</v>
      </c>
      <c r="L139" s="3">
        <v>5.5999999999999995E-4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5">
        <f>Assists[[#This Row],[2+]]-Assists[[#This Row],[3+]]</f>
        <v>0.32239000000000007</v>
      </c>
      <c r="T139" s="5">
        <f>Assists[[#This Row],[3+]]-Assists[[#This Row],[4+]]</f>
        <v>0.18332000000000001</v>
      </c>
      <c r="U139" s="5">
        <f>Assists[[#This Row],[4+]]-Assists[[#This Row],[5+]]</f>
        <v>5.3580000000000003E-2</v>
      </c>
      <c r="V139" s="5">
        <f>Assists[[#This Row],[5+]]-Assists[[#This Row],[6+]]</f>
        <v>7.640000000000001E-3</v>
      </c>
      <c r="W139" s="5">
        <f>Assists[[#This Row],[6+]]-Assists[[#This Row],[7+]]</f>
        <v>5.5999999999999995E-4</v>
      </c>
      <c r="X139" s="5">
        <f>Assists[[#This Row],[7+]]-Assists[[#This Row],[8+]]</f>
        <v>0</v>
      </c>
      <c r="Y139" s="5">
        <f>Assists[[#This Row],[8+]]-Assists[[#This Row],[9+]]</f>
        <v>0</v>
      </c>
      <c r="Z139" s="5">
        <f>Assists[[#This Row],[9+]]-Assists[[#This Row],[10+]]</f>
        <v>0</v>
      </c>
      <c r="AA139" s="5">
        <f>Assists[[#This Row],[10+]]-Assists[[#This Row],[11+]]</f>
        <v>0</v>
      </c>
      <c r="AB139" s="5">
        <f>Assists[[#This Row],[11+]]-Assists[[#This Row],[12+]]</f>
        <v>0</v>
      </c>
    </row>
    <row r="140" spans="1:28" x14ac:dyDescent="0.25">
      <c r="A140" s="10">
        <v>22400796</v>
      </c>
      <c r="B140" t="s">
        <v>78</v>
      </c>
      <c r="C140" t="s">
        <v>77</v>
      </c>
      <c r="D140" s="11">
        <v>0.91666666666666663</v>
      </c>
      <c r="E140" s="6" t="str">
        <f>HYPERLINK("https://www.nba.com/stats/player/1630625/boxscores-traditional", "Dalano Banton")</f>
        <v>Dalano Banton</v>
      </c>
      <c r="F140">
        <v>2.4</v>
      </c>
      <c r="G140" s="4">
        <v>2.577</v>
      </c>
      <c r="H140" s="3">
        <v>0.56355999999999995</v>
      </c>
      <c r="I140" s="3">
        <v>0.40905000000000002</v>
      </c>
      <c r="J140" s="3">
        <v>0.26762999999999998</v>
      </c>
      <c r="K140" s="3">
        <v>0.15625</v>
      </c>
      <c r="L140" s="3">
        <v>8.0759999999999998E-2</v>
      </c>
      <c r="M140" s="3">
        <v>3.6729999999999999E-2</v>
      </c>
      <c r="N140" s="3">
        <v>1.4999999999999999E-2</v>
      </c>
      <c r="O140" s="3">
        <v>5.2300000000000003E-3</v>
      </c>
      <c r="P140" s="3">
        <v>1.5900000000000001E-3</v>
      </c>
      <c r="Q140" s="3">
        <v>4.2000000000000002E-4</v>
      </c>
      <c r="R140" s="3">
        <v>1E-4</v>
      </c>
      <c r="S140" s="5">
        <f>Assists[[#This Row],[2+]]-Assists[[#This Row],[3+]]</f>
        <v>0.15450999999999993</v>
      </c>
      <c r="T140" s="5">
        <f>Assists[[#This Row],[3+]]-Assists[[#This Row],[4+]]</f>
        <v>0.14142000000000005</v>
      </c>
      <c r="U140" s="5">
        <f>Assists[[#This Row],[4+]]-Assists[[#This Row],[5+]]</f>
        <v>0.11137999999999998</v>
      </c>
      <c r="V140" s="5">
        <f>Assists[[#This Row],[5+]]-Assists[[#This Row],[6+]]</f>
        <v>7.5490000000000002E-2</v>
      </c>
      <c r="W140" s="5">
        <f>Assists[[#This Row],[6+]]-Assists[[#This Row],[7+]]</f>
        <v>4.403E-2</v>
      </c>
      <c r="X140" s="5">
        <f>Assists[[#This Row],[7+]]-Assists[[#This Row],[8+]]</f>
        <v>2.1729999999999999E-2</v>
      </c>
      <c r="Y140" s="5">
        <f>Assists[[#This Row],[8+]]-Assists[[#This Row],[9+]]</f>
        <v>9.7699999999999992E-3</v>
      </c>
      <c r="Z140" s="5">
        <f>Assists[[#This Row],[9+]]-Assists[[#This Row],[10+]]</f>
        <v>3.64E-3</v>
      </c>
      <c r="AA140" s="5">
        <f>Assists[[#This Row],[10+]]-Assists[[#This Row],[11+]]</f>
        <v>1.17E-3</v>
      </c>
      <c r="AB140" s="5">
        <f>Assists[[#This Row],[11+]]-Assists[[#This Row],[12+]]</f>
        <v>3.2000000000000003E-4</v>
      </c>
    </row>
    <row r="141" spans="1:28" x14ac:dyDescent="0.25">
      <c r="A141" s="10">
        <v>22400796</v>
      </c>
      <c r="B141" t="s">
        <v>78</v>
      </c>
      <c r="C141" t="s">
        <v>77</v>
      </c>
      <c r="D141" s="11">
        <v>0.91666666666666663</v>
      </c>
      <c r="E141" s="6" t="str">
        <f>HYPERLINK("https://www.nba.com/stats/player/1629028/boxscores-traditional", "Deandre Ayton")</f>
        <v>Deandre Ayton</v>
      </c>
      <c r="F141">
        <v>2</v>
      </c>
      <c r="G141" s="4">
        <v>1.2650000000000001</v>
      </c>
      <c r="H141" s="3">
        <v>0.5</v>
      </c>
      <c r="I141" s="3">
        <v>0.21476000000000001</v>
      </c>
      <c r="J141" s="3">
        <v>5.7049999999999997E-2</v>
      </c>
      <c r="K141" s="3">
        <v>8.8900000000000003E-3</v>
      </c>
      <c r="L141" s="3">
        <v>7.9000000000000001E-4</v>
      </c>
      <c r="M141" s="3">
        <v>4.0000000000000003E-5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5">
        <f>Assists[[#This Row],[2+]]-Assists[[#This Row],[3+]]</f>
        <v>0.28523999999999999</v>
      </c>
      <c r="T141" s="5">
        <f>Assists[[#This Row],[3+]]-Assists[[#This Row],[4+]]</f>
        <v>0.15771000000000002</v>
      </c>
      <c r="U141" s="5">
        <f>Assists[[#This Row],[4+]]-Assists[[#This Row],[5+]]</f>
        <v>4.8159999999999994E-2</v>
      </c>
      <c r="V141" s="5">
        <f>Assists[[#This Row],[5+]]-Assists[[#This Row],[6+]]</f>
        <v>8.0999999999999996E-3</v>
      </c>
      <c r="W141" s="5">
        <f>Assists[[#This Row],[6+]]-Assists[[#This Row],[7+]]</f>
        <v>7.5000000000000002E-4</v>
      </c>
      <c r="X141" s="5">
        <f>Assists[[#This Row],[7+]]-Assists[[#This Row],[8+]]</f>
        <v>4.0000000000000003E-5</v>
      </c>
      <c r="Y141" s="5">
        <f>Assists[[#This Row],[8+]]-Assists[[#This Row],[9+]]</f>
        <v>0</v>
      </c>
      <c r="Z141" s="5">
        <f>Assists[[#This Row],[9+]]-Assists[[#This Row],[10+]]</f>
        <v>0</v>
      </c>
      <c r="AA141" s="5">
        <f>Assists[[#This Row],[10+]]-Assists[[#This Row],[11+]]</f>
        <v>0</v>
      </c>
      <c r="AB141" s="5">
        <f>Assists[[#This Row],[11+]]-Assists[[#This Row],[12+]]</f>
        <v>0</v>
      </c>
    </row>
    <row r="142" spans="1:28" x14ac:dyDescent="0.25">
      <c r="S142" s="5" t="e">
        <f>Assists[[#This Row],[2+]]-Assists[[#This Row],[3+]]</f>
        <v>#VALUE!</v>
      </c>
      <c r="T142" s="5" t="e">
        <f>Assists[[#This Row],[3+]]-Assists[[#This Row],[4+]]</f>
        <v>#VALUE!</v>
      </c>
      <c r="U142" s="5" t="e">
        <f>Assists[[#This Row],[4+]]-Assists[[#This Row],[5+]]</f>
        <v>#VALUE!</v>
      </c>
      <c r="V142" s="5" t="e">
        <f>Assists[[#This Row],[5+]]-Assists[[#This Row],[6+]]</f>
        <v>#VALUE!</v>
      </c>
      <c r="W142" s="5" t="e">
        <f>Assists[[#This Row],[6+]]-Assists[[#This Row],[7+]]</f>
        <v>#VALUE!</v>
      </c>
      <c r="X142" s="5" t="e">
        <f>Assists[[#This Row],[7+]]-Assists[[#This Row],[8+]]</f>
        <v>#VALUE!</v>
      </c>
      <c r="Y142" s="5" t="e">
        <f>Assists[[#This Row],[8+]]-Assists[[#This Row],[9+]]</f>
        <v>#VALUE!</v>
      </c>
      <c r="Z142" s="5" t="e">
        <f>Assists[[#This Row],[9+]]-Assists[[#This Row],[10+]]</f>
        <v>#VALUE!</v>
      </c>
      <c r="AA142" s="5" t="e">
        <f>Assists[[#This Row],[10+]]-Assists[[#This Row],[11+]]</f>
        <v>#VALUE!</v>
      </c>
      <c r="AB142" s="5" t="e">
        <f>Assists[[#This Row],[11+]]-Assists[[#This Row],[12+]]</f>
        <v>#VALUE!</v>
      </c>
    </row>
    <row r="143" spans="1:28" x14ac:dyDescent="0.25">
      <c r="S143" s="5" t="e">
        <f>Assists[[#This Row],[2+]]-Assists[[#This Row],[3+]]</f>
        <v>#VALUE!</v>
      </c>
      <c r="T143" s="5" t="e">
        <f>Assists[[#This Row],[3+]]-Assists[[#This Row],[4+]]</f>
        <v>#VALUE!</v>
      </c>
      <c r="U143" s="5" t="e">
        <f>Assists[[#This Row],[4+]]-Assists[[#This Row],[5+]]</f>
        <v>#VALUE!</v>
      </c>
      <c r="V143" s="5" t="e">
        <f>Assists[[#This Row],[5+]]-Assists[[#This Row],[6+]]</f>
        <v>#VALUE!</v>
      </c>
      <c r="W143" s="5" t="e">
        <f>Assists[[#This Row],[6+]]-Assists[[#This Row],[7+]]</f>
        <v>#VALUE!</v>
      </c>
      <c r="X143" s="5" t="e">
        <f>Assists[[#This Row],[7+]]-Assists[[#This Row],[8+]]</f>
        <v>#VALUE!</v>
      </c>
      <c r="Y143" s="5" t="e">
        <f>Assists[[#This Row],[8+]]-Assists[[#This Row],[9+]]</f>
        <v>#VALUE!</v>
      </c>
      <c r="Z143" s="5" t="e">
        <f>Assists[[#This Row],[9+]]-Assists[[#This Row],[10+]]</f>
        <v>#VALUE!</v>
      </c>
      <c r="AA143" s="5" t="e">
        <f>Assists[[#This Row],[10+]]-Assists[[#This Row],[11+]]</f>
        <v>#VALUE!</v>
      </c>
      <c r="AB143" s="5" t="e">
        <f>Assists[[#This Row],[11+]]-Assists[[#This Row],[12+]]</f>
        <v>#VALUE!</v>
      </c>
    </row>
    <row r="144" spans="1:28" x14ac:dyDescent="0.25">
      <c r="S144" s="5" t="e">
        <f>Assists[[#This Row],[2+]]-Assists[[#This Row],[3+]]</f>
        <v>#VALUE!</v>
      </c>
      <c r="T144" s="5" t="e">
        <f>Assists[[#This Row],[3+]]-Assists[[#This Row],[4+]]</f>
        <v>#VALUE!</v>
      </c>
      <c r="U144" s="5" t="e">
        <f>Assists[[#This Row],[4+]]-Assists[[#This Row],[5+]]</f>
        <v>#VALUE!</v>
      </c>
      <c r="V144" s="5" t="e">
        <f>Assists[[#This Row],[5+]]-Assists[[#This Row],[6+]]</f>
        <v>#VALUE!</v>
      </c>
      <c r="W144" s="5" t="e">
        <f>Assists[[#This Row],[6+]]-Assists[[#This Row],[7+]]</f>
        <v>#VALUE!</v>
      </c>
      <c r="X144" s="5" t="e">
        <f>Assists[[#This Row],[7+]]-Assists[[#This Row],[8+]]</f>
        <v>#VALUE!</v>
      </c>
      <c r="Y144" s="5" t="e">
        <f>Assists[[#This Row],[8+]]-Assists[[#This Row],[9+]]</f>
        <v>#VALUE!</v>
      </c>
      <c r="Z144" s="5" t="e">
        <f>Assists[[#This Row],[9+]]-Assists[[#This Row],[10+]]</f>
        <v>#VALUE!</v>
      </c>
      <c r="AA144" s="5" t="e">
        <f>Assists[[#This Row],[10+]]-Assists[[#This Row],[11+]]</f>
        <v>#VALUE!</v>
      </c>
      <c r="AB144" s="5" t="e">
        <f>Assists[[#This Row],[11+]]-Assists[[#This Row],[12+]]</f>
        <v>#VALUE!</v>
      </c>
    </row>
    <row r="145" spans="19:28" x14ac:dyDescent="0.25">
      <c r="S145" s="5" t="e">
        <f>Assists[[#This Row],[2+]]-Assists[[#This Row],[3+]]</f>
        <v>#VALUE!</v>
      </c>
      <c r="T145" s="5" t="e">
        <f>Assists[[#This Row],[3+]]-Assists[[#This Row],[4+]]</f>
        <v>#VALUE!</v>
      </c>
      <c r="U145" s="5" t="e">
        <f>Assists[[#This Row],[4+]]-Assists[[#This Row],[5+]]</f>
        <v>#VALUE!</v>
      </c>
      <c r="V145" s="5" t="e">
        <f>Assists[[#This Row],[5+]]-Assists[[#This Row],[6+]]</f>
        <v>#VALUE!</v>
      </c>
      <c r="W145" s="5" t="e">
        <f>Assists[[#This Row],[6+]]-Assists[[#This Row],[7+]]</f>
        <v>#VALUE!</v>
      </c>
      <c r="X145" s="5" t="e">
        <f>Assists[[#This Row],[7+]]-Assists[[#This Row],[8+]]</f>
        <v>#VALUE!</v>
      </c>
      <c r="Y145" s="5" t="e">
        <f>Assists[[#This Row],[8+]]-Assists[[#This Row],[9+]]</f>
        <v>#VALUE!</v>
      </c>
      <c r="Z145" s="5" t="e">
        <f>Assists[[#This Row],[9+]]-Assists[[#This Row],[10+]]</f>
        <v>#VALUE!</v>
      </c>
      <c r="AA145" s="5" t="e">
        <f>Assists[[#This Row],[10+]]-Assists[[#This Row],[11+]]</f>
        <v>#VALUE!</v>
      </c>
      <c r="AB145" s="5" t="e">
        <f>Assists[[#This Row],[11+]]-Assists[[#This Row],[12+]]</f>
        <v>#VALUE!</v>
      </c>
    </row>
    <row r="146" spans="19:28" x14ac:dyDescent="0.25">
      <c r="S146" s="5" t="e">
        <f>Assists[[#This Row],[2+]]-Assists[[#This Row],[3+]]</f>
        <v>#VALUE!</v>
      </c>
      <c r="T146" s="5" t="e">
        <f>Assists[[#This Row],[3+]]-Assists[[#This Row],[4+]]</f>
        <v>#VALUE!</v>
      </c>
      <c r="U146" s="5" t="e">
        <f>Assists[[#This Row],[4+]]-Assists[[#This Row],[5+]]</f>
        <v>#VALUE!</v>
      </c>
      <c r="V146" s="5" t="e">
        <f>Assists[[#This Row],[5+]]-Assists[[#This Row],[6+]]</f>
        <v>#VALUE!</v>
      </c>
      <c r="W146" s="5" t="e">
        <f>Assists[[#This Row],[6+]]-Assists[[#This Row],[7+]]</f>
        <v>#VALUE!</v>
      </c>
      <c r="X146" s="5" t="e">
        <f>Assists[[#This Row],[7+]]-Assists[[#This Row],[8+]]</f>
        <v>#VALUE!</v>
      </c>
      <c r="Y146" s="5" t="e">
        <f>Assists[[#This Row],[8+]]-Assists[[#This Row],[9+]]</f>
        <v>#VALUE!</v>
      </c>
      <c r="Z146" s="5" t="e">
        <f>Assists[[#This Row],[9+]]-Assists[[#This Row],[10+]]</f>
        <v>#VALUE!</v>
      </c>
      <c r="AA146" s="5" t="e">
        <f>Assists[[#This Row],[10+]]-Assists[[#This Row],[11+]]</f>
        <v>#VALUE!</v>
      </c>
      <c r="AB146" s="5" t="e">
        <f>Assists[[#This Row],[11+]]-Assists[[#This Row],[12+]]</f>
        <v>#VALUE!</v>
      </c>
    </row>
    <row r="147" spans="19:28" x14ac:dyDescent="0.25">
      <c r="S147" s="5" t="e">
        <f>Assists[[#This Row],[2+]]-Assists[[#This Row],[3+]]</f>
        <v>#VALUE!</v>
      </c>
      <c r="T147" s="5" t="e">
        <f>Assists[[#This Row],[3+]]-Assists[[#This Row],[4+]]</f>
        <v>#VALUE!</v>
      </c>
      <c r="U147" s="5" t="e">
        <f>Assists[[#This Row],[4+]]-Assists[[#This Row],[5+]]</f>
        <v>#VALUE!</v>
      </c>
      <c r="V147" s="5" t="e">
        <f>Assists[[#This Row],[5+]]-Assists[[#This Row],[6+]]</f>
        <v>#VALUE!</v>
      </c>
      <c r="W147" s="5" t="e">
        <f>Assists[[#This Row],[6+]]-Assists[[#This Row],[7+]]</f>
        <v>#VALUE!</v>
      </c>
      <c r="X147" s="5" t="e">
        <f>Assists[[#This Row],[7+]]-Assists[[#This Row],[8+]]</f>
        <v>#VALUE!</v>
      </c>
      <c r="Y147" s="5" t="e">
        <f>Assists[[#This Row],[8+]]-Assists[[#This Row],[9+]]</f>
        <v>#VALUE!</v>
      </c>
      <c r="Z147" s="5" t="e">
        <f>Assists[[#This Row],[9+]]-Assists[[#This Row],[10+]]</f>
        <v>#VALUE!</v>
      </c>
      <c r="AA147" s="5" t="e">
        <f>Assists[[#This Row],[10+]]-Assists[[#This Row],[11+]]</f>
        <v>#VALUE!</v>
      </c>
      <c r="AB147" s="5" t="e">
        <f>Assists[[#This Row],[11+]]-Assists[[#This Row],[12+]]</f>
        <v>#VALUE!</v>
      </c>
    </row>
    <row r="148" spans="19:28" x14ac:dyDescent="0.25">
      <c r="S148" s="5" t="e">
        <f>Assists[[#This Row],[2+]]-Assists[[#This Row],[3+]]</f>
        <v>#VALUE!</v>
      </c>
      <c r="T148" s="5" t="e">
        <f>Assists[[#This Row],[3+]]-Assists[[#This Row],[4+]]</f>
        <v>#VALUE!</v>
      </c>
      <c r="U148" s="5" t="e">
        <f>Assists[[#This Row],[4+]]-Assists[[#This Row],[5+]]</f>
        <v>#VALUE!</v>
      </c>
      <c r="V148" s="5" t="e">
        <f>Assists[[#This Row],[5+]]-Assists[[#This Row],[6+]]</f>
        <v>#VALUE!</v>
      </c>
      <c r="W148" s="5" t="e">
        <f>Assists[[#This Row],[6+]]-Assists[[#This Row],[7+]]</f>
        <v>#VALUE!</v>
      </c>
      <c r="X148" s="5" t="e">
        <f>Assists[[#This Row],[7+]]-Assists[[#This Row],[8+]]</f>
        <v>#VALUE!</v>
      </c>
      <c r="Y148" s="5" t="e">
        <f>Assists[[#This Row],[8+]]-Assists[[#This Row],[9+]]</f>
        <v>#VALUE!</v>
      </c>
      <c r="Z148" s="5" t="e">
        <f>Assists[[#This Row],[9+]]-Assists[[#This Row],[10+]]</f>
        <v>#VALUE!</v>
      </c>
      <c r="AA148" s="5" t="e">
        <f>Assists[[#This Row],[10+]]-Assists[[#This Row],[11+]]</f>
        <v>#VALUE!</v>
      </c>
      <c r="AB148" s="5" t="e">
        <f>Assists[[#This Row],[11+]]-Assists[[#This Row],[12+]]</f>
        <v>#VALUE!</v>
      </c>
    </row>
    <row r="149" spans="19:28" x14ac:dyDescent="0.25">
      <c r="S149" s="5" t="e">
        <f>Assists[[#This Row],[2+]]-Assists[[#This Row],[3+]]</f>
        <v>#VALUE!</v>
      </c>
      <c r="T149" s="5" t="e">
        <f>Assists[[#This Row],[3+]]-Assists[[#This Row],[4+]]</f>
        <v>#VALUE!</v>
      </c>
      <c r="U149" s="5" t="e">
        <f>Assists[[#This Row],[4+]]-Assists[[#This Row],[5+]]</f>
        <v>#VALUE!</v>
      </c>
      <c r="V149" s="5" t="e">
        <f>Assists[[#This Row],[5+]]-Assists[[#This Row],[6+]]</f>
        <v>#VALUE!</v>
      </c>
      <c r="W149" s="5" t="e">
        <f>Assists[[#This Row],[6+]]-Assists[[#This Row],[7+]]</f>
        <v>#VALUE!</v>
      </c>
      <c r="X149" s="5" t="e">
        <f>Assists[[#This Row],[7+]]-Assists[[#This Row],[8+]]</f>
        <v>#VALUE!</v>
      </c>
      <c r="Y149" s="5" t="e">
        <f>Assists[[#This Row],[8+]]-Assists[[#This Row],[9+]]</f>
        <v>#VALUE!</v>
      </c>
      <c r="Z149" s="5" t="e">
        <f>Assists[[#This Row],[9+]]-Assists[[#This Row],[10+]]</f>
        <v>#VALUE!</v>
      </c>
      <c r="AA149" s="5" t="e">
        <f>Assists[[#This Row],[10+]]-Assists[[#This Row],[11+]]</f>
        <v>#VALUE!</v>
      </c>
      <c r="AB149" s="5" t="e">
        <f>Assists[[#This Row],[11+]]-Assists[[#This Row],[12+]]</f>
        <v>#VALUE!</v>
      </c>
    </row>
    <row r="150" spans="19:28" x14ac:dyDescent="0.25">
      <c r="S150" s="5" t="e">
        <f>Assists[[#This Row],[2+]]-Assists[[#This Row],[3+]]</f>
        <v>#VALUE!</v>
      </c>
      <c r="T150" s="5" t="e">
        <f>Assists[[#This Row],[3+]]-Assists[[#This Row],[4+]]</f>
        <v>#VALUE!</v>
      </c>
      <c r="U150" s="5" t="e">
        <f>Assists[[#This Row],[4+]]-Assists[[#This Row],[5+]]</f>
        <v>#VALUE!</v>
      </c>
      <c r="V150" s="5" t="e">
        <f>Assists[[#This Row],[5+]]-Assists[[#This Row],[6+]]</f>
        <v>#VALUE!</v>
      </c>
      <c r="W150" s="5" t="e">
        <f>Assists[[#This Row],[6+]]-Assists[[#This Row],[7+]]</f>
        <v>#VALUE!</v>
      </c>
      <c r="X150" s="5" t="e">
        <f>Assists[[#This Row],[7+]]-Assists[[#This Row],[8+]]</f>
        <v>#VALUE!</v>
      </c>
      <c r="Y150" s="5" t="e">
        <f>Assists[[#This Row],[8+]]-Assists[[#This Row],[9+]]</f>
        <v>#VALUE!</v>
      </c>
      <c r="Z150" s="5" t="e">
        <f>Assists[[#This Row],[9+]]-Assists[[#This Row],[10+]]</f>
        <v>#VALUE!</v>
      </c>
      <c r="AA150" s="5" t="e">
        <f>Assists[[#This Row],[10+]]-Assists[[#This Row],[11+]]</f>
        <v>#VALUE!</v>
      </c>
      <c r="AB150" s="5" t="e">
        <f>Assists[[#This Row],[11+]]-Assists[[#This Row],[12+]]</f>
        <v>#VALUE!</v>
      </c>
    </row>
    <row r="151" spans="19:28" x14ac:dyDescent="0.25">
      <c r="S151" s="5" t="e">
        <f>Assists[[#This Row],[2+]]-Assists[[#This Row],[3+]]</f>
        <v>#VALUE!</v>
      </c>
      <c r="T151" s="5" t="e">
        <f>Assists[[#This Row],[3+]]-Assists[[#This Row],[4+]]</f>
        <v>#VALUE!</v>
      </c>
      <c r="U151" s="5" t="e">
        <f>Assists[[#This Row],[4+]]-Assists[[#This Row],[5+]]</f>
        <v>#VALUE!</v>
      </c>
      <c r="V151" s="5" t="e">
        <f>Assists[[#This Row],[5+]]-Assists[[#This Row],[6+]]</f>
        <v>#VALUE!</v>
      </c>
      <c r="W151" s="5" t="e">
        <f>Assists[[#This Row],[6+]]-Assists[[#This Row],[7+]]</f>
        <v>#VALUE!</v>
      </c>
      <c r="X151" s="5" t="e">
        <f>Assists[[#This Row],[7+]]-Assists[[#This Row],[8+]]</f>
        <v>#VALUE!</v>
      </c>
      <c r="Y151" s="5" t="e">
        <f>Assists[[#This Row],[8+]]-Assists[[#This Row],[9+]]</f>
        <v>#VALUE!</v>
      </c>
      <c r="Z151" s="5" t="e">
        <f>Assists[[#This Row],[9+]]-Assists[[#This Row],[10+]]</f>
        <v>#VALUE!</v>
      </c>
      <c r="AA151" s="5" t="e">
        <f>Assists[[#This Row],[10+]]-Assists[[#This Row],[11+]]</f>
        <v>#VALUE!</v>
      </c>
      <c r="AB151" s="5" t="e">
        <f>Assists[[#This Row],[11+]]-Assists[[#This Row],[12+]]</f>
        <v>#VALUE!</v>
      </c>
    </row>
    <row r="152" spans="19:28" x14ac:dyDescent="0.25">
      <c r="S152" s="5" t="e">
        <f>Assists[[#This Row],[2+]]-Assists[[#This Row],[3+]]</f>
        <v>#VALUE!</v>
      </c>
      <c r="T152" s="5" t="e">
        <f>Assists[[#This Row],[3+]]-Assists[[#This Row],[4+]]</f>
        <v>#VALUE!</v>
      </c>
      <c r="U152" s="5" t="e">
        <f>Assists[[#This Row],[4+]]-Assists[[#This Row],[5+]]</f>
        <v>#VALUE!</v>
      </c>
      <c r="V152" s="5" t="e">
        <f>Assists[[#This Row],[5+]]-Assists[[#This Row],[6+]]</f>
        <v>#VALUE!</v>
      </c>
      <c r="W152" s="5" t="e">
        <f>Assists[[#This Row],[6+]]-Assists[[#This Row],[7+]]</f>
        <v>#VALUE!</v>
      </c>
      <c r="X152" s="5" t="e">
        <f>Assists[[#This Row],[7+]]-Assists[[#This Row],[8+]]</f>
        <v>#VALUE!</v>
      </c>
      <c r="Y152" s="5" t="e">
        <f>Assists[[#This Row],[8+]]-Assists[[#This Row],[9+]]</f>
        <v>#VALUE!</v>
      </c>
      <c r="Z152" s="5" t="e">
        <f>Assists[[#This Row],[9+]]-Assists[[#This Row],[10+]]</f>
        <v>#VALUE!</v>
      </c>
      <c r="AA152" s="5" t="e">
        <f>Assists[[#This Row],[10+]]-Assists[[#This Row],[11+]]</f>
        <v>#VALUE!</v>
      </c>
      <c r="AB152" s="5" t="e">
        <f>Assists[[#This Row],[11+]]-Assists[[#This Row],[12+]]</f>
        <v>#VALUE!</v>
      </c>
    </row>
    <row r="153" spans="19:28" x14ac:dyDescent="0.25">
      <c r="S153" s="5" t="e">
        <f>Assists[[#This Row],[2+]]-Assists[[#This Row],[3+]]</f>
        <v>#VALUE!</v>
      </c>
      <c r="T153" s="5" t="e">
        <f>Assists[[#This Row],[3+]]-Assists[[#This Row],[4+]]</f>
        <v>#VALUE!</v>
      </c>
      <c r="U153" s="5" t="e">
        <f>Assists[[#This Row],[4+]]-Assists[[#This Row],[5+]]</f>
        <v>#VALUE!</v>
      </c>
      <c r="V153" s="5" t="e">
        <f>Assists[[#This Row],[5+]]-Assists[[#This Row],[6+]]</f>
        <v>#VALUE!</v>
      </c>
      <c r="W153" s="5" t="e">
        <f>Assists[[#This Row],[6+]]-Assists[[#This Row],[7+]]</f>
        <v>#VALUE!</v>
      </c>
      <c r="X153" s="5" t="e">
        <f>Assists[[#This Row],[7+]]-Assists[[#This Row],[8+]]</f>
        <v>#VALUE!</v>
      </c>
      <c r="Y153" s="5" t="e">
        <f>Assists[[#This Row],[8+]]-Assists[[#This Row],[9+]]</f>
        <v>#VALUE!</v>
      </c>
      <c r="Z153" s="5" t="e">
        <f>Assists[[#This Row],[9+]]-Assists[[#This Row],[10+]]</f>
        <v>#VALUE!</v>
      </c>
      <c r="AA153" s="5" t="e">
        <f>Assists[[#This Row],[10+]]-Assists[[#This Row],[11+]]</f>
        <v>#VALUE!</v>
      </c>
      <c r="AB153" s="5" t="e">
        <f>Assists[[#This Row],[11+]]-Assists[[#This Row],[12+]]</f>
        <v>#VALUE!</v>
      </c>
    </row>
    <row r="154" spans="19:28" x14ac:dyDescent="0.25">
      <c r="S154" s="5" t="e">
        <f>Assists[[#This Row],[2+]]-Assists[[#This Row],[3+]]</f>
        <v>#VALUE!</v>
      </c>
      <c r="T154" s="5" t="e">
        <f>Assists[[#This Row],[3+]]-Assists[[#This Row],[4+]]</f>
        <v>#VALUE!</v>
      </c>
      <c r="U154" s="5" t="e">
        <f>Assists[[#This Row],[4+]]-Assists[[#This Row],[5+]]</f>
        <v>#VALUE!</v>
      </c>
      <c r="V154" s="5" t="e">
        <f>Assists[[#This Row],[5+]]-Assists[[#This Row],[6+]]</f>
        <v>#VALUE!</v>
      </c>
      <c r="W154" s="5" t="e">
        <f>Assists[[#This Row],[6+]]-Assists[[#This Row],[7+]]</f>
        <v>#VALUE!</v>
      </c>
      <c r="X154" s="5" t="e">
        <f>Assists[[#This Row],[7+]]-Assists[[#This Row],[8+]]</f>
        <v>#VALUE!</v>
      </c>
      <c r="Y154" s="5" t="e">
        <f>Assists[[#This Row],[8+]]-Assists[[#This Row],[9+]]</f>
        <v>#VALUE!</v>
      </c>
      <c r="Z154" s="5" t="e">
        <f>Assists[[#This Row],[9+]]-Assists[[#This Row],[10+]]</f>
        <v>#VALUE!</v>
      </c>
      <c r="AA154" s="5" t="e">
        <f>Assists[[#This Row],[10+]]-Assists[[#This Row],[11+]]</f>
        <v>#VALUE!</v>
      </c>
      <c r="AB154" s="5" t="e">
        <f>Assists[[#This Row],[11+]]-Assists[[#This Row],[12+]]</f>
        <v>#VALUE!</v>
      </c>
    </row>
    <row r="155" spans="19:28" x14ac:dyDescent="0.25">
      <c r="S155" s="5" t="e">
        <f>Assists[[#This Row],[2+]]-Assists[[#This Row],[3+]]</f>
        <v>#VALUE!</v>
      </c>
      <c r="T155" s="5" t="e">
        <f>Assists[[#This Row],[3+]]-Assists[[#This Row],[4+]]</f>
        <v>#VALUE!</v>
      </c>
      <c r="U155" s="5" t="e">
        <f>Assists[[#This Row],[4+]]-Assists[[#This Row],[5+]]</f>
        <v>#VALUE!</v>
      </c>
      <c r="V155" s="5" t="e">
        <f>Assists[[#This Row],[5+]]-Assists[[#This Row],[6+]]</f>
        <v>#VALUE!</v>
      </c>
      <c r="W155" s="5" t="e">
        <f>Assists[[#This Row],[6+]]-Assists[[#This Row],[7+]]</f>
        <v>#VALUE!</v>
      </c>
      <c r="X155" s="5" t="e">
        <f>Assists[[#This Row],[7+]]-Assists[[#This Row],[8+]]</f>
        <v>#VALUE!</v>
      </c>
      <c r="Y155" s="5" t="e">
        <f>Assists[[#This Row],[8+]]-Assists[[#This Row],[9+]]</f>
        <v>#VALUE!</v>
      </c>
      <c r="Z155" s="5" t="e">
        <f>Assists[[#This Row],[9+]]-Assists[[#This Row],[10+]]</f>
        <v>#VALUE!</v>
      </c>
      <c r="AA155" s="5" t="e">
        <f>Assists[[#This Row],[10+]]-Assists[[#This Row],[11+]]</f>
        <v>#VALUE!</v>
      </c>
      <c r="AB155" s="5" t="e">
        <f>Assists[[#This Row],[11+]]-Assists[[#This Row],[12+]]</f>
        <v>#VALUE!</v>
      </c>
    </row>
    <row r="156" spans="19:28" x14ac:dyDescent="0.25">
      <c r="S156" s="5" t="e">
        <f>Assists[[#This Row],[2+]]-Assists[[#This Row],[3+]]</f>
        <v>#VALUE!</v>
      </c>
      <c r="T156" s="5" t="e">
        <f>Assists[[#This Row],[3+]]-Assists[[#This Row],[4+]]</f>
        <v>#VALUE!</v>
      </c>
      <c r="U156" s="5" t="e">
        <f>Assists[[#This Row],[4+]]-Assists[[#This Row],[5+]]</f>
        <v>#VALUE!</v>
      </c>
      <c r="V156" s="5" t="e">
        <f>Assists[[#This Row],[5+]]-Assists[[#This Row],[6+]]</f>
        <v>#VALUE!</v>
      </c>
      <c r="W156" s="5" t="e">
        <f>Assists[[#This Row],[6+]]-Assists[[#This Row],[7+]]</f>
        <v>#VALUE!</v>
      </c>
      <c r="X156" s="5" t="e">
        <f>Assists[[#This Row],[7+]]-Assists[[#This Row],[8+]]</f>
        <v>#VALUE!</v>
      </c>
      <c r="Y156" s="5" t="e">
        <f>Assists[[#This Row],[8+]]-Assists[[#This Row],[9+]]</f>
        <v>#VALUE!</v>
      </c>
      <c r="Z156" s="5" t="e">
        <f>Assists[[#This Row],[9+]]-Assists[[#This Row],[10+]]</f>
        <v>#VALUE!</v>
      </c>
      <c r="AA156" s="5" t="e">
        <f>Assists[[#This Row],[10+]]-Assists[[#This Row],[11+]]</f>
        <v>#VALUE!</v>
      </c>
      <c r="AB156" s="5" t="e">
        <f>Assists[[#This Row],[11+]]-Assists[[#This Row],[12+]]</f>
        <v>#VALUE!</v>
      </c>
    </row>
    <row r="157" spans="19:28" x14ac:dyDescent="0.25">
      <c r="S157" s="5" t="e">
        <f>Assists[[#This Row],[2+]]-Assists[[#This Row],[3+]]</f>
        <v>#VALUE!</v>
      </c>
      <c r="T157" s="5" t="e">
        <f>Assists[[#This Row],[3+]]-Assists[[#This Row],[4+]]</f>
        <v>#VALUE!</v>
      </c>
      <c r="U157" s="5" t="e">
        <f>Assists[[#This Row],[4+]]-Assists[[#This Row],[5+]]</f>
        <v>#VALUE!</v>
      </c>
      <c r="V157" s="5" t="e">
        <f>Assists[[#This Row],[5+]]-Assists[[#This Row],[6+]]</f>
        <v>#VALUE!</v>
      </c>
      <c r="W157" s="5" t="e">
        <f>Assists[[#This Row],[6+]]-Assists[[#This Row],[7+]]</f>
        <v>#VALUE!</v>
      </c>
      <c r="X157" s="5" t="e">
        <f>Assists[[#This Row],[7+]]-Assists[[#This Row],[8+]]</f>
        <v>#VALUE!</v>
      </c>
      <c r="Y157" s="5" t="e">
        <f>Assists[[#This Row],[8+]]-Assists[[#This Row],[9+]]</f>
        <v>#VALUE!</v>
      </c>
      <c r="Z157" s="5" t="e">
        <f>Assists[[#This Row],[9+]]-Assists[[#This Row],[10+]]</f>
        <v>#VALUE!</v>
      </c>
      <c r="AA157" s="5" t="e">
        <f>Assists[[#This Row],[10+]]-Assists[[#This Row],[11+]]</f>
        <v>#VALUE!</v>
      </c>
      <c r="AB157" s="5" t="e">
        <f>Assists[[#This Row],[11+]]-Assists[[#This Row],[12+]]</f>
        <v>#VALUE!</v>
      </c>
    </row>
    <row r="158" spans="19:28" x14ac:dyDescent="0.25">
      <c r="S158" s="5" t="e">
        <f>Assists[[#This Row],[2+]]-Assists[[#This Row],[3+]]</f>
        <v>#VALUE!</v>
      </c>
      <c r="T158" s="5" t="e">
        <f>Assists[[#This Row],[3+]]-Assists[[#This Row],[4+]]</f>
        <v>#VALUE!</v>
      </c>
      <c r="U158" s="5" t="e">
        <f>Assists[[#This Row],[4+]]-Assists[[#This Row],[5+]]</f>
        <v>#VALUE!</v>
      </c>
      <c r="V158" s="5" t="e">
        <f>Assists[[#This Row],[5+]]-Assists[[#This Row],[6+]]</f>
        <v>#VALUE!</v>
      </c>
      <c r="W158" s="5" t="e">
        <f>Assists[[#This Row],[6+]]-Assists[[#This Row],[7+]]</f>
        <v>#VALUE!</v>
      </c>
      <c r="X158" s="5" t="e">
        <f>Assists[[#This Row],[7+]]-Assists[[#This Row],[8+]]</f>
        <v>#VALUE!</v>
      </c>
      <c r="Y158" s="5" t="e">
        <f>Assists[[#This Row],[8+]]-Assists[[#This Row],[9+]]</f>
        <v>#VALUE!</v>
      </c>
      <c r="Z158" s="5" t="e">
        <f>Assists[[#This Row],[9+]]-Assists[[#This Row],[10+]]</f>
        <v>#VALUE!</v>
      </c>
      <c r="AA158" s="5" t="e">
        <f>Assists[[#This Row],[10+]]-Assists[[#This Row],[11+]]</f>
        <v>#VALUE!</v>
      </c>
      <c r="AB158" s="5" t="e">
        <f>Assists[[#This Row],[11+]]-Assists[[#This Row],[12+]]</f>
        <v>#VALUE!</v>
      </c>
    </row>
    <row r="159" spans="19:28" x14ac:dyDescent="0.25">
      <c r="S159" s="5" t="e">
        <f>Assists[[#This Row],[2+]]-Assists[[#This Row],[3+]]</f>
        <v>#VALUE!</v>
      </c>
      <c r="T159" s="5" t="e">
        <f>Assists[[#This Row],[3+]]-Assists[[#This Row],[4+]]</f>
        <v>#VALUE!</v>
      </c>
      <c r="U159" s="5" t="e">
        <f>Assists[[#This Row],[4+]]-Assists[[#This Row],[5+]]</f>
        <v>#VALUE!</v>
      </c>
      <c r="V159" s="5" t="e">
        <f>Assists[[#This Row],[5+]]-Assists[[#This Row],[6+]]</f>
        <v>#VALUE!</v>
      </c>
      <c r="W159" s="5" t="e">
        <f>Assists[[#This Row],[6+]]-Assists[[#This Row],[7+]]</f>
        <v>#VALUE!</v>
      </c>
      <c r="X159" s="5" t="e">
        <f>Assists[[#This Row],[7+]]-Assists[[#This Row],[8+]]</f>
        <v>#VALUE!</v>
      </c>
      <c r="Y159" s="5" t="e">
        <f>Assists[[#This Row],[8+]]-Assists[[#This Row],[9+]]</f>
        <v>#VALUE!</v>
      </c>
      <c r="Z159" s="5" t="e">
        <f>Assists[[#This Row],[9+]]-Assists[[#This Row],[10+]]</f>
        <v>#VALUE!</v>
      </c>
      <c r="AA159" s="5" t="e">
        <f>Assists[[#This Row],[10+]]-Assists[[#This Row],[11+]]</f>
        <v>#VALUE!</v>
      </c>
      <c r="AB159" s="5" t="e">
        <f>Assists[[#This Row],[11+]]-Assists[[#This Row],[12+]]</f>
        <v>#VALUE!</v>
      </c>
    </row>
    <row r="160" spans="19:28" x14ac:dyDescent="0.25">
      <c r="S160" s="5" t="e">
        <f>Assists[[#This Row],[2+]]-Assists[[#This Row],[3+]]</f>
        <v>#VALUE!</v>
      </c>
      <c r="T160" s="5" t="e">
        <f>Assists[[#This Row],[3+]]-Assists[[#This Row],[4+]]</f>
        <v>#VALUE!</v>
      </c>
      <c r="U160" s="5" t="e">
        <f>Assists[[#This Row],[4+]]-Assists[[#This Row],[5+]]</f>
        <v>#VALUE!</v>
      </c>
      <c r="V160" s="5" t="e">
        <f>Assists[[#This Row],[5+]]-Assists[[#This Row],[6+]]</f>
        <v>#VALUE!</v>
      </c>
      <c r="W160" s="5" t="e">
        <f>Assists[[#This Row],[6+]]-Assists[[#This Row],[7+]]</f>
        <v>#VALUE!</v>
      </c>
      <c r="X160" s="5" t="e">
        <f>Assists[[#This Row],[7+]]-Assists[[#This Row],[8+]]</f>
        <v>#VALUE!</v>
      </c>
      <c r="Y160" s="5" t="e">
        <f>Assists[[#This Row],[8+]]-Assists[[#This Row],[9+]]</f>
        <v>#VALUE!</v>
      </c>
      <c r="Z160" s="5" t="e">
        <f>Assists[[#This Row],[9+]]-Assists[[#This Row],[10+]]</f>
        <v>#VALUE!</v>
      </c>
      <c r="AA160" s="5" t="e">
        <f>Assists[[#This Row],[10+]]-Assists[[#This Row],[11+]]</f>
        <v>#VALUE!</v>
      </c>
      <c r="AB160" s="5" t="e">
        <f>Assists[[#This Row],[11+]]-Assists[[#This Row],[12+]]</f>
        <v>#VALUE!</v>
      </c>
    </row>
    <row r="161" spans="19:28" x14ac:dyDescent="0.25">
      <c r="S161" s="5" t="e">
        <f>Assists[[#This Row],[2+]]-Assists[[#This Row],[3+]]</f>
        <v>#VALUE!</v>
      </c>
      <c r="T161" s="5" t="e">
        <f>Assists[[#This Row],[3+]]-Assists[[#This Row],[4+]]</f>
        <v>#VALUE!</v>
      </c>
      <c r="U161" s="5" t="e">
        <f>Assists[[#This Row],[4+]]-Assists[[#This Row],[5+]]</f>
        <v>#VALUE!</v>
      </c>
      <c r="V161" s="5" t="e">
        <f>Assists[[#This Row],[5+]]-Assists[[#This Row],[6+]]</f>
        <v>#VALUE!</v>
      </c>
      <c r="W161" s="5" t="e">
        <f>Assists[[#This Row],[6+]]-Assists[[#This Row],[7+]]</f>
        <v>#VALUE!</v>
      </c>
      <c r="X161" s="5" t="e">
        <f>Assists[[#This Row],[7+]]-Assists[[#This Row],[8+]]</f>
        <v>#VALUE!</v>
      </c>
      <c r="Y161" s="5" t="e">
        <f>Assists[[#This Row],[8+]]-Assists[[#This Row],[9+]]</f>
        <v>#VALUE!</v>
      </c>
      <c r="Z161" s="5" t="e">
        <f>Assists[[#This Row],[9+]]-Assists[[#This Row],[10+]]</f>
        <v>#VALUE!</v>
      </c>
      <c r="AA161" s="5" t="e">
        <f>Assists[[#This Row],[10+]]-Assists[[#This Row],[11+]]</f>
        <v>#VALUE!</v>
      </c>
      <c r="AB161" s="5" t="e">
        <f>Assists[[#This Row],[11+]]-Assists[[#This Row],[12+]]</f>
        <v>#VALUE!</v>
      </c>
    </row>
    <row r="162" spans="19:28" x14ac:dyDescent="0.25">
      <c r="S162" s="5" t="e">
        <f>Assists[[#This Row],[2+]]-Assists[[#This Row],[3+]]</f>
        <v>#VALUE!</v>
      </c>
      <c r="T162" s="5" t="e">
        <f>Assists[[#This Row],[3+]]-Assists[[#This Row],[4+]]</f>
        <v>#VALUE!</v>
      </c>
      <c r="U162" s="5" t="e">
        <f>Assists[[#This Row],[4+]]-Assists[[#This Row],[5+]]</f>
        <v>#VALUE!</v>
      </c>
      <c r="V162" s="5" t="e">
        <f>Assists[[#This Row],[5+]]-Assists[[#This Row],[6+]]</f>
        <v>#VALUE!</v>
      </c>
      <c r="W162" s="5" t="e">
        <f>Assists[[#This Row],[6+]]-Assists[[#This Row],[7+]]</f>
        <v>#VALUE!</v>
      </c>
      <c r="X162" s="5" t="e">
        <f>Assists[[#This Row],[7+]]-Assists[[#This Row],[8+]]</f>
        <v>#VALUE!</v>
      </c>
      <c r="Y162" s="5" t="e">
        <f>Assists[[#This Row],[8+]]-Assists[[#This Row],[9+]]</f>
        <v>#VALUE!</v>
      </c>
      <c r="Z162" s="5" t="e">
        <f>Assists[[#This Row],[9+]]-Assists[[#This Row],[10+]]</f>
        <v>#VALUE!</v>
      </c>
      <c r="AA162" s="5" t="e">
        <f>Assists[[#This Row],[10+]]-Assists[[#This Row],[11+]]</f>
        <v>#VALUE!</v>
      </c>
      <c r="AB162" s="5" t="e">
        <f>Assists[[#This Row],[11+]]-Assists[[#This Row],[12+]]</f>
        <v>#VALUE!</v>
      </c>
    </row>
    <row r="163" spans="19:28" x14ac:dyDescent="0.25">
      <c r="S163" s="5" t="e">
        <f>Assists[[#This Row],[2+]]-Assists[[#This Row],[3+]]</f>
        <v>#VALUE!</v>
      </c>
      <c r="T163" s="5" t="e">
        <f>Assists[[#This Row],[3+]]-Assists[[#This Row],[4+]]</f>
        <v>#VALUE!</v>
      </c>
      <c r="U163" s="5" t="e">
        <f>Assists[[#This Row],[4+]]-Assists[[#This Row],[5+]]</f>
        <v>#VALUE!</v>
      </c>
      <c r="V163" s="5" t="e">
        <f>Assists[[#This Row],[5+]]-Assists[[#This Row],[6+]]</f>
        <v>#VALUE!</v>
      </c>
      <c r="W163" s="5" t="e">
        <f>Assists[[#This Row],[6+]]-Assists[[#This Row],[7+]]</f>
        <v>#VALUE!</v>
      </c>
      <c r="X163" s="5" t="e">
        <f>Assists[[#This Row],[7+]]-Assists[[#This Row],[8+]]</f>
        <v>#VALUE!</v>
      </c>
      <c r="Y163" s="5" t="e">
        <f>Assists[[#This Row],[8+]]-Assists[[#This Row],[9+]]</f>
        <v>#VALUE!</v>
      </c>
      <c r="Z163" s="5" t="e">
        <f>Assists[[#This Row],[9+]]-Assists[[#This Row],[10+]]</f>
        <v>#VALUE!</v>
      </c>
      <c r="AA163" s="5" t="e">
        <f>Assists[[#This Row],[10+]]-Assists[[#This Row],[11+]]</f>
        <v>#VALUE!</v>
      </c>
      <c r="AB163" s="5" t="e">
        <f>Assists[[#This Row],[11+]]-Assists[[#This Row],[12+]]</f>
        <v>#VALUE!</v>
      </c>
    </row>
    <row r="164" spans="19:28" x14ac:dyDescent="0.25">
      <c r="S164" s="5" t="e">
        <f>Assists[[#This Row],[2+]]-Assists[[#This Row],[3+]]</f>
        <v>#VALUE!</v>
      </c>
      <c r="T164" s="5" t="e">
        <f>Assists[[#This Row],[3+]]-Assists[[#This Row],[4+]]</f>
        <v>#VALUE!</v>
      </c>
      <c r="U164" s="5" t="e">
        <f>Assists[[#This Row],[4+]]-Assists[[#This Row],[5+]]</f>
        <v>#VALUE!</v>
      </c>
      <c r="V164" s="5" t="e">
        <f>Assists[[#This Row],[5+]]-Assists[[#This Row],[6+]]</f>
        <v>#VALUE!</v>
      </c>
      <c r="W164" s="5" t="e">
        <f>Assists[[#This Row],[6+]]-Assists[[#This Row],[7+]]</f>
        <v>#VALUE!</v>
      </c>
      <c r="X164" s="5" t="e">
        <f>Assists[[#This Row],[7+]]-Assists[[#This Row],[8+]]</f>
        <v>#VALUE!</v>
      </c>
      <c r="Y164" s="5" t="e">
        <f>Assists[[#This Row],[8+]]-Assists[[#This Row],[9+]]</f>
        <v>#VALUE!</v>
      </c>
      <c r="Z164" s="5" t="e">
        <f>Assists[[#This Row],[9+]]-Assists[[#This Row],[10+]]</f>
        <v>#VALUE!</v>
      </c>
      <c r="AA164" s="5" t="e">
        <f>Assists[[#This Row],[10+]]-Assists[[#This Row],[11+]]</f>
        <v>#VALUE!</v>
      </c>
      <c r="AB164" s="5" t="e">
        <f>Assists[[#This Row],[11+]]-Assists[[#This Row],[12+]]</f>
        <v>#VALUE!</v>
      </c>
    </row>
    <row r="165" spans="19:28" x14ac:dyDescent="0.25">
      <c r="S165" s="5" t="e">
        <f>Assists[[#This Row],[2+]]-Assists[[#This Row],[3+]]</f>
        <v>#VALUE!</v>
      </c>
      <c r="T165" s="5" t="e">
        <f>Assists[[#This Row],[3+]]-Assists[[#This Row],[4+]]</f>
        <v>#VALUE!</v>
      </c>
      <c r="U165" s="5" t="e">
        <f>Assists[[#This Row],[4+]]-Assists[[#This Row],[5+]]</f>
        <v>#VALUE!</v>
      </c>
      <c r="V165" s="5" t="e">
        <f>Assists[[#This Row],[5+]]-Assists[[#This Row],[6+]]</f>
        <v>#VALUE!</v>
      </c>
      <c r="W165" s="5" t="e">
        <f>Assists[[#This Row],[6+]]-Assists[[#This Row],[7+]]</f>
        <v>#VALUE!</v>
      </c>
      <c r="X165" s="5" t="e">
        <f>Assists[[#This Row],[7+]]-Assists[[#This Row],[8+]]</f>
        <v>#VALUE!</v>
      </c>
      <c r="Y165" s="5" t="e">
        <f>Assists[[#This Row],[8+]]-Assists[[#This Row],[9+]]</f>
        <v>#VALUE!</v>
      </c>
      <c r="Z165" s="5" t="e">
        <f>Assists[[#This Row],[9+]]-Assists[[#This Row],[10+]]</f>
        <v>#VALUE!</v>
      </c>
      <c r="AA165" s="5" t="e">
        <f>Assists[[#This Row],[10+]]-Assists[[#This Row],[11+]]</f>
        <v>#VALUE!</v>
      </c>
      <c r="AB165" s="5" t="e">
        <f>Assists[[#This Row],[11+]]-Assists[[#This Row],[12+]]</f>
        <v>#VALUE!</v>
      </c>
    </row>
    <row r="166" spans="19:28" x14ac:dyDescent="0.25">
      <c r="S166" s="5" t="e">
        <f>Assists[[#This Row],[2+]]-Assists[[#This Row],[3+]]</f>
        <v>#VALUE!</v>
      </c>
      <c r="T166" s="5" t="e">
        <f>Assists[[#This Row],[3+]]-Assists[[#This Row],[4+]]</f>
        <v>#VALUE!</v>
      </c>
      <c r="U166" s="5" t="e">
        <f>Assists[[#This Row],[4+]]-Assists[[#This Row],[5+]]</f>
        <v>#VALUE!</v>
      </c>
      <c r="V166" s="5" t="e">
        <f>Assists[[#This Row],[5+]]-Assists[[#This Row],[6+]]</f>
        <v>#VALUE!</v>
      </c>
      <c r="W166" s="5" t="e">
        <f>Assists[[#This Row],[6+]]-Assists[[#This Row],[7+]]</f>
        <v>#VALUE!</v>
      </c>
      <c r="X166" s="5" t="e">
        <f>Assists[[#This Row],[7+]]-Assists[[#This Row],[8+]]</f>
        <v>#VALUE!</v>
      </c>
      <c r="Y166" s="5" t="e">
        <f>Assists[[#This Row],[8+]]-Assists[[#This Row],[9+]]</f>
        <v>#VALUE!</v>
      </c>
      <c r="Z166" s="5" t="e">
        <f>Assists[[#This Row],[9+]]-Assists[[#This Row],[10+]]</f>
        <v>#VALUE!</v>
      </c>
      <c r="AA166" s="5" t="e">
        <f>Assists[[#This Row],[10+]]-Assists[[#This Row],[11+]]</f>
        <v>#VALUE!</v>
      </c>
      <c r="AB166" s="5" t="e">
        <f>Assists[[#This Row],[11+]]-Assists[[#This Row],[12+]]</f>
        <v>#VALUE!</v>
      </c>
    </row>
    <row r="167" spans="19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9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9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9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9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9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9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9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9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9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14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zoomScale="175" zoomScaleNormal="175"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H5" sqref="H5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5703125" bestFit="1" customWidth="1"/>
    <col min="5" max="5" width="24.28515625" bestFit="1" customWidth="1"/>
    <col min="6" max="6" width="8.28515625" bestFit="1" customWidth="1"/>
    <col min="7" max="7" width="6.85546875" bestFit="1" customWidth="1"/>
    <col min="8" max="8" width="8.42578125" bestFit="1" customWidth="1"/>
    <col min="9" max="13" width="7.42578125" bestFit="1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22400791</v>
      </c>
      <c r="B2" t="s">
        <v>132</v>
      </c>
      <c r="C2" t="s">
        <v>165</v>
      </c>
      <c r="D2" s="11">
        <v>0.8125</v>
      </c>
      <c r="E2" s="6" t="str">
        <f>HYPERLINK("https://www.nba.com/stats/player/1629631/boxscores-traditional", "De'Andre Hunter")</f>
        <v>De'Andre Hunter</v>
      </c>
      <c r="F2">
        <v>3.5</v>
      </c>
      <c r="G2" s="4">
        <v>0.5</v>
      </c>
      <c r="H2" s="3">
        <v>1</v>
      </c>
      <c r="I2" s="3">
        <v>0.99865000000000004</v>
      </c>
      <c r="J2" s="3">
        <v>0.84133999999999998</v>
      </c>
      <c r="K2" s="3">
        <v>0.15866</v>
      </c>
      <c r="L2" s="3">
        <v>1.3500000000000001E-3</v>
      </c>
      <c r="M2" s="3">
        <v>0</v>
      </c>
      <c r="N2" s="5">
        <f>FG3M[[#This Row],[1+]]-FG3M[[#This Row],[2+]]</f>
        <v>1.3499999999999623E-3</v>
      </c>
      <c r="O2" s="5">
        <f>FG3M[[#This Row],[2+]]-FG3M[[#This Row],[3+]]</f>
        <v>0.15731000000000006</v>
      </c>
      <c r="P2" s="5">
        <f>FG3M[[#This Row],[3+]]-FG3M[[#This Row],[4+]]</f>
        <v>0.68267999999999995</v>
      </c>
      <c r="Q2" s="5">
        <f>FG3M[[#This Row],[4+]]-FG3M[[#This Row],[5+]]</f>
        <v>0.15731000000000001</v>
      </c>
      <c r="R2" s="5">
        <f>FG3M[[#This Row],[5+]]-FG3M[[#This Row],[6+]]</f>
        <v>1.3500000000000001E-3</v>
      </c>
      <c r="S2" s="5"/>
    </row>
    <row r="3" spans="1:19" x14ac:dyDescent="0.25">
      <c r="A3" s="10">
        <v>22400794</v>
      </c>
      <c r="B3" t="s">
        <v>164</v>
      </c>
      <c r="C3" t="s">
        <v>79</v>
      </c>
      <c r="D3" s="11">
        <v>0.875</v>
      </c>
      <c r="E3" s="6" t="str">
        <f>HYPERLINK("https://www.nba.com/stats/player/1630163/boxscores-traditional", "LaMelo Ball")</f>
        <v>LaMelo Ball</v>
      </c>
      <c r="F3">
        <v>4</v>
      </c>
      <c r="G3" s="4">
        <v>1.095</v>
      </c>
      <c r="H3" s="3">
        <v>0.99692999999999998</v>
      </c>
      <c r="I3" s="3">
        <v>0.96638000000000002</v>
      </c>
      <c r="J3" s="3">
        <v>0.81859000000000004</v>
      </c>
      <c r="K3" s="3">
        <v>0.5</v>
      </c>
      <c r="L3" s="3">
        <v>0.18140999999999999</v>
      </c>
      <c r="M3" s="3">
        <v>3.3619999999999997E-2</v>
      </c>
      <c r="N3" s="5">
        <f>FG3M[[#This Row],[1+]]-FG3M[[#This Row],[2+]]</f>
        <v>3.0549999999999966E-2</v>
      </c>
      <c r="O3" s="5">
        <f>FG3M[[#This Row],[2+]]-FG3M[[#This Row],[3+]]</f>
        <v>0.14778999999999998</v>
      </c>
      <c r="P3" s="5">
        <f>FG3M[[#This Row],[3+]]-FG3M[[#This Row],[4+]]</f>
        <v>0.31859000000000004</v>
      </c>
      <c r="Q3" s="5">
        <f>FG3M[[#This Row],[4+]]-FG3M[[#This Row],[5+]]</f>
        <v>0.31859000000000004</v>
      </c>
      <c r="R3" s="5">
        <f>FG3M[[#This Row],[5+]]-FG3M[[#This Row],[6+]]</f>
        <v>0.14778999999999998</v>
      </c>
    </row>
    <row r="4" spans="1:19" x14ac:dyDescent="0.25">
      <c r="A4" s="10">
        <v>22400795</v>
      </c>
      <c r="B4" t="s">
        <v>270</v>
      </c>
      <c r="C4" t="s">
        <v>155</v>
      </c>
      <c r="D4" s="11">
        <v>0.89583333333333337</v>
      </c>
      <c r="E4" s="6" t="str">
        <f>HYPERLINK("https://www.nba.com/stats/player/1626220/boxscores-traditional", "Royce O'Neale")</f>
        <v>Royce O'Neale</v>
      </c>
      <c r="F4">
        <v>4</v>
      </c>
      <c r="G4" s="4">
        <v>1.095</v>
      </c>
      <c r="H4" s="3">
        <v>0.99692999999999998</v>
      </c>
      <c r="I4" s="3">
        <v>0.96638000000000002</v>
      </c>
      <c r="J4" s="3">
        <v>0.81859000000000004</v>
      </c>
      <c r="K4" s="3">
        <v>0.5</v>
      </c>
      <c r="L4" s="3">
        <v>0.18140999999999999</v>
      </c>
      <c r="M4" s="3">
        <v>3.3619999999999997E-2</v>
      </c>
      <c r="N4" s="5">
        <f>FG3M[[#This Row],[1+]]-FG3M[[#This Row],[2+]]</f>
        <v>3.0549999999999966E-2</v>
      </c>
      <c r="O4" s="5">
        <f>FG3M[[#This Row],[2+]]-FG3M[[#This Row],[3+]]</f>
        <v>0.14778999999999998</v>
      </c>
      <c r="P4" s="5">
        <f>FG3M[[#This Row],[3+]]-FG3M[[#This Row],[4+]]</f>
        <v>0.31859000000000004</v>
      </c>
      <c r="Q4" s="5">
        <f>FG3M[[#This Row],[4+]]-FG3M[[#This Row],[5+]]</f>
        <v>0.31859000000000004</v>
      </c>
      <c r="R4" s="5">
        <f>FG3M[[#This Row],[5+]]-FG3M[[#This Row],[6+]]</f>
        <v>0.14778999999999998</v>
      </c>
    </row>
    <row r="5" spans="1:19" x14ac:dyDescent="0.25">
      <c r="A5" s="10">
        <v>22400794</v>
      </c>
      <c r="B5" t="s">
        <v>164</v>
      </c>
      <c r="C5" t="s">
        <v>79</v>
      </c>
      <c r="D5" s="11">
        <v>0.875</v>
      </c>
      <c r="E5" s="6" t="str">
        <f>HYPERLINK("https://www.nba.com/stats/player/1641706/boxscores-traditional", "Brandon Miller")</f>
        <v>Brandon Miller</v>
      </c>
      <c r="F5">
        <v>3.8</v>
      </c>
      <c r="G5" s="4">
        <v>1.1659999999999999</v>
      </c>
      <c r="H5" s="3">
        <v>0.99180000000000001</v>
      </c>
      <c r="I5" s="3">
        <v>0.93822000000000005</v>
      </c>
      <c r="J5" s="3">
        <v>0.75490000000000002</v>
      </c>
      <c r="K5" s="3">
        <v>0.43251000000000001</v>
      </c>
      <c r="L5" s="3">
        <v>0.15151000000000001</v>
      </c>
      <c r="M5" s="3">
        <v>2.938E-2</v>
      </c>
      <c r="N5" s="5">
        <f>FG3M[[#This Row],[1+]]-FG3M[[#This Row],[2+]]</f>
        <v>5.3579999999999961E-2</v>
      </c>
      <c r="O5" s="5">
        <f>FG3M[[#This Row],[2+]]-FG3M[[#This Row],[3+]]</f>
        <v>0.18332000000000004</v>
      </c>
      <c r="P5" s="5">
        <f>FG3M[[#This Row],[3+]]-FG3M[[#This Row],[4+]]</f>
        <v>0.32239000000000001</v>
      </c>
      <c r="Q5" s="5">
        <f>FG3M[[#This Row],[4+]]-FG3M[[#This Row],[5+]]</f>
        <v>0.28100000000000003</v>
      </c>
      <c r="R5" s="5">
        <f>FG3M[[#This Row],[5+]]-FG3M[[#This Row],[6+]]</f>
        <v>0.12213</v>
      </c>
    </row>
    <row r="6" spans="1:19" x14ac:dyDescent="0.25">
      <c r="A6" s="10">
        <v>22400789</v>
      </c>
      <c r="B6" t="s">
        <v>76</v>
      </c>
      <c r="C6" t="s">
        <v>235</v>
      </c>
      <c r="D6" s="11">
        <v>0.79166666666666663</v>
      </c>
      <c r="E6" s="6" t="str">
        <f>HYPERLINK("https://www.nba.com/stats/player/1628369/boxscores-traditional", "Jayson Tatum")</f>
        <v>Jayson Tatum</v>
      </c>
      <c r="F6">
        <v>4.2</v>
      </c>
      <c r="G6" s="4">
        <v>1.47</v>
      </c>
      <c r="H6" s="3">
        <v>0.98536999999999997</v>
      </c>
      <c r="I6" s="3">
        <v>0.93318999999999996</v>
      </c>
      <c r="J6" s="3">
        <v>0.79388999999999998</v>
      </c>
      <c r="K6" s="3">
        <v>0.55567</v>
      </c>
      <c r="L6" s="3">
        <v>0.29459999999999997</v>
      </c>
      <c r="M6" s="3">
        <v>0.11123</v>
      </c>
      <c r="N6" s="5">
        <f>FG3M[[#This Row],[1+]]-FG3M[[#This Row],[2+]]</f>
        <v>5.2180000000000004E-2</v>
      </c>
      <c r="O6" s="5">
        <f>FG3M[[#This Row],[2+]]-FG3M[[#This Row],[3+]]</f>
        <v>0.13929999999999998</v>
      </c>
      <c r="P6" s="5">
        <f>FG3M[[#This Row],[3+]]-FG3M[[#This Row],[4+]]</f>
        <v>0.23821999999999999</v>
      </c>
      <c r="Q6" s="5">
        <f>FG3M[[#This Row],[4+]]-FG3M[[#This Row],[5+]]</f>
        <v>0.26107000000000002</v>
      </c>
      <c r="R6" s="5">
        <f>FG3M[[#This Row],[5+]]-FG3M[[#This Row],[6+]]</f>
        <v>0.18336999999999998</v>
      </c>
    </row>
    <row r="7" spans="1:19" x14ac:dyDescent="0.25">
      <c r="A7" s="10">
        <v>22400796</v>
      </c>
      <c r="B7" t="s">
        <v>77</v>
      </c>
      <c r="C7" t="s">
        <v>78</v>
      </c>
      <c r="D7" s="11">
        <v>0.91666666666666663</v>
      </c>
      <c r="E7" s="6" t="str">
        <f>HYPERLINK("https://www.nba.com/stats/player/2544/boxscores-traditional", "LeBron James")</f>
        <v>LeBron James</v>
      </c>
      <c r="F7">
        <v>3.8</v>
      </c>
      <c r="G7" s="4">
        <v>1.327</v>
      </c>
      <c r="H7" s="3">
        <v>0.98257000000000005</v>
      </c>
      <c r="I7" s="3">
        <v>0.91308999999999996</v>
      </c>
      <c r="J7" s="3">
        <v>0.72575000000000001</v>
      </c>
      <c r="K7" s="3">
        <v>0.44037999999999999</v>
      </c>
      <c r="L7" s="3">
        <v>0.18406</v>
      </c>
      <c r="M7" s="3">
        <v>4.8460000000000003E-2</v>
      </c>
      <c r="N7" s="5">
        <f>FG3M[[#This Row],[1+]]-FG3M[[#This Row],[2+]]</f>
        <v>6.9480000000000097E-2</v>
      </c>
      <c r="O7" s="5">
        <f>FG3M[[#This Row],[2+]]-FG3M[[#This Row],[3+]]</f>
        <v>0.18733999999999995</v>
      </c>
      <c r="P7" s="5">
        <f>FG3M[[#This Row],[3+]]-FG3M[[#This Row],[4+]]</f>
        <v>0.28537000000000001</v>
      </c>
      <c r="Q7" s="5">
        <f>FG3M[[#This Row],[4+]]-FG3M[[#This Row],[5+]]</f>
        <v>0.25631999999999999</v>
      </c>
      <c r="R7" s="5">
        <f>FG3M[[#This Row],[5+]]-FG3M[[#This Row],[6+]]</f>
        <v>0.1356</v>
      </c>
    </row>
    <row r="8" spans="1:19" x14ac:dyDescent="0.25">
      <c r="A8" s="10">
        <v>22400796</v>
      </c>
      <c r="B8" t="s">
        <v>78</v>
      </c>
      <c r="C8" t="s">
        <v>77</v>
      </c>
      <c r="D8" s="11">
        <v>0.91666666666666663</v>
      </c>
      <c r="E8" s="6" t="str">
        <f>HYPERLINK("https://www.nba.com/stats/player/1629014/boxscores-traditional", "Anfernee Simons")</f>
        <v>Anfernee Simons</v>
      </c>
      <c r="F8">
        <v>4.2</v>
      </c>
      <c r="G8" s="4">
        <v>1.9390000000000001</v>
      </c>
      <c r="H8" s="3">
        <v>0.95052999999999999</v>
      </c>
      <c r="I8" s="3">
        <v>0.87075999999999998</v>
      </c>
      <c r="J8" s="3">
        <v>0.73236999999999997</v>
      </c>
      <c r="K8" s="3">
        <v>0.53983000000000003</v>
      </c>
      <c r="L8" s="3">
        <v>0.34089999999999998</v>
      </c>
      <c r="M8" s="3">
        <v>0.17619000000000001</v>
      </c>
      <c r="N8" s="5">
        <f>FG3M[[#This Row],[1+]]-FG3M[[#This Row],[2+]]</f>
        <v>7.9770000000000008E-2</v>
      </c>
      <c r="O8" s="5">
        <f>FG3M[[#This Row],[2+]]-FG3M[[#This Row],[3+]]</f>
        <v>0.13839000000000001</v>
      </c>
      <c r="P8" s="5">
        <f>FG3M[[#This Row],[3+]]-FG3M[[#This Row],[4+]]</f>
        <v>0.19253999999999993</v>
      </c>
      <c r="Q8" s="5">
        <f>FG3M[[#This Row],[4+]]-FG3M[[#This Row],[5+]]</f>
        <v>0.19893000000000005</v>
      </c>
      <c r="R8" s="5">
        <f>FG3M[[#This Row],[5+]]-FG3M[[#This Row],[6+]]</f>
        <v>0.16470999999999997</v>
      </c>
    </row>
    <row r="9" spans="1:19" x14ac:dyDescent="0.25">
      <c r="A9" s="10">
        <v>22400791</v>
      </c>
      <c r="B9" t="s">
        <v>165</v>
      </c>
      <c r="C9" t="s">
        <v>132</v>
      </c>
      <c r="D9" s="11">
        <v>0.8125</v>
      </c>
      <c r="E9" s="6" t="str">
        <f>HYPERLINK("https://www.nba.com/stats/player/1630560/boxscores-traditional", "Cam Thomas")</f>
        <v>Cam Thomas</v>
      </c>
      <c r="F9">
        <v>2.8</v>
      </c>
      <c r="G9" s="4">
        <v>0.748</v>
      </c>
      <c r="H9" s="3">
        <v>0.99202000000000001</v>
      </c>
      <c r="I9" s="3">
        <v>0.85768999999999995</v>
      </c>
      <c r="J9" s="3">
        <v>0.39357999999999999</v>
      </c>
      <c r="K9" s="3">
        <v>5.4800000000000001E-2</v>
      </c>
      <c r="L9" s="3">
        <v>1.64E-3</v>
      </c>
      <c r="M9" s="3">
        <v>0</v>
      </c>
      <c r="N9" s="5">
        <f>FG3M[[#This Row],[1+]]-FG3M[[#This Row],[2+]]</f>
        <v>0.13433000000000006</v>
      </c>
      <c r="O9" s="5">
        <f>FG3M[[#This Row],[2+]]-FG3M[[#This Row],[3+]]</f>
        <v>0.46410999999999997</v>
      </c>
      <c r="P9" s="5">
        <f>FG3M[[#This Row],[3+]]-FG3M[[#This Row],[4+]]</f>
        <v>0.33877999999999997</v>
      </c>
      <c r="Q9" s="5">
        <f>FG3M[[#This Row],[4+]]-FG3M[[#This Row],[5+]]</f>
        <v>5.3159999999999999E-2</v>
      </c>
      <c r="R9" s="5">
        <f>FG3M[[#This Row],[5+]]-FG3M[[#This Row],[6+]]</f>
        <v>1.64E-3</v>
      </c>
    </row>
    <row r="10" spans="1:19" x14ac:dyDescent="0.25">
      <c r="A10" s="10">
        <v>22400791</v>
      </c>
      <c r="B10" t="s">
        <v>132</v>
      </c>
      <c r="C10" t="s">
        <v>165</v>
      </c>
      <c r="D10" s="11">
        <v>0.8125</v>
      </c>
      <c r="E10" s="6" t="str">
        <f>HYPERLINK("https://www.nba.com/stats/player/1629636/boxscores-traditional", "Darius Garland")</f>
        <v>Darius Garland</v>
      </c>
      <c r="F10">
        <v>3.4</v>
      </c>
      <c r="G10" s="4">
        <v>1.3559999999999999</v>
      </c>
      <c r="H10" s="3">
        <v>0.96164000000000005</v>
      </c>
      <c r="I10" s="3">
        <v>0.84848999999999997</v>
      </c>
      <c r="J10" s="3">
        <v>0.61409000000000002</v>
      </c>
      <c r="K10" s="3">
        <v>0.32996999999999999</v>
      </c>
      <c r="L10" s="3">
        <v>0.11899999999999999</v>
      </c>
      <c r="M10" s="3">
        <v>2.743E-2</v>
      </c>
      <c r="N10" s="5">
        <f>FG3M[[#This Row],[1+]]-FG3M[[#This Row],[2+]]</f>
        <v>0.11315000000000008</v>
      </c>
      <c r="O10" s="5">
        <f>FG3M[[#This Row],[2+]]-FG3M[[#This Row],[3+]]</f>
        <v>0.23439999999999994</v>
      </c>
      <c r="P10" s="5">
        <f>FG3M[[#This Row],[3+]]-FG3M[[#This Row],[4+]]</f>
        <v>0.28412000000000004</v>
      </c>
      <c r="Q10" s="5">
        <f>FG3M[[#This Row],[4+]]-FG3M[[#This Row],[5+]]</f>
        <v>0.21096999999999999</v>
      </c>
      <c r="R10" s="5">
        <f>FG3M[[#This Row],[5+]]-FG3M[[#This Row],[6+]]</f>
        <v>9.1569999999999999E-2</v>
      </c>
    </row>
    <row r="11" spans="1:19" x14ac:dyDescent="0.25">
      <c r="A11" s="10">
        <v>22400796</v>
      </c>
      <c r="B11" t="s">
        <v>77</v>
      </c>
      <c r="C11" t="s">
        <v>78</v>
      </c>
      <c r="D11" s="11">
        <v>0.91666666666666663</v>
      </c>
      <c r="E11" s="6" t="str">
        <f>HYPERLINK("https://www.nba.com/stats/player/1629216/boxscores-traditional", "Gabe Vincent")</f>
        <v>Gabe Vincent</v>
      </c>
      <c r="F11">
        <v>3.2</v>
      </c>
      <c r="G11" s="4">
        <v>1.1659999999999999</v>
      </c>
      <c r="H11" s="3">
        <v>0.97062000000000004</v>
      </c>
      <c r="I11" s="3">
        <v>0.84848999999999997</v>
      </c>
      <c r="J11" s="3">
        <v>0.56749000000000005</v>
      </c>
      <c r="K11" s="3">
        <v>0.24510000000000001</v>
      </c>
      <c r="L11" s="3">
        <v>6.1780000000000002E-2</v>
      </c>
      <c r="M11" s="3">
        <v>8.2000000000000007E-3</v>
      </c>
      <c r="N11" s="5">
        <f>FG3M[[#This Row],[1+]]-FG3M[[#This Row],[2+]]</f>
        <v>0.12213000000000007</v>
      </c>
      <c r="O11" s="5">
        <f>FG3M[[#This Row],[2+]]-FG3M[[#This Row],[3+]]</f>
        <v>0.28099999999999992</v>
      </c>
      <c r="P11" s="5">
        <f>FG3M[[#This Row],[3+]]-FG3M[[#This Row],[4+]]</f>
        <v>0.32239000000000007</v>
      </c>
      <c r="Q11" s="5">
        <f>FG3M[[#This Row],[4+]]-FG3M[[#This Row],[5+]]</f>
        <v>0.18332000000000001</v>
      </c>
      <c r="R11" s="5">
        <f>FG3M[[#This Row],[5+]]-FG3M[[#This Row],[6+]]</f>
        <v>5.3580000000000003E-2</v>
      </c>
    </row>
    <row r="12" spans="1:19" x14ac:dyDescent="0.25">
      <c r="A12" s="10">
        <v>22400793</v>
      </c>
      <c r="B12" t="s">
        <v>194</v>
      </c>
      <c r="C12" t="s">
        <v>261</v>
      </c>
      <c r="D12" s="11">
        <v>0.83333333333333337</v>
      </c>
      <c r="E12" s="6" t="str">
        <f>HYPERLINK("https://www.nba.com/stats/player/203081/boxscores-traditional", "Damian Lillard")</f>
        <v>Damian Lillard</v>
      </c>
      <c r="F12">
        <v>4</v>
      </c>
      <c r="G12" s="4">
        <v>2.0979999999999999</v>
      </c>
      <c r="H12" s="3">
        <v>0.92364000000000002</v>
      </c>
      <c r="I12" s="3">
        <v>0.82894000000000001</v>
      </c>
      <c r="J12" s="3">
        <v>0.68439000000000005</v>
      </c>
      <c r="K12" s="3">
        <v>0.5</v>
      </c>
      <c r="L12" s="3">
        <v>0.31561</v>
      </c>
      <c r="M12" s="3">
        <v>0.17105999999999999</v>
      </c>
      <c r="N12" s="5">
        <f>FG3M[[#This Row],[1+]]-FG3M[[#This Row],[2+]]</f>
        <v>9.4700000000000006E-2</v>
      </c>
      <c r="O12" s="5">
        <f>FG3M[[#This Row],[2+]]-FG3M[[#This Row],[3+]]</f>
        <v>0.14454999999999996</v>
      </c>
      <c r="P12" s="5">
        <f>FG3M[[#This Row],[3+]]-FG3M[[#This Row],[4+]]</f>
        <v>0.18439000000000005</v>
      </c>
      <c r="Q12" s="5">
        <f>FG3M[[#This Row],[4+]]-FG3M[[#This Row],[5+]]</f>
        <v>0.18439</v>
      </c>
      <c r="R12" s="5">
        <f>FG3M[[#This Row],[5+]]-FG3M[[#This Row],[6+]]</f>
        <v>0.14455000000000001</v>
      </c>
    </row>
    <row r="13" spans="1:19" x14ac:dyDescent="0.25">
      <c r="A13" s="10">
        <v>22400789</v>
      </c>
      <c r="B13" t="s">
        <v>76</v>
      </c>
      <c r="C13" t="s">
        <v>235</v>
      </c>
      <c r="D13" s="11">
        <v>0.79166666666666663</v>
      </c>
      <c r="E13" s="6" t="str">
        <f>HYPERLINK("https://www.nba.com/stats/player/1628401/boxscores-traditional", "Derrick White")</f>
        <v>Derrick White</v>
      </c>
      <c r="F13">
        <v>3.4</v>
      </c>
      <c r="G13" s="4">
        <v>1.4969999999999999</v>
      </c>
      <c r="H13" s="3">
        <v>0.94520000000000004</v>
      </c>
      <c r="I13" s="3">
        <v>0.82638999999999996</v>
      </c>
      <c r="J13" s="3">
        <v>0.60641999999999996</v>
      </c>
      <c r="K13" s="3">
        <v>0.34458</v>
      </c>
      <c r="L13" s="3">
        <v>0.14230999999999999</v>
      </c>
      <c r="M13" s="3">
        <v>4.0930000000000001E-2</v>
      </c>
      <c r="N13" s="5">
        <f>FG3M[[#This Row],[1+]]-FG3M[[#This Row],[2+]]</f>
        <v>0.11881000000000008</v>
      </c>
      <c r="O13" s="5">
        <f>FG3M[[#This Row],[2+]]-FG3M[[#This Row],[3+]]</f>
        <v>0.21997</v>
      </c>
      <c r="P13" s="5">
        <f>FG3M[[#This Row],[3+]]-FG3M[[#This Row],[4+]]</f>
        <v>0.26183999999999996</v>
      </c>
      <c r="Q13" s="5">
        <f>FG3M[[#This Row],[4+]]-FG3M[[#This Row],[5+]]</f>
        <v>0.20227000000000001</v>
      </c>
      <c r="R13" s="5">
        <f>FG3M[[#This Row],[5+]]-FG3M[[#This Row],[6+]]</f>
        <v>0.10138</v>
      </c>
    </row>
    <row r="14" spans="1:19" x14ac:dyDescent="0.25">
      <c r="A14" s="10">
        <v>22400789</v>
      </c>
      <c r="B14" t="s">
        <v>235</v>
      </c>
      <c r="C14" t="s">
        <v>76</v>
      </c>
      <c r="D14" s="11">
        <v>0.79166666666666663</v>
      </c>
      <c r="E14" s="6" t="str">
        <f>HYPERLINK("https://www.nba.com/stats/player/1630178/boxscores-traditional", "Tyrese Maxey")</f>
        <v>Tyrese Maxey</v>
      </c>
      <c r="F14">
        <v>3.2</v>
      </c>
      <c r="G14" s="4">
        <v>1.327</v>
      </c>
      <c r="H14" s="3">
        <v>0.95154000000000005</v>
      </c>
      <c r="I14" s="3">
        <v>0.81594</v>
      </c>
      <c r="J14" s="3">
        <v>0.55962000000000001</v>
      </c>
      <c r="K14" s="3">
        <v>0.27424999999999999</v>
      </c>
      <c r="L14" s="3">
        <v>8.6910000000000001E-2</v>
      </c>
      <c r="M14" s="3">
        <v>1.7430000000000001E-2</v>
      </c>
      <c r="N14" s="5">
        <f>FG3M[[#This Row],[1+]]-FG3M[[#This Row],[2+]]</f>
        <v>0.13560000000000005</v>
      </c>
      <c r="O14" s="5">
        <f>FG3M[[#This Row],[2+]]-FG3M[[#This Row],[3+]]</f>
        <v>0.25631999999999999</v>
      </c>
      <c r="P14" s="5">
        <f>FG3M[[#This Row],[3+]]-FG3M[[#This Row],[4+]]</f>
        <v>0.28537000000000001</v>
      </c>
      <c r="Q14" s="5">
        <f>FG3M[[#This Row],[4+]]-FG3M[[#This Row],[5+]]</f>
        <v>0.18734000000000001</v>
      </c>
      <c r="R14" s="5">
        <f>FG3M[[#This Row],[5+]]-FG3M[[#This Row],[6+]]</f>
        <v>6.948E-2</v>
      </c>
    </row>
    <row r="15" spans="1:19" x14ac:dyDescent="0.25">
      <c r="A15" s="10">
        <v>22400791</v>
      </c>
      <c r="B15" t="s">
        <v>132</v>
      </c>
      <c r="C15" t="s">
        <v>165</v>
      </c>
      <c r="D15" s="11">
        <v>0.8125</v>
      </c>
      <c r="E15" s="6" t="str">
        <f>HYPERLINK("https://www.nba.com/stats/player/1630241/boxscores-traditional", "Sam Merrill")</f>
        <v>Sam Merrill</v>
      </c>
      <c r="F15">
        <v>4.2</v>
      </c>
      <c r="G15" s="4">
        <v>2.4820000000000002</v>
      </c>
      <c r="H15" s="3">
        <v>0.90146999999999999</v>
      </c>
      <c r="I15" s="3">
        <v>0.81327000000000005</v>
      </c>
      <c r="J15" s="3">
        <v>0.68439000000000005</v>
      </c>
      <c r="K15" s="3">
        <v>0.53188000000000002</v>
      </c>
      <c r="L15" s="3">
        <v>0.37447999999999998</v>
      </c>
      <c r="M15" s="3">
        <v>0.23269999999999999</v>
      </c>
      <c r="N15" s="5">
        <f>FG3M[[#This Row],[1+]]-FG3M[[#This Row],[2+]]</f>
        <v>8.8199999999999945E-2</v>
      </c>
      <c r="O15" s="5">
        <f>FG3M[[#This Row],[2+]]-FG3M[[#This Row],[3+]]</f>
        <v>0.12887999999999999</v>
      </c>
      <c r="P15" s="5">
        <f>FG3M[[#This Row],[3+]]-FG3M[[#This Row],[4+]]</f>
        <v>0.15251000000000003</v>
      </c>
      <c r="Q15" s="5">
        <f>FG3M[[#This Row],[4+]]-FG3M[[#This Row],[5+]]</f>
        <v>0.15740000000000004</v>
      </c>
      <c r="R15" s="5">
        <f>FG3M[[#This Row],[5+]]-FG3M[[#This Row],[6+]]</f>
        <v>0.14177999999999999</v>
      </c>
    </row>
    <row r="16" spans="1:19" x14ac:dyDescent="0.25">
      <c r="A16" s="10">
        <v>22400793</v>
      </c>
      <c r="B16" t="s">
        <v>194</v>
      </c>
      <c r="C16" t="s">
        <v>261</v>
      </c>
      <c r="D16" s="11">
        <v>0.83333333333333337</v>
      </c>
      <c r="E16" s="6" t="str">
        <f>HYPERLINK("https://www.nba.com/stats/player/1629018/boxscores-traditional", "Gary Trent Jr.")</f>
        <v>Gary Trent Jr.</v>
      </c>
      <c r="F16">
        <v>3.8</v>
      </c>
      <c r="G16" s="4">
        <v>2.04</v>
      </c>
      <c r="H16" s="3">
        <v>0.91466000000000003</v>
      </c>
      <c r="I16" s="3">
        <v>0.81057000000000001</v>
      </c>
      <c r="J16" s="3">
        <v>0.65173000000000003</v>
      </c>
      <c r="K16" s="3">
        <v>0.46017000000000002</v>
      </c>
      <c r="L16" s="3">
        <v>0.27760000000000001</v>
      </c>
      <c r="M16" s="3">
        <v>0.14007</v>
      </c>
      <c r="N16" s="5">
        <f>FG3M[[#This Row],[1+]]-FG3M[[#This Row],[2+]]</f>
        <v>0.10409000000000002</v>
      </c>
      <c r="O16" s="5">
        <f>FG3M[[#This Row],[2+]]-FG3M[[#This Row],[3+]]</f>
        <v>0.15883999999999998</v>
      </c>
      <c r="P16" s="5">
        <f>FG3M[[#This Row],[3+]]-FG3M[[#This Row],[4+]]</f>
        <v>0.19156000000000001</v>
      </c>
      <c r="Q16" s="5">
        <f>FG3M[[#This Row],[4+]]-FG3M[[#This Row],[5+]]</f>
        <v>0.18257000000000001</v>
      </c>
      <c r="R16" s="5">
        <f>FG3M[[#This Row],[5+]]-FG3M[[#This Row],[6+]]</f>
        <v>0.13753000000000001</v>
      </c>
    </row>
    <row r="17" spans="1:18" x14ac:dyDescent="0.25">
      <c r="A17" s="10">
        <v>22400791</v>
      </c>
      <c r="B17" t="s">
        <v>132</v>
      </c>
      <c r="C17" t="s">
        <v>165</v>
      </c>
      <c r="D17" s="11">
        <v>0.8125</v>
      </c>
      <c r="E17" s="6" t="str">
        <f>HYPERLINK("https://www.nba.com/stats/player/1628378/boxscores-traditional", "Donovan Mitchell")</f>
        <v>Donovan Mitchell</v>
      </c>
      <c r="F17">
        <v>2.8</v>
      </c>
      <c r="G17" s="4">
        <v>0.98</v>
      </c>
      <c r="H17" s="3">
        <v>0.96711999999999998</v>
      </c>
      <c r="I17" s="3">
        <v>0.79388999999999998</v>
      </c>
      <c r="J17" s="3">
        <v>0.42074</v>
      </c>
      <c r="K17" s="3">
        <v>0.11123</v>
      </c>
      <c r="L17" s="3">
        <v>1.255E-2</v>
      </c>
      <c r="M17" s="3">
        <v>5.4000000000000001E-4</v>
      </c>
      <c r="N17" s="5">
        <f>FG3M[[#This Row],[1+]]-FG3M[[#This Row],[2+]]</f>
        <v>0.17323</v>
      </c>
      <c r="O17" s="5">
        <f>FG3M[[#This Row],[2+]]-FG3M[[#This Row],[3+]]</f>
        <v>0.37314999999999998</v>
      </c>
      <c r="P17" s="5">
        <f>FG3M[[#This Row],[3+]]-FG3M[[#This Row],[4+]]</f>
        <v>0.30951000000000001</v>
      </c>
      <c r="Q17" s="5">
        <f>FG3M[[#This Row],[4+]]-FG3M[[#This Row],[5+]]</f>
        <v>9.867999999999999E-2</v>
      </c>
      <c r="R17" s="5">
        <f>FG3M[[#This Row],[5+]]-FG3M[[#This Row],[6+]]</f>
        <v>1.201E-2</v>
      </c>
    </row>
    <row r="18" spans="1:18" x14ac:dyDescent="0.25">
      <c r="A18" s="10">
        <v>22400794</v>
      </c>
      <c r="B18" t="s">
        <v>79</v>
      </c>
      <c r="C18" t="s">
        <v>164</v>
      </c>
      <c r="D18" s="11">
        <v>0.875</v>
      </c>
      <c r="E18" s="6" t="str">
        <f>HYPERLINK("https://www.nba.com/stats/player/1629008/boxscores-traditional", "Michael Porter Jr.")</f>
        <v>Michael Porter Jr.</v>
      </c>
      <c r="F18">
        <v>3.8</v>
      </c>
      <c r="G18" s="4">
        <v>2.4820000000000002</v>
      </c>
      <c r="H18" s="3">
        <v>0.87075999999999998</v>
      </c>
      <c r="I18" s="3">
        <v>0.76729999999999998</v>
      </c>
      <c r="J18" s="3">
        <v>0.62551999999999996</v>
      </c>
      <c r="K18" s="3">
        <v>0.46811999999999998</v>
      </c>
      <c r="L18" s="3">
        <v>0.31561</v>
      </c>
      <c r="M18" s="3">
        <v>0.18673000000000001</v>
      </c>
      <c r="N18" s="5">
        <f>FG3M[[#This Row],[1+]]-FG3M[[#This Row],[2+]]</f>
        <v>0.10346</v>
      </c>
      <c r="O18" s="5">
        <f>FG3M[[#This Row],[2+]]-FG3M[[#This Row],[3+]]</f>
        <v>0.14178000000000002</v>
      </c>
      <c r="P18" s="5">
        <f>FG3M[[#This Row],[3+]]-FG3M[[#This Row],[4+]]</f>
        <v>0.15739999999999998</v>
      </c>
      <c r="Q18" s="5">
        <f>FG3M[[#This Row],[4+]]-FG3M[[#This Row],[5+]]</f>
        <v>0.15250999999999998</v>
      </c>
      <c r="R18" s="5">
        <f>FG3M[[#This Row],[5+]]-FG3M[[#This Row],[6+]]</f>
        <v>0.12887999999999999</v>
      </c>
    </row>
    <row r="19" spans="1:18" x14ac:dyDescent="0.25">
      <c r="A19" s="10">
        <v>22400790</v>
      </c>
      <c r="B19" t="s">
        <v>143</v>
      </c>
      <c r="C19" t="s">
        <v>80</v>
      </c>
      <c r="D19" s="11">
        <v>0.8125</v>
      </c>
      <c r="E19" s="6" t="str">
        <f>HYPERLINK("https://www.nba.com/stats/player/1627777/boxscores-traditional", "Georges Niang")</f>
        <v>Georges Niang</v>
      </c>
      <c r="F19">
        <v>3</v>
      </c>
      <c r="G19" s="4">
        <v>1.4139999999999999</v>
      </c>
      <c r="H19" s="3">
        <v>0.92073000000000005</v>
      </c>
      <c r="I19" s="3">
        <v>0.76114999999999999</v>
      </c>
      <c r="J19" s="3">
        <v>0.5</v>
      </c>
      <c r="K19" s="3">
        <v>0.23885000000000001</v>
      </c>
      <c r="L19" s="3">
        <v>7.9269999999999993E-2</v>
      </c>
      <c r="M19" s="3">
        <v>1.7000000000000001E-2</v>
      </c>
      <c r="N19" s="5">
        <f>FG3M[[#This Row],[1+]]-FG3M[[#This Row],[2+]]</f>
        <v>0.15958000000000006</v>
      </c>
      <c r="O19" s="5">
        <f>FG3M[[#This Row],[2+]]-FG3M[[#This Row],[3+]]</f>
        <v>0.26114999999999999</v>
      </c>
      <c r="P19" s="5">
        <f>FG3M[[#This Row],[3+]]-FG3M[[#This Row],[4+]]</f>
        <v>0.26114999999999999</v>
      </c>
      <c r="Q19" s="5">
        <f>FG3M[[#This Row],[4+]]-FG3M[[#This Row],[5+]]</f>
        <v>0.15958</v>
      </c>
      <c r="R19" s="5">
        <f>FG3M[[#This Row],[5+]]-FG3M[[#This Row],[6+]]</f>
        <v>6.2269999999999992E-2</v>
      </c>
    </row>
    <row r="20" spans="1:18" x14ac:dyDescent="0.25">
      <c r="A20" s="10">
        <v>22400790</v>
      </c>
      <c r="B20" t="s">
        <v>143</v>
      </c>
      <c r="C20" t="s">
        <v>80</v>
      </c>
      <c r="D20" s="11">
        <v>0.8125</v>
      </c>
      <c r="E20" s="6" t="str">
        <f>HYPERLINK("https://www.nba.com/stats/player/1629027/boxscores-traditional", "Trae Young")</f>
        <v>Trae Young</v>
      </c>
      <c r="F20">
        <v>3</v>
      </c>
      <c r="G20" s="4">
        <v>1.4139999999999999</v>
      </c>
      <c r="H20" s="3">
        <v>0.92073000000000005</v>
      </c>
      <c r="I20" s="3">
        <v>0.76114999999999999</v>
      </c>
      <c r="J20" s="3">
        <v>0.5</v>
      </c>
      <c r="K20" s="3">
        <v>0.23885000000000001</v>
      </c>
      <c r="L20" s="3">
        <v>7.9269999999999993E-2</v>
      </c>
      <c r="M20" s="3">
        <v>1.7000000000000001E-2</v>
      </c>
      <c r="N20" s="5">
        <f>FG3M[[#This Row],[1+]]-FG3M[[#This Row],[2+]]</f>
        <v>0.15958000000000006</v>
      </c>
      <c r="O20" s="5">
        <f>FG3M[[#This Row],[2+]]-FG3M[[#This Row],[3+]]</f>
        <v>0.26114999999999999</v>
      </c>
      <c r="P20" s="5">
        <f>FG3M[[#This Row],[3+]]-FG3M[[#This Row],[4+]]</f>
        <v>0.26114999999999999</v>
      </c>
      <c r="Q20" s="5">
        <f>FG3M[[#This Row],[4+]]-FG3M[[#This Row],[5+]]</f>
        <v>0.15958</v>
      </c>
      <c r="R20" s="5">
        <f>FG3M[[#This Row],[5+]]-FG3M[[#This Row],[6+]]</f>
        <v>6.2269999999999992E-2</v>
      </c>
    </row>
    <row r="21" spans="1:18" x14ac:dyDescent="0.25">
      <c r="A21" s="10">
        <v>22400793</v>
      </c>
      <c r="B21" t="s">
        <v>261</v>
      </c>
      <c r="C21" t="s">
        <v>194</v>
      </c>
      <c r="D21" s="11">
        <v>0.83333333333333337</v>
      </c>
      <c r="E21" s="6" t="str">
        <f>HYPERLINK("https://www.nba.com/stats/player/1626181/boxscores-traditional", "Norman Powell")</f>
        <v>Norman Powell</v>
      </c>
      <c r="F21">
        <v>3</v>
      </c>
      <c r="G21" s="4">
        <v>1.4139999999999999</v>
      </c>
      <c r="H21" s="3">
        <v>0.92073000000000005</v>
      </c>
      <c r="I21" s="3">
        <v>0.76114999999999999</v>
      </c>
      <c r="J21" s="3">
        <v>0.5</v>
      </c>
      <c r="K21" s="3">
        <v>0.23885000000000001</v>
      </c>
      <c r="L21" s="3">
        <v>7.9269999999999993E-2</v>
      </c>
      <c r="M21" s="3">
        <v>1.7000000000000001E-2</v>
      </c>
      <c r="N21" s="5">
        <f>FG3M[[#This Row],[1+]]-FG3M[[#This Row],[2+]]</f>
        <v>0.15958000000000006</v>
      </c>
      <c r="O21" s="5">
        <f>FG3M[[#This Row],[2+]]-FG3M[[#This Row],[3+]]</f>
        <v>0.26114999999999999</v>
      </c>
      <c r="P21" s="5">
        <f>FG3M[[#This Row],[3+]]-FG3M[[#This Row],[4+]]</f>
        <v>0.26114999999999999</v>
      </c>
      <c r="Q21" s="5">
        <f>FG3M[[#This Row],[4+]]-FG3M[[#This Row],[5+]]</f>
        <v>0.15958</v>
      </c>
      <c r="R21" s="5">
        <f>FG3M[[#This Row],[5+]]-FG3M[[#This Row],[6+]]</f>
        <v>6.2269999999999992E-2</v>
      </c>
    </row>
    <row r="22" spans="1:18" x14ac:dyDescent="0.25">
      <c r="A22" s="10">
        <v>22400791</v>
      </c>
      <c r="B22" t="s">
        <v>165</v>
      </c>
      <c r="C22" t="s">
        <v>132</v>
      </c>
      <c r="D22" s="11">
        <v>0.8125</v>
      </c>
      <c r="E22" s="6" t="str">
        <f>HYPERLINK("https://www.nba.com/stats/player/1641727/boxscores-traditional", "Dariq Whitehead")</f>
        <v>Dariq Whitehead</v>
      </c>
      <c r="F22">
        <v>3.33</v>
      </c>
      <c r="G22" s="4">
        <v>2.0550000000000002</v>
      </c>
      <c r="H22" s="3">
        <v>0.87075999999999998</v>
      </c>
      <c r="I22" s="3">
        <v>0.74214999999999998</v>
      </c>
      <c r="J22" s="3">
        <v>0.56355999999999995</v>
      </c>
      <c r="K22" s="3">
        <v>0.37069999999999997</v>
      </c>
      <c r="L22" s="3">
        <v>0.20896999999999999</v>
      </c>
      <c r="M22" s="3">
        <v>9.6799999999999997E-2</v>
      </c>
      <c r="N22" s="5">
        <f>FG3M[[#This Row],[1+]]-FG3M[[#This Row],[2+]]</f>
        <v>0.12861</v>
      </c>
      <c r="O22" s="5">
        <f>FG3M[[#This Row],[2+]]-FG3M[[#This Row],[3+]]</f>
        <v>0.17859000000000003</v>
      </c>
      <c r="P22" s="5">
        <f>FG3M[[#This Row],[3+]]-FG3M[[#This Row],[4+]]</f>
        <v>0.19285999999999998</v>
      </c>
      <c r="Q22" s="5">
        <f>FG3M[[#This Row],[4+]]-FG3M[[#This Row],[5+]]</f>
        <v>0.16172999999999998</v>
      </c>
      <c r="R22" s="5">
        <f>FG3M[[#This Row],[5+]]-FG3M[[#This Row],[6+]]</f>
        <v>0.11216999999999999</v>
      </c>
    </row>
    <row r="23" spans="1:18" x14ac:dyDescent="0.25">
      <c r="A23" s="10">
        <v>22400789</v>
      </c>
      <c r="B23" t="s">
        <v>76</v>
      </c>
      <c r="C23" t="s">
        <v>235</v>
      </c>
      <c r="D23" s="11">
        <v>0.79166666666666663</v>
      </c>
      <c r="E23" s="6" t="str">
        <f>HYPERLINK("https://www.nba.com/stats/player/1630202/boxscores-traditional", "Payton Pritchard")</f>
        <v>Payton Pritchard</v>
      </c>
      <c r="F23">
        <v>3</v>
      </c>
      <c r="G23" s="4">
        <v>1.673</v>
      </c>
      <c r="H23" s="3">
        <v>0.88492999999999999</v>
      </c>
      <c r="I23" s="3">
        <v>0.72575000000000001</v>
      </c>
      <c r="J23" s="3">
        <v>0.5</v>
      </c>
      <c r="K23" s="3">
        <v>0.27424999999999999</v>
      </c>
      <c r="L23" s="3">
        <v>0.11507000000000001</v>
      </c>
      <c r="M23" s="3">
        <v>3.6729999999999999E-2</v>
      </c>
      <c r="N23" s="5">
        <f>FG3M[[#This Row],[1+]]-FG3M[[#This Row],[2+]]</f>
        <v>0.15917999999999999</v>
      </c>
      <c r="O23" s="5">
        <f>FG3M[[#This Row],[2+]]-FG3M[[#This Row],[3+]]</f>
        <v>0.22575000000000001</v>
      </c>
      <c r="P23" s="5">
        <f>FG3M[[#This Row],[3+]]-FG3M[[#This Row],[4+]]</f>
        <v>0.22575000000000001</v>
      </c>
      <c r="Q23" s="5">
        <f>FG3M[[#This Row],[4+]]-FG3M[[#This Row],[5+]]</f>
        <v>0.15917999999999999</v>
      </c>
      <c r="R23" s="5">
        <f>FG3M[[#This Row],[5+]]-FG3M[[#This Row],[6+]]</f>
        <v>7.8340000000000007E-2</v>
      </c>
    </row>
    <row r="24" spans="1:18" x14ac:dyDescent="0.25">
      <c r="A24" s="10">
        <v>22400793</v>
      </c>
      <c r="B24" t="s">
        <v>194</v>
      </c>
      <c r="C24" t="s">
        <v>261</v>
      </c>
      <c r="D24" s="11">
        <v>0.83333333333333337</v>
      </c>
      <c r="E24" s="6" t="str">
        <f>HYPERLINK("https://www.nba.com/stats/player/1627752/boxscores-traditional", "Taurean Prince")</f>
        <v>Taurean Prince</v>
      </c>
      <c r="F24">
        <v>2.8</v>
      </c>
      <c r="G24" s="4">
        <v>1.327</v>
      </c>
      <c r="H24" s="3">
        <v>0.91308999999999996</v>
      </c>
      <c r="I24" s="3">
        <v>0.72575000000000001</v>
      </c>
      <c r="J24" s="3">
        <v>0.44037999999999999</v>
      </c>
      <c r="K24" s="3">
        <v>0.18406</v>
      </c>
      <c r="L24" s="3">
        <v>4.8460000000000003E-2</v>
      </c>
      <c r="M24" s="3">
        <v>7.9799999999999992E-3</v>
      </c>
      <c r="N24" s="5">
        <f>FG3M[[#This Row],[1+]]-FG3M[[#This Row],[2+]]</f>
        <v>0.18733999999999995</v>
      </c>
      <c r="O24" s="5">
        <f>FG3M[[#This Row],[2+]]-FG3M[[#This Row],[3+]]</f>
        <v>0.28537000000000001</v>
      </c>
      <c r="P24" s="5">
        <f>FG3M[[#This Row],[3+]]-FG3M[[#This Row],[4+]]</f>
        <v>0.25631999999999999</v>
      </c>
      <c r="Q24" s="5">
        <f>FG3M[[#This Row],[4+]]-FG3M[[#This Row],[5+]]</f>
        <v>0.1356</v>
      </c>
      <c r="R24" s="5">
        <f>FG3M[[#This Row],[5+]]-FG3M[[#This Row],[6+]]</f>
        <v>4.0480000000000002E-2</v>
      </c>
    </row>
    <row r="25" spans="1:18" x14ac:dyDescent="0.25">
      <c r="A25" s="10">
        <v>22400792</v>
      </c>
      <c r="B25" t="s">
        <v>247</v>
      </c>
      <c r="C25" t="s">
        <v>248</v>
      </c>
      <c r="D25" s="11">
        <v>0.8125</v>
      </c>
      <c r="E25" s="6" t="str">
        <f>HYPERLINK("https://www.nba.com/stats/player/1629632/boxscores-traditional", "Coby White")</f>
        <v>Coby White</v>
      </c>
      <c r="F25">
        <v>3.2</v>
      </c>
      <c r="G25" s="4">
        <v>2.04</v>
      </c>
      <c r="H25" s="3">
        <v>0.85992999999999997</v>
      </c>
      <c r="I25" s="3">
        <v>0.72240000000000004</v>
      </c>
      <c r="J25" s="3">
        <v>0.53983000000000003</v>
      </c>
      <c r="K25" s="3">
        <v>0.34827000000000002</v>
      </c>
      <c r="L25" s="3">
        <v>0.18942999999999999</v>
      </c>
      <c r="M25" s="3">
        <v>8.5339999999999999E-2</v>
      </c>
      <c r="N25" s="5">
        <f>FG3M[[#This Row],[1+]]-FG3M[[#This Row],[2+]]</f>
        <v>0.13752999999999993</v>
      </c>
      <c r="O25" s="5">
        <f>FG3M[[#This Row],[2+]]-FG3M[[#This Row],[3+]]</f>
        <v>0.18257000000000001</v>
      </c>
      <c r="P25" s="5">
        <f>FG3M[[#This Row],[3+]]-FG3M[[#This Row],[4+]]</f>
        <v>0.19156000000000001</v>
      </c>
      <c r="Q25" s="5">
        <f>FG3M[[#This Row],[4+]]-FG3M[[#This Row],[5+]]</f>
        <v>0.15884000000000004</v>
      </c>
      <c r="R25" s="5">
        <f>FG3M[[#This Row],[5+]]-FG3M[[#This Row],[6+]]</f>
        <v>0.10408999999999999</v>
      </c>
    </row>
    <row r="26" spans="1:18" x14ac:dyDescent="0.25">
      <c r="A26" s="10">
        <v>22400790</v>
      </c>
      <c r="B26" t="s">
        <v>143</v>
      </c>
      <c r="C26" t="s">
        <v>80</v>
      </c>
      <c r="D26" s="11">
        <v>0.8125</v>
      </c>
      <c r="E26" s="6" t="str">
        <f>HYPERLINK("https://www.nba.com/stats/player/1629631/boxscores-traditional", "De'Andre Hunter")</f>
        <v>De'Andre Hunter</v>
      </c>
      <c r="F26">
        <v>3.33</v>
      </c>
      <c r="G26" s="4">
        <v>2.4939999999999998</v>
      </c>
      <c r="H26" s="3">
        <v>0.82381000000000004</v>
      </c>
      <c r="I26" s="3">
        <v>0.70194000000000001</v>
      </c>
      <c r="J26" s="3">
        <v>0.55171999999999999</v>
      </c>
      <c r="K26" s="3">
        <v>0.39357999999999999</v>
      </c>
      <c r="L26" s="3">
        <v>0.25142999999999999</v>
      </c>
      <c r="M26" s="3">
        <v>0.14230999999999999</v>
      </c>
      <c r="N26" s="5">
        <f>FG3M[[#This Row],[1+]]-FG3M[[#This Row],[2+]]</f>
        <v>0.12187000000000003</v>
      </c>
      <c r="O26" s="5">
        <f>FG3M[[#This Row],[2+]]-FG3M[[#This Row],[3+]]</f>
        <v>0.15022000000000002</v>
      </c>
      <c r="P26" s="5">
        <f>FG3M[[#This Row],[3+]]-FG3M[[#This Row],[4+]]</f>
        <v>0.15814</v>
      </c>
      <c r="Q26" s="5">
        <f>FG3M[[#This Row],[4+]]-FG3M[[#This Row],[5+]]</f>
        <v>0.14215</v>
      </c>
      <c r="R26" s="5">
        <f>FG3M[[#This Row],[5+]]-FG3M[[#This Row],[6+]]</f>
        <v>0.10911999999999999</v>
      </c>
    </row>
    <row r="27" spans="1:18" x14ac:dyDescent="0.25">
      <c r="A27" s="10">
        <v>22400794</v>
      </c>
      <c r="B27" t="s">
        <v>164</v>
      </c>
      <c r="C27" t="s">
        <v>79</v>
      </c>
      <c r="D27" s="11">
        <v>0.875</v>
      </c>
      <c r="E27" s="6" t="str">
        <f>HYPERLINK("https://www.nba.com/stats/player/1628970/boxscores-traditional", "Miles Bridges")</f>
        <v>Miles Bridges</v>
      </c>
      <c r="F27">
        <v>3</v>
      </c>
      <c r="G27" s="4">
        <v>1.897</v>
      </c>
      <c r="H27" s="3">
        <v>0.85314000000000001</v>
      </c>
      <c r="I27" s="3">
        <v>0.70194000000000001</v>
      </c>
      <c r="J27" s="3">
        <v>0.5</v>
      </c>
      <c r="K27" s="3">
        <v>0.29805999999999999</v>
      </c>
      <c r="L27" s="3">
        <v>0.14685999999999999</v>
      </c>
      <c r="M27" s="3">
        <v>5.7049999999999997E-2</v>
      </c>
      <c r="N27" s="5">
        <f>FG3M[[#This Row],[1+]]-FG3M[[#This Row],[2+]]</f>
        <v>0.1512</v>
      </c>
      <c r="O27" s="5">
        <f>FG3M[[#This Row],[2+]]-FG3M[[#This Row],[3+]]</f>
        <v>0.20194000000000001</v>
      </c>
      <c r="P27" s="5">
        <f>FG3M[[#This Row],[3+]]-FG3M[[#This Row],[4+]]</f>
        <v>0.20194000000000001</v>
      </c>
      <c r="Q27" s="5">
        <f>FG3M[[#This Row],[4+]]-FG3M[[#This Row],[5+]]</f>
        <v>0.1512</v>
      </c>
      <c r="R27" s="5">
        <f>FG3M[[#This Row],[5+]]-FG3M[[#This Row],[6+]]</f>
        <v>8.9810000000000001E-2</v>
      </c>
    </row>
    <row r="28" spans="1:18" x14ac:dyDescent="0.25">
      <c r="A28" s="10">
        <v>22400788</v>
      </c>
      <c r="B28" t="s">
        <v>219</v>
      </c>
      <c r="C28" t="s">
        <v>218</v>
      </c>
      <c r="D28" s="11">
        <v>0.79166666666666663</v>
      </c>
      <c r="E28" s="6" t="str">
        <f>HYPERLINK("https://www.nba.com/stats/player/1626167/boxscores-traditional", "Myles Turner")</f>
        <v>Myles Turner</v>
      </c>
      <c r="F28">
        <v>2.4</v>
      </c>
      <c r="G28" s="4">
        <v>0.8</v>
      </c>
      <c r="H28" s="3">
        <v>0.95994000000000002</v>
      </c>
      <c r="I28" s="3">
        <v>0.69145999999999996</v>
      </c>
      <c r="J28" s="3">
        <v>0.22663</v>
      </c>
      <c r="K28" s="3">
        <v>2.2749999999999999E-2</v>
      </c>
      <c r="L28" s="3">
        <v>5.8E-4</v>
      </c>
      <c r="M28" s="3">
        <v>0</v>
      </c>
      <c r="N28" s="5">
        <f>FG3M[[#This Row],[1+]]-FG3M[[#This Row],[2+]]</f>
        <v>0.26848000000000005</v>
      </c>
      <c r="O28" s="5">
        <f>FG3M[[#This Row],[2+]]-FG3M[[#This Row],[3+]]</f>
        <v>0.46482999999999997</v>
      </c>
      <c r="P28" s="5">
        <f>FG3M[[#This Row],[3+]]-FG3M[[#This Row],[4+]]</f>
        <v>0.20388000000000001</v>
      </c>
      <c r="Q28" s="5">
        <f>FG3M[[#This Row],[4+]]-FG3M[[#This Row],[5+]]</f>
        <v>2.2169999999999999E-2</v>
      </c>
      <c r="R28" s="5">
        <f>FG3M[[#This Row],[5+]]-FG3M[[#This Row],[6+]]</f>
        <v>5.8E-4</v>
      </c>
    </row>
    <row r="29" spans="1:18" x14ac:dyDescent="0.25">
      <c r="A29" s="10">
        <v>22400791</v>
      </c>
      <c r="B29" t="s">
        <v>165</v>
      </c>
      <c r="C29" t="s">
        <v>132</v>
      </c>
      <c r="D29" s="11">
        <v>0.8125</v>
      </c>
      <c r="E29" s="6" t="str">
        <f>HYPERLINK("https://www.nba.com/stats/player/1641730/boxscores-traditional", "Noah Clowney")</f>
        <v>Noah Clowney</v>
      </c>
      <c r="F29">
        <v>2.2000000000000002</v>
      </c>
      <c r="G29" s="4">
        <v>0.4</v>
      </c>
      <c r="H29" s="3">
        <v>0.99865000000000004</v>
      </c>
      <c r="I29" s="3">
        <v>0.69145999999999996</v>
      </c>
      <c r="J29" s="3">
        <v>2.2749999999999999E-2</v>
      </c>
      <c r="K29" s="3">
        <v>0</v>
      </c>
      <c r="L29" s="3">
        <v>0</v>
      </c>
      <c r="M29" s="3">
        <v>0</v>
      </c>
      <c r="N29" s="5">
        <f>FG3M[[#This Row],[1+]]-FG3M[[#This Row],[2+]]</f>
        <v>0.30719000000000007</v>
      </c>
      <c r="O29" s="5">
        <f>FG3M[[#This Row],[2+]]-FG3M[[#This Row],[3+]]</f>
        <v>0.66870999999999992</v>
      </c>
      <c r="P29" s="5">
        <f>FG3M[[#This Row],[3+]]-FG3M[[#This Row],[4+]]</f>
        <v>2.2749999999999999E-2</v>
      </c>
      <c r="Q29" s="5">
        <f>FG3M[[#This Row],[4+]]-FG3M[[#This Row],[5+]]</f>
        <v>0</v>
      </c>
      <c r="R29" s="5">
        <f>FG3M[[#This Row],[5+]]-FG3M[[#This Row],[6+]]</f>
        <v>0</v>
      </c>
    </row>
    <row r="30" spans="1:18" x14ac:dyDescent="0.25">
      <c r="A30" s="10">
        <v>22400792</v>
      </c>
      <c r="B30" t="s">
        <v>248</v>
      </c>
      <c r="C30" t="s">
        <v>247</v>
      </c>
      <c r="D30" s="11">
        <v>0.8125</v>
      </c>
      <c r="E30" s="6" t="str">
        <f>HYPERLINK("https://www.nba.com/stats/player/1626157/boxscores-traditional", "Karl-Anthony Towns")</f>
        <v>Karl-Anthony Towns</v>
      </c>
      <c r="F30">
        <v>3</v>
      </c>
      <c r="G30" s="4">
        <v>2.0979999999999999</v>
      </c>
      <c r="H30" s="3">
        <v>0.82894000000000001</v>
      </c>
      <c r="I30" s="3">
        <v>0.68439000000000005</v>
      </c>
      <c r="J30" s="3">
        <v>0.5</v>
      </c>
      <c r="K30" s="3">
        <v>0.31561</v>
      </c>
      <c r="L30" s="3">
        <v>0.17105999999999999</v>
      </c>
      <c r="M30" s="3">
        <v>7.6359999999999997E-2</v>
      </c>
      <c r="N30" s="5">
        <f>FG3M[[#This Row],[1+]]-FG3M[[#This Row],[2+]]</f>
        <v>0.14454999999999996</v>
      </c>
      <c r="O30" s="5">
        <f>FG3M[[#This Row],[2+]]-FG3M[[#This Row],[3+]]</f>
        <v>0.18439000000000005</v>
      </c>
      <c r="P30" s="5">
        <f>FG3M[[#This Row],[3+]]-FG3M[[#This Row],[4+]]</f>
        <v>0.18439</v>
      </c>
      <c r="Q30" s="5">
        <f>FG3M[[#This Row],[4+]]-FG3M[[#This Row],[5+]]</f>
        <v>0.14455000000000001</v>
      </c>
      <c r="R30" s="5">
        <f>FG3M[[#This Row],[5+]]-FG3M[[#This Row],[6+]]</f>
        <v>9.4699999999999993E-2</v>
      </c>
    </row>
    <row r="31" spans="1:18" x14ac:dyDescent="0.25">
      <c r="A31" s="10">
        <v>22400791</v>
      </c>
      <c r="B31" t="s">
        <v>132</v>
      </c>
      <c r="C31" t="s">
        <v>165</v>
      </c>
      <c r="D31" s="11">
        <v>0.8125</v>
      </c>
      <c r="E31" s="6" t="str">
        <f>HYPERLINK("https://www.nba.com/stats/player/1629622/boxscores-traditional", "Max Strus")</f>
        <v>Max Strus</v>
      </c>
      <c r="F31">
        <v>2.8</v>
      </c>
      <c r="G31" s="4">
        <v>1.72</v>
      </c>
      <c r="H31" s="3">
        <v>0.85314000000000001</v>
      </c>
      <c r="I31" s="3">
        <v>0.68081999999999998</v>
      </c>
      <c r="J31" s="3">
        <v>0.45223999999999998</v>
      </c>
      <c r="K31" s="3">
        <v>0.24196000000000001</v>
      </c>
      <c r="L31" s="3">
        <v>0.10027</v>
      </c>
      <c r="M31" s="3">
        <v>3.1440000000000003E-2</v>
      </c>
      <c r="N31" s="5">
        <f>FG3M[[#This Row],[1+]]-FG3M[[#This Row],[2+]]</f>
        <v>0.17232000000000003</v>
      </c>
      <c r="O31" s="5">
        <f>FG3M[[#This Row],[2+]]-FG3M[[#This Row],[3+]]</f>
        <v>0.22858000000000001</v>
      </c>
      <c r="P31" s="5">
        <f>FG3M[[#This Row],[3+]]-FG3M[[#This Row],[4+]]</f>
        <v>0.21027999999999997</v>
      </c>
      <c r="Q31" s="5">
        <f>FG3M[[#This Row],[4+]]-FG3M[[#This Row],[5+]]</f>
        <v>0.14169000000000001</v>
      </c>
      <c r="R31" s="5">
        <f>FG3M[[#This Row],[5+]]-FG3M[[#This Row],[6+]]</f>
        <v>6.8830000000000002E-2</v>
      </c>
    </row>
    <row r="32" spans="1:18" x14ac:dyDescent="0.25">
      <c r="A32" s="10">
        <v>22400795</v>
      </c>
      <c r="B32" t="s">
        <v>270</v>
      </c>
      <c r="C32" t="s">
        <v>155</v>
      </c>
      <c r="D32" s="11">
        <v>0.89583333333333337</v>
      </c>
      <c r="E32" s="6" t="str">
        <f>HYPERLINK("https://www.nba.com/stats/player/1628960/boxscores-traditional", "Grayson Allen")</f>
        <v>Grayson Allen</v>
      </c>
      <c r="F32">
        <v>3</v>
      </c>
      <c r="G32" s="4">
        <v>2.1909999999999998</v>
      </c>
      <c r="H32" s="3">
        <v>0.81859000000000004</v>
      </c>
      <c r="I32" s="3">
        <v>0.67723999999999995</v>
      </c>
      <c r="J32" s="3">
        <v>0.5</v>
      </c>
      <c r="K32" s="3">
        <v>0.32275999999999999</v>
      </c>
      <c r="L32" s="3">
        <v>0.18140999999999999</v>
      </c>
      <c r="M32" s="3">
        <v>8.5339999999999999E-2</v>
      </c>
      <c r="N32" s="5">
        <f>FG3M[[#This Row],[1+]]-FG3M[[#This Row],[2+]]</f>
        <v>0.14135000000000009</v>
      </c>
      <c r="O32" s="5">
        <f>FG3M[[#This Row],[2+]]-FG3M[[#This Row],[3+]]</f>
        <v>0.17723999999999995</v>
      </c>
      <c r="P32" s="5">
        <f>FG3M[[#This Row],[3+]]-FG3M[[#This Row],[4+]]</f>
        <v>0.17724000000000001</v>
      </c>
      <c r="Q32" s="5">
        <f>FG3M[[#This Row],[4+]]-FG3M[[#This Row],[5+]]</f>
        <v>0.14135</v>
      </c>
      <c r="R32" s="5">
        <f>FG3M[[#This Row],[5+]]-FG3M[[#This Row],[6+]]</f>
        <v>9.6069999999999989E-2</v>
      </c>
    </row>
    <row r="33" spans="1:18" x14ac:dyDescent="0.25">
      <c r="A33" s="10">
        <v>22400795</v>
      </c>
      <c r="B33" t="s">
        <v>270</v>
      </c>
      <c r="C33" t="s">
        <v>155</v>
      </c>
      <c r="D33" s="11">
        <v>0.89583333333333337</v>
      </c>
      <c r="E33" s="6" t="str">
        <f>HYPERLINK("https://www.nba.com/stats/player/201142/boxscores-traditional", "Kevin Durant")</f>
        <v>Kevin Durant</v>
      </c>
      <c r="F33">
        <v>2.6</v>
      </c>
      <c r="G33" s="4">
        <v>1.3559999999999999</v>
      </c>
      <c r="H33" s="3">
        <v>0.88100000000000001</v>
      </c>
      <c r="I33" s="3">
        <v>0.67003000000000001</v>
      </c>
      <c r="J33" s="3">
        <v>0.38590999999999998</v>
      </c>
      <c r="K33" s="3">
        <v>0.15151000000000001</v>
      </c>
      <c r="L33" s="3">
        <v>3.8359999999999998E-2</v>
      </c>
      <c r="M33" s="3">
        <v>6.0400000000000002E-3</v>
      </c>
      <c r="N33" s="5">
        <f>FG3M[[#This Row],[1+]]-FG3M[[#This Row],[2+]]</f>
        <v>0.21096999999999999</v>
      </c>
      <c r="O33" s="5">
        <f>FG3M[[#This Row],[2+]]-FG3M[[#This Row],[3+]]</f>
        <v>0.28412000000000004</v>
      </c>
      <c r="P33" s="5">
        <f>FG3M[[#This Row],[3+]]-FG3M[[#This Row],[4+]]</f>
        <v>0.23439999999999997</v>
      </c>
      <c r="Q33" s="5">
        <f>FG3M[[#This Row],[4+]]-FG3M[[#This Row],[5+]]</f>
        <v>0.11315</v>
      </c>
      <c r="R33" s="5">
        <f>FG3M[[#This Row],[5+]]-FG3M[[#This Row],[6+]]</f>
        <v>3.2320000000000002E-2</v>
      </c>
    </row>
    <row r="34" spans="1:18" x14ac:dyDescent="0.25">
      <c r="A34" s="10">
        <v>22400796</v>
      </c>
      <c r="B34" t="s">
        <v>77</v>
      </c>
      <c r="C34" t="s">
        <v>78</v>
      </c>
      <c r="D34" s="11">
        <v>0.91666666666666663</v>
      </c>
      <c r="E34" s="6" t="str">
        <f>HYPERLINK("https://www.nba.com/stats/player/1642261/boxscores-traditional", "Dalton Knecht")</f>
        <v>Dalton Knecht</v>
      </c>
      <c r="F34">
        <v>2.6</v>
      </c>
      <c r="G34" s="4">
        <v>1.3559999999999999</v>
      </c>
      <c r="H34" s="3">
        <v>0.88100000000000001</v>
      </c>
      <c r="I34" s="3">
        <v>0.67003000000000001</v>
      </c>
      <c r="J34" s="3">
        <v>0.38590999999999998</v>
      </c>
      <c r="K34" s="3">
        <v>0.15151000000000001</v>
      </c>
      <c r="L34" s="3">
        <v>3.8359999999999998E-2</v>
      </c>
      <c r="M34" s="3">
        <v>6.0400000000000002E-3</v>
      </c>
      <c r="N34" s="5">
        <f>FG3M[[#This Row],[1+]]-FG3M[[#This Row],[2+]]</f>
        <v>0.21096999999999999</v>
      </c>
      <c r="O34" s="5">
        <f>FG3M[[#This Row],[2+]]-FG3M[[#This Row],[3+]]</f>
        <v>0.28412000000000004</v>
      </c>
      <c r="P34" s="5">
        <f>FG3M[[#This Row],[3+]]-FG3M[[#This Row],[4+]]</f>
        <v>0.23439999999999997</v>
      </c>
      <c r="Q34" s="5">
        <f>FG3M[[#This Row],[4+]]-FG3M[[#This Row],[5+]]</f>
        <v>0.11315</v>
      </c>
      <c r="R34" s="5">
        <f>FG3M[[#This Row],[5+]]-FG3M[[#This Row],[6+]]</f>
        <v>3.2320000000000002E-2</v>
      </c>
    </row>
    <row r="35" spans="1:18" x14ac:dyDescent="0.25">
      <c r="A35" s="10">
        <v>22400790</v>
      </c>
      <c r="B35" t="s">
        <v>80</v>
      </c>
      <c r="C35" t="s">
        <v>143</v>
      </c>
      <c r="D35" s="11">
        <v>0.8125</v>
      </c>
      <c r="E35" s="6" t="str">
        <f>HYPERLINK("https://www.nba.com/stats/player/1630591/boxscores-traditional", "Jalen Suggs")</f>
        <v>Jalen Suggs</v>
      </c>
      <c r="F35">
        <v>2.4</v>
      </c>
      <c r="G35" s="4">
        <v>1.02</v>
      </c>
      <c r="H35" s="3">
        <v>0.91466000000000003</v>
      </c>
      <c r="I35" s="3">
        <v>0.65173000000000003</v>
      </c>
      <c r="J35" s="3">
        <v>0.27760000000000001</v>
      </c>
      <c r="K35" s="3">
        <v>5.8209999999999998E-2</v>
      </c>
      <c r="L35" s="3">
        <v>5.3899999999999998E-3</v>
      </c>
      <c r="M35" s="3">
        <v>2.1000000000000001E-4</v>
      </c>
      <c r="N35" s="5">
        <f>FG3M[[#This Row],[1+]]-FG3M[[#This Row],[2+]]</f>
        <v>0.26293</v>
      </c>
      <c r="O35" s="5">
        <f>FG3M[[#This Row],[2+]]-FG3M[[#This Row],[3+]]</f>
        <v>0.37413000000000002</v>
      </c>
      <c r="P35" s="5">
        <f>FG3M[[#This Row],[3+]]-FG3M[[#This Row],[4+]]</f>
        <v>0.21939000000000003</v>
      </c>
      <c r="Q35" s="5">
        <f>FG3M[[#This Row],[4+]]-FG3M[[#This Row],[5+]]</f>
        <v>5.2819999999999999E-2</v>
      </c>
      <c r="R35" s="5">
        <f>FG3M[[#This Row],[5+]]-FG3M[[#This Row],[6+]]</f>
        <v>5.1799999999999997E-3</v>
      </c>
    </row>
    <row r="36" spans="1:18" x14ac:dyDescent="0.25">
      <c r="A36" s="10">
        <v>22400795</v>
      </c>
      <c r="B36" t="s">
        <v>270</v>
      </c>
      <c r="C36" t="s">
        <v>155</v>
      </c>
      <c r="D36" s="11">
        <v>0.89583333333333337</v>
      </c>
      <c r="E36" s="6" t="str">
        <f>HYPERLINK("https://www.nba.com/stats/player/1626145/boxscores-traditional", "Tyus Jones")</f>
        <v>Tyus Jones</v>
      </c>
      <c r="F36">
        <v>2.4</v>
      </c>
      <c r="G36" s="4">
        <v>1.02</v>
      </c>
      <c r="H36" s="3">
        <v>0.91466000000000003</v>
      </c>
      <c r="I36" s="3">
        <v>0.65173000000000003</v>
      </c>
      <c r="J36" s="3">
        <v>0.27760000000000001</v>
      </c>
      <c r="K36" s="3">
        <v>5.8209999999999998E-2</v>
      </c>
      <c r="L36" s="3">
        <v>5.3899999999999998E-3</v>
      </c>
      <c r="M36" s="3">
        <v>2.1000000000000001E-4</v>
      </c>
      <c r="N36" s="5">
        <f>FG3M[[#This Row],[1+]]-FG3M[[#This Row],[2+]]</f>
        <v>0.26293</v>
      </c>
      <c r="O36" s="5">
        <f>FG3M[[#This Row],[2+]]-FG3M[[#This Row],[3+]]</f>
        <v>0.37413000000000002</v>
      </c>
      <c r="P36" s="5">
        <f>FG3M[[#This Row],[3+]]-FG3M[[#This Row],[4+]]</f>
        <v>0.21939000000000003</v>
      </c>
      <c r="Q36" s="5">
        <f>FG3M[[#This Row],[4+]]-FG3M[[#This Row],[5+]]</f>
        <v>5.2819999999999999E-2</v>
      </c>
      <c r="R36" s="5">
        <f>FG3M[[#This Row],[5+]]-FG3M[[#This Row],[6+]]</f>
        <v>5.1799999999999997E-3</v>
      </c>
    </row>
    <row r="37" spans="1:18" x14ac:dyDescent="0.25">
      <c r="A37" s="10">
        <v>22400794</v>
      </c>
      <c r="B37" t="s">
        <v>79</v>
      </c>
      <c r="C37" t="s">
        <v>164</v>
      </c>
      <c r="D37" s="11">
        <v>0.875</v>
      </c>
      <c r="E37" s="6" t="str">
        <f>HYPERLINK("https://www.nba.com/stats/player/1627750/boxscores-traditional", "Jamal Murray")</f>
        <v>Jamal Murray</v>
      </c>
      <c r="F37">
        <v>3</v>
      </c>
      <c r="G37" s="4">
        <v>2.8980000000000001</v>
      </c>
      <c r="H37" s="3">
        <v>0.75490000000000002</v>
      </c>
      <c r="I37" s="3">
        <v>0.63683000000000001</v>
      </c>
      <c r="J37" s="3">
        <v>0.5</v>
      </c>
      <c r="K37" s="3">
        <v>0.36316999999999999</v>
      </c>
      <c r="L37" s="3">
        <v>0.24510000000000001</v>
      </c>
      <c r="M37" s="3">
        <v>0.14917</v>
      </c>
      <c r="N37" s="5">
        <f>FG3M[[#This Row],[1+]]-FG3M[[#This Row],[2+]]</f>
        <v>0.11807000000000001</v>
      </c>
      <c r="O37" s="5">
        <f>FG3M[[#This Row],[2+]]-FG3M[[#This Row],[3+]]</f>
        <v>0.13683000000000001</v>
      </c>
      <c r="P37" s="5">
        <f>FG3M[[#This Row],[3+]]-FG3M[[#This Row],[4+]]</f>
        <v>0.13683000000000001</v>
      </c>
      <c r="Q37" s="5">
        <f>FG3M[[#This Row],[4+]]-FG3M[[#This Row],[5+]]</f>
        <v>0.11806999999999998</v>
      </c>
      <c r="R37" s="5">
        <f>FG3M[[#This Row],[5+]]-FG3M[[#This Row],[6+]]</f>
        <v>9.5930000000000015E-2</v>
      </c>
    </row>
    <row r="38" spans="1:18" x14ac:dyDescent="0.25">
      <c r="A38" s="10">
        <v>22400792</v>
      </c>
      <c r="B38" t="s">
        <v>248</v>
      </c>
      <c r="C38" t="s">
        <v>247</v>
      </c>
      <c r="D38" s="11">
        <v>0.8125</v>
      </c>
      <c r="E38" s="6" t="str">
        <f>HYPERLINK("https://www.nba.com/stats/player/1628384/boxscores-traditional", "OG Anunoby")</f>
        <v>OG Anunoby</v>
      </c>
      <c r="F38">
        <v>2.6</v>
      </c>
      <c r="G38" s="4">
        <v>1.744</v>
      </c>
      <c r="H38" s="3">
        <v>0.82121</v>
      </c>
      <c r="I38" s="3">
        <v>0.63307000000000002</v>
      </c>
      <c r="J38" s="3">
        <v>0.40905000000000002</v>
      </c>
      <c r="K38" s="3">
        <v>0.21185999999999999</v>
      </c>
      <c r="L38" s="3">
        <v>8.3790000000000003E-2</v>
      </c>
      <c r="M38" s="3">
        <v>2.5590000000000002E-2</v>
      </c>
      <c r="N38" s="5">
        <f>FG3M[[#This Row],[1+]]-FG3M[[#This Row],[2+]]</f>
        <v>0.18813999999999997</v>
      </c>
      <c r="O38" s="5">
        <f>FG3M[[#This Row],[2+]]-FG3M[[#This Row],[3+]]</f>
        <v>0.22402</v>
      </c>
      <c r="P38" s="5">
        <f>FG3M[[#This Row],[3+]]-FG3M[[#This Row],[4+]]</f>
        <v>0.19719000000000003</v>
      </c>
      <c r="Q38" s="5">
        <f>FG3M[[#This Row],[4+]]-FG3M[[#This Row],[5+]]</f>
        <v>0.12806999999999999</v>
      </c>
      <c r="R38" s="5">
        <f>FG3M[[#This Row],[5+]]-FG3M[[#This Row],[6+]]</f>
        <v>5.8200000000000002E-2</v>
      </c>
    </row>
    <row r="39" spans="1:18" x14ac:dyDescent="0.25">
      <c r="A39" s="10">
        <v>22400793</v>
      </c>
      <c r="B39" t="s">
        <v>261</v>
      </c>
      <c r="C39" t="s">
        <v>194</v>
      </c>
      <c r="D39" s="11">
        <v>0.83333333333333337</v>
      </c>
      <c r="E39" s="6" t="str">
        <f>HYPERLINK("https://www.nba.com/stats/player/201935/boxscores-traditional", "James Harden")</f>
        <v>James Harden</v>
      </c>
      <c r="F39">
        <v>2.6</v>
      </c>
      <c r="G39" s="4">
        <v>1.744</v>
      </c>
      <c r="H39" s="3">
        <v>0.82121</v>
      </c>
      <c r="I39" s="3">
        <v>0.63307000000000002</v>
      </c>
      <c r="J39" s="3">
        <v>0.40905000000000002</v>
      </c>
      <c r="K39" s="3">
        <v>0.21185999999999999</v>
      </c>
      <c r="L39" s="3">
        <v>8.3790000000000003E-2</v>
      </c>
      <c r="M39" s="3">
        <v>2.5590000000000002E-2</v>
      </c>
      <c r="N39" s="5">
        <f>FG3M[[#This Row],[1+]]-FG3M[[#This Row],[2+]]</f>
        <v>0.18813999999999997</v>
      </c>
      <c r="O39" s="5">
        <f>FG3M[[#This Row],[2+]]-FG3M[[#This Row],[3+]]</f>
        <v>0.22402</v>
      </c>
      <c r="P39" s="5">
        <f>FG3M[[#This Row],[3+]]-FG3M[[#This Row],[4+]]</f>
        <v>0.19719000000000003</v>
      </c>
      <c r="Q39" s="5">
        <f>FG3M[[#This Row],[4+]]-FG3M[[#This Row],[5+]]</f>
        <v>0.12806999999999999</v>
      </c>
      <c r="R39" s="5">
        <f>FG3M[[#This Row],[5+]]-FG3M[[#This Row],[6+]]</f>
        <v>5.8200000000000002E-2</v>
      </c>
    </row>
    <row r="40" spans="1:18" x14ac:dyDescent="0.25">
      <c r="A40" s="10">
        <v>22400790</v>
      </c>
      <c r="B40" t="s">
        <v>143</v>
      </c>
      <c r="C40" t="s">
        <v>80</v>
      </c>
      <c r="D40" s="11">
        <v>0.8125</v>
      </c>
      <c r="E40" s="6" t="str">
        <f>HYPERLINK("https://www.nba.com/stats/player/1630249/boxscores-traditional", "Vít Krejcí")</f>
        <v>Vít Krejcí</v>
      </c>
      <c r="F40">
        <v>2.4</v>
      </c>
      <c r="G40" s="4">
        <v>1.2</v>
      </c>
      <c r="H40" s="3">
        <v>0.879</v>
      </c>
      <c r="I40" s="3">
        <v>0.62929999999999997</v>
      </c>
      <c r="J40" s="3">
        <v>0.30853999999999998</v>
      </c>
      <c r="K40" s="3">
        <v>9.1759999999999994E-2</v>
      </c>
      <c r="L40" s="3">
        <v>1.4999999999999999E-2</v>
      </c>
      <c r="M40" s="3">
        <v>1.3500000000000001E-3</v>
      </c>
      <c r="N40" s="5">
        <f>FG3M[[#This Row],[1+]]-FG3M[[#This Row],[2+]]</f>
        <v>0.24970000000000003</v>
      </c>
      <c r="O40" s="5">
        <f>FG3M[[#This Row],[2+]]-FG3M[[#This Row],[3+]]</f>
        <v>0.32075999999999999</v>
      </c>
      <c r="P40" s="5">
        <f>FG3M[[#This Row],[3+]]-FG3M[[#This Row],[4+]]</f>
        <v>0.21677999999999997</v>
      </c>
      <c r="Q40" s="5">
        <f>FG3M[[#This Row],[4+]]-FG3M[[#This Row],[5+]]</f>
        <v>7.6759999999999995E-2</v>
      </c>
      <c r="R40" s="5">
        <f>FG3M[[#This Row],[5+]]-FG3M[[#This Row],[6+]]</f>
        <v>1.3649999999999999E-2</v>
      </c>
    </row>
    <row r="41" spans="1:18" x14ac:dyDescent="0.25">
      <c r="A41" s="10">
        <v>22400788</v>
      </c>
      <c r="B41" t="s">
        <v>218</v>
      </c>
      <c r="C41" t="s">
        <v>219</v>
      </c>
      <c r="D41" s="11">
        <v>0.79166666666666663</v>
      </c>
      <c r="E41" s="6" t="str">
        <f>HYPERLINK("https://www.nba.com/stats/player/1630583/boxscores-traditional", "Santi Aldama")</f>
        <v>Santi Aldama</v>
      </c>
      <c r="F41">
        <v>2.4</v>
      </c>
      <c r="G41" s="4">
        <v>1.3559999999999999</v>
      </c>
      <c r="H41" s="3">
        <v>0.84848999999999997</v>
      </c>
      <c r="I41" s="3">
        <v>0.61409000000000002</v>
      </c>
      <c r="J41" s="3">
        <v>0.32996999999999999</v>
      </c>
      <c r="K41" s="3">
        <v>0.11899999999999999</v>
      </c>
      <c r="L41" s="3">
        <v>2.743E-2</v>
      </c>
      <c r="M41" s="3">
        <v>4.0200000000000001E-3</v>
      </c>
      <c r="N41" s="5">
        <f>FG3M[[#This Row],[1+]]-FG3M[[#This Row],[2+]]</f>
        <v>0.23439999999999994</v>
      </c>
      <c r="O41" s="5">
        <f>FG3M[[#This Row],[2+]]-FG3M[[#This Row],[3+]]</f>
        <v>0.28412000000000004</v>
      </c>
      <c r="P41" s="5">
        <f>FG3M[[#This Row],[3+]]-FG3M[[#This Row],[4+]]</f>
        <v>0.21096999999999999</v>
      </c>
      <c r="Q41" s="5">
        <f>FG3M[[#This Row],[4+]]-FG3M[[#This Row],[5+]]</f>
        <v>9.1569999999999999E-2</v>
      </c>
      <c r="R41" s="5">
        <f>FG3M[[#This Row],[5+]]-FG3M[[#This Row],[6+]]</f>
        <v>2.341E-2</v>
      </c>
    </row>
    <row r="42" spans="1:18" x14ac:dyDescent="0.25">
      <c r="A42" s="10">
        <v>22400788</v>
      </c>
      <c r="B42" t="s">
        <v>219</v>
      </c>
      <c r="C42" t="s">
        <v>218</v>
      </c>
      <c r="D42" s="11">
        <v>0.79166666666666663</v>
      </c>
      <c r="E42" s="6" t="str">
        <f>HYPERLINK("https://www.nba.com/stats/player/1630169/boxscores-traditional", "Tyrese Haliburton")</f>
        <v>Tyrese Haliburton</v>
      </c>
      <c r="F42">
        <v>2.4</v>
      </c>
      <c r="G42" s="4">
        <v>1.4969999999999999</v>
      </c>
      <c r="H42" s="3">
        <v>0.82638999999999996</v>
      </c>
      <c r="I42" s="3">
        <v>0.60641999999999996</v>
      </c>
      <c r="J42" s="3">
        <v>0.34458</v>
      </c>
      <c r="K42" s="3">
        <v>0.14230999999999999</v>
      </c>
      <c r="L42" s="3">
        <v>4.0930000000000001E-2</v>
      </c>
      <c r="M42" s="3">
        <v>8.2000000000000007E-3</v>
      </c>
      <c r="N42" s="5">
        <f>FG3M[[#This Row],[1+]]-FG3M[[#This Row],[2+]]</f>
        <v>0.21997</v>
      </c>
      <c r="O42" s="5">
        <f>FG3M[[#This Row],[2+]]-FG3M[[#This Row],[3+]]</f>
        <v>0.26183999999999996</v>
      </c>
      <c r="P42" s="5">
        <f>FG3M[[#This Row],[3+]]-FG3M[[#This Row],[4+]]</f>
        <v>0.20227000000000001</v>
      </c>
      <c r="Q42" s="5">
        <f>FG3M[[#This Row],[4+]]-FG3M[[#This Row],[5+]]</f>
        <v>0.10138</v>
      </c>
      <c r="R42" s="5">
        <f>FG3M[[#This Row],[5+]]-FG3M[[#This Row],[6+]]</f>
        <v>3.2730000000000002E-2</v>
      </c>
    </row>
    <row r="43" spans="1:18" x14ac:dyDescent="0.25">
      <c r="A43" s="10">
        <v>22400791</v>
      </c>
      <c r="B43" t="s">
        <v>165</v>
      </c>
      <c r="C43" t="s">
        <v>132</v>
      </c>
      <c r="D43" s="11">
        <v>0.8125</v>
      </c>
      <c r="E43" s="6" t="str">
        <f>HYPERLINK("https://www.nba.com/stats/player/1629661/boxscores-traditional", "Cameron Johnson")</f>
        <v>Cameron Johnson</v>
      </c>
      <c r="F43">
        <v>2.2000000000000002</v>
      </c>
      <c r="G43" s="4">
        <v>0.748</v>
      </c>
      <c r="H43" s="3">
        <v>0.94520000000000004</v>
      </c>
      <c r="I43" s="3">
        <v>0.60641999999999996</v>
      </c>
      <c r="J43" s="3">
        <v>0.14230999999999999</v>
      </c>
      <c r="K43" s="3">
        <v>7.9799999999999992E-3</v>
      </c>
      <c r="L43" s="3">
        <v>9.0000000000000006E-5</v>
      </c>
      <c r="M43" s="3">
        <v>0</v>
      </c>
      <c r="N43" s="5">
        <f>FG3M[[#This Row],[1+]]-FG3M[[#This Row],[2+]]</f>
        <v>0.33878000000000008</v>
      </c>
      <c r="O43" s="5">
        <f>FG3M[[#This Row],[2+]]-FG3M[[#This Row],[3+]]</f>
        <v>0.46410999999999997</v>
      </c>
      <c r="P43" s="5">
        <f>FG3M[[#This Row],[3+]]-FG3M[[#This Row],[4+]]</f>
        <v>0.13433</v>
      </c>
      <c r="Q43" s="5">
        <f>FG3M[[#This Row],[4+]]-FG3M[[#This Row],[5+]]</f>
        <v>7.8899999999999994E-3</v>
      </c>
      <c r="R43" s="5">
        <f>FG3M[[#This Row],[5+]]-FG3M[[#This Row],[6+]]</f>
        <v>9.0000000000000006E-5</v>
      </c>
    </row>
    <row r="44" spans="1:18" x14ac:dyDescent="0.25">
      <c r="A44" s="10">
        <v>22400792</v>
      </c>
      <c r="B44" t="s">
        <v>247</v>
      </c>
      <c r="C44" t="s">
        <v>248</v>
      </c>
      <c r="D44" s="11">
        <v>0.8125</v>
      </c>
      <c r="E44" s="6" t="str">
        <f>HYPERLINK("https://www.nba.com/stats/player/1630581/boxscores-traditional", "Josh Giddey")</f>
        <v>Josh Giddey</v>
      </c>
      <c r="F44">
        <v>2.2000000000000002</v>
      </c>
      <c r="G44" s="4">
        <v>0.748</v>
      </c>
      <c r="H44" s="3">
        <v>0.94520000000000004</v>
      </c>
      <c r="I44" s="3">
        <v>0.60641999999999996</v>
      </c>
      <c r="J44" s="3">
        <v>0.14230999999999999</v>
      </c>
      <c r="K44" s="3">
        <v>7.9799999999999992E-3</v>
      </c>
      <c r="L44" s="3">
        <v>9.0000000000000006E-5</v>
      </c>
      <c r="M44" s="3">
        <v>0</v>
      </c>
      <c r="N44" s="5">
        <f>FG3M[[#This Row],[1+]]-FG3M[[#This Row],[2+]]</f>
        <v>0.33878000000000008</v>
      </c>
      <c r="O44" s="5">
        <f>FG3M[[#This Row],[2+]]-FG3M[[#This Row],[3+]]</f>
        <v>0.46410999999999997</v>
      </c>
      <c r="P44" s="5">
        <f>FG3M[[#This Row],[3+]]-FG3M[[#This Row],[4+]]</f>
        <v>0.13433</v>
      </c>
      <c r="Q44" s="5">
        <f>FG3M[[#This Row],[4+]]-FG3M[[#This Row],[5+]]</f>
        <v>7.8899999999999994E-3</v>
      </c>
      <c r="R44" s="5">
        <f>FG3M[[#This Row],[5+]]-FG3M[[#This Row],[6+]]</f>
        <v>9.0000000000000006E-5</v>
      </c>
    </row>
    <row r="45" spans="1:18" x14ac:dyDescent="0.25">
      <c r="A45" s="10">
        <v>22400789</v>
      </c>
      <c r="B45" t="s">
        <v>235</v>
      </c>
      <c r="C45" t="s">
        <v>76</v>
      </c>
      <c r="D45" s="11">
        <v>0.79166666666666663</v>
      </c>
      <c r="E45" s="6" t="str">
        <f>HYPERLINK("https://www.nba.com/stats/player/1629656/boxscores-traditional", "Quentin Grimes")</f>
        <v>Quentin Grimes</v>
      </c>
      <c r="F45">
        <v>2.25</v>
      </c>
      <c r="G45" s="4">
        <v>1.0900000000000001</v>
      </c>
      <c r="H45" s="3">
        <v>0.87492999999999999</v>
      </c>
      <c r="I45" s="3">
        <v>0.59094999999999998</v>
      </c>
      <c r="J45" s="3">
        <v>0.24510000000000001</v>
      </c>
      <c r="K45" s="3">
        <v>5.3699999999999998E-2</v>
      </c>
      <c r="L45" s="3">
        <v>5.8700000000000002E-3</v>
      </c>
      <c r="M45" s="3">
        <v>2.9E-4</v>
      </c>
      <c r="N45" s="5">
        <f>FG3M[[#This Row],[1+]]-FG3M[[#This Row],[2+]]</f>
        <v>0.28398000000000001</v>
      </c>
      <c r="O45" s="5">
        <f>FG3M[[#This Row],[2+]]-FG3M[[#This Row],[3+]]</f>
        <v>0.34584999999999999</v>
      </c>
      <c r="P45" s="5">
        <f>FG3M[[#This Row],[3+]]-FG3M[[#This Row],[4+]]</f>
        <v>0.19140000000000001</v>
      </c>
      <c r="Q45" s="5">
        <f>FG3M[[#This Row],[4+]]-FG3M[[#This Row],[5+]]</f>
        <v>4.7829999999999998E-2</v>
      </c>
      <c r="R45" s="5">
        <f>FG3M[[#This Row],[5+]]-FG3M[[#This Row],[6+]]</f>
        <v>5.5799999999999999E-3</v>
      </c>
    </row>
    <row r="46" spans="1:18" x14ac:dyDescent="0.25">
      <c r="A46" s="10">
        <v>22400793</v>
      </c>
      <c r="B46" t="s">
        <v>261</v>
      </c>
      <c r="C46" t="s">
        <v>194</v>
      </c>
      <c r="D46" s="11">
        <v>0.83333333333333337</v>
      </c>
      <c r="E46" s="6" t="str">
        <f>HYPERLINK("https://www.nba.com/stats/player/1629599/boxscores-traditional", "Amir Coffey")</f>
        <v>Amir Coffey</v>
      </c>
      <c r="F46">
        <v>2.4</v>
      </c>
      <c r="G46" s="4">
        <v>1.855</v>
      </c>
      <c r="H46" s="3">
        <v>0.77337</v>
      </c>
      <c r="I46" s="3">
        <v>0.58706000000000003</v>
      </c>
      <c r="J46" s="3">
        <v>0.37447999999999998</v>
      </c>
      <c r="K46" s="3">
        <v>0.19489000000000001</v>
      </c>
      <c r="L46" s="3">
        <v>8.0759999999999998E-2</v>
      </c>
      <c r="M46" s="3">
        <v>2.6190000000000001E-2</v>
      </c>
      <c r="N46" s="5">
        <f>FG3M[[#This Row],[1+]]-FG3M[[#This Row],[2+]]</f>
        <v>0.18630999999999998</v>
      </c>
      <c r="O46" s="5">
        <f>FG3M[[#This Row],[2+]]-FG3M[[#This Row],[3+]]</f>
        <v>0.21258000000000005</v>
      </c>
      <c r="P46" s="5">
        <f>FG3M[[#This Row],[3+]]-FG3M[[#This Row],[4+]]</f>
        <v>0.17958999999999997</v>
      </c>
      <c r="Q46" s="5">
        <f>FG3M[[#This Row],[4+]]-FG3M[[#This Row],[5+]]</f>
        <v>0.11413000000000001</v>
      </c>
      <c r="R46" s="5">
        <f>FG3M[[#This Row],[5+]]-FG3M[[#This Row],[6+]]</f>
        <v>5.4569999999999994E-2</v>
      </c>
    </row>
    <row r="47" spans="1:18" x14ac:dyDescent="0.25">
      <c r="A47" s="10">
        <v>22400794</v>
      </c>
      <c r="B47" t="s">
        <v>164</v>
      </c>
      <c r="C47" t="s">
        <v>79</v>
      </c>
      <c r="D47" s="11">
        <v>0.875</v>
      </c>
      <c r="E47" s="6" t="str">
        <f>HYPERLINK("https://www.nba.com/stats/player/203552/boxscores-traditional", "Seth Curry")</f>
        <v>Seth Curry</v>
      </c>
      <c r="F47">
        <v>2.4</v>
      </c>
      <c r="G47" s="4">
        <v>1.855</v>
      </c>
      <c r="H47" s="3">
        <v>0.77337</v>
      </c>
      <c r="I47" s="3">
        <v>0.58706000000000003</v>
      </c>
      <c r="J47" s="3">
        <v>0.37447999999999998</v>
      </c>
      <c r="K47" s="3">
        <v>0.19489000000000001</v>
      </c>
      <c r="L47" s="3">
        <v>8.0759999999999998E-2</v>
      </c>
      <c r="M47" s="3">
        <v>2.6190000000000001E-2</v>
      </c>
      <c r="N47" s="5">
        <f>FG3M[[#This Row],[1+]]-FG3M[[#This Row],[2+]]</f>
        <v>0.18630999999999998</v>
      </c>
      <c r="O47" s="5">
        <f>FG3M[[#This Row],[2+]]-FG3M[[#This Row],[3+]]</f>
        <v>0.21258000000000005</v>
      </c>
      <c r="P47" s="5">
        <f>FG3M[[#This Row],[3+]]-FG3M[[#This Row],[4+]]</f>
        <v>0.17958999999999997</v>
      </c>
      <c r="Q47" s="5">
        <f>FG3M[[#This Row],[4+]]-FG3M[[#This Row],[5+]]</f>
        <v>0.11413000000000001</v>
      </c>
      <c r="R47" s="5">
        <f>FG3M[[#This Row],[5+]]-FG3M[[#This Row],[6+]]</f>
        <v>5.4569999999999994E-2</v>
      </c>
    </row>
    <row r="48" spans="1:18" x14ac:dyDescent="0.25">
      <c r="A48" s="10">
        <v>22400789</v>
      </c>
      <c r="B48" t="s">
        <v>235</v>
      </c>
      <c r="C48" t="s">
        <v>76</v>
      </c>
      <c r="D48" s="11">
        <v>0.79166666666666663</v>
      </c>
      <c r="E48" s="6" t="str">
        <f>HYPERLINK("https://www.nba.com/stats/player/1642272/boxscores-traditional", "Jared McCain")</f>
        <v>Jared McCain</v>
      </c>
      <c r="F48">
        <v>2.2000000000000002</v>
      </c>
      <c r="G48" s="4">
        <v>0.98</v>
      </c>
      <c r="H48" s="3">
        <v>0.88876999999999995</v>
      </c>
      <c r="I48" s="3">
        <v>0.57926</v>
      </c>
      <c r="J48" s="3">
        <v>0.20610999999999999</v>
      </c>
      <c r="K48" s="3">
        <v>3.288E-2</v>
      </c>
      <c r="L48" s="3">
        <v>2.1199999999999999E-3</v>
      </c>
      <c r="M48" s="3">
        <v>5.0000000000000002E-5</v>
      </c>
      <c r="N48" s="5">
        <f>FG3M[[#This Row],[1+]]-FG3M[[#This Row],[2+]]</f>
        <v>0.30950999999999995</v>
      </c>
      <c r="O48" s="5">
        <f>FG3M[[#This Row],[2+]]-FG3M[[#This Row],[3+]]</f>
        <v>0.37314999999999998</v>
      </c>
      <c r="P48" s="5">
        <f>FG3M[[#This Row],[3+]]-FG3M[[#This Row],[4+]]</f>
        <v>0.17323</v>
      </c>
      <c r="Q48" s="5">
        <f>FG3M[[#This Row],[4+]]-FG3M[[#This Row],[5+]]</f>
        <v>3.0759999999999999E-2</v>
      </c>
      <c r="R48" s="5">
        <f>FG3M[[#This Row],[5+]]-FG3M[[#This Row],[6+]]</f>
        <v>2.0699999999999998E-3</v>
      </c>
    </row>
    <row r="49" spans="1:18" x14ac:dyDescent="0.25">
      <c r="A49" s="10">
        <v>22400788</v>
      </c>
      <c r="B49" t="s">
        <v>218</v>
      </c>
      <c r="C49" t="s">
        <v>219</v>
      </c>
      <c r="D49" s="11">
        <v>0.79166666666666663</v>
      </c>
      <c r="E49" s="6" t="str">
        <f>HYPERLINK("https://www.nba.com/stats/player/1630217/boxscores-traditional", "Desmond Bane")</f>
        <v>Desmond Bane</v>
      </c>
      <c r="F49">
        <v>2.4</v>
      </c>
      <c r="G49" s="4">
        <v>2.0590000000000002</v>
      </c>
      <c r="H49" s="3">
        <v>0.75175000000000003</v>
      </c>
      <c r="I49" s="3">
        <v>0.57535000000000003</v>
      </c>
      <c r="J49" s="3">
        <v>0.38590999999999998</v>
      </c>
      <c r="K49" s="3">
        <v>0.2177</v>
      </c>
      <c r="L49" s="3">
        <v>0.10383000000000001</v>
      </c>
      <c r="M49" s="3">
        <v>4.0059999999999998E-2</v>
      </c>
      <c r="N49" s="5">
        <f>FG3M[[#This Row],[1+]]-FG3M[[#This Row],[2+]]</f>
        <v>0.1764</v>
      </c>
      <c r="O49" s="5">
        <f>FG3M[[#This Row],[2+]]-FG3M[[#This Row],[3+]]</f>
        <v>0.18944000000000005</v>
      </c>
      <c r="P49" s="5">
        <f>FG3M[[#This Row],[3+]]-FG3M[[#This Row],[4+]]</f>
        <v>0.16820999999999997</v>
      </c>
      <c r="Q49" s="5">
        <f>FG3M[[#This Row],[4+]]-FG3M[[#This Row],[5+]]</f>
        <v>0.11387</v>
      </c>
      <c r="R49" s="5">
        <f>FG3M[[#This Row],[5+]]-FG3M[[#This Row],[6+]]</f>
        <v>6.3770000000000007E-2</v>
      </c>
    </row>
    <row r="50" spans="1:18" x14ac:dyDescent="0.25">
      <c r="A50" s="10">
        <v>22400788</v>
      </c>
      <c r="B50" t="s">
        <v>219</v>
      </c>
      <c r="C50" t="s">
        <v>218</v>
      </c>
      <c r="D50" s="11">
        <v>0.79166666666666663</v>
      </c>
      <c r="E50" s="6" t="str">
        <f>HYPERLINK("https://www.nba.com/stats/player/1630167/boxscores-traditional", "Obi Toppin")</f>
        <v>Obi Toppin</v>
      </c>
      <c r="F50">
        <v>2.4</v>
      </c>
      <c r="G50" s="4">
        <v>2.2450000000000001</v>
      </c>
      <c r="H50" s="3">
        <v>0.73236999999999997</v>
      </c>
      <c r="I50" s="3">
        <v>0.57142000000000004</v>
      </c>
      <c r="J50" s="3">
        <v>0.39357999999999999</v>
      </c>
      <c r="K50" s="3">
        <v>0.23885000000000001</v>
      </c>
      <c r="L50" s="3">
        <v>0.12302</v>
      </c>
      <c r="M50" s="3">
        <v>5.4800000000000001E-2</v>
      </c>
      <c r="N50" s="5">
        <f>FG3M[[#This Row],[1+]]-FG3M[[#This Row],[2+]]</f>
        <v>0.16094999999999993</v>
      </c>
      <c r="O50" s="5">
        <f>FG3M[[#This Row],[2+]]-FG3M[[#This Row],[3+]]</f>
        <v>0.17784000000000005</v>
      </c>
      <c r="P50" s="5">
        <f>FG3M[[#This Row],[3+]]-FG3M[[#This Row],[4+]]</f>
        <v>0.15472999999999998</v>
      </c>
      <c r="Q50" s="5">
        <f>FG3M[[#This Row],[4+]]-FG3M[[#This Row],[5+]]</f>
        <v>0.11583</v>
      </c>
      <c r="R50" s="5">
        <f>FG3M[[#This Row],[5+]]-FG3M[[#This Row],[6+]]</f>
        <v>6.8220000000000003E-2</v>
      </c>
    </row>
    <row r="51" spans="1:18" x14ac:dyDescent="0.25">
      <c r="A51" s="10">
        <v>22400789</v>
      </c>
      <c r="B51" t="s">
        <v>76</v>
      </c>
      <c r="C51" t="s">
        <v>235</v>
      </c>
      <c r="D51" s="11">
        <v>0.79166666666666663</v>
      </c>
      <c r="E51" s="6" t="str">
        <f>HYPERLINK("https://www.nba.com/stats/player/201143/boxscores-traditional", "Al Horford")</f>
        <v>Al Horford</v>
      </c>
      <c r="F51">
        <v>2.2000000000000002</v>
      </c>
      <c r="G51" s="4">
        <v>1.1659999999999999</v>
      </c>
      <c r="H51" s="3">
        <v>0.84848999999999997</v>
      </c>
      <c r="I51" s="3">
        <v>0.56749000000000005</v>
      </c>
      <c r="J51" s="3">
        <v>0.24510000000000001</v>
      </c>
      <c r="K51" s="3">
        <v>6.1780000000000002E-2</v>
      </c>
      <c r="L51" s="3">
        <v>8.2000000000000007E-3</v>
      </c>
      <c r="M51" s="3">
        <v>5.5999999999999995E-4</v>
      </c>
      <c r="N51" s="5">
        <f>FG3M[[#This Row],[1+]]-FG3M[[#This Row],[2+]]</f>
        <v>0.28099999999999992</v>
      </c>
      <c r="O51" s="5">
        <f>FG3M[[#This Row],[2+]]-FG3M[[#This Row],[3+]]</f>
        <v>0.32239000000000007</v>
      </c>
      <c r="P51" s="5">
        <f>FG3M[[#This Row],[3+]]-FG3M[[#This Row],[4+]]</f>
        <v>0.18332000000000001</v>
      </c>
      <c r="Q51" s="5">
        <f>FG3M[[#This Row],[4+]]-FG3M[[#This Row],[5+]]</f>
        <v>5.3580000000000003E-2</v>
      </c>
      <c r="R51" s="5">
        <f>FG3M[[#This Row],[5+]]-FG3M[[#This Row],[6+]]</f>
        <v>7.640000000000001E-3</v>
      </c>
    </row>
    <row r="52" spans="1:18" x14ac:dyDescent="0.25">
      <c r="A52" s="10">
        <v>22400792</v>
      </c>
      <c r="B52" t="s">
        <v>247</v>
      </c>
      <c r="C52" t="s">
        <v>248</v>
      </c>
      <c r="D52" s="11">
        <v>0.8125</v>
      </c>
      <c r="E52" s="6" t="str">
        <f>HYPERLINK("https://www.nba.com/stats/player/1628366/boxscores-traditional", "Lonzo Ball")</f>
        <v>Lonzo Ball</v>
      </c>
      <c r="F52">
        <v>2.2000000000000002</v>
      </c>
      <c r="G52" s="4">
        <v>1.1659999999999999</v>
      </c>
      <c r="H52" s="3">
        <v>0.84848999999999997</v>
      </c>
      <c r="I52" s="3">
        <v>0.56749000000000005</v>
      </c>
      <c r="J52" s="3">
        <v>0.24510000000000001</v>
      </c>
      <c r="K52" s="3">
        <v>6.1780000000000002E-2</v>
      </c>
      <c r="L52" s="3">
        <v>8.2000000000000007E-3</v>
      </c>
      <c r="M52" s="3">
        <v>5.5999999999999995E-4</v>
      </c>
      <c r="N52" s="5">
        <f>FG3M[[#This Row],[1+]]-FG3M[[#This Row],[2+]]</f>
        <v>0.28099999999999992</v>
      </c>
      <c r="O52" s="5">
        <f>FG3M[[#This Row],[2+]]-FG3M[[#This Row],[3+]]</f>
        <v>0.32239000000000007</v>
      </c>
      <c r="P52" s="5">
        <f>FG3M[[#This Row],[3+]]-FG3M[[#This Row],[4+]]</f>
        <v>0.18332000000000001</v>
      </c>
      <c r="Q52" s="5">
        <f>FG3M[[#This Row],[4+]]-FG3M[[#This Row],[5+]]</f>
        <v>5.3580000000000003E-2</v>
      </c>
      <c r="R52" s="5">
        <f>FG3M[[#This Row],[5+]]-FG3M[[#This Row],[6+]]</f>
        <v>7.640000000000001E-3</v>
      </c>
    </row>
    <row r="53" spans="1:18" x14ac:dyDescent="0.25">
      <c r="A53" s="10">
        <v>22400795</v>
      </c>
      <c r="B53" t="s">
        <v>155</v>
      </c>
      <c r="C53" t="s">
        <v>270</v>
      </c>
      <c r="D53" s="11">
        <v>0.89583333333333337</v>
      </c>
      <c r="E53" s="6" t="str">
        <f>HYPERLINK("https://www.nba.com/stats/player/203084/boxscores-traditional", "Harrison Barnes")</f>
        <v>Harrison Barnes</v>
      </c>
      <c r="F53">
        <v>2.4</v>
      </c>
      <c r="G53" s="4">
        <v>2.4169999999999998</v>
      </c>
      <c r="H53" s="3">
        <v>0.71904000000000001</v>
      </c>
      <c r="I53" s="3">
        <v>0.56749000000000005</v>
      </c>
      <c r="J53" s="3">
        <v>0.40128999999999998</v>
      </c>
      <c r="K53" s="3">
        <v>0.25463000000000002</v>
      </c>
      <c r="L53" s="3">
        <v>0.14007</v>
      </c>
      <c r="M53" s="3">
        <v>6.8110000000000004E-2</v>
      </c>
      <c r="N53" s="5">
        <f>FG3M[[#This Row],[1+]]-FG3M[[#This Row],[2+]]</f>
        <v>0.15154999999999996</v>
      </c>
      <c r="O53" s="5">
        <f>FG3M[[#This Row],[2+]]-FG3M[[#This Row],[3+]]</f>
        <v>0.16620000000000007</v>
      </c>
      <c r="P53" s="5">
        <f>FG3M[[#This Row],[3+]]-FG3M[[#This Row],[4+]]</f>
        <v>0.14665999999999996</v>
      </c>
      <c r="Q53" s="5">
        <f>FG3M[[#This Row],[4+]]-FG3M[[#This Row],[5+]]</f>
        <v>0.11456000000000002</v>
      </c>
      <c r="R53" s="5">
        <f>FG3M[[#This Row],[5+]]-FG3M[[#This Row],[6+]]</f>
        <v>7.1959999999999996E-2</v>
      </c>
    </row>
    <row r="54" spans="1:18" x14ac:dyDescent="0.25">
      <c r="A54" s="10">
        <v>22400794</v>
      </c>
      <c r="B54" t="s">
        <v>79</v>
      </c>
      <c r="C54" t="s">
        <v>164</v>
      </c>
      <c r="D54" s="11">
        <v>0.875</v>
      </c>
      <c r="E54" s="6" t="str">
        <f>HYPERLINK("https://www.nba.com/stats/player/1631124/boxscores-traditional", "Julian Strawther")</f>
        <v>Julian Strawther</v>
      </c>
      <c r="F54">
        <v>2.2000000000000002</v>
      </c>
      <c r="G54" s="4">
        <v>1.327</v>
      </c>
      <c r="H54" s="3">
        <v>0.81594</v>
      </c>
      <c r="I54" s="3">
        <v>0.55962000000000001</v>
      </c>
      <c r="J54" s="3">
        <v>0.27424999999999999</v>
      </c>
      <c r="K54" s="3">
        <v>8.6910000000000001E-2</v>
      </c>
      <c r="L54" s="3">
        <v>1.7430000000000001E-2</v>
      </c>
      <c r="M54" s="3">
        <v>2.1199999999999999E-3</v>
      </c>
      <c r="N54" s="5">
        <f>FG3M[[#This Row],[1+]]-FG3M[[#This Row],[2+]]</f>
        <v>0.25631999999999999</v>
      </c>
      <c r="O54" s="5">
        <f>FG3M[[#This Row],[2+]]-FG3M[[#This Row],[3+]]</f>
        <v>0.28537000000000001</v>
      </c>
      <c r="P54" s="5">
        <f>FG3M[[#This Row],[3+]]-FG3M[[#This Row],[4+]]</f>
        <v>0.18734000000000001</v>
      </c>
      <c r="Q54" s="5">
        <f>FG3M[[#This Row],[4+]]-FG3M[[#This Row],[5+]]</f>
        <v>6.948E-2</v>
      </c>
      <c r="R54" s="5">
        <f>FG3M[[#This Row],[5+]]-FG3M[[#This Row],[6+]]</f>
        <v>1.5310000000000001E-2</v>
      </c>
    </row>
    <row r="55" spans="1:18" x14ac:dyDescent="0.25">
      <c r="A55" s="10">
        <v>22400795</v>
      </c>
      <c r="B55" t="s">
        <v>155</v>
      </c>
      <c r="C55" t="s">
        <v>270</v>
      </c>
      <c r="D55" s="11">
        <v>0.89583333333333337</v>
      </c>
      <c r="E55" s="6" t="str">
        <f>HYPERLINK("https://www.nba.com/stats/player/1630170/boxscores-traditional", "Devin Vassell")</f>
        <v>Devin Vassell</v>
      </c>
      <c r="F55">
        <v>2.2000000000000002</v>
      </c>
      <c r="G55" s="4">
        <v>1.327</v>
      </c>
      <c r="H55" s="3">
        <v>0.81594</v>
      </c>
      <c r="I55" s="3">
        <v>0.55962000000000001</v>
      </c>
      <c r="J55" s="3">
        <v>0.27424999999999999</v>
      </c>
      <c r="K55" s="3">
        <v>8.6910000000000001E-2</v>
      </c>
      <c r="L55" s="3">
        <v>1.7430000000000001E-2</v>
      </c>
      <c r="M55" s="3">
        <v>2.1199999999999999E-3</v>
      </c>
      <c r="N55" s="5">
        <f>FG3M[[#This Row],[1+]]-FG3M[[#This Row],[2+]]</f>
        <v>0.25631999999999999</v>
      </c>
      <c r="O55" s="5">
        <f>FG3M[[#This Row],[2+]]-FG3M[[#This Row],[3+]]</f>
        <v>0.28537000000000001</v>
      </c>
      <c r="P55" s="5">
        <f>FG3M[[#This Row],[3+]]-FG3M[[#This Row],[4+]]</f>
        <v>0.18734000000000001</v>
      </c>
      <c r="Q55" s="5">
        <f>FG3M[[#This Row],[4+]]-FG3M[[#This Row],[5+]]</f>
        <v>6.948E-2</v>
      </c>
      <c r="R55" s="5">
        <f>FG3M[[#This Row],[5+]]-FG3M[[#This Row],[6+]]</f>
        <v>1.5310000000000001E-2</v>
      </c>
    </row>
    <row r="56" spans="1:18" x14ac:dyDescent="0.25">
      <c r="A56" s="10">
        <v>22400789</v>
      </c>
      <c r="B56" t="s">
        <v>76</v>
      </c>
      <c r="C56" t="s">
        <v>235</v>
      </c>
      <c r="D56" s="11">
        <v>0.79166666666666663</v>
      </c>
      <c r="E56" s="6" t="str">
        <f>HYPERLINK("https://www.nba.com/stats/player/1630573/boxscores-traditional", "Sam Hauser")</f>
        <v>Sam Hauser</v>
      </c>
      <c r="F56">
        <v>2.2000000000000002</v>
      </c>
      <c r="G56" s="4">
        <v>1.47</v>
      </c>
      <c r="H56" s="3">
        <v>0.79388999999999998</v>
      </c>
      <c r="I56" s="3">
        <v>0.55567</v>
      </c>
      <c r="J56" s="3">
        <v>0.29459999999999997</v>
      </c>
      <c r="K56" s="3">
        <v>0.11123</v>
      </c>
      <c r="L56" s="3">
        <v>2.8719999999999999E-2</v>
      </c>
      <c r="M56" s="3">
        <v>4.7999999999999996E-3</v>
      </c>
      <c r="N56" s="5">
        <f>FG3M[[#This Row],[1+]]-FG3M[[#This Row],[2+]]</f>
        <v>0.23821999999999999</v>
      </c>
      <c r="O56" s="5">
        <f>FG3M[[#This Row],[2+]]-FG3M[[#This Row],[3+]]</f>
        <v>0.26107000000000002</v>
      </c>
      <c r="P56" s="5">
        <f>FG3M[[#This Row],[3+]]-FG3M[[#This Row],[4+]]</f>
        <v>0.18336999999999998</v>
      </c>
      <c r="Q56" s="5">
        <f>FG3M[[#This Row],[4+]]-FG3M[[#This Row],[5+]]</f>
        <v>8.251E-2</v>
      </c>
      <c r="R56" s="5">
        <f>FG3M[[#This Row],[5+]]-FG3M[[#This Row],[6+]]</f>
        <v>2.392E-2</v>
      </c>
    </row>
    <row r="57" spans="1:18" x14ac:dyDescent="0.25">
      <c r="A57" s="10">
        <v>22400794</v>
      </c>
      <c r="B57" t="s">
        <v>164</v>
      </c>
      <c r="C57" t="s">
        <v>79</v>
      </c>
      <c r="D57" s="11">
        <v>0.875</v>
      </c>
      <c r="E57" s="6" t="str">
        <f>HYPERLINK("https://www.nba.com/stats/player/1641733/boxscores-traditional", "Nick Smith Jr.")</f>
        <v>Nick Smith Jr.</v>
      </c>
      <c r="F57">
        <v>2.2000000000000002</v>
      </c>
      <c r="G57" s="4">
        <v>1.6</v>
      </c>
      <c r="H57" s="3">
        <v>0.77337</v>
      </c>
      <c r="I57" s="3">
        <v>0.55171999999999999</v>
      </c>
      <c r="J57" s="3">
        <v>0.30853999999999998</v>
      </c>
      <c r="K57" s="3">
        <v>0.13136</v>
      </c>
      <c r="L57" s="3">
        <v>4.0059999999999998E-2</v>
      </c>
      <c r="M57" s="3">
        <v>8.8900000000000003E-3</v>
      </c>
      <c r="N57" s="5">
        <f>FG3M[[#This Row],[1+]]-FG3M[[#This Row],[2+]]</f>
        <v>0.22165000000000001</v>
      </c>
      <c r="O57" s="5">
        <f>FG3M[[#This Row],[2+]]-FG3M[[#This Row],[3+]]</f>
        <v>0.24318000000000001</v>
      </c>
      <c r="P57" s="5">
        <f>FG3M[[#This Row],[3+]]-FG3M[[#This Row],[4+]]</f>
        <v>0.17717999999999998</v>
      </c>
      <c r="Q57" s="5">
        <f>FG3M[[#This Row],[4+]]-FG3M[[#This Row],[5+]]</f>
        <v>9.1300000000000006E-2</v>
      </c>
      <c r="R57" s="5">
        <f>FG3M[[#This Row],[5+]]-FG3M[[#This Row],[6+]]</f>
        <v>3.1169999999999996E-2</v>
      </c>
    </row>
    <row r="58" spans="1:18" x14ac:dyDescent="0.25">
      <c r="A58" s="10">
        <v>22400788</v>
      </c>
      <c r="B58" t="s">
        <v>218</v>
      </c>
      <c r="C58" t="s">
        <v>219</v>
      </c>
      <c r="D58" s="11">
        <v>0.79166666666666663</v>
      </c>
      <c r="E58" s="6" t="str">
        <f>HYPERLINK("https://www.nba.com/stats/player/1641713/boxscores-traditional", "GG Jackson")</f>
        <v>GG Jackson</v>
      </c>
      <c r="F58">
        <v>2</v>
      </c>
      <c r="G58" s="4">
        <v>1.095</v>
      </c>
      <c r="H58" s="3">
        <v>0.81859000000000004</v>
      </c>
      <c r="I58" s="3">
        <v>0.5</v>
      </c>
      <c r="J58" s="3">
        <v>0.18140999999999999</v>
      </c>
      <c r="K58" s="3">
        <v>3.3619999999999997E-2</v>
      </c>
      <c r="L58" s="3">
        <v>3.0699999999999998E-3</v>
      </c>
      <c r="M58" s="3">
        <v>1.2999999999999999E-4</v>
      </c>
      <c r="N58" s="5">
        <f>FG3M[[#This Row],[1+]]-FG3M[[#This Row],[2+]]</f>
        <v>0.31859000000000004</v>
      </c>
      <c r="O58" s="5">
        <f>FG3M[[#This Row],[2+]]-FG3M[[#This Row],[3+]]</f>
        <v>0.31859000000000004</v>
      </c>
      <c r="P58" s="5">
        <f>FG3M[[#This Row],[3+]]-FG3M[[#This Row],[4+]]</f>
        <v>0.14778999999999998</v>
      </c>
      <c r="Q58" s="5">
        <f>FG3M[[#This Row],[4+]]-FG3M[[#This Row],[5+]]</f>
        <v>3.0549999999999997E-2</v>
      </c>
      <c r="R58" s="5">
        <f>FG3M[[#This Row],[5+]]-FG3M[[#This Row],[6+]]</f>
        <v>2.9399999999999999E-3</v>
      </c>
    </row>
    <row r="59" spans="1:18" x14ac:dyDescent="0.25">
      <c r="A59" s="10">
        <v>22400789</v>
      </c>
      <c r="B59" t="s">
        <v>235</v>
      </c>
      <c r="C59" t="s">
        <v>76</v>
      </c>
      <c r="D59" s="11">
        <v>0.79166666666666663</v>
      </c>
      <c r="E59" s="6" t="str">
        <f>HYPERLINK("https://www.nba.com/stats/player/201569/boxscores-traditional", "Eric Gordon")</f>
        <v>Eric Gordon</v>
      </c>
      <c r="F59">
        <v>2</v>
      </c>
      <c r="G59" s="4">
        <v>1.2650000000000001</v>
      </c>
      <c r="H59" s="3">
        <v>0.78524000000000005</v>
      </c>
      <c r="I59" s="3">
        <v>0.5</v>
      </c>
      <c r="J59" s="3">
        <v>0.21476000000000001</v>
      </c>
      <c r="K59" s="3">
        <v>5.7049999999999997E-2</v>
      </c>
      <c r="L59" s="3">
        <v>8.8900000000000003E-3</v>
      </c>
      <c r="M59" s="3">
        <v>7.9000000000000001E-4</v>
      </c>
      <c r="N59" s="5">
        <f>FG3M[[#This Row],[1+]]-FG3M[[#This Row],[2+]]</f>
        <v>0.28524000000000005</v>
      </c>
      <c r="O59" s="5">
        <f>FG3M[[#This Row],[2+]]-FG3M[[#This Row],[3+]]</f>
        <v>0.28523999999999999</v>
      </c>
      <c r="P59" s="5">
        <f>FG3M[[#This Row],[3+]]-FG3M[[#This Row],[4+]]</f>
        <v>0.15771000000000002</v>
      </c>
      <c r="Q59" s="5">
        <f>FG3M[[#This Row],[4+]]-FG3M[[#This Row],[5+]]</f>
        <v>4.8159999999999994E-2</v>
      </c>
      <c r="R59" s="5">
        <f>FG3M[[#This Row],[5+]]-FG3M[[#This Row],[6+]]</f>
        <v>8.0999999999999996E-3</v>
      </c>
    </row>
    <row r="60" spans="1:18" x14ac:dyDescent="0.25">
      <c r="A60" s="10">
        <v>22400790</v>
      </c>
      <c r="B60" t="s">
        <v>143</v>
      </c>
      <c r="C60" t="s">
        <v>80</v>
      </c>
      <c r="D60" s="11">
        <v>0.8125</v>
      </c>
      <c r="E60" s="6" t="str">
        <f>HYPERLINK("https://www.nba.com/stats/player/1627747/boxscores-traditional", "Caris LeVert")</f>
        <v>Caris LeVert</v>
      </c>
      <c r="F60">
        <v>2</v>
      </c>
      <c r="G60" s="4">
        <v>0.81599999999999995</v>
      </c>
      <c r="H60" s="3">
        <v>0.89065000000000005</v>
      </c>
      <c r="I60" s="3">
        <v>0.5</v>
      </c>
      <c r="J60" s="3">
        <v>0.10935</v>
      </c>
      <c r="K60" s="3">
        <v>7.1399999999999996E-3</v>
      </c>
      <c r="L60" s="3">
        <v>1.2E-4</v>
      </c>
      <c r="M60" s="3">
        <v>0</v>
      </c>
      <c r="N60" s="5">
        <f>FG3M[[#This Row],[1+]]-FG3M[[#This Row],[2+]]</f>
        <v>0.39065000000000005</v>
      </c>
      <c r="O60" s="5">
        <f>FG3M[[#This Row],[2+]]-FG3M[[#This Row],[3+]]</f>
        <v>0.39065</v>
      </c>
      <c r="P60" s="5">
        <f>FG3M[[#This Row],[3+]]-FG3M[[#This Row],[4+]]</f>
        <v>0.10221000000000001</v>
      </c>
      <c r="Q60" s="5">
        <f>FG3M[[#This Row],[4+]]-FG3M[[#This Row],[5+]]</f>
        <v>7.0199999999999993E-3</v>
      </c>
      <c r="R60" s="5">
        <f>FG3M[[#This Row],[5+]]-FG3M[[#This Row],[6+]]</f>
        <v>1.2E-4</v>
      </c>
    </row>
    <row r="61" spans="1:18" x14ac:dyDescent="0.25">
      <c r="A61" s="10">
        <v>22400790</v>
      </c>
      <c r="B61" t="s">
        <v>80</v>
      </c>
      <c r="C61" t="s">
        <v>143</v>
      </c>
      <c r="D61" s="11">
        <v>0.8125</v>
      </c>
      <c r="E61" s="6" t="str">
        <f>HYPERLINK("https://www.nba.com/stats/player/1631094/boxscores-traditional", "Paolo Banchero")</f>
        <v>Paolo Banchero</v>
      </c>
      <c r="F61">
        <v>2</v>
      </c>
      <c r="G61" s="4">
        <v>1.673</v>
      </c>
      <c r="H61" s="3">
        <v>0.72575000000000001</v>
      </c>
      <c r="I61" s="3">
        <v>0.5</v>
      </c>
      <c r="J61" s="3">
        <v>0.27424999999999999</v>
      </c>
      <c r="K61" s="3">
        <v>0.11507000000000001</v>
      </c>
      <c r="L61" s="3">
        <v>3.6729999999999999E-2</v>
      </c>
      <c r="M61" s="3">
        <v>8.4200000000000004E-3</v>
      </c>
      <c r="N61" s="5">
        <f>FG3M[[#This Row],[1+]]-FG3M[[#This Row],[2+]]</f>
        <v>0.22575000000000001</v>
      </c>
      <c r="O61" s="5">
        <f>FG3M[[#This Row],[2+]]-FG3M[[#This Row],[3+]]</f>
        <v>0.22575000000000001</v>
      </c>
      <c r="P61" s="5">
        <f>FG3M[[#This Row],[3+]]-FG3M[[#This Row],[4+]]</f>
        <v>0.15917999999999999</v>
      </c>
      <c r="Q61" s="5">
        <f>FG3M[[#This Row],[4+]]-FG3M[[#This Row],[5+]]</f>
        <v>7.8340000000000007E-2</v>
      </c>
      <c r="R61" s="5">
        <f>FG3M[[#This Row],[5+]]-FG3M[[#This Row],[6+]]</f>
        <v>2.8309999999999998E-2</v>
      </c>
    </row>
    <row r="62" spans="1:18" x14ac:dyDescent="0.25">
      <c r="A62" s="10">
        <v>22400790</v>
      </c>
      <c r="B62" t="s">
        <v>80</v>
      </c>
      <c r="C62" t="s">
        <v>143</v>
      </c>
      <c r="D62" s="11">
        <v>0.8125</v>
      </c>
      <c r="E62" s="6" t="str">
        <f>HYPERLINK("https://www.nba.com/stats/player/1630532/boxscores-traditional", "Franz Wagner")</f>
        <v>Franz Wagner</v>
      </c>
      <c r="F62">
        <v>2</v>
      </c>
      <c r="G62" s="4">
        <v>1.897</v>
      </c>
      <c r="H62" s="3">
        <v>0.70194000000000001</v>
      </c>
      <c r="I62" s="3">
        <v>0.5</v>
      </c>
      <c r="J62" s="3">
        <v>0.29805999999999999</v>
      </c>
      <c r="K62" s="3">
        <v>0.14685999999999999</v>
      </c>
      <c r="L62" s="3">
        <v>5.7049999999999997E-2</v>
      </c>
      <c r="M62" s="3">
        <v>1.7430000000000001E-2</v>
      </c>
      <c r="N62" s="5">
        <f>FG3M[[#This Row],[1+]]-FG3M[[#This Row],[2+]]</f>
        <v>0.20194000000000001</v>
      </c>
      <c r="O62" s="5">
        <f>FG3M[[#This Row],[2+]]-FG3M[[#This Row],[3+]]</f>
        <v>0.20194000000000001</v>
      </c>
      <c r="P62" s="5">
        <f>FG3M[[#This Row],[3+]]-FG3M[[#This Row],[4+]]</f>
        <v>0.1512</v>
      </c>
      <c r="Q62" s="5">
        <f>FG3M[[#This Row],[4+]]-FG3M[[#This Row],[5+]]</f>
        <v>8.9810000000000001E-2</v>
      </c>
      <c r="R62" s="5">
        <f>FG3M[[#This Row],[5+]]-FG3M[[#This Row],[6+]]</f>
        <v>3.9619999999999995E-2</v>
      </c>
    </row>
    <row r="63" spans="1:18" x14ac:dyDescent="0.25">
      <c r="A63" s="10">
        <v>22400794</v>
      </c>
      <c r="B63" t="s">
        <v>164</v>
      </c>
      <c r="C63" t="s">
        <v>79</v>
      </c>
      <c r="D63" s="11">
        <v>0.875</v>
      </c>
      <c r="E63" s="6" t="str">
        <f>HYPERLINK("https://www.nba.com/stats/player/203995/boxscores-traditional", "Vasilije Micic")</f>
        <v>Vasilije Micic</v>
      </c>
      <c r="F63">
        <v>2</v>
      </c>
      <c r="G63" s="4">
        <v>1.4139999999999999</v>
      </c>
      <c r="H63" s="3">
        <v>0.76114999999999999</v>
      </c>
      <c r="I63" s="3">
        <v>0.5</v>
      </c>
      <c r="J63" s="3">
        <v>0.23885000000000001</v>
      </c>
      <c r="K63" s="3">
        <v>7.9269999999999993E-2</v>
      </c>
      <c r="L63" s="3">
        <v>1.7000000000000001E-2</v>
      </c>
      <c r="M63" s="3">
        <v>2.33E-3</v>
      </c>
      <c r="N63" s="5">
        <f>FG3M[[#This Row],[1+]]-FG3M[[#This Row],[2+]]</f>
        <v>0.26114999999999999</v>
      </c>
      <c r="O63" s="5">
        <f>FG3M[[#This Row],[2+]]-FG3M[[#This Row],[3+]]</f>
        <v>0.26114999999999999</v>
      </c>
      <c r="P63" s="5">
        <f>FG3M[[#This Row],[3+]]-FG3M[[#This Row],[4+]]</f>
        <v>0.15958</v>
      </c>
      <c r="Q63" s="5">
        <f>FG3M[[#This Row],[4+]]-FG3M[[#This Row],[5+]]</f>
        <v>6.2269999999999992E-2</v>
      </c>
      <c r="R63" s="5">
        <f>FG3M[[#This Row],[5+]]-FG3M[[#This Row],[6+]]</f>
        <v>1.4670000000000001E-2</v>
      </c>
    </row>
    <row r="64" spans="1:18" x14ac:dyDescent="0.25">
      <c r="A64" s="10">
        <v>22400794</v>
      </c>
      <c r="B64" t="s">
        <v>79</v>
      </c>
      <c r="C64" t="s">
        <v>164</v>
      </c>
      <c r="D64" s="11">
        <v>0.875</v>
      </c>
      <c r="E64" s="6" t="str">
        <f>HYPERLINK("https://www.nba.com/stats/player/203999/boxscores-traditional", "Nikola Jokic")</f>
        <v>Nikola Jokic</v>
      </c>
      <c r="F64">
        <v>2</v>
      </c>
      <c r="G64" s="4">
        <v>1.673</v>
      </c>
      <c r="H64" s="3">
        <v>0.72575000000000001</v>
      </c>
      <c r="I64" s="3">
        <v>0.5</v>
      </c>
      <c r="J64" s="3">
        <v>0.27424999999999999</v>
      </c>
      <c r="K64" s="3">
        <v>0.11507000000000001</v>
      </c>
      <c r="L64" s="3">
        <v>3.6729999999999999E-2</v>
      </c>
      <c r="M64" s="3">
        <v>8.4200000000000004E-3</v>
      </c>
      <c r="N64" s="5">
        <f>FG3M[[#This Row],[1+]]-FG3M[[#This Row],[2+]]</f>
        <v>0.22575000000000001</v>
      </c>
      <c r="O64" s="5">
        <f>FG3M[[#This Row],[2+]]-FG3M[[#This Row],[3+]]</f>
        <v>0.22575000000000001</v>
      </c>
      <c r="P64" s="5">
        <f>FG3M[[#This Row],[3+]]-FG3M[[#This Row],[4+]]</f>
        <v>0.15917999999999999</v>
      </c>
      <c r="Q64" s="5">
        <f>FG3M[[#This Row],[4+]]-FG3M[[#This Row],[5+]]</f>
        <v>7.8340000000000007E-2</v>
      </c>
      <c r="R64" s="5">
        <f>FG3M[[#This Row],[5+]]-FG3M[[#This Row],[6+]]</f>
        <v>2.8309999999999998E-2</v>
      </c>
    </row>
    <row r="65" spans="1:18" x14ac:dyDescent="0.25">
      <c r="A65" s="10">
        <v>22400795</v>
      </c>
      <c r="B65" t="s">
        <v>155</v>
      </c>
      <c r="C65" t="s">
        <v>270</v>
      </c>
      <c r="D65" s="11">
        <v>0.89583333333333337</v>
      </c>
      <c r="E65" s="6" t="str">
        <f>HYPERLINK("https://www.nba.com/stats/player/1641705/boxscores-traditional", "Victor Wembanyama")</f>
        <v>Victor Wembanyama</v>
      </c>
      <c r="F65">
        <v>2</v>
      </c>
      <c r="G65" s="4">
        <v>1.5489999999999999</v>
      </c>
      <c r="H65" s="3">
        <v>0.74214999999999998</v>
      </c>
      <c r="I65" s="3">
        <v>0.5</v>
      </c>
      <c r="J65" s="3">
        <v>0.25785000000000002</v>
      </c>
      <c r="K65" s="3">
        <v>9.8530000000000006E-2</v>
      </c>
      <c r="L65" s="3">
        <v>2.6190000000000001E-2</v>
      </c>
      <c r="M65" s="3">
        <v>4.9399999999999999E-3</v>
      </c>
      <c r="N65" s="5">
        <f>FG3M[[#This Row],[1+]]-FG3M[[#This Row],[2+]]</f>
        <v>0.24214999999999998</v>
      </c>
      <c r="O65" s="5">
        <f>FG3M[[#This Row],[2+]]-FG3M[[#This Row],[3+]]</f>
        <v>0.24214999999999998</v>
      </c>
      <c r="P65" s="5">
        <f>FG3M[[#This Row],[3+]]-FG3M[[#This Row],[4+]]</f>
        <v>0.15932000000000002</v>
      </c>
      <c r="Q65" s="5">
        <f>FG3M[[#This Row],[4+]]-FG3M[[#This Row],[5+]]</f>
        <v>7.2340000000000002E-2</v>
      </c>
      <c r="R65" s="5">
        <f>FG3M[[#This Row],[5+]]-FG3M[[#This Row],[6+]]</f>
        <v>2.1250000000000002E-2</v>
      </c>
    </row>
    <row r="66" spans="1:18" x14ac:dyDescent="0.25">
      <c r="A66" s="10">
        <v>22400795</v>
      </c>
      <c r="B66" t="s">
        <v>270</v>
      </c>
      <c r="C66" t="s">
        <v>155</v>
      </c>
      <c r="D66" s="11">
        <v>0.89583333333333337</v>
      </c>
      <c r="E66" s="6" t="str">
        <f>HYPERLINK("https://www.nba.com/stats/player/1629626/boxscores-traditional", "Bol Bol")</f>
        <v>Bol Bol</v>
      </c>
      <c r="F66">
        <v>2</v>
      </c>
      <c r="G66" s="4">
        <v>0.89400000000000002</v>
      </c>
      <c r="H66" s="3">
        <v>0.86863999999999997</v>
      </c>
      <c r="I66" s="3">
        <v>0.5</v>
      </c>
      <c r="J66" s="3">
        <v>0.13136</v>
      </c>
      <c r="K66" s="3">
        <v>1.255E-2</v>
      </c>
      <c r="L66" s="3">
        <v>3.8999999999999999E-4</v>
      </c>
      <c r="M66" s="3">
        <v>0</v>
      </c>
      <c r="N66" s="5">
        <f>FG3M[[#This Row],[1+]]-FG3M[[#This Row],[2+]]</f>
        <v>0.36863999999999997</v>
      </c>
      <c r="O66" s="5">
        <f>FG3M[[#This Row],[2+]]-FG3M[[#This Row],[3+]]</f>
        <v>0.36863999999999997</v>
      </c>
      <c r="P66" s="5">
        <f>FG3M[[#This Row],[3+]]-FG3M[[#This Row],[4+]]</f>
        <v>0.11881</v>
      </c>
      <c r="Q66" s="5">
        <f>FG3M[[#This Row],[4+]]-FG3M[[#This Row],[5+]]</f>
        <v>1.2160000000000001E-2</v>
      </c>
      <c r="R66" s="5">
        <f>FG3M[[#This Row],[5+]]-FG3M[[#This Row],[6+]]</f>
        <v>3.8999999999999999E-4</v>
      </c>
    </row>
    <row r="67" spans="1:18" x14ac:dyDescent="0.25">
      <c r="A67" s="10">
        <v>22400796</v>
      </c>
      <c r="B67" t="s">
        <v>77</v>
      </c>
      <c r="C67" t="s">
        <v>78</v>
      </c>
      <c r="D67" s="11">
        <v>0.91666666666666663</v>
      </c>
      <c r="E67" s="6" t="str">
        <f>HYPERLINK("https://www.nba.com/stats/player/1629060/boxscores-traditional", "Rui Hachimura")</f>
        <v>Rui Hachimura</v>
      </c>
      <c r="F67">
        <v>2</v>
      </c>
      <c r="G67" s="4">
        <v>0.89400000000000002</v>
      </c>
      <c r="H67" s="3">
        <v>0.86863999999999997</v>
      </c>
      <c r="I67" s="3">
        <v>0.5</v>
      </c>
      <c r="J67" s="3">
        <v>0.13136</v>
      </c>
      <c r="K67" s="3">
        <v>1.255E-2</v>
      </c>
      <c r="L67" s="3">
        <v>3.8999999999999999E-4</v>
      </c>
      <c r="M67" s="3">
        <v>0</v>
      </c>
      <c r="N67" s="5">
        <f>FG3M[[#This Row],[1+]]-FG3M[[#This Row],[2+]]</f>
        <v>0.36863999999999997</v>
      </c>
      <c r="O67" s="5">
        <f>FG3M[[#This Row],[2+]]-FG3M[[#This Row],[3+]]</f>
        <v>0.36863999999999997</v>
      </c>
      <c r="P67" s="5">
        <f>FG3M[[#This Row],[3+]]-FG3M[[#This Row],[4+]]</f>
        <v>0.11881</v>
      </c>
      <c r="Q67" s="5">
        <f>FG3M[[#This Row],[4+]]-FG3M[[#This Row],[5+]]</f>
        <v>1.2160000000000001E-2</v>
      </c>
      <c r="R67" s="5">
        <f>FG3M[[#This Row],[5+]]-FG3M[[#This Row],[6+]]</f>
        <v>3.8999999999999999E-4</v>
      </c>
    </row>
    <row r="68" spans="1:18" x14ac:dyDescent="0.25">
      <c r="A68" s="10">
        <v>22400796</v>
      </c>
      <c r="B68" t="s">
        <v>77</v>
      </c>
      <c r="C68" t="s">
        <v>78</v>
      </c>
      <c r="D68" s="11">
        <v>0.91666666666666663</v>
      </c>
      <c r="E68" s="6" t="str">
        <f>HYPERLINK("https://www.nba.com/stats/player/1630559/boxscores-traditional", "Austin Reaves")</f>
        <v>Austin Reaves</v>
      </c>
      <c r="F68">
        <v>2</v>
      </c>
      <c r="G68" s="4">
        <v>1.4139999999999999</v>
      </c>
      <c r="H68" s="3">
        <v>0.76114999999999999</v>
      </c>
      <c r="I68" s="3">
        <v>0.5</v>
      </c>
      <c r="J68" s="3">
        <v>0.23885000000000001</v>
      </c>
      <c r="K68" s="3">
        <v>7.9269999999999993E-2</v>
      </c>
      <c r="L68" s="3">
        <v>1.7000000000000001E-2</v>
      </c>
      <c r="M68" s="3">
        <v>2.33E-3</v>
      </c>
      <c r="N68" s="5">
        <f>FG3M[[#This Row],[1+]]-FG3M[[#This Row],[2+]]</f>
        <v>0.26114999999999999</v>
      </c>
      <c r="O68" s="5">
        <f>FG3M[[#This Row],[2+]]-FG3M[[#This Row],[3+]]</f>
        <v>0.26114999999999999</v>
      </c>
      <c r="P68" s="5">
        <f>FG3M[[#This Row],[3+]]-FG3M[[#This Row],[4+]]</f>
        <v>0.15958</v>
      </c>
      <c r="Q68" s="5">
        <f>FG3M[[#This Row],[4+]]-FG3M[[#This Row],[5+]]</f>
        <v>6.2269999999999992E-2</v>
      </c>
      <c r="R68" s="5">
        <f>FG3M[[#This Row],[5+]]-FG3M[[#This Row],[6+]]</f>
        <v>1.4670000000000001E-2</v>
      </c>
    </row>
    <row r="69" spans="1:18" x14ac:dyDescent="0.25">
      <c r="A69" s="10">
        <v>22400788</v>
      </c>
      <c r="B69" t="s">
        <v>218</v>
      </c>
      <c r="C69" t="s">
        <v>219</v>
      </c>
      <c r="D69" s="11">
        <v>0.79166666666666663</v>
      </c>
      <c r="E69" s="6" t="str">
        <f>HYPERLINK("https://www.nba.com/stats/player/1628991/boxscores-traditional", "Jaren Jackson Jr.")</f>
        <v>Jaren Jackson Jr.</v>
      </c>
      <c r="F69">
        <v>1.8</v>
      </c>
      <c r="G69" s="4">
        <v>1.6</v>
      </c>
      <c r="H69" s="3">
        <v>0.69145999999999996</v>
      </c>
      <c r="I69" s="3">
        <v>0.45223999999999998</v>
      </c>
      <c r="J69" s="3">
        <v>0.22663</v>
      </c>
      <c r="K69" s="3">
        <v>8.3790000000000003E-2</v>
      </c>
      <c r="L69" s="3">
        <v>2.2749999999999999E-2</v>
      </c>
      <c r="M69" s="3">
        <v>4.2700000000000004E-3</v>
      </c>
      <c r="N69" s="5">
        <f>FG3M[[#This Row],[1+]]-FG3M[[#This Row],[2+]]</f>
        <v>0.23921999999999999</v>
      </c>
      <c r="O69" s="5">
        <f>FG3M[[#This Row],[2+]]-FG3M[[#This Row],[3+]]</f>
        <v>0.22560999999999998</v>
      </c>
      <c r="P69" s="5">
        <f>FG3M[[#This Row],[3+]]-FG3M[[#This Row],[4+]]</f>
        <v>0.14283999999999999</v>
      </c>
      <c r="Q69" s="5">
        <f>FG3M[[#This Row],[4+]]-FG3M[[#This Row],[5+]]</f>
        <v>6.1040000000000004E-2</v>
      </c>
      <c r="R69" s="5">
        <f>FG3M[[#This Row],[5+]]-FG3M[[#This Row],[6+]]</f>
        <v>1.848E-2</v>
      </c>
    </row>
    <row r="70" spans="1:18" x14ac:dyDescent="0.25">
      <c r="A70" s="10">
        <v>22400788</v>
      </c>
      <c r="B70" t="s">
        <v>218</v>
      </c>
      <c r="C70" t="s">
        <v>219</v>
      </c>
      <c r="D70" s="11">
        <v>0.79166666666666663</v>
      </c>
      <c r="E70" s="6" t="str">
        <f>HYPERLINK("https://www.nba.com/stats/player/1629630/boxscores-traditional", "Ja Morant")</f>
        <v>Ja Morant</v>
      </c>
      <c r="F70">
        <v>1.8</v>
      </c>
      <c r="G70" s="4">
        <v>1.6</v>
      </c>
      <c r="H70" s="3">
        <v>0.69145999999999996</v>
      </c>
      <c r="I70" s="3">
        <v>0.45223999999999998</v>
      </c>
      <c r="J70" s="3">
        <v>0.22663</v>
      </c>
      <c r="K70" s="3">
        <v>8.3790000000000003E-2</v>
      </c>
      <c r="L70" s="3">
        <v>2.2749999999999999E-2</v>
      </c>
      <c r="M70" s="3">
        <v>4.2700000000000004E-3</v>
      </c>
      <c r="N70" s="5">
        <f>FG3M[[#This Row],[1+]]-FG3M[[#This Row],[2+]]</f>
        <v>0.23921999999999999</v>
      </c>
      <c r="O70" s="5">
        <f>FG3M[[#This Row],[2+]]-FG3M[[#This Row],[3+]]</f>
        <v>0.22560999999999998</v>
      </c>
      <c r="P70" s="5">
        <f>FG3M[[#This Row],[3+]]-FG3M[[#This Row],[4+]]</f>
        <v>0.14283999999999999</v>
      </c>
      <c r="Q70" s="5">
        <f>FG3M[[#This Row],[4+]]-FG3M[[#This Row],[5+]]</f>
        <v>6.1040000000000004E-2</v>
      </c>
      <c r="R70" s="5">
        <f>FG3M[[#This Row],[5+]]-FG3M[[#This Row],[6+]]</f>
        <v>1.848E-2</v>
      </c>
    </row>
    <row r="71" spans="1:18" x14ac:dyDescent="0.25">
      <c r="A71" s="10">
        <v>22400793</v>
      </c>
      <c r="B71" t="s">
        <v>194</v>
      </c>
      <c r="C71" t="s">
        <v>261</v>
      </c>
      <c r="D71" s="11">
        <v>0.83333333333333337</v>
      </c>
      <c r="E71" s="6" t="str">
        <f>HYPERLINK("https://www.nba.com/stats/player/203114/boxscores-traditional", "Khris Middleton")</f>
        <v>Khris Middleton</v>
      </c>
      <c r="F71">
        <v>1.8</v>
      </c>
      <c r="G71" s="4">
        <v>1.6</v>
      </c>
      <c r="H71" s="3">
        <v>0.69145999999999996</v>
      </c>
      <c r="I71" s="3">
        <v>0.45223999999999998</v>
      </c>
      <c r="J71" s="3">
        <v>0.22663</v>
      </c>
      <c r="K71" s="3">
        <v>8.3790000000000003E-2</v>
      </c>
      <c r="L71" s="3">
        <v>2.2749999999999999E-2</v>
      </c>
      <c r="M71" s="3">
        <v>4.2700000000000004E-3</v>
      </c>
      <c r="N71" s="5">
        <f>FG3M[[#This Row],[1+]]-FG3M[[#This Row],[2+]]</f>
        <v>0.23921999999999999</v>
      </c>
      <c r="O71" s="5">
        <f>FG3M[[#This Row],[2+]]-FG3M[[#This Row],[3+]]</f>
        <v>0.22560999999999998</v>
      </c>
      <c r="P71" s="5">
        <f>FG3M[[#This Row],[3+]]-FG3M[[#This Row],[4+]]</f>
        <v>0.14283999999999999</v>
      </c>
      <c r="Q71" s="5">
        <f>FG3M[[#This Row],[4+]]-FG3M[[#This Row],[5+]]</f>
        <v>6.1040000000000004E-2</v>
      </c>
      <c r="R71" s="5">
        <f>FG3M[[#This Row],[5+]]-FG3M[[#This Row],[6+]]</f>
        <v>1.848E-2</v>
      </c>
    </row>
    <row r="72" spans="1:18" x14ac:dyDescent="0.25">
      <c r="A72" s="10">
        <v>22400791</v>
      </c>
      <c r="B72" t="s">
        <v>165</v>
      </c>
      <c r="C72" t="s">
        <v>132</v>
      </c>
      <c r="D72" s="11">
        <v>0.8125</v>
      </c>
      <c r="E72" s="6" t="str">
        <f>HYPERLINK("https://www.nba.com/stats/player/1630553/boxscores-traditional", "Keon Johnson")</f>
        <v>Keon Johnson</v>
      </c>
      <c r="F72">
        <v>1.8</v>
      </c>
      <c r="G72" s="4">
        <v>1.47</v>
      </c>
      <c r="H72" s="3">
        <v>0.70540000000000003</v>
      </c>
      <c r="I72" s="3">
        <v>0.44433</v>
      </c>
      <c r="J72" s="3">
        <v>0.20610999999999999</v>
      </c>
      <c r="K72" s="3">
        <v>6.6809999999999994E-2</v>
      </c>
      <c r="L72" s="3">
        <v>1.4630000000000001E-2</v>
      </c>
      <c r="M72" s="3">
        <v>2.1199999999999999E-3</v>
      </c>
      <c r="N72" s="5">
        <f>FG3M[[#This Row],[1+]]-FG3M[[#This Row],[2+]]</f>
        <v>0.26107000000000002</v>
      </c>
      <c r="O72" s="5">
        <f>FG3M[[#This Row],[2+]]-FG3M[[#This Row],[3+]]</f>
        <v>0.23822000000000002</v>
      </c>
      <c r="P72" s="5">
        <f>FG3M[[#This Row],[3+]]-FG3M[[#This Row],[4+]]</f>
        <v>0.13929999999999998</v>
      </c>
      <c r="Q72" s="5">
        <f>FG3M[[#This Row],[4+]]-FG3M[[#This Row],[5+]]</f>
        <v>5.217999999999999E-2</v>
      </c>
      <c r="R72" s="5">
        <f>FG3M[[#This Row],[5+]]-FG3M[[#This Row],[6+]]</f>
        <v>1.251E-2</v>
      </c>
    </row>
    <row r="73" spans="1:18" x14ac:dyDescent="0.25">
      <c r="A73" s="10">
        <v>22400792</v>
      </c>
      <c r="B73" t="s">
        <v>248</v>
      </c>
      <c r="C73" t="s">
        <v>247</v>
      </c>
      <c r="D73" s="11">
        <v>0.8125</v>
      </c>
      <c r="E73" s="6" t="str">
        <f>HYPERLINK("https://www.nba.com/stats/player/1630540/boxscores-traditional", "Miles McBride")</f>
        <v>Miles McBride</v>
      </c>
      <c r="F73">
        <v>1.8</v>
      </c>
      <c r="G73" s="4">
        <v>1.47</v>
      </c>
      <c r="H73" s="3">
        <v>0.70540000000000003</v>
      </c>
      <c r="I73" s="3">
        <v>0.44433</v>
      </c>
      <c r="J73" s="3">
        <v>0.20610999999999999</v>
      </c>
      <c r="K73" s="3">
        <v>6.6809999999999994E-2</v>
      </c>
      <c r="L73" s="3">
        <v>1.4630000000000001E-2</v>
      </c>
      <c r="M73" s="3">
        <v>2.1199999999999999E-3</v>
      </c>
      <c r="N73" s="5">
        <f>FG3M[[#This Row],[1+]]-FG3M[[#This Row],[2+]]</f>
        <v>0.26107000000000002</v>
      </c>
      <c r="O73" s="5">
        <f>FG3M[[#This Row],[2+]]-FG3M[[#This Row],[3+]]</f>
        <v>0.23822000000000002</v>
      </c>
      <c r="P73" s="5">
        <f>FG3M[[#This Row],[3+]]-FG3M[[#This Row],[4+]]</f>
        <v>0.13929999999999998</v>
      </c>
      <c r="Q73" s="5">
        <f>FG3M[[#This Row],[4+]]-FG3M[[#This Row],[5+]]</f>
        <v>5.217999999999999E-2</v>
      </c>
      <c r="R73" s="5">
        <f>FG3M[[#This Row],[5+]]-FG3M[[#This Row],[6+]]</f>
        <v>1.251E-2</v>
      </c>
    </row>
    <row r="74" spans="1:18" x14ac:dyDescent="0.25">
      <c r="A74" s="10">
        <v>22400795</v>
      </c>
      <c r="B74" t="s">
        <v>270</v>
      </c>
      <c r="C74" t="s">
        <v>155</v>
      </c>
      <c r="D74" s="11">
        <v>0.89583333333333337</v>
      </c>
      <c r="E74" s="6" t="str">
        <f>HYPERLINK("https://www.nba.com/stats/player/1626164/boxscores-traditional", "Devin Booker")</f>
        <v>Devin Booker</v>
      </c>
      <c r="F74">
        <v>1.8</v>
      </c>
      <c r="G74" s="4">
        <v>1.47</v>
      </c>
      <c r="H74" s="3">
        <v>0.70540000000000003</v>
      </c>
      <c r="I74" s="3">
        <v>0.44433</v>
      </c>
      <c r="J74" s="3">
        <v>0.20610999999999999</v>
      </c>
      <c r="K74" s="3">
        <v>6.6809999999999994E-2</v>
      </c>
      <c r="L74" s="3">
        <v>1.4630000000000001E-2</v>
      </c>
      <c r="M74" s="3">
        <v>2.1199999999999999E-3</v>
      </c>
      <c r="N74" s="5">
        <f>FG3M[[#This Row],[1+]]-FG3M[[#This Row],[2+]]</f>
        <v>0.26107000000000002</v>
      </c>
      <c r="O74" s="5">
        <f>FG3M[[#This Row],[2+]]-FG3M[[#This Row],[3+]]</f>
        <v>0.23822000000000002</v>
      </c>
      <c r="P74" s="5">
        <f>FG3M[[#This Row],[3+]]-FG3M[[#This Row],[4+]]</f>
        <v>0.13929999999999998</v>
      </c>
      <c r="Q74" s="5">
        <f>FG3M[[#This Row],[4+]]-FG3M[[#This Row],[5+]]</f>
        <v>5.217999999999999E-2</v>
      </c>
      <c r="R74" s="5">
        <f>FG3M[[#This Row],[5+]]-FG3M[[#This Row],[6+]]</f>
        <v>1.251E-2</v>
      </c>
    </row>
    <row r="75" spans="1:18" x14ac:dyDescent="0.25">
      <c r="A75" s="10">
        <v>22400789</v>
      </c>
      <c r="B75" t="s">
        <v>235</v>
      </c>
      <c r="C75" t="s">
        <v>76</v>
      </c>
      <c r="D75" s="11">
        <v>0.79166666666666663</v>
      </c>
      <c r="E75" s="6" t="str">
        <f>HYPERLINK("https://www.nba.com/stats/player/203954/boxscores-traditional", "Joel Embiid")</f>
        <v>Joel Embiid</v>
      </c>
      <c r="F75">
        <v>1.8</v>
      </c>
      <c r="G75" s="4">
        <v>1.1659999999999999</v>
      </c>
      <c r="H75" s="3">
        <v>0.75490000000000002</v>
      </c>
      <c r="I75" s="3">
        <v>0.43251000000000001</v>
      </c>
      <c r="J75" s="3">
        <v>0.15151000000000001</v>
      </c>
      <c r="K75" s="3">
        <v>2.938E-2</v>
      </c>
      <c r="L75" s="3">
        <v>3.0699999999999998E-3</v>
      </c>
      <c r="M75" s="3">
        <v>1.6000000000000001E-4</v>
      </c>
      <c r="N75" s="5">
        <f>FG3M[[#This Row],[1+]]-FG3M[[#This Row],[2+]]</f>
        <v>0.32239000000000001</v>
      </c>
      <c r="O75" s="5">
        <f>FG3M[[#This Row],[2+]]-FG3M[[#This Row],[3+]]</f>
        <v>0.28100000000000003</v>
      </c>
      <c r="P75" s="5">
        <f>FG3M[[#This Row],[3+]]-FG3M[[#This Row],[4+]]</f>
        <v>0.12213</v>
      </c>
      <c r="Q75" s="5">
        <f>FG3M[[#This Row],[4+]]-FG3M[[#This Row],[5+]]</f>
        <v>2.631E-2</v>
      </c>
      <c r="R75" s="5">
        <f>FG3M[[#This Row],[5+]]-FG3M[[#This Row],[6+]]</f>
        <v>2.9099999999999998E-3</v>
      </c>
    </row>
    <row r="76" spans="1:18" x14ac:dyDescent="0.25">
      <c r="A76" s="10">
        <v>22400791</v>
      </c>
      <c r="B76" t="s">
        <v>165</v>
      </c>
      <c r="C76" t="s">
        <v>132</v>
      </c>
      <c r="D76" s="11">
        <v>0.8125</v>
      </c>
      <c r="E76" s="6" t="str">
        <f>HYPERLINK("https://www.nba.com/stats/player/1626156/boxscores-traditional", "D'Angelo Russell")</f>
        <v>D'Angelo Russell</v>
      </c>
      <c r="F76">
        <v>1.8</v>
      </c>
      <c r="G76" s="4">
        <v>1.1659999999999999</v>
      </c>
      <c r="H76" s="3">
        <v>0.75490000000000002</v>
      </c>
      <c r="I76" s="3">
        <v>0.43251000000000001</v>
      </c>
      <c r="J76" s="3">
        <v>0.15151000000000001</v>
      </c>
      <c r="K76" s="3">
        <v>2.938E-2</v>
      </c>
      <c r="L76" s="3">
        <v>3.0699999999999998E-3</v>
      </c>
      <c r="M76" s="3">
        <v>1.6000000000000001E-4</v>
      </c>
      <c r="N76" s="5">
        <f>FG3M[[#This Row],[1+]]-FG3M[[#This Row],[2+]]</f>
        <v>0.32239000000000001</v>
      </c>
      <c r="O76" s="5">
        <f>FG3M[[#This Row],[2+]]-FG3M[[#This Row],[3+]]</f>
        <v>0.28100000000000003</v>
      </c>
      <c r="P76" s="5">
        <f>FG3M[[#This Row],[3+]]-FG3M[[#This Row],[4+]]</f>
        <v>0.12213</v>
      </c>
      <c r="Q76" s="5">
        <f>FG3M[[#This Row],[4+]]-FG3M[[#This Row],[5+]]</f>
        <v>2.631E-2</v>
      </c>
      <c r="R76" s="5">
        <f>FG3M[[#This Row],[5+]]-FG3M[[#This Row],[6+]]</f>
        <v>2.9099999999999998E-3</v>
      </c>
    </row>
    <row r="77" spans="1:18" x14ac:dyDescent="0.25">
      <c r="A77" s="10">
        <v>22400792</v>
      </c>
      <c r="B77" t="s">
        <v>248</v>
      </c>
      <c r="C77" t="s">
        <v>247</v>
      </c>
      <c r="D77" s="11">
        <v>0.8125</v>
      </c>
      <c r="E77" s="6" t="str">
        <f>HYPERLINK("https://www.nba.com/stats/player/1628973/boxscores-traditional", "Jalen Brunson")</f>
        <v>Jalen Brunson</v>
      </c>
      <c r="F77">
        <v>1.8</v>
      </c>
      <c r="G77" s="4">
        <v>1.1659999999999999</v>
      </c>
      <c r="H77" s="3">
        <v>0.75490000000000002</v>
      </c>
      <c r="I77" s="3">
        <v>0.43251000000000001</v>
      </c>
      <c r="J77" s="3">
        <v>0.15151000000000001</v>
      </c>
      <c r="K77" s="3">
        <v>2.938E-2</v>
      </c>
      <c r="L77" s="3">
        <v>3.0699999999999998E-3</v>
      </c>
      <c r="M77" s="3">
        <v>1.6000000000000001E-4</v>
      </c>
      <c r="N77" s="5">
        <f>FG3M[[#This Row],[1+]]-FG3M[[#This Row],[2+]]</f>
        <v>0.32239000000000001</v>
      </c>
      <c r="O77" s="5">
        <f>FG3M[[#This Row],[2+]]-FG3M[[#This Row],[3+]]</f>
        <v>0.28100000000000003</v>
      </c>
      <c r="P77" s="5">
        <f>FG3M[[#This Row],[3+]]-FG3M[[#This Row],[4+]]</f>
        <v>0.12213</v>
      </c>
      <c r="Q77" s="5">
        <f>FG3M[[#This Row],[4+]]-FG3M[[#This Row],[5+]]</f>
        <v>2.631E-2</v>
      </c>
      <c r="R77" s="5">
        <f>FG3M[[#This Row],[5+]]-FG3M[[#This Row],[6+]]</f>
        <v>2.9099999999999998E-3</v>
      </c>
    </row>
    <row r="78" spans="1:18" x14ac:dyDescent="0.25">
      <c r="A78" s="10">
        <v>22400796</v>
      </c>
      <c r="B78" t="s">
        <v>78</v>
      </c>
      <c r="C78" t="s">
        <v>77</v>
      </c>
      <c r="D78" s="11">
        <v>0.91666666666666663</v>
      </c>
      <c r="E78" s="6" t="str">
        <f>HYPERLINK("https://www.nba.com/stats/player/203924/boxscores-traditional", "Jerami Grant")</f>
        <v>Jerami Grant</v>
      </c>
      <c r="F78">
        <v>1.8</v>
      </c>
      <c r="G78" s="4">
        <v>1.1659999999999999</v>
      </c>
      <c r="H78" s="3">
        <v>0.75490000000000002</v>
      </c>
      <c r="I78" s="3">
        <v>0.43251000000000001</v>
      </c>
      <c r="J78" s="3">
        <v>0.15151000000000001</v>
      </c>
      <c r="K78" s="3">
        <v>2.938E-2</v>
      </c>
      <c r="L78" s="3">
        <v>3.0699999999999998E-3</v>
      </c>
      <c r="M78" s="3">
        <v>1.6000000000000001E-4</v>
      </c>
      <c r="N78" s="5">
        <f>FG3M[[#This Row],[1+]]-FG3M[[#This Row],[2+]]</f>
        <v>0.32239000000000001</v>
      </c>
      <c r="O78" s="5">
        <f>FG3M[[#This Row],[2+]]-FG3M[[#This Row],[3+]]</f>
        <v>0.28100000000000003</v>
      </c>
      <c r="P78" s="5">
        <f>FG3M[[#This Row],[3+]]-FG3M[[#This Row],[4+]]</f>
        <v>0.12213</v>
      </c>
      <c r="Q78" s="5">
        <f>FG3M[[#This Row],[4+]]-FG3M[[#This Row],[5+]]</f>
        <v>2.631E-2</v>
      </c>
      <c r="R78" s="5">
        <f>FG3M[[#This Row],[5+]]-FG3M[[#This Row],[6+]]</f>
        <v>2.9099999999999998E-3</v>
      </c>
    </row>
    <row r="79" spans="1:18" x14ac:dyDescent="0.25">
      <c r="A79" s="10">
        <v>22400788</v>
      </c>
      <c r="B79" t="s">
        <v>219</v>
      </c>
      <c r="C79" t="s">
        <v>218</v>
      </c>
      <c r="D79" s="11">
        <v>0.79166666666666663</v>
      </c>
      <c r="E79" s="6" t="str">
        <f>HYPERLINK("https://www.nba.com/stats/player/1627783/boxscores-traditional", "Pascal Siakam")</f>
        <v>Pascal Siakam</v>
      </c>
      <c r="F79">
        <v>1.6</v>
      </c>
      <c r="G79" s="4">
        <v>2.0590000000000002</v>
      </c>
      <c r="H79" s="3">
        <v>0.61409000000000002</v>
      </c>
      <c r="I79" s="3">
        <v>0.42465000000000003</v>
      </c>
      <c r="J79" s="3">
        <v>0.24825</v>
      </c>
      <c r="K79" s="3">
        <v>0.121</v>
      </c>
      <c r="L79" s="3">
        <v>4.947E-2</v>
      </c>
      <c r="M79" s="3">
        <v>1.618E-2</v>
      </c>
      <c r="N79" s="5">
        <f>FG3M[[#This Row],[1+]]-FG3M[[#This Row],[2+]]</f>
        <v>0.18944</v>
      </c>
      <c r="O79" s="5">
        <f>FG3M[[#This Row],[2+]]-FG3M[[#This Row],[3+]]</f>
        <v>0.17640000000000003</v>
      </c>
      <c r="P79" s="5">
        <f>FG3M[[#This Row],[3+]]-FG3M[[#This Row],[4+]]</f>
        <v>0.12725</v>
      </c>
      <c r="Q79" s="5">
        <f>FG3M[[#This Row],[4+]]-FG3M[[#This Row],[5+]]</f>
        <v>7.1529999999999996E-2</v>
      </c>
      <c r="R79" s="5">
        <f>FG3M[[#This Row],[5+]]-FG3M[[#This Row],[6+]]</f>
        <v>3.329E-2</v>
      </c>
    </row>
    <row r="80" spans="1:18" x14ac:dyDescent="0.25">
      <c r="A80" s="10">
        <v>22400789</v>
      </c>
      <c r="B80" t="s">
        <v>235</v>
      </c>
      <c r="C80" t="s">
        <v>76</v>
      </c>
      <c r="D80" s="11">
        <v>0.79166666666666663</v>
      </c>
      <c r="E80" s="6" t="str">
        <f>HYPERLINK("https://www.nba.com/stats/player/202331/boxscores-traditional", "Paul George")</f>
        <v>Paul George</v>
      </c>
      <c r="F80">
        <v>1.8</v>
      </c>
      <c r="G80" s="4">
        <v>0.98</v>
      </c>
      <c r="H80" s="3">
        <v>0.79388999999999998</v>
      </c>
      <c r="I80" s="3">
        <v>0.42074</v>
      </c>
      <c r="J80" s="3">
        <v>0.11123</v>
      </c>
      <c r="K80" s="3">
        <v>1.255E-2</v>
      </c>
      <c r="L80" s="3">
        <v>5.4000000000000001E-4</v>
      </c>
      <c r="M80" s="3">
        <v>0</v>
      </c>
      <c r="N80" s="5">
        <f>FG3M[[#This Row],[1+]]-FG3M[[#This Row],[2+]]</f>
        <v>0.37314999999999998</v>
      </c>
      <c r="O80" s="5">
        <f>FG3M[[#This Row],[2+]]-FG3M[[#This Row],[3+]]</f>
        <v>0.30951000000000001</v>
      </c>
      <c r="P80" s="5">
        <f>FG3M[[#This Row],[3+]]-FG3M[[#This Row],[4+]]</f>
        <v>9.867999999999999E-2</v>
      </c>
      <c r="Q80" s="5">
        <f>FG3M[[#This Row],[4+]]-FG3M[[#This Row],[5+]]</f>
        <v>1.201E-2</v>
      </c>
      <c r="R80" s="5">
        <f>FG3M[[#This Row],[5+]]-FG3M[[#This Row],[6+]]</f>
        <v>5.4000000000000001E-4</v>
      </c>
    </row>
    <row r="81" spans="1:18" x14ac:dyDescent="0.25">
      <c r="A81" s="10">
        <v>22400789</v>
      </c>
      <c r="B81" t="s">
        <v>76</v>
      </c>
      <c r="C81" t="s">
        <v>235</v>
      </c>
      <c r="D81" s="11">
        <v>0.79166666666666663</v>
      </c>
      <c r="E81" s="6" t="str">
        <f>HYPERLINK("https://www.nba.com/stats/player/204001/boxscores-traditional", "Kristaps Porzingis")</f>
        <v>Kristaps Porzingis</v>
      </c>
      <c r="F81">
        <v>1.8</v>
      </c>
      <c r="G81" s="4">
        <v>0.98</v>
      </c>
      <c r="H81" s="3">
        <v>0.79388999999999998</v>
      </c>
      <c r="I81" s="3">
        <v>0.42074</v>
      </c>
      <c r="J81" s="3">
        <v>0.11123</v>
      </c>
      <c r="K81" s="3">
        <v>1.255E-2</v>
      </c>
      <c r="L81" s="3">
        <v>5.4000000000000001E-4</v>
      </c>
      <c r="M81" s="3">
        <v>0</v>
      </c>
      <c r="N81" s="5">
        <f>FG3M[[#This Row],[1+]]-FG3M[[#This Row],[2+]]</f>
        <v>0.37314999999999998</v>
      </c>
      <c r="O81" s="5">
        <f>FG3M[[#This Row],[2+]]-FG3M[[#This Row],[3+]]</f>
        <v>0.30951000000000001</v>
      </c>
      <c r="P81" s="5">
        <f>FG3M[[#This Row],[3+]]-FG3M[[#This Row],[4+]]</f>
        <v>9.867999999999999E-2</v>
      </c>
      <c r="Q81" s="5">
        <f>FG3M[[#This Row],[4+]]-FG3M[[#This Row],[5+]]</f>
        <v>1.201E-2</v>
      </c>
      <c r="R81" s="5">
        <f>FG3M[[#This Row],[5+]]-FG3M[[#This Row],[6+]]</f>
        <v>5.4000000000000001E-4</v>
      </c>
    </row>
    <row r="82" spans="1:18" x14ac:dyDescent="0.25">
      <c r="A82" s="10">
        <v>22400795</v>
      </c>
      <c r="B82" t="s">
        <v>270</v>
      </c>
      <c r="C82" t="s">
        <v>155</v>
      </c>
      <c r="D82" s="11">
        <v>0.89583333333333337</v>
      </c>
      <c r="E82" s="6" t="str">
        <f>HYPERLINK("https://www.nba.com/stats/player/203078/boxscores-traditional", "Bradley Beal")</f>
        <v>Bradley Beal</v>
      </c>
      <c r="F82">
        <v>1.8</v>
      </c>
      <c r="G82" s="4">
        <v>0.98</v>
      </c>
      <c r="H82" s="3">
        <v>0.79388999999999998</v>
      </c>
      <c r="I82" s="3">
        <v>0.42074</v>
      </c>
      <c r="J82" s="3">
        <v>0.11123</v>
      </c>
      <c r="K82" s="3">
        <v>1.255E-2</v>
      </c>
      <c r="L82" s="3">
        <v>5.4000000000000001E-4</v>
      </c>
      <c r="M82" s="3">
        <v>0</v>
      </c>
      <c r="N82" s="5">
        <f>FG3M[[#This Row],[1+]]-FG3M[[#This Row],[2+]]</f>
        <v>0.37314999999999998</v>
      </c>
      <c r="O82" s="5">
        <f>FG3M[[#This Row],[2+]]-FG3M[[#This Row],[3+]]</f>
        <v>0.30951000000000001</v>
      </c>
      <c r="P82" s="5">
        <f>FG3M[[#This Row],[3+]]-FG3M[[#This Row],[4+]]</f>
        <v>9.867999999999999E-2</v>
      </c>
      <c r="Q82" s="5">
        <f>FG3M[[#This Row],[4+]]-FG3M[[#This Row],[5+]]</f>
        <v>1.201E-2</v>
      </c>
      <c r="R82" s="5">
        <f>FG3M[[#This Row],[5+]]-FG3M[[#This Row],[6+]]</f>
        <v>5.4000000000000001E-4</v>
      </c>
    </row>
    <row r="83" spans="1:18" x14ac:dyDescent="0.25">
      <c r="A83" s="10">
        <v>22400789</v>
      </c>
      <c r="B83" t="s">
        <v>235</v>
      </c>
      <c r="C83" t="s">
        <v>76</v>
      </c>
      <c r="D83" s="11">
        <v>0.79166666666666663</v>
      </c>
      <c r="E83" s="6" t="str">
        <f>HYPERLINK("https://www.nba.com/stats/player/1641741/boxscores-traditional", "Ricky Council IV")</f>
        <v>Ricky Council IV</v>
      </c>
      <c r="F83">
        <v>1.8</v>
      </c>
      <c r="G83" s="4">
        <v>0.748</v>
      </c>
      <c r="H83" s="3">
        <v>0.85768999999999995</v>
      </c>
      <c r="I83" s="3">
        <v>0.39357999999999999</v>
      </c>
      <c r="J83" s="3">
        <v>5.4800000000000001E-2</v>
      </c>
      <c r="K83" s="3">
        <v>1.64E-3</v>
      </c>
      <c r="L83" s="3">
        <v>0</v>
      </c>
      <c r="M83" s="3">
        <v>0</v>
      </c>
      <c r="N83" s="5">
        <f>FG3M[[#This Row],[1+]]-FG3M[[#This Row],[2+]]</f>
        <v>0.46410999999999997</v>
      </c>
      <c r="O83" s="5">
        <f>FG3M[[#This Row],[2+]]-FG3M[[#This Row],[3+]]</f>
        <v>0.33877999999999997</v>
      </c>
      <c r="P83" s="5">
        <f>FG3M[[#This Row],[3+]]-FG3M[[#This Row],[4+]]</f>
        <v>5.3159999999999999E-2</v>
      </c>
      <c r="Q83" s="5">
        <f>FG3M[[#This Row],[4+]]-FG3M[[#This Row],[5+]]</f>
        <v>1.64E-3</v>
      </c>
      <c r="R83" s="5">
        <f>FG3M[[#This Row],[5+]]-FG3M[[#This Row],[6+]]</f>
        <v>0</v>
      </c>
    </row>
    <row r="84" spans="1:18" x14ac:dyDescent="0.25">
      <c r="A84" s="10">
        <v>22400793</v>
      </c>
      <c r="B84" t="s">
        <v>194</v>
      </c>
      <c r="C84" t="s">
        <v>261</v>
      </c>
      <c r="D84" s="11">
        <v>0.83333333333333337</v>
      </c>
      <c r="E84" s="6" t="str">
        <f>HYPERLINK("https://www.nba.com/stats/player/1626171/boxscores-traditional", "Bobby Portis")</f>
        <v>Bobby Portis</v>
      </c>
      <c r="F84">
        <v>1.6</v>
      </c>
      <c r="G84" s="4">
        <v>1.4969999999999999</v>
      </c>
      <c r="H84" s="3">
        <v>0.65542</v>
      </c>
      <c r="I84" s="3">
        <v>0.39357999999999999</v>
      </c>
      <c r="J84" s="3">
        <v>0.17360999999999999</v>
      </c>
      <c r="K84" s="3">
        <v>5.4800000000000001E-2</v>
      </c>
      <c r="L84" s="3">
        <v>1.1599999999999999E-2</v>
      </c>
      <c r="M84" s="3">
        <v>1.64E-3</v>
      </c>
      <c r="N84" s="5">
        <f>FG3M[[#This Row],[1+]]-FG3M[[#This Row],[2+]]</f>
        <v>0.26184000000000002</v>
      </c>
      <c r="O84" s="5">
        <f>FG3M[[#This Row],[2+]]-FG3M[[#This Row],[3+]]</f>
        <v>0.21997</v>
      </c>
      <c r="P84" s="5">
        <f>FG3M[[#This Row],[3+]]-FG3M[[#This Row],[4+]]</f>
        <v>0.11880999999999999</v>
      </c>
      <c r="Q84" s="5">
        <f>FG3M[[#This Row],[4+]]-FG3M[[#This Row],[5+]]</f>
        <v>4.3200000000000002E-2</v>
      </c>
      <c r="R84" s="5">
        <f>FG3M[[#This Row],[5+]]-FG3M[[#This Row],[6+]]</f>
        <v>9.9600000000000001E-3</v>
      </c>
    </row>
    <row r="85" spans="1:18" x14ac:dyDescent="0.25">
      <c r="A85" s="10">
        <v>22400796</v>
      </c>
      <c r="B85" t="s">
        <v>78</v>
      </c>
      <c r="C85" t="s">
        <v>77</v>
      </c>
      <c r="D85" s="11">
        <v>0.91666666666666663</v>
      </c>
      <c r="E85" s="6" t="str">
        <f>HYPERLINK("https://www.nba.com/stats/player/1630703/boxscores-traditional", "Scoot Henderson")</f>
        <v>Scoot Henderson</v>
      </c>
      <c r="F85">
        <v>1.8</v>
      </c>
      <c r="G85" s="4">
        <v>0.748</v>
      </c>
      <c r="H85" s="3">
        <v>0.85768999999999995</v>
      </c>
      <c r="I85" s="3">
        <v>0.39357999999999999</v>
      </c>
      <c r="J85" s="3">
        <v>5.4800000000000001E-2</v>
      </c>
      <c r="K85" s="3">
        <v>1.64E-3</v>
      </c>
      <c r="L85" s="3">
        <v>0</v>
      </c>
      <c r="M85" s="3">
        <v>0</v>
      </c>
      <c r="N85" s="5">
        <f>FG3M[[#This Row],[1+]]-FG3M[[#This Row],[2+]]</f>
        <v>0.46410999999999997</v>
      </c>
      <c r="O85" s="5">
        <f>FG3M[[#This Row],[2+]]-FG3M[[#This Row],[3+]]</f>
        <v>0.33877999999999997</v>
      </c>
      <c r="P85" s="5">
        <f>FG3M[[#This Row],[3+]]-FG3M[[#This Row],[4+]]</f>
        <v>5.3159999999999999E-2</v>
      </c>
      <c r="Q85" s="5">
        <f>FG3M[[#This Row],[4+]]-FG3M[[#This Row],[5+]]</f>
        <v>1.64E-3</v>
      </c>
      <c r="R85" s="5">
        <f>FG3M[[#This Row],[5+]]-FG3M[[#This Row],[6+]]</f>
        <v>0</v>
      </c>
    </row>
    <row r="86" spans="1:18" x14ac:dyDescent="0.25">
      <c r="A86" s="10">
        <v>22400789</v>
      </c>
      <c r="B86" t="s">
        <v>76</v>
      </c>
      <c r="C86" t="s">
        <v>235</v>
      </c>
      <c r="D86" s="11">
        <v>0.79166666666666663</v>
      </c>
      <c r="E86" s="6" t="str">
        <f>HYPERLINK("https://www.nba.com/stats/player/1627759/boxscores-traditional", "Jaylen Brown")</f>
        <v>Jaylen Brown</v>
      </c>
      <c r="F86">
        <v>1.6</v>
      </c>
      <c r="G86" s="4">
        <v>1.3559999999999999</v>
      </c>
      <c r="H86" s="3">
        <v>0.67003000000000001</v>
      </c>
      <c r="I86" s="3">
        <v>0.38590999999999998</v>
      </c>
      <c r="J86" s="3">
        <v>0.15151000000000001</v>
      </c>
      <c r="K86" s="3">
        <v>3.8359999999999998E-2</v>
      </c>
      <c r="L86" s="3">
        <v>6.0400000000000002E-3</v>
      </c>
      <c r="M86" s="3">
        <v>5.9999999999999995E-4</v>
      </c>
      <c r="N86" s="5">
        <f>FG3M[[#This Row],[1+]]-FG3M[[#This Row],[2+]]</f>
        <v>0.28412000000000004</v>
      </c>
      <c r="O86" s="5">
        <f>FG3M[[#This Row],[2+]]-FG3M[[#This Row],[3+]]</f>
        <v>0.23439999999999997</v>
      </c>
      <c r="P86" s="5">
        <f>FG3M[[#This Row],[3+]]-FG3M[[#This Row],[4+]]</f>
        <v>0.11315</v>
      </c>
      <c r="Q86" s="5">
        <f>FG3M[[#This Row],[4+]]-FG3M[[#This Row],[5+]]</f>
        <v>3.2320000000000002E-2</v>
      </c>
      <c r="R86" s="5">
        <f>FG3M[[#This Row],[5+]]-FG3M[[#This Row],[6+]]</f>
        <v>5.4400000000000004E-3</v>
      </c>
    </row>
    <row r="87" spans="1:18" x14ac:dyDescent="0.25">
      <c r="A87" s="10">
        <v>22400790</v>
      </c>
      <c r="B87" t="s">
        <v>80</v>
      </c>
      <c r="C87" t="s">
        <v>143</v>
      </c>
      <c r="D87" s="11">
        <v>0.8125</v>
      </c>
      <c r="E87" s="6" t="str">
        <f>HYPERLINK("https://www.nba.com/stats/player/1629021/boxscores-traditional", "Moritz Wagner")</f>
        <v>Moritz Wagner</v>
      </c>
      <c r="F87">
        <v>1.6</v>
      </c>
      <c r="G87" s="4">
        <v>1.3559999999999999</v>
      </c>
      <c r="H87" s="3">
        <v>0.67003000000000001</v>
      </c>
      <c r="I87" s="3">
        <v>0.38590999999999998</v>
      </c>
      <c r="J87" s="3">
        <v>0.15151000000000001</v>
      </c>
      <c r="K87" s="3">
        <v>3.8359999999999998E-2</v>
      </c>
      <c r="L87" s="3">
        <v>6.0400000000000002E-3</v>
      </c>
      <c r="M87" s="3">
        <v>5.9999999999999995E-4</v>
      </c>
      <c r="N87" s="5">
        <f>FG3M[[#This Row],[1+]]-FG3M[[#This Row],[2+]]</f>
        <v>0.28412000000000004</v>
      </c>
      <c r="O87" s="5">
        <f>FG3M[[#This Row],[2+]]-FG3M[[#This Row],[3+]]</f>
        <v>0.23439999999999997</v>
      </c>
      <c r="P87" s="5">
        <f>FG3M[[#This Row],[3+]]-FG3M[[#This Row],[4+]]</f>
        <v>0.11315</v>
      </c>
      <c r="Q87" s="5">
        <f>FG3M[[#This Row],[4+]]-FG3M[[#This Row],[5+]]</f>
        <v>3.2320000000000002E-2</v>
      </c>
      <c r="R87" s="5">
        <f>FG3M[[#This Row],[5+]]-FG3M[[#This Row],[6+]]</f>
        <v>5.4400000000000004E-3</v>
      </c>
    </row>
    <row r="88" spans="1:18" x14ac:dyDescent="0.25">
      <c r="A88" s="10">
        <v>22400792</v>
      </c>
      <c r="B88" t="s">
        <v>247</v>
      </c>
      <c r="C88" t="s">
        <v>248</v>
      </c>
      <c r="D88" s="11">
        <v>0.8125</v>
      </c>
      <c r="E88" s="6" t="str">
        <f>HYPERLINK("https://www.nba.com/stats/player/1641824/boxscores-traditional", "Matas Buzelis")</f>
        <v>Matas Buzelis</v>
      </c>
      <c r="F88">
        <v>1.6</v>
      </c>
      <c r="G88" s="4">
        <v>1.3559999999999999</v>
      </c>
      <c r="H88" s="3">
        <v>0.67003000000000001</v>
      </c>
      <c r="I88" s="3">
        <v>0.38590999999999998</v>
      </c>
      <c r="J88" s="3">
        <v>0.15151000000000001</v>
      </c>
      <c r="K88" s="3">
        <v>3.8359999999999998E-2</v>
      </c>
      <c r="L88" s="3">
        <v>6.0400000000000002E-3</v>
      </c>
      <c r="M88" s="3">
        <v>5.9999999999999995E-4</v>
      </c>
      <c r="N88" s="5">
        <f>FG3M[[#This Row],[1+]]-FG3M[[#This Row],[2+]]</f>
        <v>0.28412000000000004</v>
      </c>
      <c r="O88" s="5">
        <f>FG3M[[#This Row],[2+]]-FG3M[[#This Row],[3+]]</f>
        <v>0.23439999999999997</v>
      </c>
      <c r="P88" s="5">
        <f>FG3M[[#This Row],[3+]]-FG3M[[#This Row],[4+]]</f>
        <v>0.11315</v>
      </c>
      <c r="Q88" s="5">
        <f>FG3M[[#This Row],[4+]]-FG3M[[#This Row],[5+]]</f>
        <v>3.2320000000000002E-2</v>
      </c>
      <c r="R88" s="5">
        <f>FG3M[[#This Row],[5+]]-FG3M[[#This Row],[6+]]</f>
        <v>5.4400000000000004E-3</v>
      </c>
    </row>
    <row r="89" spans="1:18" x14ac:dyDescent="0.25">
      <c r="A89" s="10">
        <v>22400793</v>
      </c>
      <c r="B89" t="s">
        <v>194</v>
      </c>
      <c r="C89" t="s">
        <v>261</v>
      </c>
      <c r="D89" s="11">
        <v>0.83333333333333337</v>
      </c>
      <c r="E89" s="6" t="str">
        <f>HYPERLINK("https://www.nba.com/stats/player/201572/boxscores-traditional", "Brook Lopez")</f>
        <v>Brook Lopez</v>
      </c>
      <c r="F89">
        <v>1.6</v>
      </c>
      <c r="G89" s="4">
        <v>1.3559999999999999</v>
      </c>
      <c r="H89" s="3">
        <v>0.67003000000000001</v>
      </c>
      <c r="I89" s="3">
        <v>0.38590999999999998</v>
      </c>
      <c r="J89" s="3">
        <v>0.15151000000000001</v>
      </c>
      <c r="K89" s="3">
        <v>3.8359999999999998E-2</v>
      </c>
      <c r="L89" s="3">
        <v>6.0400000000000002E-3</v>
      </c>
      <c r="M89" s="3">
        <v>5.9999999999999995E-4</v>
      </c>
      <c r="N89" s="5">
        <f>FG3M[[#This Row],[1+]]-FG3M[[#This Row],[2+]]</f>
        <v>0.28412000000000004</v>
      </c>
      <c r="O89" s="5">
        <f>FG3M[[#This Row],[2+]]-FG3M[[#This Row],[3+]]</f>
        <v>0.23439999999999997</v>
      </c>
      <c r="P89" s="5">
        <f>FG3M[[#This Row],[3+]]-FG3M[[#This Row],[4+]]</f>
        <v>0.11315</v>
      </c>
      <c r="Q89" s="5">
        <f>FG3M[[#This Row],[4+]]-FG3M[[#This Row],[5+]]</f>
        <v>3.2320000000000002E-2</v>
      </c>
      <c r="R89" s="5">
        <f>FG3M[[#This Row],[5+]]-FG3M[[#This Row],[6+]]</f>
        <v>5.4400000000000004E-3</v>
      </c>
    </row>
    <row r="90" spans="1:18" x14ac:dyDescent="0.25">
      <c r="A90" s="10">
        <v>22400794</v>
      </c>
      <c r="B90" t="s">
        <v>164</v>
      </c>
      <c r="C90" t="s">
        <v>79</v>
      </c>
      <c r="D90" s="11">
        <v>0.875</v>
      </c>
      <c r="E90" s="6" t="str">
        <f>HYPERLINK("https://www.nba.com/stats/player/1630544/boxscores-traditional", "Tre Mann")</f>
        <v>Tre Mann</v>
      </c>
      <c r="F90">
        <v>1.6</v>
      </c>
      <c r="G90" s="4">
        <v>1.3559999999999999</v>
      </c>
      <c r="H90" s="3">
        <v>0.67003000000000001</v>
      </c>
      <c r="I90" s="3">
        <v>0.38590999999999998</v>
      </c>
      <c r="J90" s="3">
        <v>0.15151000000000001</v>
      </c>
      <c r="K90" s="3">
        <v>3.8359999999999998E-2</v>
      </c>
      <c r="L90" s="3">
        <v>6.0400000000000002E-3</v>
      </c>
      <c r="M90" s="3">
        <v>5.9999999999999995E-4</v>
      </c>
      <c r="N90" s="5">
        <f>FG3M[[#This Row],[1+]]-FG3M[[#This Row],[2+]]</f>
        <v>0.28412000000000004</v>
      </c>
      <c r="O90" s="5">
        <f>FG3M[[#This Row],[2+]]-FG3M[[#This Row],[3+]]</f>
        <v>0.23439999999999997</v>
      </c>
      <c r="P90" s="5">
        <f>FG3M[[#This Row],[3+]]-FG3M[[#This Row],[4+]]</f>
        <v>0.11315</v>
      </c>
      <c r="Q90" s="5">
        <f>FG3M[[#This Row],[4+]]-FG3M[[#This Row],[5+]]</f>
        <v>3.2320000000000002E-2</v>
      </c>
      <c r="R90" s="5">
        <f>FG3M[[#This Row],[5+]]-FG3M[[#This Row],[6+]]</f>
        <v>5.4400000000000004E-3</v>
      </c>
    </row>
    <row r="91" spans="1:18" x14ac:dyDescent="0.25">
      <c r="A91" s="10">
        <v>22400796</v>
      </c>
      <c r="B91" t="s">
        <v>78</v>
      </c>
      <c r="C91" t="s">
        <v>77</v>
      </c>
      <c r="D91" s="11">
        <v>0.91666666666666663</v>
      </c>
      <c r="E91" s="6" t="str">
        <f>HYPERLINK("https://www.nba.com/stats/player/1630625/boxscores-traditional", "Dalano Banton")</f>
        <v>Dalano Banton</v>
      </c>
      <c r="F91">
        <v>1.6</v>
      </c>
      <c r="G91" s="4">
        <v>1.3559999999999999</v>
      </c>
      <c r="H91" s="3">
        <v>0.67003000000000001</v>
      </c>
      <c r="I91" s="3">
        <v>0.38590999999999998</v>
      </c>
      <c r="J91" s="3">
        <v>0.15151000000000001</v>
      </c>
      <c r="K91" s="3">
        <v>3.8359999999999998E-2</v>
      </c>
      <c r="L91" s="3">
        <v>6.0400000000000002E-3</v>
      </c>
      <c r="M91" s="3">
        <v>5.9999999999999995E-4</v>
      </c>
      <c r="N91" s="5">
        <f>FG3M[[#This Row],[1+]]-FG3M[[#This Row],[2+]]</f>
        <v>0.28412000000000004</v>
      </c>
      <c r="O91" s="5">
        <f>FG3M[[#This Row],[2+]]-FG3M[[#This Row],[3+]]</f>
        <v>0.23439999999999997</v>
      </c>
      <c r="P91" s="5">
        <f>FG3M[[#This Row],[3+]]-FG3M[[#This Row],[4+]]</f>
        <v>0.11315</v>
      </c>
      <c r="Q91" s="5">
        <f>FG3M[[#This Row],[4+]]-FG3M[[#This Row],[5+]]</f>
        <v>3.2320000000000002E-2</v>
      </c>
      <c r="R91" s="5">
        <f>FG3M[[#This Row],[5+]]-FG3M[[#This Row],[6+]]</f>
        <v>5.4400000000000004E-3</v>
      </c>
    </row>
    <row r="92" spans="1:18" x14ac:dyDescent="0.25">
      <c r="A92" s="10">
        <v>22400796</v>
      </c>
      <c r="B92" t="s">
        <v>77</v>
      </c>
      <c r="C92" t="s">
        <v>78</v>
      </c>
      <c r="D92" s="11">
        <v>0.91666666666666663</v>
      </c>
      <c r="E92" s="6" t="str">
        <f>HYPERLINK("https://www.nba.com/stats/player/1629029/boxscores-traditional", "Luka Doncic")</f>
        <v>Luka Doncic</v>
      </c>
      <c r="F92">
        <v>1.67</v>
      </c>
      <c r="G92" s="4">
        <v>0.94299999999999995</v>
      </c>
      <c r="H92" s="3">
        <v>0.76114999999999999</v>
      </c>
      <c r="I92" s="3">
        <v>0.36316999999999999</v>
      </c>
      <c r="J92" s="3">
        <v>7.9269999999999993E-2</v>
      </c>
      <c r="K92" s="3">
        <v>6.7600000000000004E-3</v>
      </c>
      <c r="L92" s="3">
        <v>2.1000000000000001E-4</v>
      </c>
      <c r="M92" s="3">
        <v>0</v>
      </c>
      <c r="N92" s="5">
        <f>FG3M[[#This Row],[1+]]-FG3M[[#This Row],[2+]]</f>
        <v>0.39798</v>
      </c>
      <c r="O92" s="5">
        <f>FG3M[[#This Row],[2+]]-FG3M[[#This Row],[3+]]</f>
        <v>0.28389999999999999</v>
      </c>
      <c r="P92" s="5">
        <f>FG3M[[#This Row],[3+]]-FG3M[[#This Row],[4+]]</f>
        <v>7.2509999999999991E-2</v>
      </c>
      <c r="Q92" s="5">
        <f>FG3M[[#This Row],[4+]]-FG3M[[#This Row],[5+]]</f>
        <v>6.5500000000000003E-3</v>
      </c>
      <c r="R92" s="5">
        <f>FG3M[[#This Row],[5+]]-FG3M[[#This Row],[6+]]</f>
        <v>2.1000000000000001E-4</v>
      </c>
    </row>
    <row r="93" spans="1:18" x14ac:dyDescent="0.25">
      <c r="A93" s="10">
        <v>22400788</v>
      </c>
      <c r="B93" t="s">
        <v>219</v>
      </c>
      <c r="C93" t="s">
        <v>218</v>
      </c>
      <c r="D93" s="11">
        <v>0.79166666666666663</v>
      </c>
      <c r="E93" s="6" t="str">
        <f>HYPERLINK("https://www.nba.com/stats/player/1641767/boxscores-traditional", "Ben Sheppard")</f>
        <v>Ben Sheppard</v>
      </c>
      <c r="F93">
        <v>1.6</v>
      </c>
      <c r="G93" s="4">
        <v>1.02</v>
      </c>
      <c r="H93" s="3">
        <v>0.72240000000000004</v>
      </c>
      <c r="I93" s="3">
        <v>0.34827000000000002</v>
      </c>
      <c r="J93" s="3">
        <v>8.5339999999999999E-2</v>
      </c>
      <c r="K93" s="3">
        <v>9.3900000000000008E-3</v>
      </c>
      <c r="L93" s="3">
        <v>4.2999999999999999E-4</v>
      </c>
      <c r="M93" s="3">
        <v>0</v>
      </c>
      <c r="N93" s="5">
        <f>FG3M[[#This Row],[1+]]-FG3M[[#This Row],[2+]]</f>
        <v>0.37413000000000002</v>
      </c>
      <c r="O93" s="5">
        <f>FG3M[[#This Row],[2+]]-FG3M[[#This Row],[3+]]</f>
        <v>0.26293</v>
      </c>
      <c r="P93" s="5">
        <f>FG3M[[#This Row],[3+]]-FG3M[[#This Row],[4+]]</f>
        <v>7.5950000000000004E-2</v>
      </c>
      <c r="Q93" s="5">
        <f>FG3M[[#This Row],[4+]]-FG3M[[#This Row],[5+]]</f>
        <v>8.9600000000000009E-3</v>
      </c>
      <c r="R93" s="5">
        <f>FG3M[[#This Row],[5+]]-FG3M[[#This Row],[6+]]</f>
        <v>4.2999999999999999E-4</v>
      </c>
    </row>
    <row r="94" spans="1:18" x14ac:dyDescent="0.25">
      <c r="A94" s="10">
        <v>22400790</v>
      </c>
      <c r="B94" t="s">
        <v>143</v>
      </c>
      <c r="C94" t="s">
        <v>80</v>
      </c>
      <c r="D94" s="11">
        <v>0.8125</v>
      </c>
      <c r="E94" s="6" t="str">
        <f>HYPERLINK("https://www.nba.com/stats/player/1629726/boxscores-traditional", "Garrison Mathews")</f>
        <v>Garrison Mathews</v>
      </c>
      <c r="F94">
        <v>1.6</v>
      </c>
      <c r="G94" s="4">
        <v>1.02</v>
      </c>
      <c r="H94" s="3">
        <v>0.72240000000000004</v>
      </c>
      <c r="I94" s="3">
        <v>0.34827000000000002</v>
      </c>
      <c r="J94" s="3">
        <v>8.5339999999999999E-2</v>
      </c>
      <c r="K94" s="3">
        <v>9.3900000000000008E-3</v>
      </c>
      <c r="L94" s="3">
        <v>4.2999999999999999E-4</v>
      </c>
      <c r="M94" s="3">
        <v>0</v>
      </c>
      <c r="N94" s="5">
        <f>FG3M[[#This Row],[1+]]-FG3M[[#This Row],[2+]]</f>
        <v>0.37413000000000002</v>
      </c>
      <c r="O94" s="5">
        <f>FG3M[[#This Row],[2+]]-FG3M[[#This Row],[3+]]</f>
        <v>0.26293</v>
      </c>
      <c r="P94" s="5">
        <f>FG3M[[#This Row],[3+]]-FG3M[[#This Row],[4+]]</f>
        <v>7.5950000000000004E-2</v>
      </c>
      <c r="Q94" s="5">
        <f>FG3M[[#This Row],[4+]]-FG3M[[#This Row],[5+]]</f>
        <v>8.9600000000000009E-3</v>
      </c>
      <c r="R94" s="5">
        <f>FG3M[[#This Row],[5+]]-FG3M[[#This Row],[6+]]</f>
        <v>4.2999999999999999E-4</v>
      </c>
    </row>
    <row r="95" spans="1:18" x14ac:dyDescent="0.25">
      <c r="A95" s="10">
        <v>22400793</v>
      </c>
      <c r="B95" t="s">
        <v>194</v>
      </c>
      <c r="C95" t="s">
        <v>261</v>
      </c>
      <c r="D95" s="11">
        <v>0.83333333333333337</v>
      </c>
      <c r="E95" s="6" t="str">
        <f>HYPERLINK("https://www.nba.com/stats/player/1631260/boxscores-traditional", "AJ Green")</f>
        <v>AJ Green</v>
      </c>
      <c r="F95">
        <v>1.6</v>
      </c>
      <c r="G95" s="4">
        <v>1.02</v>
      </c>
      <c r="H95" s="3">
        <v>0.72240000000000004</v>
      </c>
      <c r="I95" s="3">
        <v>0.34827000000000002</v>
      </c>
      <c r="J95" s="3">
        <v>8.5339999999999999E-2</v>
      </c>
      <c r="K95" s="3">
        <v>9.3900000000000008E-3</v>
      </c>
      <c r="L95" s="3">
        <v>4.2999999999999999E-4</v>
      </c>
      <c r="M95" s="3">
        <v>0</v>
      </c>
      <c r="N95" s="5">
        <f>FG3M[[#This Row],[1+]]-FG3M[[#This Row],[2+]]</f>
        <v>0.37413000000000002</v>
      </c>
      <c r="O95" s="5">
        <f>FG3M[[#This Row],[2+]]-FG3M[[#This Row],[3+]]</f>
        <v>0.26293</v>
      </c>
      <c r="P95" s="5">
        <f>FG3M[[#This Row],[3+]]-FG3M[[#This Row],[4+]]</f>
        <v>7.5950000000000004E-2</v>
      </c>
      <c r="Q95" s="5">
        <f>FG3M[[#This Row],[4+]]-FG3M[[#This Row],[5+]]</f>
        <v>8.9600000000000009E-3</v>
      </c>
      <c r="R95" s="5">
        <f>FG3M[[#This Row],[5+]]-FG3M[[#This Row],[6+]]</f>
        <v>4.2999999999999999E-4</v>
      </c>
    </row>
    <row r="96" spans="1:18" x14ac:dyDescent="0.25">
      <c r="A96" s="10">
        <v>22400795</v>
      </c>
      <c r="B96" t="s">
        <v>155</v>
      </c>
      <c r="C96" t="s">
        <v>270</v>
      </c>
      <c r="D96" s="11">
        <v>0.89583333333333337</v>
      </c>
      <c r="E96" s="6" t="str">
        <f>HYPERLINK("https://www.nba.com/stats/player/101108/boxscores-traditional", "Chris Paul")</f>
        <v>Chris Paul</v>
      </c>
      <c r="F96">
        <v>1.6</v>
      </c>
      <c r="G96" s="4">
        <v>1.02</v>
      </c>
      <c r="H96" s="3">
        <v>0.72240000000000004</v>
      </c>
      <c r="I96" s="3">
        <v>0.34827000000000002</v>
      </c>
      <c r="J96" s="3">
        <v>8.5339999999999999E-2</v>
      </c>
      <c r="K96" s="3">
        <v>9.3900000000000008E-3</v>
      </c>
      <c r="L96" s="3">
        <v>4.2999999999999999E-4</v>
      </c>
      <c r="M96" s="3">
        <v>0</v>
      </c>
      <c r="N96" s="5">
        <f>FG3M[[#This Row],[1+]]-FG3M[[#This Row],[2+]]</f>
        <v>0.37413000000000002</v>
      </c>
      <c r="O96" s="5">
        <f>FG3M[[#This Row],[2+]]-FG3M[[#This Row],[3+]]</f>
        <v>0.26293</v>
      </c>
      <c r="P96" s="5">
        <f>FG3M[[#This Row],[3+]]-FG3M[[#This Row],[4+]]</f>
        <v>7.5950000000000004E-2</v>
      </c>
      <c r="Q96" s="5">
        <f>FG3M[[#This Row],[4+]]-FG3M[[#This Row],[5+]]</f>
        <v>8.9600000000000009E-3</v>
      </c>
      <c r="R96" s="5">
        <f>FG3M[[#This Row],[5+]]-FG3M[[#This Row],[6+]]</f>
        <v>4.2999999999999999E-4</v>
      </c>
    </row>
    <row r="97" spans="1:18" x14ac:dyDescent="0.25">
      <c r="A97" s="10">
        <v>22400796</v>
      </c>
      <c r="B97" t="s">
        <v>77</v>
      </c>
      <c r="C97" t="s">
        <v>78</v>
      </c>
      <c r="D97" s="11">
        <v>0.91666666666666663</v>
      </c>
      <c r="E97" s="6" t="str">
        <f>HYPERLINK("https://www.nba.com/stats/player/1627827/boxscores-traditional", "Dorian Finney-Smith")</f>
        <v>Dorian Finney-Smith</v>
      </c>
      <c r="F97">
        <v>1.4</v>
      </c>
      <c r="G97" s="4">
        <v>1.3559999999999999</v>
      </c>
      <c r="H97" s="3">
        <v>0.61409000000000002</v>
      </c>
      <c r="I97" s="3">
        <v>0.32996999999999999</v>
      </c>
      <c r="J97" s="3">
        <v>0.11899999999999999</v>
      </c>
      <c r="K97" s="3">
        <v>2.743E-2</v>
      </c>
      <c r="L97" s="3">
        <v>4.0200000000000001E-3</v>
      </c>
      <c r="M97" s="3">
        <v>3.5E-4</v>
      </c>
      <c r="N97" s="5">
        <f>FG3M[[#This Row],[1+]]-FG3M[[#This Row],[2+]]</f>
        <v>0.28412000000000004</v>
      </c>
      <c r="O97" s="5">
        <f>FG3M[[#This Row],[2+]]-FG3M[[#This Row],[3+]]</f>
        <v>0.21096999999999999</v>
      </c>
      <c r="P97" s="5">
        <f>FG3M[[#This Row],[3+]]-FG3M[[#This Row],[4+]]</f>
        <v>9.1569999999999999E-2</v>
      </c>
      <c r="Q97" s="5">
        <f>FG3M[[#This Row],[4+]]-FG3M[[#This Row],[5+]]</f>
        <v>2.341E-2</v>
      </c>
      <c r="R97" s="5">
        <f>FG3M[[#This Row],[5+]]-FG3M[[#This Row],[6+]]</f>
        <v>3.6700000000000001E-3</v>
      </c>
    </row>
    <row r="98" spans="1:18" x14ac:dyDescent="0.25">
      <c r="A98" s="10">
        <v>22400788</v>
      </c>
      <c r="B98" t="s">
        <v>218</v>
      </c>
      <c r="C98" t="s">
        <v>219</v>
      </c>
      <c r="D98" s="11">
        <v>0.79166666666666663</v>
      </c>
      <c r="E98" s="6" t="str">
        <f>HYPERLINK("https://www.nba.com/stats/player/1630590/boxscores-traditional", "Scotty Pippen Jr.")</f>
        <v>Scotty Pippen Jr.</v>
      </c>
      <c r="F98">
        <v>1.2</v>
      </c>
      <c r="G98" s="4">
        <v>1.6</v>
      </c>
      <c r="H98" s="3">
        <v>0.54776000000000002</v>
      </c>
      <c r="I98" s="3">
        <v>0.30853999999999998</v>
      </c>
      <c r="J98" s="3">
        <v>0.12923999999999999</v>
      </c>
      <c r="K98" s="3">
        <v>4.0059999999999998E-2</v>
      </c>
      <c r="L98" s="3">
        <v>8.8900000000000003E-3</v>
      </c>
      <c r="M98" s="3">
        <v>1.3500000000000001E-3</v>
      </c>
      <c r="N98" s="5">
        <f>FG3M[[#This Row],[1+]]-FG3M[[#This Row],[2+]]</f>
        <v>0.23922000000000004</v>
      </c>
      <c r="O98" s="5">
        <f>FG3M[[#This Row],[2+]]-FG3M[[#This Row],[3+]]</f>
        <v>0.17929999999999999</v>
      </c>
      <c r="P98" s="5">
        <f>FG3M[[#This Row],[3+]]-FG3M[[#This Row],[4+]]</f>
        <v>8.9179999999999995E-2</v>
      </c>
      <c r="Q98" s="5">
        <f>FG3M[[#This Row],[4+]]-FG3M[[#This Row],[5+]]</f>
        <v>3.1169999999999996E-2</v>
      </c>
      <c r="R98" s="5">
        <f>FG3M[[#This Row],[5+]]-FG3M[[#This Row],[6+]]</f>
        <v>7.5399999999999998E-3</v>
      </c>
    </row>
    <row r="99" spans="1:18" x14ac:dyDescent="0.25">
      <c r="A99" s="10">
        <v>22400790</v>
      </c>
      <c r="B99" t="s">
        <v>143</v>
      </c>
      <c r="C99" t="s">
        <v>80</v>
      </c>
      <c r="D99" s="11">
        <v>0.8125</v>
      </c>
      <c r="E99" s="6" t="str">
        <f>HYPERLINK("https://www.nba.com/stats/player/1626204/boxscores-traditional", "Larry Nance Jr.")</f>
        <v>Larry Nance Jr.</v>
      </c>
      <c r="F99">
        <v>1.4</v>
      </c>
      <c r="G99" s="4">
        <v>1.2</v>
      </c>
      <c r="H99" s="3">
        <v>0.62929999999999997</v>
      </c>
      <c r="I99" s="3">
        <v>0.30853999999999998</v>
      </c>
      <c r="J99" s="3">
        <v>9.1759999999999994E-2</v>
      </c>
      <c r="K99" s="3">
        <v>1.4999999999999999E-2</v>
      </c>
      <c r="L99" s="3">
        <v>1.3500000000000001E-3</v>
      </c>
      <c r="M99" s="3">
        <v>6.0000000000000002E-5</v>
      </c>
      <c r="N99" s="5">
        <f>FG3M[[#This Row],[1+]]-FG3M[[#This Row],[2+]]</f>
        <v>0.32075999999999999</v>
      </c>
      <c r="O99" s="5">
        <f>FG3M[[#This Row],[2+]]-FG3M[[#This Row],[3+]]</f>
        <v>0.21677999999999997</v>
      </c>
      <c r="P99" s="5">
        <f>FG3M[[#This Row],[3+]]-FG3M[[#This Row],[4+]]</f>
        <v>7.6759999999999995E-2</v>
      </c>
      <c r="Q99" s="5">
        <f>FG3M[[#This Row],[4+]]-FG3M[[#This Row],[5+]]</f>
        <v>1.3649999999999999E-2</v>
      </c>
      <c r="R99" s="5">
        <f>FG3M[[#This Row],[5+]]-FG3M[[#This Row],[6+]]</f>
        <v>1.2900000000000001E-3</v>
      </c>
    </row>
    <row r="100" spans="1:18" x14ac:dyDescent="0.25">
      <c r="A100" s="10">
        <v>22400790</v>
      </c>
      <c r="B100" t="s">
        <v>80</v>
      </c>
      <c r="C100" t="s">
        <v>143</v>
      </c>
      <c r="D100" s="11">
        <v>0.8125</v>
      </c>
      <c r="E100" s="6" t="str">
        <f>HYPERLINK("https://www.nba.com/stats/player/1641724/boxscores-traditional", "Jett Howard")</f>
        <v>Jett Howard</v>
      </c>
      <c r="F100">
        <v>1.6</v>
      </c>
      <c r="G100" s="4">
        <v>0.8</v>
      </c>
      <c r="H100" s="3">
        <v>0.77337</v>
      </c>
      <c r="I100" s="3">
        <v>0.30853999999999998</v>
      </c>
      <c r="J100" s="3">
        <v>4.0059999999999998E-2</v>
      </c>
      <c r="K100" s="3">
        <v>1.3500000000000001E-3</v>
      </c>
      <c r="L100" s="3">
        <v>0</v>
      </c>
      <c r="M100" s="3">
        <v>0</v>
      </c>
      <c r="N100" s="5">
        <f>FG3M[[#This Row],[1+]]-FG3M[[#This Row],[2+]]</f>
        <v>0.46483000000000002</v>
      </c>
      <c r="O100" s="5">
        <f>FG3M[[#This Row],[2+]]-FG3M[[#This Row],[3+]]</f>
        <v>0.26848</v>
      </c>
      <c r="P100" s="5">
        <f>FG3M[[#This Row],[3+]]-FG3M[[#This Row],[4+]]</f>
        <v>3.8710000000000001E-2</v>
      </c>
      <c r="Q100" s="5">
        <f>FG3M[[#This Row],[4+]]-FG3M[[#This Row],[5+]]</f>
        <v>1.3500000000000001E-3</v>
      </c>
      <c r="R100" s="5">
        <f>FG3M[[#This Row],[5+]]-FG3M[[#This Row],[6+]]</f>
        <v>0</v>
      </c>
    </row>
    <row r="101" spans="1:18" x14ac:dyDescent="0.25">
      <c r="A101" s="10">
        <v>22400794</v>
      </c>
      <c r="B101" t="s">
        <v>164</v>
      </c>
      <c r="C101" t="s">
        <v>79</v>
      </c>
      <c r="D101" s="11">
        <v>0.875</v>
      </c>
      <c r="E101" s="6" t="str">
        <f>HYPERLINK("https://www.nba.com/stats/player/1642354/boxscores-traditional", "KJ Simpson")</f>
        <v>KJ Simpson</v>
      </c>
      <c r="F101">
        <v>1.4</v>
      </c>
      <c r="G101" s="4">
        <v>1.2</v>
      </c>
      <c r="H101" s="3">
        <v>0.62929999999999997</v>
      </c>
      <c r="I101" s="3">
        <v>0.30853999999999998</v>
      </c>
      <c r="J101" s="3">
        <v>9.1759999999999994E-2</v>
      </c>
      <c r="K101" s="3">
        <v>1.4999999999999999E-2</v>
      </c>
      <c r="L101" s="3">
        <v>1.3500000000000001E-3</v>
      </c>
      <c r="M101" s="3">
        <v>6.0000000000000002E-5</v>
      </c>
      <c r="N101" s="5">
        <f>FG3M[[#This Row],[1+]]-FG3M[[#This Row],[2+]]</f>
        <v>0.32075999999999999</v>
      </c>
      <c r="O101" s="5">
        <f>FG3M[[#This Row],[2+]]-FG3M[[#This Row],[3+]]</f>
        <v>0.21677999999999997</v>
      </c>
      <c r="P101" s="5">
        <f>FG3M[[#This Row],[3+]]-FG3M[[#This Row],[4+]]</f>
        <v>7.6759999999999995E-2</v>
      </c>
      <c r="Q101" s="5">
        <f>FG3M[[#This Row],[4+]]-FG3M[[#This Row],[5+]]</f>
        <v>1.3649999999999999E-2</v>
      </c>
      <c r="R101" s="5">
        <f>FG3M[[#This Row],[5+]]-FG3M[[#This Row],[6+]]</f>
        <v>1.2900000000000001E-3</v>
      </c>
    </row>
    <row r="102" spans="1:18" x14ac:dyDescent="0.25">
      <c r="A102" s="10">
        <v>22400795</v>
      </c>
      <c r="B102" t="s">
        <v>155</v>
      </c>
      <c r="C102" t="s">
        <v>270</v>
      </c>
      <c r="D102" s="11">
        <v>0.89583333333333337</v>
      </c>
      <c r="E102" s="6" t="str">
        <f>HYPERLINK("https://www.nba.com/stats/player/1642264/boxscores-traditional", "Stephon Castle")</f>
        <v>Stephon Castle</v>
      </c>
      <c r="F102">
        <v>1.4</v>
      </c>
      <c r="G102" s="4">
        <v>1.2</v>
      </c>
      <c r="H102" s="3">
        <v>0.62929999999999997</v>
      </c>
      <c r="I102" s="3">
        <v>0.30853999999999998</v>
      </c>
      <c r="J102" s="3">
        <v>9.1759999999999994E-2</v>
      </c>
      <c r="K102" s="3">
        <v>1.4999999999999999E-2</v>
      </c>
      <c r="L102" s="3">
        <v>1.3500000000000001E-3</v>
      </c>
      <c r="M102" s="3">
        <v>6.0000000000000002E-5</v>
      </c>
      <c r="N102" s="5">
        <f>FG3M[[#This Row],[1+]]-FG3M[[#This Row],[2+]]</f>
        <v>0.32075999999999999</v>
      </c>
      <c r="O102" s="5">
        <f>FG3M[[#This Row],[2+]]-FG3M[[#This Row],[3+]]</f>
        <v>0.21677999999999997</v>
      </c>
      <c r="P102" s="5">
        <f>FG3M[[#This Row],[3+]]-FG3M[[#This Row],[4+]]</f>
        <v>7.6759999999999995E-2</v>
      </c>
      <c r="Q102" s="5">
        <f>FG3M[[#This Row],[4+]]-FG3M[[#This Row],[5+]]</f>
        <v>1.3649999999999999E-2</v>
      </c>
      <c r="R102" s="5">
        <f>FG3M[[#This Row],[5+]]-FG3M[[#This Row],[6+]]</f>
        <v>1.2900000000000001E-3</v>
      </c>
    </row>
    <row r="103" spans="1:18" x14ac:dyDescent="0.25">
      <c r="A103" s="10">
        <v>22400789</v>
      </c>
      <c r="B103" t="s">
        <v>235</v>
      </c>
      <c r="C103" t="s">
        <v>76</v>
      </c>
      <c r="D103" s="11">
        <v>0.79166666666666663</v>
      </c>
      <c r="E103" s="6" t="str">
        <f>HYPERLINK("https://www.nba.com/stats/player/1627824/boxscores-traditional", "Guerschon Yabusele")</f>
        <v>Guerschon Yabusele</v>
      </c>
      <c r="F103">
        <v>1.4</v>
      </c>
      <c r="G103" s="4">
        <v>1.02</v>
      </c>
      <c r="H103" s="3">
        <v>0.65173000000000003</v>
      </c>
      <c r="I103" s="3">
        <v>0.27760000000000001</v>
      </c>
      <c r="J103" s="3">
        <v>5.8209999999999998E-2</v>
      </c>
      <c r="K103" s="3">
        <v>5.3899999999999998E-3</v>
      </c>
      <c r="L103" s="3">
        <v>2.1000000000000001E-4</v>
      </c>
      <c r="M103" s="3">
        <v>0</v>
      </c>
      <c r="N103" s="5">
        <f>FG3M[[#This Row],[1+]]-FG3M[[#This Row],[2+]]</f>
        <v>0.37413000000000002</v>
      </c>
      <c r="O103" s="5">
        <f>FG3M[[#This Row],[2+]]-FG3M[[#This Row],[3+]]</f>
        <v>0.21939000000000003</v>
      </c>
      <c r="P103" s="5">
        <f>FG3M[[#This Row],[3+]]-FG3M[[#This Row],[4+]]</f>
        <v>5.2819999999999999E-2</v>
      </c>
      <c r="Q103" s="5">
        <f>FG3M[[#This Row],[4+]]-FG3M[[#This Row],[5+]]</f>
        <v>5.1799999999999997E-3</v>
      </c>
      <c r="R103" s="5">
        <f>FG3M[[#This Row],[5+]]-FG3M[[#This Row],[6+]]</f>
        <v>2.1000000000000001E-4</v>
      </c>
    </row>
    <row r="104" spans="1:18" x14ac:dyDescent="0.25">
      <c r="A104" s="10">
        <v>22400790</v>
      </c>
      <c r="B104" t="s">
        <v>80</v>
      </c>
      <c r="C104" t="s">
        <v>143</v>
      </c>
      <c r="D104" s="11">
        <v>0.8125</v>
      </c>
      <c r="E104" s="6" t="str">
        <f>HYPERLINK("https://www.nba.com/stats/player/1630175/boxscores-traditional", "Cole Anthony")</f>
        <v>Cole Anthony</v>
      </c>
      <c r="F104">
        <v>1.4</v>
      </c>
      <c r="G104" s="4">
        <v>1.02</v>
      </c>
      <c r="H104" s="3">
        <v>0.65173000000000003</v>
      </c>
      <c r="I104" s="3">
        <v>0.27760000000000001</v>
      </c>
      <c r="J104" s="3">
        <v>5.8209999999999998E-2</v>
      </c>
      <c r="K104" s="3">
        <v>5.3899999999999998E-3</v>
      </c>
      <c r="L104" s="3">
        <v>2.1000000000000001E-4</v>
      </c>
      <c r="M104" s="3">
        <v>0</v>
      </c>
      <c r="N104" s="5">
        <f>FG3M[[#This Row],[1+]]-FG3M[[#This Row],[2+]]</f>
        <v>0.37413000000000002</v>
      </c>
      <c r="O104" s="5">
        <f>FG3M[[#This Row],[2+]]-FG3M[[#This Row],[3+]]</f>
        <v>0.21939000000000003</v>
      </c>
      <c r="P104" s="5">
        <f>FG3M[[#This Row],[3+]]-FG3M[[#This Row],[4+]]</f>
        <v>5.2819999999999999E-2</v>
      </c>
      <c r="Q104" s="5">
        <f>FG3M[[#This Row],[4+]]-FG3M[[#This Row],[5+]]</f>
        <v>5.1799999999999997E-3</v>
      </c>
      <c r="R104" s="5">
        <f>FG3M[[#This Row],[5+]]-FG3M[[#This Row],[6+]]</f>
        <v>2.1000000000000001E-4</v>
      </c>
    </row>
    <row r="105" spans="1:18" x14ac:dyDescent="0.25">
      <c r="A105" s="10">
        <v>22400793</v>
      </c>
      <c r="B105" t="s">
        <v>261</v>
      </c>
      <c r="C105" t="s">
        <v>194</v>
      </c>
      <c r="D105" s="11">
        <v>0.83333333333333337</v>
      </c>
      <c r="E105" s="6" t="str">
        <f>HYPERLINK("https://www.nba.com/stats/player/202695/boxscores-traditional", "Kawhi Leonard")</f>
        <v>Kawhi Leonard</v>
      </c>
      <c r="F105">
        <v>1.4</v>
      </c>
      <c r="G105" s="4">
        <v>1.02</v>
      </c>
      <c r="H105" s="3">
        <v>0.65173000000000003</v>
      </c>
      <c r="I105" s="3">
        <v>0.27760000000000001</v>
      </c>
      <c r="J105" s="3">
        <v>5.8209999999999998E-2</v>
      </c>
      <c r="K105" s="3">
        <v>5.3899999999999998E-3</v>
      </c>
      <c r="L105" s="3">
        <v>2.1000000000000001E-4</v>
      </c>
      <c r="M105" s="3">
        <v>0</v>
      </c>
      <c r="N105" s="5">
        <f>FG3M[[#This Row],[1+]]-FG3M[[#This Row],[2+]]</f>
        <v>0.37413000000000002</v>
      </c>
      <c r="O105" s="5">
        <f>FG3M[[#This Row],[2+]]-FG3M[[#This Row],[3+]]</f>
        <v>0.21939000000000003</v>
      </c>
      <c r="P105" s="5">
        <f>FG3M[[#This Row],[3+]]-FG3M[[#This Row],[4+]]</f>
        <v>5.2819999999999999E-2</v>
      </c>
      <c r="Q105" s="5">
        <f>FG3M[[#This Row],[4+]]-FG3M[[#This Row],[5+]]</f>
        <v>5.1799999999999997E-3</v>
      </c>
      <c r="R105" s="5">
        <f>FG3M[[#This Row],[5+]]-FG3M[[#This Row],[6+]]</f>
        <v>2.1000000000000001E-4</v>
      </c>
    </row>
    <row r="106" spans="1:18" x14ac:dyDescent="0.25">
      <c r="A106" s="10">
        <v>22400793</v>
      </c>
      <c r="B106" t="s">
        <v>261</v>
      </c>
      <c r="C106" t="s">
        <v>194</v>
      </c>
      <c r="D106" s="11">
        <v>0.83333333333333337</v>
      </c>
      <c r="E106" s="6" t="str">
        <f>HYPERLINK("https://www.nba.com/stats/player/1627884/boxscores-traditional", "Derrick Jones Jr.")</f>
        <v>Derrick Jones Jr.</v>
      </c>
      <c r="F106">
        <v>1.4</v>
      </c>
      <c r="G106" s="4">
        <v>1.02</v>
      </c>
      <c r="H106" s="3">
        <v>0.65173000000000003</v>
      </c>
      <c r="I106" s="3">
        <v>0.27760000000000001</v>
      </c>
      <c r="J106" s="3">
        <v>5.8209999999999998E-2</v>
      </c>
      <c r="K106" s="3">
        <v>5.3899999999999998E-3</v>
      </c>
      <c r="L106" s="3">
        <v>2.1000000000000001E-4</v>
      </c>
      <c r="M106" s="3">
        <v>0</v>
      </c>
      <c r="N106" s="5">
        <f>FG3M[[#This Row],[1+]]-FG3M[[#This Row],[2+]]</f>
        <v>0.37413000000000002</v>
      </c>
      <c r="O106" s="5">
        <f>FG3M[[#This Row],[2+]]-FG3M[[#This Row],[3+]]</f>
        <v>0.21939000000000003</v>
      </c>
      <c r="P106" s="5">
        <f>FG3M[[#This Row],[3+]]-FG3M[[#This Row],[4+]]</f>
        <v>5.2819999999999999E-2</v>
      </c>
      <c r="Q106" s="5">
        <f>FG3M[[#This Row],[4+]]-FG3M[[#This Row],[5+]]</f>
        <v>5.1799999999999997E-3</v>
      </c>
      <c r="R106" s="5">
        <f>FG3M[[#This Row],[5+]]-FG3M[[#This Row],[6+]]</f>
        <v>2.1000000000000001E-4</v>
      </c>
    </row>
    <row r="107" spans="1:18" x14ac:dyDescent="0.25">
      <c r="A107" s="10">
        <v>22400793</v>
      </c>
      <c r="B107" t="s">
        <v>261</v>
      </c>
      <c r="C107" t="s">
        <v>194</v>
      </c>
      <c r="D107" s="11">
        <v>0.83333333333333337</v>
      </c>
      <c r="E107" s="6" t="str">
        <f>HYPERLINK("https://www.nba.com/stats/player/1627739/boxscores-traditional", "Kris Dunn")</f>
        <v>Kris Dunn</v>
      </c>
      <c r="F107">
        <v>1</v>
      </c>
      <c r="G107" s="4">
        <v>1.5489999999999999</v>
      </c>
      <c r="H107" s="3">
        <v>0.5</v>
      </c>
      <c r="I107" s="3">
        <v>0.25785000000000002</v>
      </c>
      <c r="J107" s="3">
        <v>9.8530000000000006E-2</v>
      </c>
      <c r="K107" s="3">
        <v>2.6190000000000001E-2</v>
      </c>
      <c r="L107" s="3">
        <v>4.9399999999999999E-3</v>
      </c>
      <c r="M107" s="3">
        <v>6.2E-4</v>
      </c>
      <c r="N107" s="5">
        <f>FG3M[[#This Row],[1+]]-FG3M[[#This Row],[2+]]</f>
        <v>0.24214999999999998</v>
      </c>
      <c r="O107" s="5">
        <f>FG3M[[#This Row],[2+]]-FG3M[[#This Row],[3+]]</f>
        <v>0.15932000000000002</v>
      </c>
      <c r="P107" s="5">
        <f>FG3M[[#This Row],[3+]]-FG3M[[#This Row],[4+]]</f>
        <v>7.2340000000000002E-2</v>
      </c>
      <c r="Q107" s="5">
        <f>FG3M[[#This Row],[4+]]-FG3M[[#This Row],[5+]]</f>
        <v>2.1250000000000002E-2</v>
      </c>
      <c r="R107" s="5">
        <f>FG3M[[#This Row],[5+]]-FG3M[[#This Row],[6+]]</f>
        <v>4.3200000000000001E-3</v>
      </c>
    </row>
    <row r="108" spans="1:18" x14ac:dyDescent="0.25">
      <c r="A108" s="10">
        <v>22400788</v>
      </c>
      <c r="B108" t="s">
        <v>218</v>
      </c>
      <c r="C108" t="s">
        <v>219</v>
      </c>
      <c r="D108" s="11">
        <v>0.79166666666666663</v>
      </c>
      <c r="E108" s="6" t="str">
        <f>HYPERLINK("https://www.nba.com/stats/player/1642377/boxscores-traditional", "Jaylen Wells")</f>
        <v>Jaylen Wells</v>
      </c>
      <c r="F108">
        <v>1.2</v>
      </c>
      <c r="G108" s="4">
        <v>1.1659999999999999</v>
      </c>
      <c r="H108" s="3">
        <v>0.56749000000000005</v>
      </c>
      <c r="I108" s="3">
        <v>0.24510000000000001</v>
      </c>
      <c r="J108" s="3">
        <v>6.1780000000000002E-2</v>
      </c>
      <c r="K108" s="3">
        <v>8.2000000000000007E-3</v>
      </c>
      <c r="L108" s="3">
        <v>5.5999999999999995E-4</v>
      </c>
      <c r="M108" s="3">
        <v>0</v>
      </c>
      <c r="N108" s="5">
        <f>FG3M[[#This Row],[1+]]-FG3M[[#This Row],[2+]]</f>
        <v>0.32239000000000007</v>
      </c>
      <c r="O108" s="5">
        <f>FG3M[[#This Row],[2+]]-FG3M[[#This Row],[3+]]</f>
        <v>0.18332000000000001</v>
      </c>
      <c r="P108" s="5">
        <f>FG3M[[#This Row],[3+]]-FG3M[[#This Row],[4+]]</f>
        <v>5.3580000000000003E-2</v>
      </c>
      <c r="Q108" s="5">
        <f>FG3M[[#This Row],[4+]]-FG3M[[#This Row],[5+]]</f>
        <v>7.640000000000001E-3</v>
      </c>
      <c r="R108" s="5">
        <f>FG3M[[#This Row],[5+]]-FG3M[[#This Row],[6+]]</f>
        <v>5.5999999999999995E-4</v>
      </c>
    </row>
    <row r="109" spans="1:18" x14ac:dyDescent="0.25">
      <c r="A109" s="10">
        <v>22400789</v>
      </c>
      <c r="B109" t="s">
        <v>235</v>
      </c>
      <c r="C109" t="s">
        <v>76</v>
      </c>
      <c r="D109" s="11">
        <v>0.79166666666666663</v>
      </c>
      <c r="E109" s="6" t="str">
        <f>HYPERLINK("https://www.nba.com/stats/player/200768/boxscores-traditional", "Kyle Lowry")</f>
        <v>Kyle Lowry</v>
      </c>
      <c r="F109">
        <v>1.2</v>
      </c>
      <c r="G109" s="4">
        <v>1.1659999999999999</v>
      </c>
      <c r="H109" s="3">
        <v>0.56749000000000005</v>
      </c>
      <c r="I109" s="3">
        <v>0.24510000000000001</v>
      </c>
      <c r="J109" s="3">
        <v>6.1780000000000002E-2</v>
      </c>
      <c r="K109" s="3">
        <v>8.2000000000000007E-3</v>
      </c>
      <c r="L109" s="3">
        <v>5.5999999999999995E-4</v>
      </c>
      <c r="M109" s="3">
        <v>0</v>
      </c>
      <c r="N109" s="5">
        <f>FG3M[[#This Row],[1+]]-FG3M[[#This Row],[2+]]</f>
        <v>0.32239000000000007</v>
      </c>
      <c r="O109" s="5">
        <f>FG3M[[#This Row],[2+]]-FG3M[[#This Row],[3+]]</f>
        <v>0.18332000000000001</v>
      </c>
      <c r="P109" s="5">
        <f>FG3M[[#This Row],[3+]]-FG3M[[#This Row],[4+]]</f>
        <v>5.3580000000000003E-2</v>
      </c>
      <c r="Q109" s="5">
        <f>FG3M[[#This Row],[4+]]-FG3M[[#This Row],[5+]]</f>
        <v>7.640000000000001E-3</v>
      </c>
      <c r="R109" s="5">
        <f>FG3M[[#This Row],[5+]]-FG3M[[#This Row],[6+]]</f>
        <v>5.5999999999999995E-4</v>
      </c>
    </row>
    <row r="110" spans="1:18" x14ac:dyDescent="0.25">
      <c r="A110" s="10">
        <v>22400790</v>
      </c>
      <c r="B110" t="s">
        <v>80</v>
      </c>
      <c r="C110" t="s">
        <v>143</v>
      </c>
      <c r="D110" s="11">
        <v>0.8125</v>
      </c>
      <c r="E110" s="6" t="str">
        <f>HYPERLINK("https://www.nba.com/stats/player/1641710/boxscores-traditional", "Anthony Black")</f>
        <v>Anthony Black</v>
      </c>
      <c r="F110">
        <v>1.2</v>
      </c>
      <c r="G110" s="4">
        <v>1.1659999999999999</v>
      </c>
      <c r="H110" s="3">
        <v>0.56749000000000005</v>
      </c>
      <c r="I110" s="3">
        <v>0.24510000000000001</v>
      </c>
      <c r="J110" s="3">
        <v>6.1780000000000002E-2</v>
      </c>
      <c r="K110" s="3">
        <v>8.2000000000000007E-3</v>
      </c>
      <c r="L110" s="3">
        <v>5.5999999999999995E-4</v>
      </c>
      <c r="M110" s="3">
        <v>0</v>
      </c>
      <c r="N110" s="5">
        <f>FG3M[[#This Row],[1+]]-FG3M[[#This Row],[2+]]</f>
        <v>0.32239000000000007</v>
      </c>
      <c r="O110" s="5">
        <f>FG3M[[#This Row],[2+]]-FG3M[[#This Row],[3+]]</f>
        <v>0.18332000000000001</v>
      </c>
      <c r="P110" s="5">
        <f>FG3M[[#This Row],[3+]]-FG3M[[#This Row],[4+]]</f>
        <v>5.3580000000000003E-2</v>
      </c>
      <c r="Q110" s="5">
        <f>FG3M[[#This Row],[4+]]-FG3M[[#This Row],[5+]]</f>
        <v>7.640000000000001E-3</v>
      </c>
      <c r="R110" s="5">
        <f>FG3M[[#This Row],[5+]]-FG3M[[#This Row],[6+]]</f>
        <v>5.5999999999999995E-4</v>
      </c>
    </row>
    <row r="111" spans="1:18" x14ac:dyDescent="0.25">
      <c r="A111" s="10">
        <v>22400791</v>
      </c>
      <c r="B111" t="s">
        <v>132</v>
      </c>
      <c r="C111" t="s">
        <v>165</v>
      </c>
      <c r="D111" s="11">
        <v>0.8125</v>
      </c>
      <c r="E111" s="6" t="str">
        <f>HYPERLINK("https://www.nba.com/stats/player/1630171/boxscores-traditional", "Isaac Okoro")</f>
        <v>Isaac Okoro</v>
      </c>
      <c r="F111">
        <v>1.2</v>
      </c>
      <c r="G111" s="4">
        <v>1.1659999999999999</v>
      </c>
      <c r="H111" s="3">
        <v>0.56749000000000005</v>
      </c>
      <c r="I111" s="3">
        <v>0.24510000000000001</v>
      </c>
      <c r="J111" s="3">
        <v>6.1780000000000002E-2</v>
      </c>
      <c r="K111" s="3">
        <v>8.2000000000000007E-3</v>
      </c>
      <c r="L111" s="3">
        <v>5.5999999999999995E-4</v>
      </c>
      <c r="M111" s="3">
        <v>0</v>
      </c>
      <c r="N111" s="5">
        <f>FG3M[[#This Row],[1+]]-FG3M[[#This Row],[2+]]</f>
        <v>0.32239000000000007</v>
      </c>
      <c r="O111" s="5">
        <f>FG3M[[#This Row],[2+]]-FG3M[[#This Row],[3+]]</f>
        <v>0.18332000000000001</v>
      </c>
      <c r="P111" s="5">
        <f>FG3M[[#This Row],[3+]]-FG3M[[#This Row],[4+]]</f>
        <v>5.3580000000000003E-2</v>
      </c>
      <c r="Q111" s="5">
        <f>FG3M[[#This Row],[4+]]-FG3M[[#This Row],[5+]]</f>
        <v>7.640000000000001E-3</v>
      </c>
      <c r="R111" s="5">
        <f>FG3M[[#This Row],[5+]]-FG3M[[#This Row],[6+]]</f>
        <v>5.5999999999999995E-4</v>
      </c>
    </row>
    <row r="112" spans="1:18" x14ac:dyDescent="0.25">
      <c r="A112" s="10">
        <v>22400793</v>
      </c>
      <c r="B112" t="s">
        <v>261</v>
      </c>
      <c r="C112" t="s">
        <v>194</v>
      </c>
      <c r="D112" s="11">
        <v>0.83333333333333337</v>
      </c>
      <c r="E112" s="6" t="str">
        <f>HYPERLINK("https://www.nba.com/stats/player/1628964/boxscores-traditional", "Mo Bamba")</f>
        <v>Mo Bamba</v>
      </c>
      <c r="F112">
        <v>1.2</v>
      </c>
      <c r="G112" s="4">
        <v>1.1659999999999999</v>
      </c>
      <c r="H112" s="3">
        <v>0.56749000000000005</v>
      </c>
      <c r="I112" s="3">
        <v>0.24510000000000001</v>
      </c>
      <c r="J112" s="3">
        <v>6.1780000000000002E-2</v>
      </c>
      <c r="K112" s="3">
        <v>8.2000000000000007E-3</v>
      </c>
      <c r="L112" s="3">
        <v>5.5999999999999995E-4</v>
      </c>
      <c r="M112" s="3">
        <v>0</v>
      </c>
      <c r="N112" s="5">
        <f>FG3M[[#This Row],[1+]]-FG3M[[#This Row],[2+]]</f>
        <v>0.32239000000000007</v>
      </c>
      <c r="O112" s="5">
        <f>FG3M[[#This Row],[2+]]-FG3M[[#This Row],[3+]]</f>
        <v>0.18332000000000001</v>
      </c>
      <c r="P112" s="5">
        <f>FG3M[[#This Row],[3+]]-FG3M[[#This Row],[4+]]</f>
        <v>5.3580000000000003E-2</v>
      </c>
      <c r="Q112" s="5">
        <f>FG3M[[#This Row],[4+]]-FG3M[[#This Row],[5+]]</f>
        <v>7.640000000000001E-3</v>
      </c>
      <c r="R112" s="5">
        <f>FG3M[[#This Row],[5+]]-FG3M[[#This Row],[6+]]</f>
        <v>5.5999999999999995E-4</v>
      </c>
    </row>
    <row r="113" spans="1:18" x14ac:dyDescent="0.25">
      <c r="A113" s="10">
        <v>22400794</v>
      </c>
      <c r="B113" t="s">
        <v>164</v>
      </c>
      <c r="C113" t="s">
        <v>79</v>
      </c>
      <c r="D113" s="11">
        <v>0.875</v>
      </c>
      <c r="E113" s="6" t="str">
        <f>HYPERLINK("https://www.nba.com/stats/player/1631209/boxscores-traditional", "Isaiah Wong")</f>
        <v>Isaiah Wong</v>
      </c>
      <c r="F113">
        <v>1.2</v>
      </c>
      <c r="G113" s="4">
        <v>1.1659999999999999</v>
      </c>
      <c r="H113" s="3">
        <v>0.56749000000000005</v>
      </c>
      <c r="I113" s="3">
        <v>0.24510000000000001</v>
      </c>
      <c r="J113" s="3">
        <v>6.1780000000000002E-2</v>
      </c>
      <c r="K113" s="3">
        <v>8.2000000000000007E-3</v>
      </c>
      <c r="L113" s="3">
        <v>5.5999999999999995E-4</v>
      </c>
      <c r="M113" s="3">
        <v>0</v>
      </c>
      <c r="N113" s="5">
        <f>FG3M[[#This Row],[1+]]-FG3M[[#This Row],[2+]]</f>
        <v>0.32239000000000007</v>
      </c>
      <c r="O113" s="5">
        <f>FG3M[[#This Row],[2+]]-FG3M[[#This Row],[3+]]</f>
        <v>0.18332000000000001</v>
      </c>
      <c r="P113" s="5">
        <f>FG3M[[#This Row],[3+]]-FG3M[[#This Row],[4+]]</f>
        <v>5.3580000000000003E-2</v>
      </c>
      <c r="Q113" s="5">
        <f>FG3M[[#This Row],[4+]]-FG3M[[#This Row],[5+]]</f>
        <v>7.640000000000001E-3</v>
      </c>
      <c r="R113" s="5">
        <f>FG3M[[#This Row],[5+]]-FG3M[[#This Row],[6+]]</f>
        <v>5.5999999999999995E-4</v>
      </c>
    </row>
    <row r="114" spans="1:18" x14ac:dyDescent="0.25">
      <c r="A114" s="10">
        <v>22400796</v>
      </c>
      <c r="B114" t="s">
        <v>78</v>
      </c>
      <c r="C114" t="s">
        <v>77</v>
      </c>
      <c r="D114" s="11">
        <v>0.91666666666666663</v>
      </c>
      <c r="E114" s="6" t="str">
        <f>HYPERLINK("https://www.nba.com/stats/player/1631133/boxscores-traditional", "Jabari Walker")</f>
        <v>Jabari Walker</v>
      </c>
      <c r="F114">
        <v>1.2</v>
      </c>
      <c r="G114" s="4">
        <v>1.1659999999999999</v>
      </c>
      <c r="H114" s="3">
        <v>0.56749000000000005</v>
      </c>
      <c r="I114" s="3">
        <v>0.24510000000000001</v>
      </c>
      <c r="J114" s="3">
        <v>6.1780000000000002E-2</v>
      </c>
      <c r="K114" s="3">
        <v>8.2000000000000007E-3</v>
      </c>
      <c r="L114" s="3">
        <v>5.5999999999999995E-4</v>
      </c>
      <c r="M114" s="3">
        <v>0</v>
      </c>
      <c r="N114" s="5">
        <f>FG3M[[#This Row],[1+]]-FG3M[[#This Row],[2+]]</f>
        <v>0.32239000000000007</v>
      </c>
      <c r="O114" s="5">
        <f>FG3M[[#This Row],[2+]]-FG3M[[#This Row],[3+]]</f>
        <v>0.18332000000000001</v>
      </c>
      <c r="P114" s="5">
        <f>FG3M[[#This Row],[3+]]-FG3M[[#This Row],[4+]]</f>
        <v>5.3580000000000003E-2</v>
      </c>
      <c r="Q114" s="5">
        <f>FG3M[[#This Row],[4+]]-FG3M[[#This Row],[5+]]</f>
        <v>7.640000000000001E-3</v>
      </c>
      <c r="R114" s="5">
        <f>FG3M[[#This Row],[5+]]-FG3M[[#This Row],[6+]]</f>
        <v>5.5999999999999995E-4</v>
      </c>
    </row>
    <row r="115" spans="1:18" x14ac:dyDescent="0.25">
      <c r="A115" s="10">
        <v>22400790</v>
      </c>
      <c r="B115" t="s">
        <v>143</v>
      </c>
      <c r="C115" t="s">
        <v>80</v>
      </c>
      <c r="D115" s="11">
        <v>0.8125</v>
      </c>
      <c r="E115" s="6" t="str">
        <f>HYPERLINK("https://www.nba.com/stats/player/1629611/boxscores-traditional", "Terance Mann")</f>
        <v>Terance Mann</v>
      </c>
      <c r="F115">
        <v>1</v>
      </c>
      <c r="G115" s="4">
        <v>1.4139999999999999</v>
      </c>
      <c r="H115" s="3">
        <v>0.5</v>
      </c>
      <c r="I115" s="3">
        <v>0.23885000000000001</v>
      </c>
      <c r="J115" s="3">
        <v>7.9269999999999993E-2</v>
      </c>
      <c r="K115" s="3">
        <v>1.7000000000000001E-2</v>
      </c>
      <c r="L115" s="3">
        <v>2.33E-3</v>
      </c>
      <c r="M115" s="3">
        <v>2.0000000000000001E-4</v>
      </c>
      <c r="N115" s="5">
        <f>FG3M[[#This Row],[1+]]-FG3M[[#This Row],[2+]]</f>
        <v>0.26114999999999999</v>
      </c>
      <c r="O115" s="5">
        <f>FG3M[[#This Row],[2+]]-FG3M[[#This Row],[3+]]</f>
        <v>0.15958</v>
      </c>
      <c r="P115" s="5">
        <f>FG3M[[#This Row],[3+]]-FG3M[[#This Row],[4+]]</f>
        <v>6.2269999999999992E-2</v>
      </c>
      <c r="Q115" s="5">
        <f>FG3M[[#This Row],[4+]]-FG3M[[#This Row],[5+]]</f>
        <v>1.4670000000000001E-2</v>
      </c>
      <c r="R115" s="5">
        <f>FG3M[[#This Row],[5+]]-FG3M[[#This Row],[6+]]</f>
        <v>2.1299999999999999E-3</v>
      </c>
    </row>
    <row r="116" spans="1:18" x14ac:dyDescent="0.25">
      <c r="A116" s="10">
        <v>22400790</v>
      </c>
      <c r="B116" t="s">
        <v>143</v>
      </c>
      <c r="C116" t="s">
        <v>80</v>
      </c>
      <c r="D116" s="11">
        <v>0.8125</v>
      </c>
      <c r="E116" s="6" t="str">
        <f>HYPERLINK("https://www.nba.com/stats/player/203992/boxscores-traditional", "Bogdan Bogdanovic")</f>
        <v>Bogdan Bogdanovic</v>
      </c>
      <c r="F116">
        <v>1</v>
      </c>
      <c r="G116" s="4">
        <v>1.4139999999999999</v>
      </c>
      <c r="H116" s="3">
        <v>0.5</v>
      </c>
      <c r="I116" s="3">
        <v>0.23885000000000001</v>
      </c>
      <c r="J116" s="3">
        <v>7.9269999999999993E-2</v>
      </c>
      <c r="K116" s="3">
        <v>1.7000000000000001E-2</v>
      </c>
      <c r="L116" s="3">
        <v>2.33E-3</v>
      </c>
      <c r="M116" s="3">
        <v>2.0000000000000001E-4</v>
      </c>
      <c r="N116" s="5">
        <f>FG3M[[#This Row],[1+]]-FG3M[[#This Row],[2+]]</f>
        <v>0.26114999999999999</v>
      </c>
      <c r="O116" s="5">
        <f>FG3M[[#This Row],[2+]]-FG3M[[#This Row],[3+]]</f>
        <v>0.15958</v>
      </c>
      <c r="P116" s="5">
        <f>FG3M[[#This Row],[3+]]-FG3M[[#This Row],[4+]]</f>
        <v>6.2269999999999992E-2</v>
      </c>
      <c r="Q116" s="5">
        <f>FG3M[[#This Row],[4+]]-FG3M[[#This Row],[5+]]</f>
        <v>1.4670000000000001E-2</v>
      </c>
      <c r="R116" s="5">
        <f>FG3M[[#This Row],[5+]]-FG3M[[#This Row],[6+]]</f>
        <v>2.1299999999999999E-3</v>
      </c>
    </row>
    <row r="117" spans="1:18" x14ac:dyDescent="0.25">
      <c r="A117" s="10">
        <v>22400788</v>
      </c>
      <c r="B117" t="s">
        <v>219</v>
      </c>
      <c r="C117" t="s">
        <v>218</v>
      </c>
      <c r="D117" s="11">
        <v>0.79166666666666663</v>
      </c>
      <c r="E117" s="6" t="str">
        <f>HYPERLINK("https://www.nba.com/stats/player/1631097/boxscores-traditional", "Bennedict Mathurin")</f>
        <v>Bennedict Mathurin</v>
      </c>
      <c r="F117">
        <v>1.4</v>
      </c>
      <c r="G117" s="4">
        <v>0.8</v>
      </c>
      <c r="H117" s="3">
        <v>0.69145999999999996</v>
      </c>
      <c r="I117" s="3">
        <v>0.22663</v>
      </c>
      <c r="J117" s="3">
        <v>2.2749999999999999E-2</v>
      </c>
      <c r="K117" s="3">
        <v>5.8E-4</v>
      </c>
      <c r="L117" s="3">
        <v>0</v>
      </c>
      <c r="M117" s="3">
        <v>0</v>
      </c>
      <c r="N117" s="5">
        <f>FG3M[[#This Row],[1+]]-FG3M[[#This Row],[2+]]</f>
        <v>0.46482999999999997</v>
      </c>
      <c r="O117" s="5">
        <f>FG3M[[#This Row],[2+]]-FG3M[[#This Row],[3+]]</f>
        <v>0.20388000000000001</v>
      </c>
      <c r="P117" s="5">
        <f>FG3M[[#This Row],[3+]]-FG3M[[#This Row],[4+]]</f>
        <v>2.2169999999999999E-2</v>
      </c>
      <c r="Q117" s="5">
        <f>FG3M[[#This Row],[4+]]-FG3M[[#This Row],[5+]]</f>
        <v>5.8E-4</v>
      </c>
      <c r="R117" s="5">
        <f>FG3M[[#This Row],[5+]]-FG3M[[#This Row],[6+]]</f>
        <v>0</v>
      </c>
    </row>
    <row r="118" spans="1:18" x14ac:dyDescent="0.25">
      <c r="A118" s="10">
        <v>22400789</v>
      </c>
      <c r="B118" t="s">
        <v>235</v>
      </c>
      <c r="C118" t="s">
        <v>76</v>
      </c>
      <c r="D118" s="11">
        <v>0.79166666666666663</v>
      </c>
      <c r="E118" s="6" t="str">
        <f>HYPERLINK("https://www.nba.com/stats/player/1642348/boxscores-traditional", "Justin Edwards")</f>
        <v>Justin Edwards</v>
      </c>
      <c r="F118">
        <v>1.4</v>
      </c>
      <c r="G118" s="4">
        <v>0.8</v>
      </c>
      <c r="H118" s="3">
        <v>0.69145999999999996</v>
      </c>
      <c r="I118" s="3">
        <v>0.22663</v>
      </c>
      <c r="J118" s="3">
        <v>2.2749999999999999E-2</v>
      </c>
      <c r="K118" s="3">
        <v>5.8E-4</v>
      </c>
      <c r="L118" s="3">
        <v>0</v>
      </c>
      <c r="M118" s="3">
        <v>0</v>
      </c>
      <c r="N118" s="5">
        <f>FG3M[[#This Row],[1+]]-FG3M[[#This Row],[2+]]</f>
        <v>0.46482999999999997</v>
      </c>
      <c r="O118" s="5">
        <f>FG3M[[#This Row],[2+]]-FG3M[[#This Row],[3+]]</f>
        <v>0.20388000000000001</v>
      </c>
      <c r="P118" s="5">
        <f>FG3M[[#This Row],[3+]]-FG3M[[#This Row],[4+]]</f>
        <v>2.2169999999999999E-2</v>
      </c>
      <c r="Q118" s="5">
        <f>FG3M[[#This Row],[4+]]-FG3M[[#This Row],[5+]]</f>
        <v>5.8E-4</v>
      </c>
      <c r="R118" s="5">
        <f>FG3M[[#This Row],[5+]]-FG3M[[#This Row],[6+]]</f>
        <v>0</v>
      </c>
    </row>
    <row r="119" spans="1:18" x14ac:dyDescent="0.25">
      <c r="A119" s="10">
        <v>22400791</v>
      </c>
      <c r="B119" t="s">
        <v>132</v>
      </c>
      <c r="C119" t="s">
        <v>165</v>
      </c>
      <c r="D119" s="11">
        <v>0.8125</v>
      </c>
      <c r="E119" s="6" t="str">
        <f>HYPERLINK("https://www.nba.com/stats/player/1629731/boxscores-traditional", "Dean Wade")</f>
        <v>Dean Wade</v>
      </c>
      <c r="F119">
        <v>1.4</v>
      </c>
      <c r="G119" s="4">
        <v>0.8</v>
      </c>
      <c r="H119" s="3">
        <v>0.69145999999999996</v>
      </c>
      <c r="I119" s="3">
        <v>0.22663</v>
      </c>
      <c r="J119" s="3">
        <v>2.2749999999999999E-2</v>
      </c>
      <c r="K119" s="3">
        <v>5.8E-4</v>
      </c>
      <c r="L119" s="3">
        <v>0</v>
      </c>
      <c r="M119" s="3">
        <v>0</v>
      </c>
      <c r="N119" s="5">
        <f>FG3M[[#This Row],[1+]]-FG3M[[#This Row],[2+]]</f>
        <v>0.46482999999999997</v>
      </c>
      <c r="O119" s="5">
        <f>FG3M[[#This Row],[2+]]-FG3M[[#This Row],[3+]]</f>
        <v>0.20388000000000001</v>
      </c>
      <c r="P119" s="5">
        <f>FG3M[[#This Row],[3+]]-FG3M[[#This Row],[4+]]</f>
        <v>2.2169999999999999E-2</v>
      </c>
      <c r="Q119" s="5">
        <f>FG3M[[#This Row],[4+]]-FG3M[[#This Row],[5+]]</f>
        <v>5.8E-4</v>
      </c>
      <c r="R119" s="5">
        <f>FG3M[[#This Row],[5+]]-FG3M[[#This Row],[6+]]</f>
        <v>0</v>
      </c>
    </row>
    <row r="120" spans="1:18" x14ac:dyDescent="0.25">
      <c r="A120" s="10">
        <v>22400791</v>
      </c>
      <c r="B120" t="s">
        <v>165</v>
      </c>
      <c r="C120" t="s">
        <v>132</v>
      </c>
      <c r="D120" s="11">
        <v>0.8125</v>
      </c>
      <c r="E120" s="6" t="str">
        <f>HYPERLINK("https://www.nba.com/stats/player/1630533/boxscores-traditional", "Ziaire Williams")</f>
        <v>Ziaire Williams</v>
      </c>
      <c r="F120">
        <v>1.4</v>
      </c>
      <c r="G120" s="4">
        <v>0.8</v>
      </c>
      <c r="H120" s="3">
        <v>0.69145999999999996</v>
      </c>
      <c r="I120" s="3">
        <v>0.22663</v>
      </c>
      <c r="J120" s="3">
        <v>2.2749999999999999E-2</v>
      </c>
      <c r="K120" s="3">
        <v>5.8E-4</v>
      </c>
      <c r="L120" s="3">
        <v>0</v>
      </c>
      <c r="M120" s="3">
        <v>0</v>
      </c>
      <c r="N120" s="5">
        <f>FG3M[[#This Row],[1+]]-FG3M[[#This Row],[2+]]</f>
        <v>0.46482999999999997</v>
      </c>
      <c r="O120" s="5">
        <f>FG3M[[#This Row],[2+]]-FG3M[[#This Row],[3+]]</f>
        <v>0.20388000000000001</v>
      </c>
      <c r="P120" s="5">
        <f>FG3M[[#This Row],[3+]]-FG3M[[#This Row],[4+]]</f>
        <v>2.2169999999999999E-2</v>
      </c>
      <c r="Q120" s="5">
        <f>FG3M[[#This Row],[4+]]-FG3M[[#This Row],[5+]]</f>
        <v>5.8E-4</v>
      </c>
      <c r="R120" s="5">
        <f>FG3M[[#This Row],[5+]]-FG3M[[#This Row],[6+]]</f>
        <v>0</v>
      </c>
    </row>
    <row r="121" spans="1:18" x14ac:dyDescent="0.25">
      <c r="A121" s="10">
        <v>22400794</v>
      </c>
      <c r="B121" t="s">
        <v>164</v>
      </c>
      <c r="C121" t="s">
        <v>79</v>
      </c>
      <c r="D121" s="11">
        <v>0.875</v>
      </c>
      <c r="E121" s="6" t="str">
        <f>HYPERLINK("https://www.nba.com/stats/player/1629684/boxscores-traditional", "Grant Williams")</f>
        <v>Grant Williams</v>
      </c>
      <c r="F121">
        <v>1.4</v>
      </c>
      <c r="G121" s="4">
        <v>0.8</v>
      </c>
      <c r="H121" s="3">
        <v>0.69145999999999996</v>
      </c>
      <c r="I121" s="3">
        <v>0.22663</v>
      </c>
      <c r="J121" s="3">
        <v>2.2749999999999999E-2</v>
      </c>
      <c r="K121" s="3">
        <v>5.8E-4</v>
      </c>
      <c r="L121" s="3">
        <v>0</v>
      </c>
      <c r="M121" s="3">
        <v>0</v>
      </c>
      <c r="N121" s="5">
        <f>FG3M[[#This Row],[1+]]-FG3M[[#This Row],[2+]]</f>
        <v>0.46482999999999997</v>
      </c>
      <c r="O121" s="5">
        <f>FG3M[[#This Row],[2+]]-FG3M[[#This Row],[3+]]</f>
        <v>0.20388000000000001</v>
      </c>
      <c r="P121" s="5">
        <f>FG3M[[#This Row],[3+]]-FG3M[[#This Row],[4+]]</f>
        <v>2.2169999999999999E-2</v>
      </c>
      <c r="Q121" s="5">
        <f>FG3M[[#This Row],[4+]]-FG3M[[#This Row],[5+]]</f>
        <v>5.8E-4</v>
      </c>
      <c r="R121" s="5">
        <f>FG3M[[#This Row],[5+]]-FG3M[[#This Row],[6+]]</f>
        <v>0</v>
      </c>
    </row>
    <row r="122" spans="1:18" x14ac:dyDescent="0.25">
      <c r="A122" s="10">
        <v>22400796</v>
      </c>
      <c r="B122" t="s">
        <v>78</v>
      </c>
      <c r="C122" t="s">
        <v>77</v>
      </c>
      <c r="D122" s="11">
        <v>0.91666666666666663</v>
      </c>
      <c r="E122" s="6" t="str">
        <f>HYPERLINK("https://www.nba.com/stats/player/1631101/boxscores-traditional", "Shaedon Sharpe")</f>
        <v>Shaedon Sharpe</v>
      </c>
      <c r="F122">
        <v>1.4</v>
      </c>
      <c r="G122" s="4">
        <v>0.8</v>
      </c>
      <c r="H122" s="3">
        <v>0.69145999999999996</v>
      </c>
      <c r="I122" s="3">
        <v>0.22663</v>
      </c>
      <c r="J122" s="3">
        <v>2.2749999999999999E-2</v>
      </c>
      <c r="K122" s="3">
        <v>5.8E-4</v>
      </c>
      <c r="L122" s="3">
        <v>0</v>
      </c>
      <c r="M122" s="3">
        <v>0</v>
      </c>
      <c r="N122" s="5">
        <f>FG3M[[#This Row],[1+]]-FG3M[[#This Row],[2+]]</f>
        <v>0.46482999999999997</v>
      </c>
      <c r="O122" s="5">
        <f>FG3M[[#This Row],[2+]]-FG3M[[#This Row],[3+]]</f>
        <v>0.20388000000000001</v>
      </c>
      <c r="P122" s="5">
        <f>FG3M[[#This Row],[3+]]-FG3M[[#This Row],[4+]]</f>
        <v>2.2169999999999999E-2</v>
      </c>
      <c r="Q122" s="5">
        <f>FG3M[[#This Row],[4+]]-FG3M[[#This Row],[5+]]</f>
        <v>5.8E-4</v>
      </c>
      <c r="R122" s="5">
        <f>FG3M[[#This Row],[5+]]-FG3M[[#This Row],[6+]]</f>
        <v>0</v>
      </c>
    </row>
    <row r="123" spans="1:18" x14ac:dyDescent="0.25">
      <c r="A123" s="10">
        <v>22400788</v>
      </c>
      <c r="B123" t="s">
        <v>218</v>
      </c>
      <c r="C123" t="s">
        <v>219</v>
      </c>
      <c r="D123" s="11">
        <v>0.79166666666666663</v>
      </c>
      <c r="E123" s="6" t="str">
        <f>HYPERLINK("https://www.nba.com/stats/player/203935/boxscores-traditional", "Marcus Smart")</f>
        <v>Marcus Smart</v>
      </c>
      <c r="F123">
        <v>1.2</v>
      </c>
      <c r="G123" s="4">
        <v>0.98</v>
      </c>
      <c r="H123" s="3">
        <v>0.57926</v>
      </c>
      <c r="I123" s="3">
        <v>0.20610999999999999</v>
      </c>
      <c r="J123" s="3">
        <v>3.288E-2</v>
      </c>
      <c r="K123" s="3">
        <v>2.1199999999999999E-3</v>
      </c>
      <c r="L123" s="3">
        <v>5.0000000000000002E-5</v>
      </c>
      <c r="M123" s="3">
        <v>0</v>
      </c>
      <c r="N123" s="5">
        <f>FG3M[[#This Row],[1+]]-FG3M[[#This Row],[2+]]</f>
        <v>0.37314999999999998</v>
      </c>
      <c r="O123" s="5">
        <f>FG3M[[#This Row],[2+]]-FG3M[[#This Row],[3+]]</f>
        <v>0.17323</v>
      </c>
      <c r="P123" s="5">
        <f>FG3M[[#This Row],[3+]]-FG3M[[#This Row],[4+]]</f>
        <v>3.0759999999999999E-2</v>
      </c>
      <c r="Q123" s="5">
        <f>FG3M[[#This Row],[4+]]-FG3M[[#This Row],[5+]]</f>
        <v>2.0699999999999998E-3</v>
      </c>
      <c r="R123" s="5">
        <f>FG3M[[#This Row],[5+]]-FG3M[[#This Row],[6+]]</f>
        <v>5.0000000000000002E-5</v>
      </c>
    </row>
    <row r="124" spans="1:18" x14ac:dyDescent="0.25">
      <c r="A124" s="10">
        <v>22400791</v>
      </c>
      <c r="B124" t="s">
        <v>132</v>
      </c>
      <c r="C124" t="s">
        <v>165</v>
      </c>
      <c r="D124" s="11">
        <v>0.8125</v>
      </c>
      <c r="E124" s="6" t="str">
        <f>HYPERLINK("https://www.nba.com/stats/player/1629660/boxscores-traditional", "Ty Jerome")</f>
        <v>Ty Jerome</v>
      </c>
      <c r="F124">
        <v>1.2</v>
      </c>
      <c r="G124" s="4">
        <v>0.98</v>
      </c>
      <c r="H124" s="3">
        <v>0.57926</v>
      </c>
      <c r="I124" s="3">
        <v>0.20610999999999999</v>
      </c>
      <c r="J124" s="3">
        <v>3.288E-2</v>
      </c>
      <c r="K124" s="3">
        <v>2.1199999999999999E-3</v>
      </c>
      <c r="L124" s="3">
        <v>5.0000000000000002E-5</v>
      </c>
      <c r="M124" s="3">
        <v>0</v>
      </c>
      <c r="N124" s="5">
        <f>FG3M[[#This Row],[1+]]-FG3M[[#This Row],[2+]]</f>
        <v>0.37314999999999998</v>
      </c>
      <c r="O124" s="5">
        <f>FG3M[[#This Row],[2+]]-FG3M[[#This Row],[3+]]</f>
        <v>0.17323</v>
      </c>
      <c r="P124" s="5">
        <f>FG3M[[#This Row],[3+]]-FG3M[[#This Row],[4+]]</f>
        <v>3.0759999999999999E-2</v>
      </c>
      <c r="Q124" s="5">
        <f>FG3M[[#This Row],[4+]]-FG3M[[#This Row],[5+]]</f>
        <v>2.0699999999999998E-3</v>
      </c>
      <c r="R124" s="5">
        <f>FG3M[[#This Row],[5+]]-FG3M[[#This Row],[6+]]</f>
        <v>5.0000000000000002E-5</v>
      </c>
    </row>
    <row r="125" spans="1:18" x14ac:dyDescent="0.25">
      <c r="A125" s="10">
        <v>22400793</v>
      </c>
      <c r="B125" t="s">
        <v>194</v>
      </c>
      <c r="C125" t="s">
        <v>261</v>
      </c>
      <c r="D125" s="11">
        <v>0.83333333333333337</v>
      </c>
      <c r="E125" s="6" t="str">
        <f>HYPERLINK("https://www.nba.com/stats/player/1628398/boxscores-traditional", "Kyle Kuzma")</f>
        <v>Kyle Kuzma</v>
      </c>
      <c r="F125">
        <v>1</v>
      </c>
      <c r="G125" s="4">
        <v>1.2250000000000001</v>
      </c>
      <c r="H125" s="3">
        <v>0.5</v>
      </c>
      <c r="I125" s="3">
        <v>0.20610999999999999</v>
      </c>
      <c r="J125" s="3">
        <v>5.1549999999999999E-2</v>
      </c>
      <c r="K125" s="3">
        <v>7.1399999999999996E-3</v>
      </c>
      <c r="L125" s="3">
        <v>5.4000000000000001E-4</v>
      </c>
      <c r="M125" s="3">
        <v>0</v>
      </c>
      <c r="N125" s="5">
        <f>FG3M[[#This Row],[1+]]-FG3M[[#This Row],[2+]]</f>
        <v>0.29388999999999998</v>
      </c>
      <c r="O125" s="5">
        <f>FG3M[[#This Row],[2+]]-FG3M[[#This Row],[3+]]</f>
        <v>0.15455999999999998</v>
      </c>
      <c r="P125" s="5">
        <f>FG3M[[#This Row],[3+]]-FG3M[[#This Row],[4+]]</f>
        <v>4.4409999999999998E-2</v>
      </c>
      <c r="Q125" s="5">
        <f>FG3M[[#This Row],[4+]]-FG3M[[#This Row],[5+]]</f>
        <v>6.6E-3</v>
      </c>
      <c r="R125" s="5">
        <f>FG3M[[#This Row],[5+]]-FG3M[[#This Row],[6+]]</f>
        <v>5.4000000000000001E-4</v>
      </c>
    </row>
    <row r="126" spans="1:18" x14ac:dyDescent="0.25">
      <c r="A126" s="10">
        <v>22400793</v>
      </c>
      <c r="B126" t="s">
        <v>261</v>
      </c>
      <c r="C126" t="s">
        <v>194</v>
      </c>
      <c r="D126" s="11">
        <v>0.83333333333333337</v>
      </c>
      <c r="E126" s="6" t="str">
        <f>HYPERLINK("https://www.nba.com/stats/player/201587/boxscores-traditional", "Nicolas Batum")</f>
        <v>Nicolas Batum</v>
      </c>
      <c r="F126">
        <v>1.2</v>
      </c>
      <c r="G126" s="4">
        <v>0.98</v>
      </c>
      <c r="H126" s="3">
        <v>0.57926</v>
      </c>
      <c r="I126" s="3">
        <v>0.20610999999999999</v>
      </c>
      <c r="J126" s="3">
        <v>3.288E-2</v>
      </c>
      <c r="K126" s="3">
        <v>2.1199999999999999E-3</v>
      </c>
      <c r="L126" s="3">
        <v>5.0000000000000002E-5</v>
      </c>
      <c r="M126" s="3">
        <v>0</v>
      </c>
      <c r="N126" s="5">
        <f>FG3M[[#This Row],[1+]]-FG3M[[#This Row],[2+]]</f>
        <v>0.37314999999999998</v>
      </c>
      <c r="O126" s="5">
        <f>FG3M[[#This Row],[2+]]-FG3M[[#This Row],[3+]]</f>
        <v>0.17323</v>
      </c>
      <c r="P126" s="5">
        <f>FG3M[[#This Row],[3+]]-FG3M[[#This Row],[4+]]</f>
        <v>3.0759999999999999E-2</v>
      </c>
      <c r="Q126" s="5">
        <f>FG3M[[#This Row],[4+]]-FG3M[[#This Row],[5+]]</f>
        <v>2.0699999999999998E-3</v>
      </c>
      <c r="R126" s="5">
        <f>FG3M[[#This Row],[5+]]-FG3M[[#This Row],[6+]]</f>
        <v>5.0000000000000002E-5</v>
      </c>
    </row>
    <row r="127" spans="1:18" x14ac:dyDescent="0.25">
      <c r="A127" s="10">
        <v>22400794</v>
      </c>
      <c r="B127" t="s">
        <v>164</v>
      </c>
      <c r="C127" t="s">
        <v>79</v>
      </c>
      <c r="D127" s="11">
        <v>0.875</v>
      </c>
      <c r="E127" s="6" t="str">
        <f>HYPERLINK("https://www.nba.com/stats/player/1628998/boxscores-traditional", "Cody Martin")</f>
        <v>Cody Martin</v>
      </c>
      <c r="F127">
        <v>1.2</v>
      </c>
      <c r="G127" s="4">
        <v>0.98</v>
      </c>
      <c r="H127" s="3">
        <v>0.57926</v>
      </c>
      <c r="I127" s="3">
        <v>0.20610999999999999</v>
      </c>
      <c r="J127" s="3">
        <v>3.288E-2</v>
      </c>
      <c r="K127" s="3">
        <v>2.1199999999999999E-3</v>
      </c>
      <c r="L127" s="3">
        <v>5.0000000000000002E-5</v>
      </c>
      <c r="M127" s="3">
        <v>0</v>
      </c>
      <c r="N127" s="5">
        <f>FG3M[[#This Row],[1+]]-FG3M[[#This Row],[2+]]</f>
        <v>0.37314999999999998</v>
      </c>
      <c r="O127" s="5">
        <f>FG3M[[#This Row],[2+]]-FG3M[[#This Row],[3+]]</f>
        <v>0.17323</v>
      </c>
      <c r="P127" s="5">
        <f>FG3M[[#This Row],[3+]]-FG3M[[#This Row],[4+]]</f>
        <v>3.0759999999999999E-2</v>
      </c>
      <c r="Q127" s="5">
        <f>FG3M[[#This Row],[4+]]-FG3M[[#This Row],[5+]]</f>
        <v>2.0699999999999998E-3</v>
      </c>
      <c r="R127" s="5">
        <f>FG3M[[#This Row],[5+]]-FG3M[[#This Row],[6+]]</f>
        <v>5.0000000000000002E-5</v>
      </c>
    </row>
    <row r="128" spans="1:18" x14ac:dyDescent="0.25">
      <c r="A128" s="10">
        <v>22400794</v>
      </c>
      <c r="B128" t="s">
        <v>164</v>
      </c>
      <c r="C128" t="s">
        <v>79</v>
      </c>
      <c r="D128" s="11">
        <v>0.875</v>
      </c>
      <c r="E128" s="6" t="str">
        <f>HYPERLINK("https://www.nba.com/stats/player/1629006/boxscores-traditional", "Josh Okogie")</f>
        <v>Josh Okogie</v>
      </c>
      <c r="F128">
        <v>1.2</v>
      </c>
      <c r="G128" s="4">
        <v>0.98</v>
      </c>
      <c r="H128" s="3">
        <v>0.57926</v>
      </c>
      <c r="I128" s="3">
        <v>0.20610999999999999</v>
      </c>
      <c r="J128" s="3">
        <v>3.288E-2</v>
      </c>
      <c r="K128" s="3">
        <v>2.1199999999999999E-3</v>
      </c>
      <c r="L128" s="3">
        <v>5.0000000000000002E-5</v>
      </c>
      <c r="M128" s="3">
        <v>0</v>
      </c>
      <c r="N128" s="5">
        <f>FG3M[[#This Row],[1+]]-FG3M[[#This Row],[2+]]</f>
        <v>0.37314999999999998</v>
      </c>
      <c r="O128" s="5">
        <f>FG3M[[#This Row],[2+]]-FG3M[[#This Row],[3+]]</f>
        <v>0.17323</v>
      </c>
      <c r="P128" s="5">
        <f>FG3M[[#This Row],[3+]]-FG3M[[#This Row],[4+]]</f>
        <v>3.0759999999999999E-2</v>
      </c>
      <c r="Q128" s="5">
        <f>FG3M[[#This Row],[4+]]-FG3M[[#This Row],[5+]]</f>
        <v>2.0699999999999998E-3</v>
      </c>
      <c r="R128" s="5">
        <f>FG3M[[#This Row],[5+]]-FG3M[[#This Row],[6+]]</f>
        <v>5.0000000000000002E-5</v>
      </c>
    </row>
    <row r="129" spans="1:18" x14ac:dyDescent="0.25">
      <c r="A129" s="10">
        <v>22400793</v>
      </c>
      <c r="B129" t="s">
        <v>194</v>
      </c>
      <c r="C129" t="s">
        <v>261</v>
      </c>
      <c r="D129" s="11">
        <v>0.83333333333333337</v>
      </c>
      <c r="E129" s="6" t="str">
        <f>HYPERLINK("https://www.nba.com/stats/player/1642358/boxscores-traditional", "AJ Johnson")</f>
        <v>AJ Johnson</v>
      </c>
      <c r="F129">
        <v>1</v>
      </c>
      <c r="G129" s="4">
        <v>1</v>
      </c>
      <c r="H129" s="3">
        <v>0.5</v>
      </c>
      <c r="I129" s="3">
        <v>0.15866</v>
      </c>
      <c r="J129" s="3">
        <v>2.2749999999999999E-2</v>
      </c>
      <c r="K129" s="3">
        <v>1.3500000000000001E-3</v>
      </c>
      <c r="L129" s="3">
        <v>0</v>
      </c>
      <c r="M129" s="3">
        <v>0</v>
      </c>
      <c r="N129" s="5">
        <f>FG3M[[#This Row],[1+]]-FG3M[[#This Row],[2+]]</f>
        <v>0.34133999999999998</v>
      </c>
      <c r="O129" s="5">
        <f>FG3M[[#This Row],[2+]]-FG3M[[#This Row],[3+]]</f>
        <v>0.13591</v>
      </c>
      <c r="P129" s="5">
        <f>FG3M[[#This Row],[3+]]-FG3M[[#This Row],[4+]]</f>
        <v>2.1399999999999999E-2</v>
      </c>
      <c r="Q129" s="5">
        <f>FG3M[[#This Row],[4+]]-FG3M[[#This Row],[5+]]</f>
        <v>1.3500000000000001E-3</v>
      </c>
      <c r="R129" s="5">
        <f>FG3M[[#This Row],[5+]]-FG3M[[#This Row],[6+]]</f>
        <v>0</v>
      </c>
    </row>
    <row r="130" spans="1:18" x14ac:dyDescent="0.25">
      <c r="A130" s="10">
        <v>22400790</v>
      </c>
      <c r="B130" t="s">
        <v>143</v>
      </c>
      <c r="C130" t="s">
        <v>80</v>
      </c>
      <c r="D130" s="11">
        <v>0.8125</v>
      </c>
      <c r="E130" s="6" t="str">
        <f>HYPERLINK("https://www.nba.com/stats/player/1642258/boxscores-traditional", "Zaccharie Risacher")</f>
        <v>Zaccharie Risacher</v>
      </c>
      <c r="F130">
        <v>1.2</v>
      </c>
      <c r="G130" s="4">
        <v>0.748</v>
      </c>
      <c r="H130" s="3">
        <v>0.60641999999999996</v>
      </c>
      <c r="I130" s="3">
        <v>0.14230999999999999</v>
      </c>
      <c r="J130" s="3">
        <v>7.9799999999999992E-3</v>
      </c>
      <c r="K130" s="3">
        <v>9.0000000000000006E-5</v>
      </c>
      <c r="L130" s="3">
        <v>0</v>
      </c>
      <c r="M130" s="3">
        <v>0</v>
      </c>
      <c r="N130" s="5">
        <f>FG3M[[#This Row],[1+]]-FG3M[[#This Row],[2+]]</f>
        <v>0.46410999999999997</v>
      </c>
      <c r="O130" s="5">
        <f>FG3M[[#This Row],[2+]]-FG3M[[#This Row],[3+]]</f>
        <v>0.13433</v>
      </c>
      <c r="P130" s="5">
        <f>FG3M[[#This Row],[3+]]-FG3M[[#This Row],[4+]]</f>
        <v>7.8899999999999994E-3</v>
      </c>
      <c r="Q130" s="5">
        <f>FG3M[[#This Row],[4+]]-FG3M[[#This Row],[5+]]</f>
        <v>9.0000000000000006E-5</v>
      </c>
      <c r="R130" s="5">
        <f>FG3M[[#This Row],[5+]]-FG3M[[#This Row],[6+]]</f>
        <v>0</v>
      </c>
    </row>
    <row r="131" spans="1:18" x14ac:dyDescent="0.25">
      <c r="A131" s="10">
        <v>22400791</v>
      </c>
      <c r="B131" t="s">
        <v>165</v>
      </c>
      <c r="C131" t="s">
        <v>132</v>
      </c>
      <c r="D131" s="11">
        <v>0.8125</v>
      </c>
      <c r="E131" s="6" t="str">
        <f>HYPERLINK("https://www.nba.com/stats/player/1630592/boxscores-traditional", "Jalen Wilson")</f>
        <v>Jalen Wilson</v>
      </c>
      <c r="F131">
        <v>1.2</v>
      </c>
      <c r="G131" s="4">
        <v>0.748</v>
      </c>
      <c r="H131" s="3">
        <v>0.60641999999999996</v>
      </c>
      <c r="I131" s="3">
        <v>0.14230999999999999</v>
      </c>
      <c r="J131" s="3">
        <v>7.9799999999999992E-3</v>
      </c>
      <c r="K131" s="3">
        <v>9.0000000000000006E-5</v>
      </c>
      <c r="L131" s="3">
        <v>0</v>
      </c>
      <c r="M131" s="3">
        <v>0</v>
      </c>
      <c r="N131" s="5">
        <f>FG3M[[#This Row],[1+]]-FG3M[[#This Row],[2+]]</f>
        <v>0.46410999999999997</v>
      </c>
      <c r="O131" s="5">
        <f>FG3M[[#This Row],[2+]]-FG3M[[#This Row],[3+]]</f>
        <v>0.13433</v>
      </c>
      <c r="P131" s="5">
        <f>FG3M[[#This Row],[3+]]-FG3M[[#This Row],[4+]]</f>
        <v>7.8899999999999994E-3</v>
      </c>
      <c r="Q131" s="5">
        <f>FG3M[[#This Row],[4+]]-FG3M[[#This Row],[5+]]</f>
        <v>9.0000000000000006E-5</v>
      </c>
      <c r="R131" s="5">
        <f>FG3M[[#This Row],[5+]]-FG3M[[#This Row],[6+]]</f>
        <v>0</v>
      </c>
    </row>
    <row r="132" spans="1:18" x14ac:dyDescent="0.25">
      <c r="A132" s="10">
        <v>22400794</v>
      </c>
      <c r="B132" t="s">
        <v>164</v>
      </c>
      <c r="C132" t="s">
        <v>79</v>
      </c>
      <c r="D132" s="11">
        <v>0.875</v>
      </c>
      <c r="E132" s="6" t="str">
        <f>HYPERLINK("https://www.nba.com/stats/player/1642275/boxscores-traditional", "Tidjane Salaün")</f>
        <v>Tidjane Salaün</v>
      </c>
      <c r="F132">
        <v>1.2</v>
      </c>
      <c r="G132" s="4">
        <v>0.748</v>
      </c>
      <c r="H132" s="3">
        <v>0.60641999999999996</v>
      </c>
      <c r="I132" s="3">
        <v>0.14230999999999999</v>
      </c>
      <c r="J132" s="3">
        <v>7.9799999999999992E-3</v>
      </c>
      <c r="K132" s="3">
        <v>9.0000000000000006E-5</v>
      </c>
      <c r="L132" s="3">
        <v>0</v>
      </c>
      <c r="M132" s="3">
        <v>0</v>
      </c>
      <c r="N132" s="5">
        <f>FG3M[[#This Row],[1+]]-FG3M[[#This Row],[2+]]</f>
        <v>0.46410999999999997</v>
      </c>
      <c r="O132" s="5">
        <f>FG3M[[#This Row],[2+]]-FG3M[[#This Row],[3+]]</f>
        <v>0.13433</v>
      </c>
      <c r="P132" s="5">
        <f>FG3M[[#This Row],[3+]]-FG3M[[#This Row],[4+]]</f>
        <v>7.8899999999999994E-3</v>
      </c>
      <c r="Q132" s="5">
        <f>FG3M[[#This Row],[4+]]-FG3M[[#This Row],[5+]]</f>
        <v>9.0000000000000006E-5</v>
      </c>
      <c r="R132" s="5">
        <f>FG3M[[#This Row],[5+]]-FG3M[[#This Row],[6+]]</f>
        <v>0</v>
      </c>
    </row>
    <row r="133" spans="1:18" x14ac:dyDescent="0.25">
      <c r="A133" s="10">
        <v>22400795</v>
      </c>
      <c r="B133" t="s">
        <v>155</v>
      </c>
      <c r="C133" t="s">
        <v>270</v>
      </c>
      <c r="D133" s="11">
        <v>0.89583333333333337</v>
      </c>
      <c r="E133" s="6" t="str">
        <f>HYPERLINK("https://www.nba.com/stats/player/1628368/boxscores-traditional", "De'Aaron Fox")</f>
        <v>De'Aaron Fox</v>
      </c>
      <c r="F133">
        <v>1.2</v>
      </c>
      <c r="G133" s="4">
        <v>0.748</v>
      </c>
      <c r="H133" s="3">
        <v>0.60641999999999996</v>
      </c>
      <c r="I133" s="3">
        <v>0.14230999999999999</v>
      </c>
      <c r="J133" s="3">
        <v>7.9799999999999992E-3</v>
      </c>
      <c r="K133" s="3">
        <v>9.0000000000000006E-5</v>
      </c>
      <c r="L133" s="3">
        <v>0</v>
      </c>
      <c r="M133" s="3">
        <v>0</v>
      </c>
      <c r="N133" s="5">
        <f>FG3M[[#This Row],[1+]]-FG3M[[#This Row],[2+]]</f>
        <v>0.46410999999999997</v>
      </c>
      <c r="O133" s="5">
        <f>FG3M[[#This Row],[2+]]-FG3M[[#This Row],[3+]]</f>
        <v>0.13433</v>
      </c>
      <c r="P133" s="5">
        <f>FG3M[[#This Row],[3+]]-FG3M[[#This Row],[4+]]</f>
        <v>7.8899999999999994E-3</v>
      </c>
      <c r="Q133" s="5">
        <f>FG3M[[#This Row],[4+]]-FG3M[[#This Row],[5+]]</f>
        <v>9.0000000000000006E-5</v>
      </c>
      <c r="R133" s="5">
        <f>FG3M[[#This Row],[5+]]-FG3M[[#This Row],[6+]]</f>
        <v>0</v>
      </c>
    </row>
    <row r="134" spans="1:18" x14ac:dyDescent="0.25">
      <c r="A134" s="10">
        <v>22400796</v>
      </c>
      <c r="B134" t="s">
        <v>78</v>
      </c>
      <c r="C134" t="s">
        <v>77</v>
      </c>
      <c r="D134" s="11">
        <v>0.91666666666666663</v>
      </c>
      <c r="E134" s="6" t="str">
        <f>HYPERLINK("https://www.nba.com/stats/player/1630166/boxscores-traditional", "Deni Avdija")</f>
        <v>Deni Avdija</v>
      </c>
      <c r="F134">
        <v>1.2</v>
      </c>
      <c r="G134" s="4">
        <v>0.748</v>
      </c>
      <c r="H134" s="3">
        <v>0.60641999999999996</v>
      </c>
      <c r="I134" s="3">
        <v>0.14230999999999999</v>
      </c>
      <c r="J134" s="3">
        <v>7.9799999999999992E-3</v>
      </c>
      <c r="K134" s="3">
        <v>9.0000000000000006E-5</v>
      </c>
      <c r="L134" s="3">
        <v>0</v>
      </c>
      <c r="M134" s="3">
        <v>0</v>
      </c>
      <c r="N134" s="5">
        <f>FG3M[[#This Row],[1+]]-FG3M[[#This Row],[2+]]</f>
        <v>0.46410999999999997</v>
      </c>
      <c r="O134" s="5">
        <f>FG3M[[#This Row],[2+]]-FG3M[[#This Row],[3+]]</f>
        <v>0.13433</v>
      </c>
      <c r="P134" s="5">
        <f>FG3M[[#This Row],[3+]]-FG3M[[#This Row],[4+]]</f>
        <v>7.8899999999999994E-3</v>
      </c>
      <c r="Q134" s="5">
        <f>FG3M[[#This Row],[4+]]-FG3M[[#This Row],[5+]]</f>
        <v>9.0000000000000006E-5</v>
      </c>
      <c r="R134" s="5">
        <f>FG3M[[#This Row],[5+]]-FG3M[[#This Row],[6+]]</f>
        <v>0</v>
      </c>
    </row>
    <row r="135" spans="1:18" x14ac:dyDescent="0.25">
      <c r="A135" s="10">
        <v>22400791</v>
      </c>
      <c r="B135" t="s">
        <v>165</v>
      </c>
      <c r="C135" t="s">
        <v>132</v>
      </c>
      <c r="D135" s="11">
        <v>0.8125</v>
      </c>
      <c r="E135" s="6" t="str">
        <f>HYPERLINK("https://www.nba.com/stats/player/1631213/boxscores-traditional", "Tyrese Martin")</f>
        <v>Tyrese Martin</v>
      </c>
      <c r="F135">
        <v>1</v>
      </c>
      <c r="G135" s="4">
        <v>0.89400000000000002</v>
      </c>
      <c r="H135" s="3">
        <v>0.5</v>
      </c>
      <c r="I135" s="3">
        <v>0.13136</v>
      </c>
      <c r="J135" s="3">
        <v>1.255E-2</v>
      </c>
      <c r="K135" s="3">
        <v>3.8999999999999999E-4</v>
      </c>
      <c r="L135" s="3">
        <v>0</v>
      </c>
      <c r="M135" s="3">
        <v>0</v>
      </c>
      <c r="N135" s="5">
        <f>FG3M[[#This Row],[1+]]-FG3M[[#This Row],[2+]]</f>
        <v>0.36863999999999997</v>
      </c>
      <c r="O135" s="5">
        <f>FG3M[[#This Row],[2+]]-FG3M[[#This Row],[3+]]</f>
        <v>0.11881</v>
      </c>
      <c r="P135" s="5">
        <f>FG3M[[#This Row],[3+]]-FG3M[[#This Row],[4+]]</f>
        <v>1.2160000000000001E-2</v>
      </c>
      <c r="Q135" s="5">
        <f>FG3M[[#This Row],[4+]]-FG3M[[#This Row],[5+]]</f>
        <v>3.8999999999999999E-4</v>
      </c>
      <c r="R135" s="5">
        <f>FG3M[[#This Row],[5+]]-FG3M[[#This Row],[6+]]</f>
        <v>0</v>
      </c>
    </row>
    <row r="136" spans="1:18" x14ac:dyDescent="0.25">
      <c r="A136" s="10">
        <v>22400790</v>
      </c>
      <c r="B136" t="s">
        <v>80</v>
      </c>
      <c r="C136" t="s">
        <v>143</v>
      </c>
      <c r="D136" s="11">
        <v>0.8125</v>
      </c>
      <c r="E136" s="6" t="str">
        <f>HYPERLINK("https://www.nba.com/stats/player/203484/boxscores-traditional", "Kentavious Caldwell-Pope")</f>
        <v>Kentavious Caldwell-Pope</v>
      </c>
      <c r="F136">
        <v>1</v>
      </c>
      <c r="G136" s="4">
        <v>0.63200000000000001</v>
      </c>
      <c r="H136" s="3">
        <v>0.5</v>
      </c>
      <c r="I136" s="3">
        <v>5.7049999999999997E-2</v>
      </c>
      <c r="J136" s="3">
        <v>7.9000000000000001E-4</v>
      </c>
      <c r="K136" s="3">
        <v>0</v>
      </c>
      <c r="L136" s="3">
        <v>0</v>
      </c>
      <c r="M136" s="3">
        <v>0</v>
      </c>
      <c r="N136" s="5">
        <f>FG3M[[#This Row],[1+]]-FG3M[[#This Row],[2+]]</f>
        <v>0.44295000000000001</v>
      </c>
      <c r="O136" s="5">
        <f>FG3M[[#This Row],[2+]]-FG3M[[#This Row],[3+]]</f>
        <v>5.6259999999999998E-2</v>
      </c>
      <c r="P136" s="5">
        <f>FG3M[[#This Row],[3+]]-FG3M[[#This Row],[4+]]</f>
        <v>7.9000000000000001E-4</v>
      </c>
      <c r="Q136" s="5">
        <f>FG3M[[#This Row],[4+]]-FG3M[[#This Row],[5+]]</f>
        <v>0</v>
      </c>
      <c r="R136" s="5">
        <f>FG3M[[#This Row],[5+]]-FG3M[[#This Row],[6+]]</f>
        <v>0</v>
      </c>
    </row>
    <row r="137" spans="1:18" x14ac:dyDescent="0.25">
      <c r="A137" s="10">
        <v>22400792</v>
      </c>
      <c r="B137" t="s">
        <v>247</v>
      </c>
      <c r="C137" t="s">
        <v>248</v>
      </c>
      <c r="D137" s="11">
        <v>0.8125</v>
      </c>
      <c r="E137" s="6" t="str">
        <f>HYPERLINK("https://www.nba.com/stats/player/1630172/boxscores-traditional", "Patrick Williams")</f>
        <v>Patrick Williams</v>
      </c>
      <c r="F137">
        <v>1</v>
      </c>
      <c r="G137" s="4">
        <v>0.63200000000000001</v>
      </c>
      <c r="H137" s="3">
        <v>0.5</v>
      </c>
      <c r="I137" s="3">
        <v>5.7049999999999997E-2</v>
      </c>
      <c r="J137" s="3">
        <v>7.9000000000000001E-4</v>
      </c>
      <c r="K137" s="3">
        <v>0</v>
      </c>
      <c r="L137" s="3">
        <v>0</v>
      </c>
      <c r="M137" s="3">
        <v>0</v>
      </c>
      <c r="N137" s="5">
        <f>FG3M[[#This Row],[1+]]-FG3M[[#This Row],[2+]]</f>
        <v>0.44295000000000001</v>
      </c>
      <c r="O137" s="5">
        <f>FG3M[[#This Row],[2+]]-FG3M[[#This Row],[3+]]</f>
        <v>5.6259999999999998E-2</v>
      </c>
      <c r="P137" s="5">
        <f>FG3M[[#This Row],[3+]]-FG3M[[#This Row],[4+]]</f>
        <v>7.9000000000000001E-4</v>
      </c>
      <c r="Q137" s="5">
        <f>FG3M[[#This Row],[4+]]-FG3M[[#This Row],[5+]]</f>
        <v>0</v>
      </c>
      <c r="R137" s="5">
        <f>FG3M[[#This Row],[5+]]-FG3M[[#This Row],[6+]]</f>
        <v>0</v>
      </c>
    </row>
    <row r="138" spans="1:18" x14ac:dyDescent="0.25">
      <c r="A138" s="10">
        <v>22400792</v>
      </c>
      <c r="B138" t="s">
        <v>247</v>
      </c>
      <c r="C138" t="s">
        <v>248</v>
      </c>
      <c r="D138" s="11">
        <v>0.8125</v>
      </c>
      <c r="E138" s="6" t="str">
        <f>HYPERLINK("https://www.nba.com/stats/player/1630245/boxscores-traditional", "Ayo Dosunmu")</f>
        <v>Ayo Dosunmu</v>
      </c>
      <c r="F138">
        <v>1</v>
      </c>
      <c r="G138" s="4">
        <v>0.63200000000000001</v>
      </c>
      <c r="H138" s="3">
        <v>0.5</v>
      </c>
      <c r="I138" s="3">
        <v>5.7049999999999997E-2</v>
      </c>
      <c r="J138" s="3">
        <v>7.9000000000000001E-4</v>
      </c>
      <c r="K138" s="3">
        <v>0</v>
      </c>
      <c r="L138" s="3">
        <v>0</v>
      </c>
      <c r="M138" s="3">
        <v>0</v>
      </c>
      <c r="N138" s="5">
        <f>FG3M[[#This Row],[1+]]-FG3M[[#This Row],[2+]]</f>
        <v>0.44295000000000001</v>
      </c>
      <c r="O138" s="5">
        <f>FG3M[[#This Row],[2+]]-FG3M[[#This Row],[3+]]</f>
        <v>5.6259999999999998E-2</v>
      </c>
      <c r="P138" s="5">
        <f>FG3M[[#This Row],[3+]]-FG3M[[#This Row],[4+]]</f>
        <v>7.9000000000000001E-4</v>
      </c>
      <c r="Q138" s="5">
        <f>FG3M[[#This Row],[4+]]-FG3M[[#This Row],[5+]]</f>
        <v>0</v>
      </c>
      <c r="R138" s="5">
        <f>FG3M[[#This Row],[5+]]-FG3M[[#This Row],[6+]]</f>
        <v>0</v>
      </c>
    </row>
    <row r="139" spans="1:18" x14ac:dyDescent="0.25">
      <c r="A139" s="10">
        <v>22400792</v>
      </c>
      <c r="B139" t="s">
        <v>248</v>
      </c>
      <c r="C139" t="s">
        <v>247</v>
      </c>
      <c r="D139" s="11">
        <v>0.8125</v>
      </c>
      <c r="E139" s="6" t="str">
        <f>HYPERLINK("https://www.nba.com/stats/player/1628969/boxscores-traditional", "Mikal Bridges")</f>
        <v>Mikal Bridges</v>
      </c>
      <c r="F139">
        <v>1</v>
      </c>
      <c r="G139" s="4">
        <v>0.63200000000000001</v>
      </c>
      <c r="H139" s="3">
        <v>0.5</v>
      </c>
      <c r="I139" s="3">
        <v>5.7049999999999997E-2</v>
      </c>
      <c r="J139" s="3">
        <v>7.9000000000000001E-4</v>
      </c>
      <c r="K139" s="3">
        <v>0</v>
      </c>
      <c r="L139" s="3">
        <v>0</v>
      </c>
      <c r="M139" s="3">
        <v>0</v>
      </c>
      <c r="N139" s="5">
        <f>FG3M[[#This Row],[1+]]-FG3M[[#This Row],[2+]]</f>
        <v>0.44295000000000001</v>
      </c>
      <c r="O139" s="5">
        <f>FG3M[[#This Row],[2+]]-FG3M[[#This Row],[3+]]</f>
        <v>5.6259999999999998E-2</v>
      </c>
      <c r="P139" s="5">
        <f>FG3M[[#This Row],[3+]]-FG3M[[#This Row],[4+]]</f>
        <v>7.9000000000000001E-4</v>
      </c>
      <c r="Q139" s="5">
        <f>FG3M[[#This Row],[4+]]-FG3M[[#This Row],[5+]]</f>
        <v>0</v>
      </c>
      <c r="R139" s="5">
        <f>FG3M[[#This Row],[5+]]-FG3M[[#This Row],[6+]]</f>
        <v>0</v>
      </c>
    </row>
    <row r="140" spans="1:18" x14ac:dyDescent="0.25">
      <c r="A140" s="10">
        <v>22400794</v>
      </c>
      <c r="B140" t="s">
        <v>79</v>
      </c>
      <c r="C140" t="s">
        <v>164</v>
      </c>
      <c r="D140" s="11">
        <v>0.875</v>
      </c>
      <c r="E140" s="6" t="str">
        <f>HYPERLINK("https://www.nba.com/stats/player/1629618/boxscores-traditional", "Jalen Pickett")</f>
        <v>Jalen Pickett</v>
      </c>
      <c r="F140">
        <v>1</v>
      </c>
      <c r="G140" s="4">
        <v>0.63200000000000001</v>
      </c>
      <c r="H140" s="3">
        <v>0.5</v>
      </c>
      <c r="I140" s="3">
        <v>5.7049999999999997E-2</v>
      </c>
      <c r="J140" s="3">
        <v>7.9000000000000001E-4</v>
      </c>
      <c r="K140" s="3">
        <v>0</v>
      </c>
      <c r="L140" s="3">
        <v>0</v>
      </c>
      <c r="M140" s="3">
        <v>0</v>
      </c>
      <c r="N140" s="5">
        <f>FG3M[[#This Row],[1+]]-FG3M[[#This Row],[2+]]</f>
        <v>0.44295000000000001</v>
      </c>
      <c r="O140" s="5">
        <f>FG3M[[#This Row],[2+]]-FG3M[[#This Row],[3+]]</f>
        <v>5.6259999999999998E-2</v>
      </c>
      <c r="P140" s="5">
        <f>FG3M[[#This Row],[3+]]-FG3M[[#This Row],[4+]]</f>
        <v>7.9000000000000001E-4</v>
      </c>
      <c r="Q140" s="5">
        <f>FG3M[[#This Row],[4+]]-FG3M[[#This Row],[5+]]</f>
        <v>0</v>
      </c>
      <c r="R140" s="5">
        <f>FG3M[[#This Row],[5+]]-FG3M[[#This Row],[6+]]</f>
        <v>0</v>
      </c>
    </row>
    <row r="141" spans="1:18" x14ac:dyDescent="0.25">
      <c r="N141" s="5" t="e">
        <f>FG3M[[#This Row],[1+]]-FG3M[[#This Row],[2+]]</f>
        <v>#VALUE!</v>
      </c>
      <c r="O141" s="5" t="e">
        <f>FG3M[[#This Row],[2+]]-FG3M[[#This Row],[3+]]</f>
        <v>#VALUE!</v>
      </c>
      <c r="P141" s="5" t="e">
        <f>FG3M[[#This Row],[3+]]-FG3M[[#This Row],[4+]]</f>
        <v>#VALUE!</v>
      </c>
      <c r="Q141" s="5" t="e">
        <f>FG3M[[#This Row],[4+]]-FG3M[[#This Row],[5+]]</f>
        <v>#VALUE!</v>
      </c>
      <c r="R141" s="5" t="e">
        <f>FG3M[[#This Row],[5+]]-FG3M[[#This Row],[6+]]</f>
        <v>#VALUE!</v>
      </c>
    </row>
    <row r="142" spans="1:18" x14ac:dyDescent="0.25">
      <c r="N142" s="5" t="e">
        <f>FG3M[[#This Row],[1+]]-FG3M[[#This Row],[2+]]</f>
        <v>#VALUE!</v>
      </c>
      <c r="O142" s="5" t="e">
        <f>FG3M[[#This Row],[2+]]-FG3M[[#This Row],[3+]]</f>
        <v>#VALUE!</v>
      </c>
      <c r="P142" s="5" t="e">
        <f>FG3M[[#This Row],[3+]]-FG3M[[#This Row],[4+]]</f>
        <v>#VALUE!</v>
      </c>
      <c r="Q142" s="5" t="e">
        <f>FG3M[[#This Row],[4+]]-FG3M[[#This Row],[5+]]</f>
        <v>#VALUE!</v>
      </c>
      <c r="R142" s="5" t="e">
        <f>FG3M[[#This Row],[5+]]-FG3M[[#This Row],[6+]]</f>
        <v>#VALUE!</v>
      </c>
    </row>
    <row r="143" spans="1:18" x14ac:dyDescent="0.25">
      <c r="N143" s="5" t="e">
        <f>FG3M[[#This Row],[1+]]-FG3M[[#This Row],[2+]]</f>
        <v>#VALUE!</v>
      </c>
      <c r="O143" s="5" t="e">
        <f>FG3M[[#This Row],[2+]]-FG3M[[#This Row],[3+]]</f>
        <v>#VALUE!</v>
      </c>
      <c r="P143" s="5" t="e">
        <f>FG3M[[#This Row],[3+]]-FG3M[[#This Row],[4+]]</f>
        <v>#VALUE!</v>
      </c>
      <c r="Q143" s="5" t="e">
        <f>FG3M[[#This Row],[4+]]-FG3M[[#This Row],[5+]]</f>
        <v>#VALUE!</v>
      </c>
      <c r="R143" s="5" t="e">
        <f>FG3M[[#This Row],[5+]]-FG3M[[#This Row],[6+]]</f>
        <v>#VALUE!</v>
      </c>
    </row>
    <row r="144" spans="1:18" x14ac:dyDescent="0.25">
      <c r="N144" s="5" t="e">
        <f>FG3M[[#This Row],[1+]]-FG3M[[#This Row],[2+]]</f>
        <v>#VALUE!</v>
      </c>
      <c r="O144" s="5" t="e">
        <f>FG3M[[#This Row],[2+]]-FG3M[[#This Row],[3+]]</f>
        <v>#VALUE!</v>
      </c>
      <c r="P144" s="5" t="e">
        <f>FG3M[[#This Row],[3+]]-FG3M[[#This Row],[4+]]</f>
        <v>#VALUE!</v>
      </c>
      <c r="Q144" s="5" t="e">
        <f>FG3M[[#This Row],[4+]]-FG3M[[#This Row],[5+]]</f>
        <v>#VALUE!</v>
      </c>
      <c r="R144" s="5" t="e">
        <f>FG3M[[#This Row],[5+]]-FG3M[[#This Row],[6+]]</f>
        <v>#VALUE!</v>
      </c>
    </row>
    <row r="145" spans="14:18" x14ac:dyDescent="0.25">
      <c r="N145" s="5" t="e">
        <f>FG3M[[#This Row],[1+]]-FG3M[[#This Row],[2+]]</f>
        <v>#VALUE!</v>
      </c>
      <c r="O145" s="5" t="e">
        <f>FG3M[[#This Row],[2+]]-FG3M[[#This Row],[3+]]</f>
        <v>#VALUE!</v>
      </c>
      <c r="P145" s="5" t="e">
        <f>FG3M[[#This Row],[3+]]-FG3M[[#This Row],[4+]]</f>
        <v>#VALUE!</v>
      </c>
      <c r="Q145" s="5" t="e">
        <f>FG3M[[#This Row],[4+]]-FG3M[[#This Row],[5+]]</f>
        <v>#VALUE!</v>
      </c>
      <c r="R145" s="5" t="e">
        <f>FG3M[[#This Row],[5+]]-FG3M[[#This Row],[6+]]</f>
        <v>#VALUE!</v>
      </c>
    </row>
    <row r="146" spans="14:18" x14ac:dyDescent="0.25">
      <c r="N146" s="5" t="e">
        <f>FG3M[[#This Row],[1+]]-FG3M[[#This Row],[2+]]</f>
        <v>#VALUE!</v>
      </c>
      <c r="O146" s="5" t="e">
        <f>FG3M[[#This Row],[2+]]-FG3M[[#This Row],[3+]]</f>
        <v>#VALUE!</v>
      </c>
      <c r="P146" s="5" t="e">
        <f>FG3M[[#This Row],[3+]]-FG3M[[#This Row],[4+]]</f>
        <v>#VALUE!</v>
      </c>
      <c r="Q146" s="5" t="e">
        <f>FG3M[[#This Row],[4+]]-FG3M[[#This Row],[5+]]</f>
        <v>#VALUE!</v>
      </c>
      <c r="R146" s="5" t="e">
        <f>FG3M[[#This Row],[5+]]-FG3M[[#This Row],[6+]]</f>
        <v>#VALUE!</v>
      </c>
    </row>
    <row r="147" spans="14:18" x14ac:dyDescent="0.25">
      <c r="N147" s="5" t="e">
        <f>FG3M[[#This Row],[1+]]-FG3M[[#This Row],[2+]]</f>
        <v>#VALUE!</v>
      </c>
      <c r="O147" s="5" t="e">
        <f>FG3M[[#This Row],[2+]]-FG3M[[#This Row],[3+]]</f>
        <v>#VALUE!</v>
      </c>
      <c r="P147" s="5" t="e">
        <f>FG3M[[#This Row],[3+]]-FG3M[[#This Row],[4+]]</f>
        <v>#VALUE!</v>
      </c>
      <c r="Q147" s="5" t="e">
        <f>FG3M[[#This Row],[4+]]-FG3M[[#This Row],[5+]]</f>
        <v>#VALUE!</v>
      </c>
      <c r="R147" s="5" t="e">
        <f>FG3M[[#This Row],[5+]]-FG3M[[#This Row],[6+]]</f>
        <v>#VALUE!</v>
      </c>
    </row>
    <row r="148" spans="14:18" x14ac:dyDescent="0.25">
      <c r="N148" s="5" t="e">
        <f>FG3M[[#This Row],[1+]]-FG3M[[#This Row],[2+]]</f>
        <v>#VALUE!</v>
      </c>
      <c r="O148" s="5" t="e">
        <f>FG3M[[#This Row],[2+]]-FG3M[[#This Row],[3+]]</f>
        <v>#VALUE!</v>
      </c>
      <c r="P148" s="5" t="e">
        <f>FG3M[[#This Row],[3+]]-FG3M[[#This Row],[4+]]</f>
        <v>#VALUE!</v>
      </c>
      <c r="Q148" s="5" t="e">
        <f>FG3M[[#This Row],[4+]]-FG3M[[#This Row],[5+]]</f>
        <v>#VALUE!</v>
      </c>
      <c r="R148" s="5" t="e">
        <f>FG3M[[#This Row],[5+]]-FG3M[[#This Row],[6+]]</f>
        <v>#VALUE!</v>
      </c>
    </row>
    <row r="149" spans="14:18" x14ac:dyDescent="0.25">
      <c r="N149" s="5" t="e">
        <f>FG3M[[#This Row],[1+]]-FG3M[[#This Row],[2+]]</f>
        <v>#VALUE!</v>
      </c>
      <c r="O149" s="5" t="e">
        <f>FG3M[[#This Row],[2+]]-FG3M[[#This Row],[3+]]</f>
        <v>#VALUE!</v>
      </c>
      <c r="P149" s="5" t="e">
        <f>FG3M[[#This Row],[3+]]-FG3M[[#This Row],[4+]]</f>
        <v>#VALUE!</v>
      </c>
      <c r="Q149" s="5" t="e">
        <f>FG3M[[#This Row],[4+]]-FG3M[[#This Row],[5+]]</f>
        <v>#VALUE!</v>
      </c>
      <c r="R149" s="5" t="e">
        <f>FG3M[[#This Row],[5+]]-FG3M[[#This Row],[6+]]</f>
        <v>#VALUE!</v>
      </c>
    </row>
    <row r="150" spans="14:18" x14ac:dyDescent="0.25">
      <c r="N150" s="5" t="e">
        <f>FG3M[[#This Row],[1+]]-FG3M[[#This Row],[2+]]</f>
        <v>#VALUE!</v>
      </c>
      <c r="O150" s="5" t="e">
        <f>FG3M[[#This Row],[2+]]-FG3M[[#This Row],[3+]]</f>
        <v>#VALUE!</v>
      </c>
      <c r="P150" s="5" t="e">
        <f>FG3M[[#This Row],[3+]]-FG3M[[#This Row],[4+]]</f>
        <v>#VALUE!</v>
      </c>
      <c r="Q150" s="5" t="e">
        <f>FG3M[[#This Row],[4+]]-FG3M[[#This Row],[5+]]</f>
        <v>#VALUE!</v>
      </c>
      <c r="R150" s="5" t="e">
        <f>FG3M[[#This Row],[5+]]-FG3M[[#This Row],[6+]]</f>
        <v>#VALUE!</v>
      </c>
    </row>
    <row r="151" spans="14:18" x14ac:dyDescent="0.25">
      <c r="N151" s="5" t="e">
        <f>FG3M[[#This Row],[1+]]-FG3M[[#This Row],[2+]]</f>
        <v>#VALUE!</v>
      </c>
      <c r="O151" s="5" t="e">
        <f>FG3M[[#This Row],[2+]]-FG3M[[#This Row],[3+]]</f>
        <v>#VALUE!</v>
      </c>
      <c r="P151" s="5" t="e">
        <f>FG3M[[#This Row],[3+]]-FG3M[[#This Row],[4+]]</f>
        <v>#VALUE!</v>
      </c>
      <c r="Q151" s="5" t="e">
        <f>FG3M[[#This Row],[4+]]-FG3M[[#This Row],[5+]]</f>
        <v>#VALUE!</v>
      </c>
      <c r="R151" s="5" t="e">
        <f>FG3M[[#This Row],[5+]]-FG3M[[#This Row],[6+]]</f>
        <v>#VALUE!</v>
      </c>
    </row>
    <row r="152" spans="14:18" x14ac:dyDescent="0.25">
      <c r="N152" s="5" t="e">
        <f>FG3M[[#This Row],[1+]]-FG3M[[#This Row],[2+]]</f>
        <v>#VALUE!</v>
      </c>
      <c r="O152" s="5" t="e">
        <f>FG3M[[#This Row],[2+]]-FG3M[[#This Row],[3+]]</f>
        <v>#VALUE!</v>
      </c>
      <c r="P152" s="5" t="e">
        <f>FG3M[[#This Row],[3+]]-FG3M[[#This Row],[4+]]</f>
        <v>#VALUE!</v>
      </c>
      <c r="Q152" s="5" t="e">
        <f>FG3M[[#This Row],[4+]]-FG3M[[#This Row],[5+]]</f>
        <v>#VALUE!</v>
      </c>
      <c r="R152" s="5" t="e">
        <f>FG3M[[#This Row],[5+]]-FG3M[[#This Row],[6+]]</f>
        <v>#VALUE!</v>
      </c>
    </row>
    <row r="153" spans="14:18" x14ac:dyDescent="0.25">
      <c r="N153" s="5" t="e">
        <f>FG3M[[#This Row],[1+]]-FG3M[[#This Row],[2+]]</f>
        <v>#VALUE!</v>
      </c>
      <c r="O153" s="5" t="e">
        <f>FG3M[[#This Row],[2+]]-FG3M[[#This Row],[3+]]</f>
        <v>#VALUE!</v>
      </c>
      <c r="P153" s="5" t="e">
        <f>FG3M[[#This Row],[3+]]-FG3M[[#This Row],[4+]]</f>
        <v>#VALUE!</v>
      </c>
      <c r="Q153" s="5" t="e">
        <f>FG3M[[#This Row],[4+]]-FG3M[[#This Row],[5+]]</f>
        <v>#VALUE!</v>
      </c>
      <c r="R153" s="5" t="e">
        <f>FG3M[[#This Row],[5+]]-FG3M[[#This Row],[6+]]</f>
        <v>#VALUE!</v>
      </c>
    </row>
    <row r="154" spans="14:18" x14ac:dyDescent="0.25">
      <c r="N154" s="5" t="e">
        <f>FG3M[[#This Row],[1+]]-FG3M[[#This Row],[2+]]</f>
        <v>#VALUE!</v>
      </c>
      <c r="O154" s="5" t="e">
        <f>FG3M[[#This Row],[2+]]-FG3M[[#This Row],[3+]]</f>
        <v>#VALUE!</v>
      </c>
      <c r="P154" s="5" t="e">
        <f>FG3M[[#This Row],[3+]]-FG3M[[#This Row],[4+]]</f>
        <v>#VALUE!</v>
      </c>
      <c r="Q154" s="5" t="e">
        <f>FG3M[[#This Row],[4+]]-FG3M[[#This Row],[5+]]</f>
        <v>#VALUE!</v>
      </c>
      <c r="R154" s="5" t="e">
        <f>FG3M[[#This Row],[5+]]-FG3M[[#This Row],[6+]]</f>
        <v>#VALUE!</v>
      </c>
    </row>
    <row r="155" spans="14:18" x14ac:dyDescent="0.25">
      <c r="N155" s="5" t="e">
        <f>FG3M[[#This Row],[1+]]-FG3M[[#This Row],[2+]]</f>
        <v>#VALUE!</v>
      </c>
      <c r="O155" s="5" t="e">
        <f>FG3M[[#This Row],[2+]]-FG3M[[#This Row],[3+]]</f>
        <v>#VALUE!</v>
      </c>
      <c r="P155" s="5" t="e">
        <f>FG3M[[#This Row],[3+]]-FG3M[[#This Row],[4+]]</f>
        <v>#VALUE!</v>
      </c>
      <c r="Q155" s="5" t="e">
        <f>FG3M[[#This Row],[4+]]-FG3M[[#This Row],[5+]]</f>
        <v>#VALUE!</v>
      </c>
      <c r="R155" s="5" t="e">
        <f>FG3M[[#This Row],[5+]]-FG3M[[#This Row],[6+]]</f>
        <v>#VALUE!</v>
      </c>
    </row>
    <row r="156" spans="14:18" x14ac:dyDescent="0.25">
      <c r="N156" s="5" t="e">
        <f>FG3M[[#This Row],[1+]]-FG3M[[#This Row],[2+]]</f>
        <v>#VALUE!</v>
      </c>
      <c r="O156" s="5" t="e">
        <f>FG3M[[#This Row],[2+]]-FG3M[[#This Row],[3+]]</f>
        <v>#VALUE!</v>
      </c>
      <c r="P156" s="5" t="e">
        <f>FG3M[[#This Row],[3+]]-FG3M[[#This Row],[4+]]</f>
        <v>#VALUE!</v>
      </c>
      <c r="Q156" s="5" t="e">
        <f>FG3M[[#This Row],[4+]]-FG3M[[#This Row],[5+]]</f>
        <v>#VALUE!</v>
      </c>
      <c r="R156" s="5" t="e">
        <f>FG3M[[#This Row],[5+]]-FG3M[[#This Row],[6+]]</f>
        <v>#VALUE!</v>
      </c>
    </row>
    <row r="157" spans="14:18" x14ac:dyDescent="0.25">
      <c r="N157" s="5" t="e">
        <f>FG3M[[#This Row],[1+]]-FG3M[[#This Row],[2+]]</f>
        <v>#VALUE!</v>
      </c>
      <c r="O157" s="5" t="e">
        <f>FG3M[[#This Row],[2+]]-FG3M[[#This Row],[3+]]</f>
        <v>#VALUE!</v>
      </c>
      <c r="P157" s="5" t="e">
        <f>FG3M[[#This Row],[3+]]-FG3M[[#This Row],[4+]]</f>
        <v>#VALUE!</v>
      </c>
      <c r="Q157" s="5" t="e">
        <f>FG3M[[#This Row],[4+]]-FG3M[[#This Row],[5+]]</f>
        <v>#VALUE!</v>
      </c>
      <c r="R157" s="5" t="e">
        <f>FG3M[[#This Row],[5+]]-FG3M[[#This Row],[6+]]</f>
        <v>#VALUE!</v>
      </c>
    </row>
    <row r="158" spans="14:18" x14ac:dyDescent="0.25">
      <c r="N158" s="5" t="e">
        <f>FG3M[[#This Row],[1+]]-FG3M[[#This Row],[2+]]</f>
        <v>#VALUE!</v>
      </c>
      <c r="O158" s="5" t="e">
        <f>FG3M[[#This Row],[2+]]-FG3M[[#This Row],[3+]]</f>
        <v>#VALUE!</v>
      </c>
      <c r="P158" s="5" t="e">
        <f>FG3M[[#This Row],[3+]]-FG3M[[#This Row],[4+]]</f>
        <v>#VALUE!</v>
      </c>
      <c r="Q158" s="5" t="e">
        <f>FG3M[[#This Row],[4+]]-FG3M[[#This Row],[5+]]</f>
        <v>#VALUE!</v>
      </c>
      <c r="R158" s="5" t="e">
        <f>FG3M[[#This Row],[5+]]-FG3M[[#This Row],[6+]]</f>
        <v>#VALUE!</v>
      </c>
    </row>
    <row r="159" spans="14:18" x14ac:dyDescent="0.25">
      <c r="N159" s="5" t="e">
        <f>FG3M[[#This Row],[1+]]-FG3M[[#This Row],[2+]]</f>
        <v>#VALUE!</v>
      </c>
      <c r="O159" s="5" t="e">
        <f>FG3M[[#This Row],[2+]]-FG3M[[#This Row],[3+]]</f>
        <v>#VALUE!</v>
      </c>
      <c r="P159" s="5" t="e">
        <f>FG3M[[#This Row],[3+]]-FG3M[[#This Row],[4+]]</f>
        <v>#VALUE!</v>
      </c>
      <c r="Q159" s="5" t="e">
        <f>FG3M[[#This Row],[4+]]-FG3M[[#This Row],[5+]]</f>
        <v>#VALUE!</v>
      </c>
      <c r="R159" s="5" t="e">
        <f>FG3M[[#This Row],[5+]]-FG3M[[#This Row],[6+]]</f>
        <v>#VALUE!</v>
      </c>
    </row>
    <row r="160" spans="14:18" x14ac:dyDescent="0.25">
      <c r="N160" s="5" t="e">
        <f>FG3M[[#This Row],[1+]]-FG3M[[#This Row],[2+]]</f>
        <v>#VALUE!</v>
      </c>
      <c r="O160" s="5" t="e">
        <f>FG3M[[#This Row],[2+]]-FG3M[[#This Row],[3+]]</f>
        <v>#VALUE!</v>
      </c>
      <c r="P160" s="5" t="e">
        <f>FG3M[[#This Row],[3+]]-FG3M[[#This Row],[4+]]</f>
        <v>#VALUE!</v>
      </c>
      <c r="Q160" s="5" t="e">
        <f>FG3M[[#This Row],[4+]]-FG3M[[#This Row],[5+]]</f>
        <v>#VALUE!</v>
      </c>
      <c r="R160" s="5" t="e">
        <f>FG3M[[#This Row],[5+]]-FG3M[[#This Row],[6+]]</f>
        <v>#VALUE!</v>
      </c>
    </row>
    <row r="161" spans="14:18" x14ac:dyDescent="0.25">
      <c r="N161" s="5" t="e">
        <f>FG3M[[#This Row],[1+]]-FG3M[[#This Row],[2+]]</f>
        <v>#VALUE!</v>
      </c>
      <c r="O161" s="5" t="e">
        <f>FG3M[[#This Row],[2+]]-FG3M[[#This Row],[3+]]</f>
        <v>#VALUE!</v>
      </c>
      <c r="P161" s="5" t="e">
        <f>FG3M[[#This Row],[3+]]-FG3M[[#This Row],[4+]]</f>
        <v>#VALUE!</v>
      </c>
      <c r="Q161" s="5" t="e">
        <f>FG3M[[#This Row],[4+]]-FG3M[[#This Row],[5+]]</f>
        <v>#VALUE!</v>
      </c>
      <c r="R161" s="5" t="e">
        <f>FG3M[[#This Row],[5+]]-FG3M[[#This Row],[6+]]</f>
        <v>#VALUE!</v>
      </c>
    </row>
    <row r="162" spans="14:18" x14ac:dyDescent="0.25">
      <c r="N162" s="5" t="e">
        <f>FG3M[[#This Row],[1+]]-FG3M[[#This Row],[2+]]</f>
        <v>#VALUE!</v>
      </c>
      <c r="O162" s="5" t="e">
        <f>FG3M[[#This Row],[2+]]-FG3M[[#This Row],[3+]]</f>
        <v>#VALUE!</v>
      </c>
      <c r="P162" s="5" t="e">
        <f>FG3M[[#This Row],[3+]]-FG3M[[#This Row],[4+]]</f>
        <v>#VALUE!</v>
      </c>
      <c r="Q162" s="5" t="e">
        <f>FG3M[[#This Row],[4+]]-FG3M[[#This Row],[5+]]</f>
        <v>#VALUE!</v>
      </c>
      <c r="R162" s="5" t="e">
        <f>FG3M[[#This Row],[5+]]-FG3M[[#This Row],[6+]]</f>
        <v>#VALUE!</v>
      </c>
    </row>
    <row r="163" spans="14:18" x14ac:dyDescent="0.25">
      <c r="N163" s="5" t="e">
        <f>FG3M[[#This Row],[1+]]-FG3M[[#This Row],[2+]]</f>
        <v>#VALUE!</v>
      </c>
      <c r="O163" s="5" t="e">
        <f>FG3M[[#This Row],[2+]]-FG3M[[#This Row],[3+]]</f>
        <v>#VALUE!</v>
      </c>
      <c r="P163" s="5" t="e">
        <f>FG3M[[#This Row],[3+]]-FG3M[[#This Row],[4+]]</f>
        <v>#VALUE!</v>
      </c>
      <c r="Q163" s="5" t="e">
        <f>FG3M[[#This Row],[4+]]-FG3M[[#This Row],[5+]]</f>
        <v>#VALUE!</v>
      </c>
      <c r="R163" s="5" t="e">
        <f>FG3M[[#This Row],[5+]]-FG3M[[#This Row],[6+]]</f>
        <v>#VALUE!</v>
      </c>
    </row>
    <row r="164" spans="14:18" x14ac:dyDescent="0.25">
      <c r="N164" s="5" t="e">
        <f>FG3M[[#This Row],[1+]]-FG3M[[#This Row],[2+]]</f>
        <v>#VALUE!</v>
      </c>
      <c r="O164" s="5" t="e">
        <f>FG3M[[#This Row],[2+]]-FG3M[[#This Row],[3+]]</f>
        <v>#VALUE!</v>
      </c>
      <c r="P164" s="5" t="e">
        <f>FG3M[[#This Row],[3+]]-FG3M[[#This Row],[4+]]</f>
        <v>#VALUE!</v>
      </c>
      <c r="Q164" s="5" t="e">
        <f>FG3M[[#This Row],[4+]]-FG3M[[#This Row],[5+]]</f>
        <v>#VALUE!</v>
      </c>
      <c r="R164" s="5" t="e">
        <f>FG3M[[#This Row],[5+]]-FG3M[[#This Row],[6+]]</f>
        <v>#VALUE!</v>
      </c>
    </row>
    <row r="165" spans="14:18" x14ac:dyDescent="0.25">
      <c r="N165" s="5" t="e">
        <f>FG3M[[#This Row],[1+]]-FG3M[[#This Row],[2+]]</f>
        <v>#VALUE!</v>
      </c>
      <c r="O165" s="5" t="e">
        <f>FG3M[[#This Row],[2+]]-FG3M[[#This Row],[3+]]</f>
        <v>#VALUE!</v>
      </c>
      <c r="P165" s="5" t="e">
        <f>FG3M[[#This Row],[3+]]-FG3M[[#This Row],[4+]]</f>
        <v>#VALUE!</v>
      </c>
      <c r="Q165" s="5" t="e">
        <f>FG3M[[#This Row],[4+]]-FG3M[[#This Row],[5+]]</f>
        <v>#VALUE!</v>
      </c>
      <c r="R165" s="5" t="e">
        <f>FG3M[[#This Row],[5+]]-FG3M[[#This Row],[6+]]</f>
        <v>#VALUE!</v>
      </c>
    </row>
    <row r="166" spans="14:18" x14ac:dyDescent="0.25">
      <c r="N166" s="5" t="e">
        <f>FG3M[[#This Row],[1+]]-FG3M[[#This Row],[2+]]</f>
        <v>#VALUE!</v>
      </c>
      <c r="O166" s="5" t="e">
        <f>FG3M[[#This Row],[2+]]-FG3M[[#This Row],[3+]]</f>
        <v>#VALUE!</v>
      </c>
      <c r="P166" s="5" t="e">
        <f>FG3M[[#This Row],[3+]]-FG3M[[#This Row],[4+]]</f>
        <v>#VALUE!</v>
      </c>
      <c r="Q166" s="5" t="e">
        <f>FG3M[[#This Row],[4+]]-FG3M[[#This Row],[5+]]</f>
        <v>#VALUE!</v>
      </c>
      <c r="R166" s="5" t="e">
        <f>FG3M[[#This Row],[5+]]-FG3M[[#This Row],[6+]]</f>
        <v>#VALUE!</v>
      </c>
    </row>
    <row r="167" spans="14:18" x14ac:dyDescent="0.25">
      <c r="N167" s="5" t="e">
        <f>FG3M[[#This Row],[1+]]-FG3M[[#This Row],[2+]]</f>
        <v>#VALUE!</v>
      </c>
      <c r="O167" s="5" t="e">
        <f>FG3M[[#This Row],[2+]]-FG3M[[#This Row],[3+]]</f>
        <v>#VALUE!</v>
      </c>
      <c r="P167" s="5" t="e">
        <f>FG3M[[#This Row],[3+]]-FG3M[[#This Row],[4+]]</f>
        <v>#VALUE!</v>
      </c>
      <c r="Q167" s="5" t="e">
        <f>FG3M[[#This Row],[4+]]-FG3M[[#This Row],[5+]]</f>
        <v>#VALUE!</v>
      </c>
      <c r="R167" s="5" t="e">
        <f>FG3M[[#This Row],[5+]]-FG3M[[#This Row],[6+]]</f>
        <v>#VALUE!</v>
      </c>
    </row>
    <row r="168" spans="14:18" x14ac:dyDescent="0.25">
      <c r="N168" s="5" t="e">
        <f>FG3M[[#This Row],[1+]]-FG3M[[#This Row],[2+]]</f>
        <v>#VALUE!</v>
      </c>
      <c r="O168" s="5" t="e">
        <f>FG3M[[#This Row],[2+]]-FG3M[[#This Row],[3+]]</f>
        <v>#VALUE!</v>
      </c>
      <c r="P168" s="5" t="e">
        <f>FG3M[[#This Row],[3+]]-FG3M[[#This Row],[4+]]</f>
        <v>#VALUE!</v>
      </c>
      <c r="Q168" s="5" t="e">
        <f>FG3M[[#This Row],[4+]]-FG3M[[#This Row],[5+]]</f>
        <v>#VALUE!</v>
      </c>
      <c r="R168" s="5" t="e">
        <f>FG3M[[#This Row],[5+]]-FG3M[[#This Row],[6+]]</f>
        <v>#VALUE!</v>
      </c>
    </row>
    <row r="169" spans="14:18" x14ac:dyDescent="0.25">
      <c r="N169" s="5" t="e">
        <f>FG3M[[#This Row],[1+]]-FG3M[[#This Row],[2+]]</f>
        <v>#VALUE!</v>
      </c>
      <c r="O169" s="5" t="e">
        <f>FG3M[[#This Row],[2+]]-FG3M[[#This Row],[3+]]</f>
        <v>#VALUE!</v>
      </c>
      <c r="P169" s="5" t="e">
        <f>FG3M[[#This Row],[3+]]-FG3M[[#This Row],[4+]]</f>
        <v>#VALUE!</v>
      </c>
      <c r="Q169" s="5" t="e">
        <f>FG3M[[#This Row],[4+]]-FG3M[[#This Row],[5+]]</f>
        <v>#VALUE!</v>
      </c>
      <c r="R169" s="5" t="e">
        <f>FG3M[[#This Row],[5+]]-FG3M[[#This Row],[6+]]</f>
        <v>#VALUE!</v>
      </c>
    </row>
    <row r="170" spans="14:18" x14ac:dyDescent="0.25">
      <c r="N170" s="5" t="e">
        <f>FG3M[[#This Row],[1+]]-FG3M[[#This Row],[2+]]</f>
        <v>#VALUE!</v>
      </c>
      <c r="O170" s="5" t="e">
        <f>FG3M[[#This Row],[2+]]-FG3M[[#This Row],[3+]]</f>
        <v>#VALUE!</v>
      </c>
      <c r="P170" s="5" t="e">
        <f>FG3M[[#This Row],[3+]]-FG3M[[#This Row],[4+]]</f>
        <v>#VALUE!</v>
      </c>
      <c r="Q170" s="5" t="e">
        <f>FG3M[[#This Row],[4+]]-FG3M[[#This Row],[5+]]</f>
        <v>#VALUE!</v>
      </c>
      <c r="R170" s="5" t="e">
        <f>FG3M[[#This Row],[5+]]-FG3M[[#This Row],[6+]]</f>
        <v>#VALUE!</v>
      </c>
    </row>
    <row r="171" spans="14:18" x14ac:dyDescent="0.25">
      <c r="N171" s="5" t="e">
        <f>FG3M[[#This Row],[1+]]-FG3M[[#This Row],[2+]]</f>
        <v>#VALUE!</v>
      </c>
      <c r="O171" s="5" t="e">
        <f>FG3M[[#This Row],[2+]]-FG3M[[#This Row],[3+]]</f>
        <v>#VALUE!</v>
      </c>
      <c r="P171" s="5" t="e">
        <f>FG3M[[#This Row],[3+]]-FG3M[[#This Row],[4+]]</f>
        <v>#VALUE!</v>
      </c>
      <c r="Q171" s="5" t="e">
        <f>FG3M[[#This Row],[4+]]-FG3M[[#This Row],[5+]]</f>
        <v>#VALUE!</v>
      </c>
      <c r="R171" s="5" t="e">
        <f>FG3M[[#This Row],[5+]]-FG3M[[#This Row],[6+]]</f>
        <v>#VALUE!</v>
      </c>
    </row>
    <row r="172" spans="14:18" x14ac:dyDescent="0.25">
      <c r="N172" s="5" t="e">
        <f>FG3M[[#This Row],[1+]]-FG3M[[#This Row],[2+]]</f>
        <v>#VALUE!</v>
      </c>
      <c r="O172" s="5" t="e">
        <f>FG3M[[#This Row],[2+]]-FG3M[[#This Row],[3+]]</f>
        <v>#VALUE!</v>
      </c>
      <c r="P172" s="5" t="e">
        <f>FG3M[[#This Row],[3+]]-FG3M[[#This Row],[4+]]</f>
        <v>#VALUE!</v>
      </c>
      <c r="Q172" s="5" t="e">
        <f>FG3M[[#This Row],[4+]]-FG3M[[#This Row],[5+]]</f>
        <v>#VALUE!</v>
      </c>
      <c r="R172" s="5" t="e">
        <f>FG3M[[#This Row],[5+]]-FG3M[[#This Row],[6+]]</f>
        <v>#VALUE!</v>
      </c>
    </row>
    <row r="173" spans="14:18" x14ac:dyDescent="0.25">
      <c r="N173" s="5" t="e">
        <f>FG3M[[#This Row],[1+]]-FG3M[[#This Row],[2+]]</f>
        <v>#VALUE!</v>
      </c>
      <c r="O173" s="5" t="e">
        <f>FG3M[[#This Row],[2+]]-FG3M[[#This Row],[3+]]</f>
        <v>#VALUE!</v>
      </c>
      <c r="P173" s="5" t="e">
        <f>FG3M[[#This Row],[3+]]-FG3M[[#This Row],[4+]]</f>
        <v>#VALUE!</v>
      </c>
      <c r="Q173" s="5" t="e">
        <f>FG3M[[#This Row],[4+]]-FG3M[[#This Row],[5+]]</f>
        <v>#VALUE!</v>
      </c>
      <c r="R173" s="5" t="e">
        <f>FG3M[[#This Row],[5+]]-FG3M[[#This Row],[6+]]</f>
        <v>#VALUE!</v>
      </c>
    </row>
    <row r="174" spans="14:18" x14ac:dyDescent="0.25">
      <c r="N174" s="5" t="e">
        <f>FG3M[[#This Row],[1+]]-FG3M[[#This Row],[2+]]</f>
        <v>#VALUE!</v>
      </c>
      <c r="O174" s="5" t="e">
        <f>FG3M[[#This Row],[2+]]-FG3M[[#This Row],[3+]]</f>
        <v>#VALUE!</v>
      </c>
      <c r="P174" s="5" t="e">
        <f>FG3M[[#This Row],[3+]]-FG3M[[#This Row],[4+]]</f>
        <v>#VALUE!</v>
      </c>
      <c r="Q174" s="5" t="e">
        <f>FG3M[[#This Row],[4+]]-FG3M[[#This Row],[5+]]</f>
        <v>#VALUE!</v>
      </c>
      <c r="R174" s="5" t="e">
        <f>FG3M[[#This Row],[5+]]-FG3M[[#This Row],[6+]]</f>
        <v>#VALUE!</v>
      </c>
    </row>
    <row r="175" spans="14:18" x14ac:dyDescent="0.25">
      <c r="N175" s="5" t="e">
        <f>FG3M[[#This Row],[1+]]-FG3M[[#This Row],[2+]]</f>
        <v>#VALUE!</v>
      </c>
      <c r="O175" s="5" t="e">
        <f>FG3M[[#This Row],[2+]]-FG3M[[#This Row],[3+]]</f>
        <v>#VALUE!</v>
      </c>
      <c r="P175" s="5" t="e">
        <f>FG3M[[#This Row],[3+]]-FG3M[[#This Row],[4+]]</f>
        <v>#VALUE!</v>
      </c>
      <c r="Q175" s="5" t="e">
        <f>FG3M[[#This Row],[4+]]-FG3M[[#This Row],[5+]]</f>
        <v>#VALUE!</v>
      </c>
      <c r="R175" s="5" t="e">
        <f>FG3M[[#This Row],[5+]]-FG3M[[#This Row],[6+]]</f>
        <v>#VALUE!</v>
      </c>
    </row>
    <row r="176" spans="14:18" x14ac:dyDescent="0.25">
      <c r="N176" s="5" t="e">
        <f>FG3M[[#This Row],[1+]]-FG3M[[#This Row],[2+]]</f>
        <v>#VALUE!</v>
      </c>
      <c r="O176" s="5" t="e">
        <f>FG3M[[#This Row],[2+]]-FG3M[[#This Row],[3+]]</f>
        <v>#VALUE!</v>
      </c>
      <c r="P176" s="5" t="e">
        <f>FG3M[[#This Row],[3+]]-FG3M[[#This Row],[4+]]</f>
        <v>#VALUE!</v>
      </c>
      <c r="Q176" s="5" t="e">
        <f>FG3M[[#This Row],[4+]]-FG3M[[#This Row],[5+]]</f>
        <v>#VALUE!</v>
      </c>
      <c r="R176" s="5" t="e">
        <f>FG3M[[#This Row],[5+]]-FG3M[[#This Row],[6+]]</f>
        <v>#VALUE!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140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zoomScale="175" zoomScaleNormal="175" workbookViewId="0">
      <pane xSplit="7" ySplit="1" topLeftCell="T26" activePane="bottomRight" state="frozen"/>
      <selection activeCell="O4" sqref="O4"/>
      <selection pane="topRight" activeCell="O4" sqref="O4"/>
      <selection pane="bottomLeft" activeCell="O4" sqref="O4"/>
      <selection pane="bottomRight" activeCell="E58" sqref="E58"/>
    </sheetView>
  </sheetViews>
  <sheetFormatPr defaultColWidth="11.42578125" defaultRowHeight="15" x14ac:dyDescent="0.25"/>
  <cols>
    <col min="1" max="1" width="13.140625" hidden="1" customWidth="1"/>
    <col min="2" max="3" width="11.85546875" bestFit="1" customWidth="1"/>
    <col min="4" max="4" width="11.5703125" bestFit="1" customWidth="1"/>
    <col min="5" max="5" width="23.140625" style="8" bestFit="1" customWidth="1"/>
    <col min="6" max="6" width="6.5703125" bestFit="1" customWidth="1"/>
    <col min="7" max="7" width="7.28515625" bestFit="1" customWidth="1"/>
    <col min="8" max="29" width="8.42578125" bestFit="1" customWidth="1"/>
    <col min="30" max="49" width="7.42578125" bestFit="1" customWidth="1"/>
    <col min="50" max="90" width="8.28515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9" t="str">
        <f>HYPERLINK("https://www.nba.com/stats/player/1630217/boxscores-traditional", "Desmond Bane")</f>
        <v>Desmond Bane</v>
      </c>
      <c r="F2">
        <v>26.2</v>
      </c>
      <c r="G2" s="4">
        <v>2.1349999999999998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0.99994000000000005</v>
      </c>
      <c r="S2" s="3">
        <v>0.99961999999999995</v>
      </c>
      <c r="T2" s="3">
        <v>0.99812999999999996</v>
      </c>
      <c r="U2" s="3">
        <v>0.99265999999999999</v>
      </c>
      <c r="V2" s="3">
        <v>0.97558</v>
      </c>
      <c r="W2" s="3">
        <v>0.93318999999999996</v>
      </c>
      <c r="X2" s="3">
        <v>0.84848999999999997</v>
      </c>
      <c r="Y2" s="3">
        <v>0.71226</v>
      </c>
      <c r="Z2" s="3">
        <v>0.53586</v>
      </c>
      <c r="AA2" s="3">
        <v>0.35569000000000001</v>
      </c>
      <c r="AB2" s="3">
        <v>0.20044999999999999</v>
      </c>
      <c r="AC2" s="3">
        <v>9.5100000000000004E-2</v>
      </c>
      <c r="AD2" s="3">
        <v>3.7539999999999997E-2</v>
      </c>
      <c r="AE2" s="3">
        <v>1.222E-2</v>
      </c>
      <c r="AF2" s="3">
        <v>3.2599999999999999E-3</v>
      </c>
      <c r="AG2" s="3">
        <v>7.1000000000000002E-4</v>
      </c>
      <c r="AH2" s="3">
        <v>1.2999999999999999E-4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5">
        <f>P_A[[#This Row],[8+]]-P_A[[#This Row],[9+]]</f>
        <v>0</v>
      </c>
      <c r="AY2" s="5">
        <f>P_A[[#This Row],[9+]]-P_A[[#This Row],[10+]]</f>
        <v>0</v>
      </c>
      <c r="AZ2" s="5">
        <f>P_A[[#This Row],[10+]]-P_A[[#This Row],[11+]]</f>
        <v>0</v>
      </c>
      <c r="BA2" s="5">
        <f>P_A[[#This Row],[11+]]-P_A[[#This Row],[12+]]</f>
        <v>0</v>
      </c>
      <c r="BB2" s="5">
        <f>P_A[[#This Row],[12+]]-P_A[[#This Row],[13+]]</f>
        <v>0</v>
      </c>
      <c r="BC2" s="5">
        <f>P_A[[#This Row],[13+]]-P_A[[#This Row],[14+]]</f>
        <v>0</v>
      </c>
      <c r="BD2" s="5">
        <f>P_A[[#This Row],[14+]]-P_A[[#This Row],[15+]]</f>
        <v>0</v>
      </c>
      <c r="BE2" s="5">
        <f>P_A[[#This Row],[15+]]-P_A[[#This Row],[16+]]</f>
        <v>0</v>
      </c>
      <c r="BF2" s="5">
        <f>P_A[[#This Row],[16+]]-P_A[[#This Row],[17+]]</f>
        <v>0</v>
      </c>
      <c r="BG2" s="5">
        <f>P_A[[#This Row],[17+]]-P_A[[#This Row],[18+]]</f>
        <v>5.9999999999948983E-5</v>
      </c>
      <c r="BH2" s="5">
        <f>P_A[[#This Row],[18+]]-P_A[[#This Row],[19+]]</f>
        <v>3.2000000000009798E-4</v>
      </c>
      <c r="BI2" s="5">
        <f>P_A[[#This Row],[19+]]-P_A[[#This Row],[20+]]</f>
        <v>1.4899999999999913E-3</v>
      </c>
      <c r="BJ2" s="5">
        <f>P_A[[#This Row],[20+]]-P_A[[#This Row],[21+]]</f>
        <v>5.4699999999999749E-3</v>
      </c>
      <c r="BK2" s="5">
        <f>P_A[[#This Row],[21+]]-P_A[[#This Row],[22+]]</f>
        <v>1.7079999999999984E-2</v>
      </c>
      <c r="BL2" s="5">
        <f>P_A[[#This Row],[22+]]-P_A[[#This Row],[23+]]</f>
        <v>4.2390000000000039E-2</v>
      </c>
      <c r="BM2" s="5">
        <f>P_A[[#This Row],[23+]]-P_A[[#This Row],[24+]]</f>
        <v>8.4699999999999998E-2</v>
      </c>
      <c r="BN2" s="5">
        <f>P_A[[#This Row],[24+]]-P_A[[#This Row],[25+]]</f>
        <v>0.13622999999999996</v>
      </c>
      <c r="BO2" s="5">
        <f>P_A[[#This Row],[25+]]-P_A[[#This Row],[26+]]</f>
        <v>0.1764</v>
      </c>
      <c r="BP2" s="5">
        <f>P_A[[#This Row],[26+]]-P_A[[#This Row],[27+]]</f>
        <v>0.18017</v>
      </c>
      <c r="BQ2" s="5">
        <f>P_A[[#This Row],[27+]]-P_A[[#This Row],[28+]]</f>
        <v>0.15524000000000002</v>
      </c>
      <c r="BR2" s="5">
        <f>P_A[[#This Row],[28+]]-P_A[[#This Row],[29+]]</f>
        <v>0.10534999999999999</v>
      </c>
      <c r="BS2" s="5">
        <f>P_A[[#This Row],[29+]]-P_A[[#This Row],[30+]]</f>
        <v>5.7560000000000007E-2</v>
      </c>
      <c r="BT2" s="5">
        <f>P_A[[#This Row],[30+]]-P_A[[#This Row],[31+]]</f>
        <v>2.5319999999999995E-2</v>
      </c>
      <c r="BU2" s="5">
        <f>P_A[[#This Row],[31+]]-P_A[[#This Row],[32+]]</f>
        <v>8.9599999999999992E-3</v>
      </c>
      <c r="BV2" s="5">
        <f>P_A[[#This Row],[32+]]-P_A[[#This Row],[33+]]</f>
        <v>2.5499999999999997E-3</v>
      </c>
      <c r="BW2" s="5">
        <f>P_A[[#This Row],[33+]]-P_A[[#This Row],[34+]]</f>
        <v>5.8E-4</v>
      </c>
      <c r="BX2" s="5">
        <f>P_A[[#This Row],[34+]]-P_A[[#This Row],[35+]]</f>
        <v>1.2999999999999999E-4</v>
      </c>
      <c r="BY2" s="5">
        <f>P_A[[#This Row],[35+]]-P_A[[#This Row],[36+]]</f>
        <v>0</v>
      </c>
      <c r="BZ2" s="5">
        <f>P_A[[#This Row],[36+]]-P_A[[#This Row],[37+]]</f>
        <v>0</v>
      </c>
      <c r="CA2" s="5">
        <f>P_A[[#This Row],[37+]]-P_A[[#This Row],[38+]]</f>
        <v>0</v>
      </c>
      <c r="CB2" s="5">
        <f>P_A[[#This Row],[38+]]-P_A[[#This Row],[39+]]</f>
        <v>0</v>
      </c>
      <c r="CC2" s="5">
        <f>P_A[[#This Row],[39+]]-P_A[[#This Row],[40+]]</f>
        <v>0</v>
      </c>
      <c r="CD2" s="5">
        <f>P_A[[#This Row],[40+]]-P_A[[#This Row],[41+]]</f>
        <v>0</v>
      </c>
      <c r="CE2" s="5">
        <f>P_A[[#This Row],[41+]]-P_A[[#This Row],[42+]]</f>
        <v>0</v>
      </c>
      <c r="CF2" s="5">
        <f>P_A[[#This Row],[42+]]-P_A[[#This Row],[43+]]</f>
        <v>0</v>
      </c>
      <c r="CG2" s="5">
        <f>P_A[[#This Row],[43+]]-P_A[[#This Row],[44+]]</f>
        <v>0</v>
      </c>
      <c r="CH2" s="5">
        <f>P_A[[#This Row],[44+]]-P_A[[#This Row],[45+]]</f>
        <v>0</v>
      </c>
      <c r="CI2" s="5">
        <f>P_A[[#This Row],[45+]]-P_A[[#This Row],[46+]]</f>
        <v>0</v>
      </c>
      <c r="CJ2" s="5">
        <f>P_A[[#This Row],[46+]]-P_A[[#This Row],[47+]]</f>
        <v>0</v>
      </c>
      <c r="CK2" s="5">
        <f>P_A[[#This Row],[47+]]-P_A[[#This Row],[48+]]</f>
        <v>0</v>
      </c>
      <c r="CL2" s="5">
        <f>P_A[[#This Row],[48+]]-P_A[[#This Row],[49+]]</f>
        <v>0</v>
      </c>
    </row>
    <row r="3" spans="1:90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9" t="str">
        <f>HYPERLINK("https://www.nba.com/stats/player/1629630/boxscores-traditional", "Ja Morant")</f>
        <v>Ja Morant</v>
      </c>
      <c r="F3">
        <v>26.6</v>
      </c>
      <c r="G3" s="4">
        <v>8.4290000000000003</v>
      </c>
      <c r="H3" s="3">
        <v>0.98645000000000005</v>
      </c>
      <c r="I3" s="3">
        <v>0.98168999999999995</v>
      </c>
      <c r="J3" s="3">
        <v>0.97558</v>
      </c>
      <c r="K3" s="3">
        <v>0.96784000000000003</v>
      </c>
      <c r="L3" s="3">
        <v>0.95818000000000003</v>
      </c>
      <c r="M3" s="3">
        <v>0.94630000000000003</v>
      </c>
      <c r="N3" s="3">
        <v>0.93189</v>
      </c>
      <c r="O3" s="3">
        <v>0.91620999999999997</v>
      </c>
      <c r="P3" s="3">
        <v>0.89617000000000002</v>
      </c>
      <c r="Q3" s="3">
        <v>0.87285999999999997</v>
      </c>
      <c r="R3" s="3">
        <v>0.84614</v>
      </c>
      <c r="S3" s="3">
        <v>0.81594</v>
      </c>
      <c r="T3" s="3">
        <v>0.7823</v>
      </c>
      <c r="U3" s="3">
        <v>0.74536999999999998</v>
      </c>
      <c r="V3" s="3">
        <v>0.70884000000000003</v>
      </c>
      <c r="W3" s="3">
        <v>0.66639999999999999</v>
      </c>
      <c r="X3" s="3">
        <v>0.62172000000000005</v>
      </c>
      <c r="Y3" s="3">
        <v>0.57535000000000003</v>
      </c>
      <c r="Z3" s="3">
        <v>0.52790000000000004</v>
      </c>
      <c r="AA3" s="3">
        <v>0.48005999999999999</v>
      </c>
      <c r="AB3" s="3">
        <v>0.43251000000000001</v>
      </c>
      <c r="AC3" s="3">
        <v>0.38973999999999998</v>
      </c>
      <c r="AD3" s="3">
        <v>0.34458</v>
      </c>
      <c r="AE3" s="3">
        <v>0.30153000000000002</v>
      </c>
      <c r="AF3" s="3">
        <v>0.26108999999999999</v>
      </c>
      <c r="AG3" s="3">
        <v>0.22363</v>
      </c>
      <c r="AH3" s="3">
        <v>0.18942999999999999</v>
      </c>
      <c r="AI3" s="3">
        <v>0.15866</v>
      </c>
      <c r="AJ3" s="3">
        <v>0.13136</v>
      </c>
      <c r="AK3" s="3">
        <v>0.10935</v>
      </c>
      <c r="AL3" s="3">
        <v>8.8510000000000005E-2</v>
      </c>
      <c r="AM3" s="3">
        <v>7.0779999999999996E-2</v>
      </c>
      <c r="AN3" s="3">
        <v>5.5919999999999997E-2</v>
      </c>
      <c r="AO3" s="3">
        <v>4.3630000000000002E-2</v>
      </c>
      <c r="AP3" s="3">
        <v>3.3619999999999997E-2</v>
      </c>
      <c r="AQ3" s="3">
        <v>2.5590000000000002E-2</v>
      </c>
      <c r="AR3" s="3">
        <v>1.9699999999999999E-2</v>
      </c>
      <c r="AS3" s="3">
        <v>1.4630000000000001E-2</v>
      </c>
      <c r="AT3" s="3">
        <v>1.072E-2</v>
      </c>
      <c r="AU3" s="3">
        <v>7.7600000000000004E-3</v>
      </c>
      <c r="AV3" s="3">
        <v>5.5399999999999998E-3</v>
      </c>
      <c r="AW3" s="3">
        <v>3.9100000000000003E-3</v>
      </c>
      <c r="AX3" s="5">
        <f>P_A[[#This Row],[8+]]-P_A[[#This Row],[9+]]</f>
        <v>4.7600000000000975E-3</v>
      </c>
      <c r="AY3" s="5">
        <f>P_A[[#This Row],[9+]]-P_A[[#This Row],[10+]]</f>
        <v>6.1099999999999488E-3</v>
      </c>
      <c r="AZ3" s="5">
        <f>P_A[[#This Row],[10+]]-P_A[[#This Row],[11+]]</f>
        <v>7.7399999999999691E-3</v>
      </c>
      <c r="BA3" s="5">
        <f>P_A[[#This Row],[11+]]-P_A[[#This Row],[12+]]</f>
        <v>9.6600000000000019E-3</v>
      </c>
      <c r="BB3" s="5">
        <f>P_A[[#This Row],[12+]]-P_A[[#This Row],[13+]]</f>
        <v>1.1880000000000002E-2</v>
      </c>
      <c r="BC3" s="5">
        <f>P_A[[#This Row],[13+]]-P_A[[#This Row],[14+]]</f>
        <v>1.4410000000000034E-2</v>
      </c>
      <c r="BD3" s="5">
        <f>P_A[[#This Row],[14+]]-P_A[[#This Row],[15+]]</f>
        <v>1.5680000000000027E-2</v>
      </c>
      <c r="BE3" s="5">
        <f>P_A[[#This Row],[15+]]-P_A[[#This Row],[16+]]</f>
        <v>2.0039999999999947E-2</v>
      </c>
      <c r="BF3" s="5">
        <f>P_A[[#This Row],[16+]]-P_A[[#This Row],[17+]]</f>
        <v>2.3310000000000053E-2</v>
      </c>
      <c r="BG3" s="5">
        <f>P_A[[#This Row],[17+]]-P_A[[#This Row],[18+]]</f>
        <v>2.6719999999999966E-2</v>
      </c>
      <c r="BH3" s="5">
        <f>P_A[[#This Row],[18+]]-P_A[[#This Row],[19+]]</f>
        <v>3.0200000000000005E-2</v>
      </c>
      <c r="BI3" s="5">
        <f>P_A[[#This Row],[19+]]-P_A[[#This Row],[20+]]</f>
        <v>3.3640000000000003E-2</v>
      </c>
      <c r="BJ3" s="5">
        <f>P_A[[#This Row],[20+]]-P_A[[#This Row],[21+]]</f>
        <v>3.6930000000000018E-2</v>
      </c>
      <c r="BK3" s="5">
        <f>P_A[[#This Row],[21+]]-P_A[[#This Row],[22+]]</f>
        <v>3.6529999999999951E-2</v>
      </c>
      <c r="BL3" s="5">
        <f>P_A[[#This Row],[22+]]-P_A[[#This Row],[23+]]</f>
        <v>4.2440000000000033E-2</v>
      </c>
      <c r="BM3" s="5">
        <f>P_A[[#This Row],[23+]]-P_A[[#This Row],[24+]]</f>
        <v>4.4679999999999942E-2</v>
      </c>
      <c r="BN3" s="5">
        <f>P_A[[#This Row],[24+]]-P_A[[#This Row],[25+]]</f>
        <v>4.6370000000000022E-2</v>
      </c>
      <c r="BO3" s="5">
        <f>P_A[[#This Row],[25+]]-P_A[[#This Row],[26+]]</f>
        <v>4.7449999999999992E-2</v>
      </c>
      <c r="BP3" s="5">
        <f>P_A[[#This Row],[26+]]-P_A[[#This Row],[27+]]</f>
        <v>4.7840000000000049E-2</v>
      </c>
      <c r="BQ3" s="5">
        <f>P_A[[#This Row],[27+]]-P_A[[#This Row],[28+]]</f>
        <v>4.7549999999999981E-2</v>
      </c>
      <c r="BR3" s="5">
        <f>P_A[[#This Row],[28+]]-P_A[[#This Row],[29+]]</f>
        <v>4.277000000000003E-2</v>
      </c>
      <c r="BS3" s="5">
        <f>P_A[[#This Row],[29+]]-P_A[[#This Row],[30+]]</f>
        <v>4.5159999999999978E-2</v>
      </c>
      <c r="BT3" s="5">
        <f>P_A[[#This Row],[30+]]-P_A[[#This Row],[31+]]</f>
        <v>4.3049999999999977E-2</v>
      </c>
      <c r="BU3" s="5">
        <f>P_A[[#This Row],[31+]]-P_A[[#This Row],[32+]]</f>
        <v>4.0440000000000031E-2</v>
      </c>
      <c r="BV3" s="5">
        <f>P_A[[#This Row],[32+]]-P_A[[#This Row],[33+]]</f>
        <v>3.7459999999999993E-2</v>
      </c>
      <c r="BW3" s="5">
        <f>P_A[[#This Row],[33+]]-P_A[[#This Row],[34+]]</f>
        <v>3.4200000000000008E-2</v>
      </c>
      <c r="BX3" s="5">
        <f>P_A[[#This Row],[34+]]-P_A[[#This Row],[35+]]</f>
        <v>3.0769999999999992E-2</v>
      </c>
      <c r="BY3" s="5">
        <f>P_A[[#This Row],[35+]]-P_A[[#This Row],[36+]]</f>
        <v>2.7299999999999991E-2</v>
      </c>
      <c r="BZ3" s="5">
        <f>P_A[[#This Row],[36+]]-P_A[[#This Row],[37+]]</f>
        <v>2.2010000000000002E-2</v>
      </c>
      <c r="CA3" s="5">
        <f>P_A[[#This Row],[37+]]-P_A[[#This Row],[38+]]</f>
        <v>2.0839999999999997E-2</v>
      </c>
      <c r="CB3" s="5">
        <f>P_A[[#This Row],[38+]]-P_A[[#This Row],[39+]]</f>
        <v>1.773000000000001E-2</v>
      </c>
      <c r="CC3" s="5">
        <f>P_A[[#This Row],[39+]]-P_A[[#This Row],[40+]]</f>
        <v>1.4859999999999998E-2</v>
      </c>
      <c r="CD3" s="5">
        <f>P_A[[#This Row],[40+]]-P_A[[#This Row],[41+]]</f>
        <v>1.2289999999999995E-2</v>
      </c>
      <c r="CE3" s="5">
        <f>P_A[[#This Row],[41+]]-P_A[[#This Row],[42+]]</f>
        <v>1.0010000000000005E-2</v>
      </c>
      <c r="CF3" s="5">
        <f>P_A[[#This Row],[42+]]-P_A[[#This Row],[43+]]</f>
        <v>8.0299999999999955E-3</v>
      </c>
      <c r="CG3" s="5">
        <f>P_A[[#This Row],[43+]]-P_A[[#This Row],[44+]]</f>
        <v>5.8900000000000029E-3</v>
      </c>
      <c r="CH3" s="5">
        <f>P_A[[#This Row],[44+]]-P_A[[#This Row],[45+]]</f>
        <v>5.0699999999999981E-3</v>
      </c>
      <c r="CI3" s="5">
        <f>P_A[[#This Row],[45+]]-P_A[[#This Row],[46+]]</f>
        <v>3.9100000000000003E-3</v>
      </c>
      <c r="CJ3" s="5">
        <f>P_A[[#This Row],[46+]]-P_A[[#This Row],[47+]]</f>
        <v>2.96E-3</v>
      </c>
      <c r="CK3" s="5">
        <f>P_A[[#This Row],[47+]]-P_A[[#This Row],[48+]]</f>
        <v>2.2200000000000006E-3</v>
      </c>
      <c r="CL3" s="5">
        <f>P_A[[#This Row],[48+]]-P_A[[#This Row],[49+]]</f>
        <v>1.6299999999999995E-3</v>
      </c>
    </row>
    <row r="4" spans="1:90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9" t="str">
        <f>HYPERLINK("https://www.nba.com/stats/player/1628991/boxscores-traditional", "Jaren Jackson Jr.")</f>
        <v>Jaren Jackson Jr.</v>
      </c>
      <c r="F4">
        <v>24.8</v>
      </c>
      <c r="G4" s="4">
        <v>8.5649999999999995</v>
      </c>
      <c r="H4" s="3">
        <v>0.97499999999999998</v>
      </c>
      <c r="I4" s="3">
        <v>0.96711999999999998</v>
      </c>
      <c r="J4" s="3">
        <v>0.95818000000000003</v>
      </c>
      <c r="K4" s="3">
        <v>0.94630000000000003</v>
      </c>
      <c r="L4" s="3">
        <v>0.93189</v>
      </c>
      <c r="M4" s="3">
        <v>0.91620999999999997</v>
      </c>
      <c r="N4" s="3">
        <v>0.89617000000000002</v>
      </c>
      <c r="O4" s="3">
        <v>0.87285999999999997</v>
      </c>
      <c r="P4" s="3">
        <v>0.84848999999999997</v>
      </c>
      <c r="Q4" s="3">
        <v>0.81859000000000004</v>
      </c>
      <c r="R4" s="3">
        <v>0.78524000000000005</v>
      </c>
      <c r="S4" s="3">
        <v>0.75175000000000003</v>
      </c>
      <c r="T4" s="3">
        <v>0.71226</v>
      </c>
      <c r="U4" s="3">
        <v>0.67003000000000001</v>
      </c>
      <c r="V4" s="3">
        <v>0.62929999999999997</v>
      </c>
      <c r="W4" s="3">
        <v>0.58316999999999997</v>
      </c>
      <c r="X4" s="3">
        <v>0.53586</v>
      </c>
      <c r="Y4" s="3">
        <v>0.49202000000000001</v>
      </c>
      <c r="Z4" s="3">
        <v>0.44433</v>
      </c>
      <c r="AA4" s="3">
        <v>0.39743000000000001</v>
      </c>
      <c r="AB4" s="3">
        <v>0.35569000000000001</v>
      </c>
      <c r="AC4" s="3">
        <v>0.31207000000000001</v>
      </c>
      <c r="AD4" s="3">
        <v>0.27093</v>
      </c>
      <c r="AE4" s="3">
        <v>0.23576</v>
      </c>
      <c r="AF4" s="3">
        <v>0.20044999999999999</v>
      </c>
      <c r="AG4" s="3">
        <v>0.16853000000000001</v>
      </c>
      <c r="AH4" s="3">
        <v>0.14230999999999999</v>
      </c>
      <c r="AI4" s="3">
        <v>0.11702</v>
      </c>
      <c r="AJ4" s="3">
        <v>9.5100000000000004E-2</v>
      </c>
      <c r="AK4" s="3">
        <v>7.7799999999999994E-2</v>
      </c>
      <c r="AL4" s="3">
        <v>6.1780000000000002E-2</v>
      </c>
      <c r="AM4" s="3">
        <v>4.8460000000000003E-2</v>
      </c>
      <c r="AN4" s="3">
        <v>3.8359999999999998E-2</v>
      </c>
      <c r="AO4" s="3">
        <v>2.938E-2</v>
      </c>
      <c r="AP4" s="3">
        <v>2.222E-2</v>
      </c>
      <c r="AQ4" s="3">
        <v>1.7000000000000001E-2</v>
      </c>
      <c r="AR4" s="3">
        <v>1.255E-2</v>
      </c>
      <c r="AS4" s="3">
        <v>9.1400000000000006E-3</v>
      </c>
      <c r="AT4" s="3">
        <v>6.5700000000000003E-3</v>
      </c>
      <c r="AU4" s="3">
        <v>4.7999999999999996E-3</v>
      </c>
      <c r="AV4" s="3">
        <v>3.3600000000000001E-3</v>
      </c>
      <c r="AW4" s="3">
        <v>2.33E-3</v>
      </c>
      <c r="AX4" s="5">
        <f>P_A[[#This Row],[8+]]-P_A[[#This Row],[9+]]</f>
        <v>7.8799999999999981E-3</v>
      </c>
      <c r="AY4" s="5">
        <f>P_A[[#This Row],[9+]]-P_A[[#This Row],[10+]]</f>
        <v>8.939999999999948E-3</v>
      </c>
      <c r="AZ4" s="5">
        <f>P_A[[#This Row],[10+]]-P_A[[#This Row],[11+]]</f>
        <v>1.1880000000000002E-2</v>
      </c>
      <c r="BA4" s="5">
        <f>P_A[[#This Row],[11+]]-P_A[[#This Row],[12+]]</f>
        <v>1.4410000000000034E-2</v>
      </c>
      <c r="BB4" s="5">
        <f>P_A[[#This Row],[12+]]-P_A[[#This Row],[13+]]</f>
        <v>1.5680000000000027E-2</v>
      </c>
      <c r="BC4" s="5">
        <f>P_A[[#This Row],[13+]]-P_A[[#This Row],[14+]]</f>
        <v>2.0039999999999947E-2</v>
      </c>
      <c r="BD4" s="5">
        <f>P_A[[#This Row],[14+]]-P_A[[#This Row],[15+]]</f>
        <v>2.3310000000000053E-2</v>
      </c>
      <c r="BE4" s="5">
        <f>P_A[[#This Row],[15+]]-P_A[[#This Row],[16+]]</f>
        <v>2.4370000000000003E-2</v>
      </c>
      <c r="BF4" s="5">
        <f>P_A[[#This Row],[16+]]-P_A[[#This Row],[17+]]</f>
        <v>2.9899999999999927E-2</v>
      </c>
      <c r="BG4" s="5">
        <f>P_A[[#This Row],[17+]]-P_A[[#This Row],[18+]]</f>
        <v>3.3349999999999991E-2</v>
      </c>
      <c r="BH4" s="5">
        <f>P_A[[#This Row],[18+]]-P_A[[#This Row],[19+]]</f>
        <v>3.349000000000002E-2</v>
      </c>
      <c r="BI4" s="5">
        <f>P_A[[#This Row],[19+]]-P_A[[#This Row],[20+]]</f>
        <v>3.9490000000000025E-2</v>
      </c>
      <c r="BJ4" s="5">
        <f>P_A[[#This Row],[20+]]-P_A[[#This Row],[21+]]</f>
        <v>4.222999999999999E-2</v>
      </c>
      <c r="BK4" s="5">
        <f>P_A[[#This Row],[21+]]-P_A[[#This Row],[22+]]</f>
        <v>4.0730000000000044E-2</v>
      </c>
      <c r="BL4" s="5">
        <f>P_A[[#This Row],[22+]]-P_A[[#This Row],[23+]]</f>
        <v>4.6130000000000004E-2</v>
      </c>
      <c r="BM4" s="5">
        <f>P_A[[#This Row],[23+]]-P_A[[#This Row],[24+]]</f>
        <v>4.7309999999999963E-2</v>
      </c>
      <c r="BN4" s="5">
        <f>P_A[[#This Row],[24+]]-P_A[[#This Row],[25+]]</f>
        <v>4.383999999999999E-2</v>
      </c>
      <c r="BO4" s="5">
        <f>P_A[[#This Row],[25+]]-P_A[[#This Row],[26+]]</f>
        <v>4.769000000000001E-2</v>
      </c>
      <c r="BP4" s="5">
        <f>P_A[[#This Row],[26+]]-P_A[[#This Row],[27+]]</f>
        <v>4.6899999999999997E-2</v>
      </c>
      <c r="BQ4" s="5">
        <f>P_A[[#This Row],[27+]]-P_A[[#This Row],[28+]]</f>
        <v>4.1739999999999999E-2</v>
      </c>
      <c r="BR4" s="5">
        <f>P_A[[#This Row],[28+]]-P_A[[#This Row],[29+]]</f>
        <v>4.3619999999999992E-2</v>
      </c>
      <c r="BS4" s="5">
        <f>P_A[[#This Row],[29+]]-P_A[[#This Row],[30+]]</f>
        <v>4.114000000000001E-2</v>
      </c>
      <c r="BT4" s="5">
        <f>P_A[[#This Row],[30+]]-P_A[[#This Row],[31+]]</f>
        <v>3.5170000000000007E-2</v>
      </c>
      <c r="BU4" s="5">
        <f>P_A[[#This Row],[31+]]-P_A[[#This Row],[32+]]</f>
        <v>3.5310000000000008E-2</v>
      </c>
      <c r="BV4" s="5">
        <f>P_A[[#This Row],[32+]]-P_A[[#This Row],[33+]]</f>
        <v>3.1919999999999976E-2</v>
      </c>
      <c r="BW4" s="5">
        <f>P_A[[#This Row],[33+]]-P_A[[#This Row],[34+]]</f>
        <v>2.6220000000000021E-2</v>
      </c>
      <c r="BX4" s="5">
        <f>P_A[[#This Row],[34+]]-P_A[[#This Row],[35+]]</f>
        <v>2.5289999999999993E-2</v>
      </c>
      <c r="BY4" s="5">
        <f>P_A[[#This Row],[35+]]-P_A[[#This Row],[36+]]</f>
        <v>2.1919999999999995E-2</v>
      </c>
      <c r="BZ4" s="5">
        <f>P_A[[#This Row],[36+]]-P_A[[#This Row],[37+]]</f>
        <v>1.730000000000001E-2</v>
      </c>
      <c r="CA4" s="5">
        <f>P_A[[#This Row],[37+]]-P_A[[#This Row],[38+]]</f>
        <v>1.6019999999999993E-2</v>
      </c>
      <c r="CB4" s="5">
        <f>P_A[[#This Row],[38+]]-P_A[[#This Row],[39+]]</f>
        <v>1.3319999999999999E-2</v>
      </c>
      <c r="CC4" s="5">
        <f>P_A[[#This Row],[39+]]-P_A[[#This Row],[40+]]</f>
        <v>1.0100000000000005E-2</v>
      </c>
      <c r="CD4" s="5">
        <f>P_A[[#This Row],[40+]]-P_A[[#This Row],[41+]]</f>
        <v>8.9799999999999984E-3</v>
      </c>
      <c r="CE4" s="5">
        <f>P_A[[#This Row],[41+]]-P_A[[#This Row],[42+]]</f>
        <v>7.1599999999999997E-3</v>
      </c>
      <c r="CF4" s="5">
        <f>P_A[[#This Row],[42+]]-P_A[[#This Row],[43+]]</f>
        <v>5.2199999999999989E-3</v>
      </c>
      <c r="CG4" s="5">
        <f>P_A[[#This Row],[43+]]-P_A[[#This Row],[44+]]</f>
        <v>4.4500000000000008E-3</v>
      </c>
      <c r="CH4" s="5">
        <f>P_A[[#This Row],[44+]]-P_A[[#This Row],[45+]]</f>
        <v>3.4099999999999998E-3</v>
      </c>
      <c r="CI4" s="5">
        <f>P_A[[#This Row],[45+]]-P_A[[#This Row],[46+]]</f>
        <v>2.5700000000000002E-3</v>
      </c>
      <c r="CJ4" s="5">
        <f>P_A[[#This Row],[46+]]-P_A[[#This Row],[47+]]</f>
        <v>1.7700000000000007E-3</v>
      </c>
      <c r="CK4" s="5">
        <f>P_A[[#This Row],[47+]]-P_A[[#This Row],[48+]]</f>
        <v>1.4399999999999994E-3</v>
      </c>
      <c r="CL4" s="5">
        <f>P_A[[#This Row],[48+]]-P_A[[#This Row],[49+]]</f>
        <v>1.0300000000000001E-3</v>
      </c>
    </row>
    <row r="5" spans="1:90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9" t="str">
        <f>HYPERLINK("https://www.nba.com/stats/player/1630590/boxscores-traditional", "Scotty Pippen Jr.")</f>
        <v>Scotty Pippen Jr.</v>
      </c>
      <c r="F5">
        <v>13.4</v>
      </c>
      <c r="G5" s="4">
        <v>3.774</v>
      </c>
      <c r="H5" s="3">
        <v>0.92364000000000002</v>
      </c>
      <c r="I5" s="3">
        <v>0.879</v>
      </c>
      <c r="J5" s="3">
        <v>0.81594</v>
      </c>
      <c r="K5" s="3">
        <v>0.73890999999999996</v>
      </c>
      <c r="L5" s="3">
        <v>0.64431000000000005</v>
      </c>
      <c r="M5" s="3">
        <v>0.54379999999999995</v>
      </c>
      <c r="N5" s="3">
        <v>0.43643999999999999</v>
      </c>
      <c r="O5" s="3">
        <v>0.33723999999999998</v>
      </c>
      <c r="P5" s="3">
        <v>0.24510000000000001</v>
      </c>
      <c r="Q5" s="3">
        <v>0.17105999999999999</v>
      </c>
      <c r="R5" s="3">
        <v>0.11123</v>
      </c>
      <c r="S5" s="3">
        <v>6.9440000000000002E-2</v>
      </c>
      <c r="T5" s="3">
        <v>4.0059999999999998E-2</v>
      </c>
      <c r="U5" s="3">
        <v>2.222E-2</v>
      </c>
      <c r="V5" s="3">
        <v>1.1299999999999999E-2</v>
      </c>
      <c r="W5" s="3">
        <v>5.5399999999999998E-3</v>
      </c>
      <c r="X5" s="3">
        <v>2.48E-3</v>
      </c>
      <c r="Y5" s="3">
        <v>1.07E-3</v>
      </c>
      <c r="Z5" s="3">
        <v>4.2000000000000002E-4</v>
      </c>
      <c r="AA5" s="3">
        <v>1.6000000000000001E-4</v>
      </c>
      <c r="AB5" s="3">
        <v>5.0000000000000002E-5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5">
        <f>P_A[[#This Row],[8+]]-P_A[[#This Row],[9+]]</f>
        <v>4.4640000000000013E-2</v>
      </c>
      <c r="AY5" s="5">
        <f>P_A[[#This Row],[9+]]-P_A[[#This Row],[10+]]</f>
        <v>6.3060000000000005E-2</v>
      </c>
      <c r="AZ5" s="5">
        <f>P_A[[#This Row],[10+]]-P_A[[#This Row],[11+]]</f>
        <v>7.7030000000000043E-2</v>
      </c>
      <c r="BA5" s="5">
        <f>P_A[[#This Row],[11+]]-P_A[[#This Row],[12+]]</f>
        <v>9.4599999999999906E-2</v>
      </c>
      <c r="BB5" s="5">
        <f>P_A[[#This Row],[12+]]-P_A[[#This Row],[13+]]</f>
        <v>0.1005100000000001</v>
      </c>
      <c r="BC5" s="5">
        <f>P_A[[#This Row],[13+]]-P_A[[#This Row],[14+]]</f>
        <v>0.10735999999999996</v>
      </c>
      <c r="BD5" s="5">
        <f>P_A[[#This Row],[14+]]-P_A[[#This Row],[15+]]</f>
        <v>9.920000000000001E-2</v>
      </c>
      <c r="BE5" s="5">
        <f>P_A[[#This Row],[15+]]-P_A[[#This Row],[16+]]</f>
        <v>9.2139999999999972E-2</v>
      </c>
      <c r="BF5" s="5">
        <f>P_A[[#This Row],[16+]]-P_A[[#This Row],[17+]]</f>
        <v>7.4040000000000022E-2</v>
      </c>
      <c r="BG5" s="5">
        <f>P_A[[#This Row],[17+]]-P_A[[#This Row],[18+]]</f>
        <v>5.9829999999999994E-2</v>
      </c>
      <c r="BH5" s="5">
        <f>P_A[[#This Row],[18+]]-P_A[[#This Row],[19+]]</f>
        <v>4.1789999999999994E-2</v>
      </c>
      <c r="BI5" s="5">
        <f>P_A[[#This Row],[19+]]-P_A[[#This Row],[20+]]</f>
        <v>2.9380000000000003E-2</v>
      </c>
      <c r="BJ5" s="5">
        <f>P_A[[#This Row],[20+]]-P_A[[#This Row],[21+]]</f>
        <v>1.7839999999999998E-2</v>
      </c>
      <c r="BK5" s="5">
        <f>P_A[[#This Row],[21+]]-P_A[[#This Row],[22+]]</f>
        <v>1.0920000000000001E-2</v>
      </c>
      <c r="BL5" s="5">
        <f>P_A[[#This Row],[22+]]-P_A[[#This Row],[23+]]</f>
        <v>5.7599999999999995E-3</v>
      </c>
      <c r="BM5" s="5">
        <f>P_A[[#This Row],[23+]]-P_A[[#This Row],[24+]]</f>
        <v>3.0599999999999998E-3</v>
      </c>
      <c r="BN5" s="5">
        <f>P_A[[#This Row],[24+]]-P_A[[#This Row],[25+]]</f>
        <v>1.41E-3</v>
      </c>
      <c r="BO5" s="5">
        <f>P_A[[#This Row],[25+]]-P_A[[#This Row],[26+]]</f>
        <v>6.4999999999999997E-4</v>
      </c>
      <c r="BP5" s="5">
        <f>P_A[[#This Row],[26+]]-P_A[[#This Row],[27+]]</f>
        <v>2.6000000000000003E-4</v>
      </c>
      <c r="BQ5" s="5">
        <f>P_A[[#This Row],[27+]]-P_A[[#This Row],[28+]]</f>
        <v>1.1000000000000002E-4</v>
      </c>
      <c r="BR5" s="5">
        <f>P_A[[#This Row],[28+]]-P_A[[#This Row],[29+]]</f>
        <v>5.0000000000000002E-5</v>
      </c>
      <c r="BS5" s="5">
        <f>P_A[[#This Row],[29+]]-P_A[[#This Row],[30+]]</f>
        <v>0</v>
      </c>
      <c r="BT5" s="5">
        <f>P_A[[#This Row],[30+]]-P_A[[#This Row],[31+]]</f>
        <v>0</v>
      </c>
      <c r="BU5" s="5">
        <f>P_A[[#This Row],[31+]]-P_A[[#This Row],[32+]]</f>
        <v>0</v>
      </c>
      <c r="BV5" s="5">
        <f>P_A[[#This Row],[32+]]-P_A[[#This Row],[33+]]</f>
        <v>0</v>
      </c>
      <c r="BW5" s="5">
        <f>P_A[[#This Row],[33+]]-P_A[[#This Row],[34+]]</f>
        <v>0</v>
      </c>
      <c r="BX5" s="5">
        <f>P_A[[#This Row],[34+]]-P_A[[#This Row],[35+]]</f>
        <v>0</v>
      </c>
      <c r="BY5" s="5">
        <f>P_A[[#This Row],[35+]]-P_A[[#This Row],[36+]]</f>
        <v>0</v>
      </c>
      <c r="BZ5" s="5">
        <f>P_A[[#This Row],[36+]]-P_A[[#This Row],[37+]]</f>
        <v>0</v>
      </c>
      <c r="CA5" s="5">
        <f>P_A[[#This Row],[37+]]-P_A[[#This Row],[38+]]</f>
        <v>0</v>
      </c>
      <c r="CB5" s="5">
        <f>P_A[[#This Row],[38+]]-P_A[[#This Row],[39+]]</f>
        <v>0</v>
      </c>
      <c r="CC5" s="5">
        <f>P_A[[#This Row],[39+]]-P_A[[#This Row],[40+]]</f>
        <v>0</v>
      </c>
      <c r="CD5" s="5">
        <f>P_A[[#This Row],[40+]]-P_A[[#This Row],[41+]]</f>
        <v>0</v>
      </c>
      <c r="CE5" s="5">
        <f>P_A[[#This Row],[41+]]-P_A[[#This Row],[42+]]</f>
        <v>0</v>
      </c>
      <c r="CF5" s="5">
        <f>P_A[[#This Row],[42+]]-P_A[[#This Row],[43+]]</f>
        <v>0</v>
      </c>
      <c r="CG5" s="5">
        <f>P_A[[#This Row],[43+]]-P_A[[#This Row],[44+]]</f>
        <v>0</v>
      </c>
      <c r="CH5" s="5">
        <f>P_A[[#This Row],[44+]]-P_A[[#This Row],[45+]]</f>
        <v>0</v>
      </c>
      <c r="CI5" s="5">
        <f>P_A[[#This Row],[45+]]-P_A[[#This Row],[46+]]</f>
        <v>0</v>
      </c>
      <c r="CJ5" s="5">
        <f>P_A[[#This Row],[46+]]-P_A[[#This Row],[47+]]</f>
        <v>0</v>
      </c>
      <c r="CK5" s="5">
        <f>P_A[[#This Row],[47+]]-P_A[[#This Row],[48+]]</f>
        <v>0</v>
      </c>
      <c r="CL5" s="5">
        <f>P_A[[#This Row],[48+]]-P_A[[#This Row],[49+]]</f>
        <v>0</v>
      </c>
    </row>
    <row r="6" spans="1:90" x14ac:dyDescent="0.25">
      <c r="A6" s="10">
        <v>22400788</v>
      </c>
      <c r="B6" t="s">
        <v>218</v>
      </c>
      <c r="C6" t="s">
        <v>219</v>
      </c>
      <c r="D6" s="11">
        <v>0.79166666666666663</v>
      </c>
      <c r="E6" s="9" t="str">
        <f>HYPERLINK("https://www.nba.com/stats/player/1630583/boxscores-traditional", "Santi Aldama")</f>
        <v>Santi Aldama</v>
      </c>
      <c r="F6">
        <v>14.6</v>
      </c>
      <c r="G6" s="4">
        <v>6.28</v>
      </c>
      <c r="H6" s="3">
        <v>0.85314000000000001</v>
      </c>
      <c r="I6" s="3">
        <v>0.81327000000000005</v>
      </c>
      <c r="J6" s="3">
        <v>0.76729999999999998</v>
      </c>
      <c r="K6" s="3">
        <v>0.71565999999999996</v>
      </c>
      <c r="L6" s="3">
        <v>0.65910000000000002</v>
      </c>
      <c r="M6" s="3">
        <v>0.59870999999999996</v>
      </c>
      <c r="N6" s="3">
        <v>0.53983000000000003</v>
      </c>
      <c r="O6" s="3">
        <v>0.47608</v>
      </c>
      <c r="P6" s="3">
        <v>0.41293999999999997</v>
      </c>
      <c r="Q6" s="3">
        <v>0.35197000000000001</v>
      </c>
      <c r="R6" s="3">
        <v>0.29459999999999997</v>
      </c>
      <c r="S6" s="3">
        <v>0.24196000000000001</v>
      </c>
      <c r="T6" s="3">
        <v>0.19489000000000001</v>
      </c>
      <c r="U6" s="3">
        <v>0.15386</v>
      </c>
      <c r="V6" s="3">
        <v>0.11899999999999999</v>
      </c>
      <c r="W6" s="3">
        <v>9.0120000000000006E-2</v>
      </c>
      <c r="X6" s="3">
        <v>6.6809999999999994E-2</v>
      </c>
      <c r="Y6" s="3">
        <v>4.8460000000000003E-2</v>
      </c>
      <c r="Z6" s="3">
        <v>3.4380000000000001E-2</v>
      </c>
      <c r="AA6" s="3">
        <v>2.4420000000000001E-2</v>
      </c>
      <c r="AB6" s="3">
        <v>1.6590000000000001E-2</v>
      </c>
      <c r="AC6" s="3">
        <v>1.1010000000000001E-2</v>
      </c>
      <c r="AD6" s="3">
        <v>7.1399999999999996E-3</v>
      </c>
      <c r="AE6" s="3">
        <v>4.5300000000000002E-3</v>
      </c>
      <c r="AF6" s="3">
        <v>2.8E-3</v>
      </c>
      <c r="AG6" s="3">
        <v>1.6900000000000001E-3</v>
      </c>
      <c r="AH6" s="3">
        <v>1E-3</v>
      </c>
      <c r="AI6" s="3">
        <v>5.8E-4</v>
      </c>
      <c r="AJ6" s="3">
        <v>3.2000000000000003E-4</v>
      </c>
      <c r="AK6" s="3">
        <v>1.8000000000000001E-4</v>
      </c>
      <c r="AL6" s="3">
        <v>1E-4</v>
      </c>
      <c r="AM6" s="3">
        <v>5.0000000000000002E-5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3.9869999999999961E-2</v>
      </c>
      <c r="AY6" s="5">
        <f>P_A[[#This Row],[9+]]-P_A[[#This Row],[10+]]</f>
        <v>4.5970000000000066E-2</v>
      </c>
      <c r="AZ6" s="5">
        <f>P_A[[#This Row],[10+]]-P_A[[#This Row],[11+]]</f>
        <v>5.1640000000000019E-2</v>
      </c>
      <c r="BA6" s="5">
        <f>P_A[[#This Row],[11+]]-P_A[[#This Row],[12+]]</f>
        <v>5.6559999999999944E-2</v>
      </c>
      <c r="BB6" s="5">
        <f>P_A[[#This Row],[12+]]-P_A[[#This Row],[13+]]</f>
        <v>6.0390000000000055E-2</v>
      </c>
      <c r="BC6" s="5">
        <f>P_A[[#This Row],[13+]]-P_A[[#This Row],[14+]]</f>
        <v>5.8879999999999932E-2</v>
      </c>
      <c r="BD6" s="5">
        <f>P_A[[#This Row],[14+]]-P_A[[#This Row],[15+]]</f>
        <v>6.3750000000000029E-2</v>
      </c>
      <c r="BE6" s="5">
        <f>P_A[[#This Row],[15+]]-P_A[[#This Row],[16+]]</f>
        <v>6.3140000000000029E-2</v>
      </c>
      <c r="BF6" s="5">
        <f>P_A[[#This Row],[16+]]-P_A[[#This Row],[17+]]</f>
        <v>6.0969999999999969E-2</v>
      </c>
      <c r="BG6" s="5">
        <f>P_A[[#This Row],[17+]]-P_A[[#This Row],[18+]]</f>
        <v>5.7370000000000032E-2</v>
      </c>
      <c r="BH6" s="5">
        <f>P_A[[#This Row],[18+]]-P_A[[#This Row],[19+]]</f>
        <v>5.2639999999999965E-2</v>
      </c>
      <c r="BI6" s="5">
        <f>P_A[[#This Row],[19+]]-P_A[[#This Row],[20+]]</f>
        <v>4.7070000000000001E-2</v>
      </c>
      <c r="BJ6" s="5">
        <f>P_A[[#This Row],[20+]]-P_A[[#This Row],[21+]]</f>
        <v>4.1030000000000011E-2</v>
      </c>
      <c r="BK6" s="5">
        <f>P_A[[#This Row],[21+]]-P_A[[#This Row],[22+]]</f>
        <v>3.4860000000000002E-2</v>
      </c>
      <c r="BL6" s="5">
        <f>P_A[[#This Row],[22+]]-P_A[[#This Row],[23+]]</f>
        <v>2.8879999999999989E-2</v>
      </c>
      <c r="BM6" s="5">
        <f>P_A[[#This Row],[23+]]-P_A[[#This Row],[24+]]</f>
        <v>2.3310000000000011E-2</v>
      </c>
      <c r="BN6" s="5">
        <f>P_A[[#This Row],[24+]]-P_A[[#This Row],[25+]]</f>
        <v>1.8349999999999991E-2</v>
      </c>
      <c r="BO6" s="5">
        <f>P_A[[#This Row],[25+]]-P_A[[#This Row],[26+]]</f>
        <v>1.4080000000000002E-2</v>
      </c>
      <c r="BP6" s="5">
        <f>P_A[[#This Row],[26+]]-P_A[[#This Row],[27+]]</f>
        <v>9.9600000000000001E-3</v>
      </c>
      <c r="BQ6" s="5">
        <f>P_A[[#This Row],[27+]]-P_A[[#This Row],[28+]]</f>
        <v>7.8300000000000002E-3</v>
      </c>
      <c r="BR6" s="5">
        <f>P_A[[#This Row],[28+]]-P_A[[#This Row],[29+]]</f>
        <v>5.5799999999999999E-3</v>
      </c>
      <c r="BS6" s="5">
        <f>P_A[[#This Row],[29+]]-P_A[[#This Row],[30+]]</f>
        <v>3.870000000000001E-3</v>
      </c>
      <c r="BT6" s="5">
        <f>P_A[[#This Row],[30+]]-P_A[[#This Row],[31+]]</f>
        <v>2.6099999999999995E-3</v>
      </c>
      <c r="BU6" s="5">
        <f>P_A[[#This Row],[31+]]-P_A[[#This Row],[32+]]</f>
        <v>1.7300000000000002E-3</v>
      </c>
      <c r="BV6" s="5">
        <f>P_A[[#This Row],[32+]]-P_A[[#This Row],[33+]]</f>
        <v>1.1099999999999999E-3</v>
      </c>
      <c r="BW6" s="5">
        <f>P_A[[#This Row],[33+]]-P_A[[#This Row],[34+]]</f>
        <v>6.9000000000000008E-4</v>
      </c>
      <c r="BX6" s="5">
        <f>P_A[[#This Row],[34+]]-P_A[[#This Row],[35+]]</f>
        <v>4.2000000000000002E-4</v>
      </c>
      <c r="BY6" s="5">
        <f>P_A[[#This Row],[35+]]-P_A[[#This Row],[36+]]</f>
        <v>2.5999999999999998E-4</v>
      </c>
      <c r="BZ6" s="5">
        <f>P_A[[#This Row],[36+]]-P_A[[#This Row],[37+]]</f>
        <v>1.4000000000000001E-4</v>
      </c>
      <c r="CA6" s="5">
        <f>P_A[[#This Row],[37+]]-P_A[[#This Row],[38+]]</f>
        <v>8.0000000000000007E-5</v>
      </c>
      <c r="CB6" s="5">
        <f>P_A[[#This Row],[38+]]-P_A[[#This Row],[39+]]</f>
        <v>5.0000000000000002E-5</v>
      </c>
      <c r="CC6" s="5">
        <f>P_A[[#This Row],[39+]]-P_A[[#This Row],[40+]]</f>
        <v>5.0000000000000002E-5</v>
      </c>
      <c r="CD6" s="5">
        <f>P_A[[#This Row],[40+]]-P_A[[#This Row],[41+]]</f>
        <v>0</v>
      </c>
      <c r="CE6" s="5">
        <f>P_A[[#This Row],[41+]]-P_A[[#This Row],[42+]]</f>
        <v>0</v>
      </c>
      <c r="CF6" s="5">
        <f>P_A[[#This Row],[42+]]-P_A[[#This Row],[43+]]</f>
        <v>0</v>
      </c>
      <c r="CG6" s="5">
        <f>P_A[[#This Row],[43+]]-P_A[[#This Row],[44+]]</f>
        <v>0</v>
      </c>
      <c r="CH6" s="5">
        <f>P_A[[#This Row],[44+]]-P_A[[#This Row],[45+]]</f>
        <v>0</v>
      </c>
      <c r="CI6" s="5">
        <f>P_A[[#This Row],[45+]]-P_A[[#This Row],[46+]]</f>
        <v>0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22400788</v>
      </c>
      <c r="B7" t="s">
        <v>218</v>
      </c>
      <c r="C7" t="s">
        <v>219</v>
      </c>
      <c r="D7" s="11">
        <v>0.79166666666666663</v>
      </c>
      <c r="E7" s="9" t="str">
        <f>HYPERLINK("https://www.nba.com/stats/player/1641713/boxscores-traditional", "GG Jackson")</f>
        <v>GG Jackson</v>
      </c>
      <c r="F7">
        <v>15.8</v>
      </c>
      <c r="G7" s="4">
        <v>8.01</v>
      </c>
      <c r="H7" s="3">
        <v>0.83398000000000005</v>
      </c>
      <c r="I7" s="3">
        <v>0.80234000000000005</v>
      </c>
      <c r="J7" s="3">
        <v>0.76424000000000003</v>
      </c>
      <c r="K7" s="3">
        <v>0.72575000000000001</v>
      </c>
      <c r="L7" s="3">
        <v>0.68081999999999998</v>
      </c>
      <c r="M7" s="3">
        <v>0.63683000000000001</v>
      </c>
      <c r="N7" s="3">
        <v>0.58706000000000003</v>
      </c>
      <c r="O7" s="3">
        <v>0.53983000000000003</v>
      </c>
      <c r="P7" s="3">
        <v>0.49202000000000001</v>
      </c>
      <c r="Q7" s="3">
        <v>0.44037999999999999</v>
      </c>
      <c r="R7" s="3">
        <v>0.39357999999999999</v>
      </c>
      <c r="S7" s="3">
        <v>0.34458</v>
      </c>
      <c r="T7" s="3">
        <v>0.30153000000000002</v>
      </c>
      <c r="U7" s="3">
        <v>0.25785000000000002</v>
      </c>
      <c r="V7" s="3">
        <v>0.22065000000000001</v>
      </c>
      <c r="W7" s="3">
        <v>0.18406</v>
      </c>
      <c r="X7" s="3">
        <v>0.15386</v>
      </c>
      <c r="Y7" s="3">
        <v>0.12506999999999999</v>
      </c>
      <c r="Z7" s="3">
        <v>0.10204000000000001</v>
      </c>
      <c r="AA7" s="3">
        <v>8.0759999999999998E-2</v>
      </c>
      <c r="AB7" s="3">
        <v>6.4259999999999998E-2</v>
      </c>
      <c r="AC7" s="3">
        <v>4.947E-2</v>
      </c>
      <c r="AD7" s="3">
        <v>3.8359999999999998E-2</v>
      </c>
      <c r="AE7" s="3">
        <v>2.8719999999999999E-2</v>
      </c>
      <c r="AF7" s="3">
        <v>2.1690000000000001E-2</v>
      </c>
      <c r="AG7" s="3">
        <v>1.5779999999999999E-2</v>
      </c>
      <c r="AH7" s="3">
        <v>1.1599999999999999E-2</v>
      </c>
      <c r="AI7" s="3">
        <v>8.2000000000000007E-3</v>
      </c>
      <c r="AJ7" s="3">
        <v>5.8700000000000002E-3</v>
      </c>
      <c r="AK7" s="3">
        <v>4.0200000000000001E-3</v>
      </c>
      <c r="AL7" s="3">
        <v>2.8E-3</v>
      </c>
      <c r="AM7" s="3">
        <v>1.8699999999999999E-3</v>
      </c>
      <c r="AN7" s="3">
        <v>1.2600000000000001E-3</v>
      </c>
      <c r="AO7" s="3">
        <v>8.1999999999999998E-4</v>
      </c>
      <c r="AP7" s="3">
        <v>5.4000000000000001E-4</v>
      </c>
      <c r="AQ7" s="3">
        <v>3.4000000000000002E-4</v>
      </c>
      <c r="AR7" s="3">
        <v>2.2000000000000001E-4</v>
      </c>
      <c r="AS7" s="3">
        <v>1.2999999999999999E-4</v>
      </c>
      <c r="AT7" s="3">
        <v>8.0000000000000007E-5</v>
      </c>
      <c r="AU7" s="3">
        <v>5.0000000000000002E-5</v>
      </c>
      <c r="AV7" s="3">
        <v>0</v>
      </c>
      <c r="AW7" s="3">
        <v>0</v>
      </c>
      <c r="AX7" s="5">
        <f>P_A[[#This Row],[8+]]-P_A[[#This Row],[9+]]</f>
        <v>3.1640000000000001E-2</v>
      </c>
      <c r="AY7" s="5">
        <f>P_A[[#This Row],[9+]]-P_A[[#This Row],[10+]]</f>
        <v>3.8100000000000023E-2</v>
      </c>
      <c r="AZ7" s="5">
        <f>P_A[[#This Row],[10+]]-P_A[[#This Row],[11+]]</f>
        <v>3.8490000000000024E-2</v>
      </c>
      <c r="BA7" s="5">
        <f>P_A[[#This Row],[11+]]-P_A[[#This Row],[12+]]</f>
        <v>4.4930000000000025E-2</v>
      </c>
      <c r="BB7" s="5">
        <f>P_A[[#This Row],[12+]]-P_A[[#This Row],[13+]]</f>
        <v>4.3989999999999974E-2</v>
      </c>
      <c r="BC7" s="5">
        <f>P_A[[#This Row],[13+]]-P_A[[#This Row],[14+]]</f>
        <v>4.9769999999999981E-2</v>
      </c>
      <c r="BD7" s="5">
        <f>P_A[[#This Row],[14+]]-P_A[[#This Row],[15+]]</f>
        <v>4.7229999999999994E-2</v>
      </c>
      <c r="BE7" s="5">
        <f>P_A[[#This Row],[15+]]-P_A[[#This Row],[16+]]</f>
        <v>4.7810000000000019E-2</v>
      </c>
      <c r="BF7" s="5">
        <f>P_A[[#This Row],[16+]]-P_A[[#This Row],[17+]]</f>
        <v>5.1640000000000019E-2</v>
      </c>
      <c r="BG7" s="5">
        <f>P_A[[#This Row],[17+]]-P_A[[#This Row],[18+]]</f>
        <v>4.6800000000000008E-2</v>
      </c>
      <c r="BH7" s="5">
        <f>P_A[[#This Row],[18+]]-P_A[[#This Row],[19+]]</f>
        <v>4.8999999999999988E-2</v>
      </c>
      <c r="BI7" s="5">
        <f>P_A[[#This Row],[19+]]-P_A[[#This Row],[20+]]</f>
        <v>4.3049999999999977E-2</v>
      </c>
      <c r="BJ7" s="5">
        <f>P_A[[#This Row],[20+]]-P_A[[#This Row],[21+]]</f>
        <v>4.3679999999999997E-2</v>
      </c>
      <c r="BK7" s="5">
        <f>P_A[[#This Row],[21+]]-P_A[[#This Row],[22+]]</f>
        <v>3.7200000000000011E-2</v>
      </c>
      <c r="BL7" s="5">
        <f>P_A[[#This Row],[22+]]-P_A[[#This Row],[23+]]</f>
        <v>3.6590000000000011E-2</v>
      </c>
      <c r="BM7" s="5">
        <f>P_A[[#This Row],[23+]]-P_A[[#This Row],[24+]]</f>
        <v>3.0200000000000005E-2</v>
      </c>
      <c r="BN7" s="5">
        <f>P_A[[#This Row],[24+]]-P_A[[#This Row],[25+]]</f>
        <v>2.879000000000001E-2</v>
      </c>
      <c r="BO7" s="5">
        <f>P_A[[#This Row],[25+]]-P_A[[#This Row],[26+]]</f>
        <v>2.3029999999999981E-2</v>
      </c>
      <c r="BP7" s="5">
        <f>P_A[[#This Row],[26+]]-P_A[[#This Row],[27+]]</f>
        <v>2.1280000000000007E-2</v>
      </c>
      <c r="BQ7" s="5">
        <f>P_A[[#This Row],[27+]]-P_A[[#This Row],[28+]]</f>
        <v>1.6500000000000001E-2</v>
      </c>
      <c r="BR7" s="5">
        <f>P_A[[#This Row],[28+]]-P_A[[#This Row],[29+]]</f>
        <v>1.4789999999999998E-2</v>
      </c>
      <c r="BS7" s="5">
        <f>P_A[[#This Row],[29+]]-P_A[[#This Row],[30+]]</f>
        <v>1.1110000000000002E-2</v>
      </c>
      <c r="BT7" s="5">
        <f>P_A[[#This Row],[30+]]-P_A[[#This Row],[31+]]</f>
        <v>9.6399999999999993E-3</v>
      </c>
      <c r="BU7" s="5">
        <f>P_A[[#This Row],[31+]]-P_A[[#This Row],[32+]]</f>
        <v>7.0299999999999981E-3</v>
      </c>
      <c r="BV7" s="5">
        <f>P_A[[#This Row],[32+]]-P_A[[#This Row],[33+]]</f>
        <v>5.9100000000000021E-3</v>
      </c>
      <c r="BW7" s="5">
        <f>P_A[[#This Row],[33+]]-P_A[[#This Row],[34+]]</f>
        <v>4.1799999999999997E-3</v>
      </c>
      <c r="BX7" s="5">
        <f>P_A[[#This Row],[34+]]-P_A[[#This Row],[35+]]</f>
        <v>3.3999999999999985E-3</v>
      </c>
      <c r="BY7" s="5">
        <f>P_A[[#This Row],[35+]]-P_A[[#This Row],[36+]]</f>
        <v>2.3300000000000005E-3</v>
      </c>
      <c r="BZ7" s="5">
        <f>P_A[[#This Row],[36+]]-P_A[[#This Row],[37+]]</f>
        <v>1.8500000000000001E-3</v>
      </c>
      <c r="CA7" s="5">
        <f>P_A[[#This Row],[37+]]-P_A[[#This Row],[38+]]</f>
        <v>1.2200000000000002E-3</v>
      </c>
      <c r="CB7" s="5">
        <f>P_A[[#This Row],[38+]]-P_A[[#This Row],[39+]]</f>
        <v>9.3000000000000005E-4</v>
      </c>
      <c r="CC7" s="5">
        <f>P_A[[#This Row],[39+]]-P_A[[#This Row],[40+]]</f>
        <v>6.0999999999999987E-4</v>
      </c>
      <c r="CD7" s="5">
        <f>P_A[[#This Row],[40+]]-P_A[[#This Row],[41+]]</f>
        <v>4.4000000000000007E-4</v>
      </c>
      <c r="CE7" s="5">
        <f>P_A[[#This Row],[41+]]-P_A[[#This Row],[42+]]</f>
        <v>2.7999999999999998E-4</v>
      </c>
      <c r="CF7" s="5">
        <f>P_A[[#This Row],[42+]]-P_A[[#This Row],[43+]]</f>
        <v>1.9999999999999998E-4</v>
      </c>
      <c r="CG7" s="5">
        <f>P_A[[#This Row],[43+]]-P_A[[#This Row],[44+]]</f>
        <v>1.2000000000000002E-4</v>
      </c>
      <c r="CH7" s="5">
        <f>P_A[[#This Row],[44+]]-P_A[[#This Row],[45+]]</f>
        <v>9.0000000000000019E-5</v>
      </c>
      <c r="CI7" s="5">
        <f>P_A[[#This Row],[45+]]-P_A[[#This Row],[46+]]</f>
        <v>4.9999999999999982E-5</v>
      </c>
      <c r="CJ7" s="5">
        <f>P_A[[#This Row],[46+]]-P_A[[#This Row],[47+]]</f>
        <v>3.0000000000000004E-5</v>
      </c>
      <c r="CK7" s="5">
        <f>P_A[[#This Row],[47+]]-P_A[[#This Row],[48+]]</f>
        <v>5.0000000000000002E-5</v>
      </c>
      <c r="CL7" s="5">
        <f>P_A[[#This Row],[48+]]-P_A[[#This Row],[49+]]</f>
        <v>0</v>
      </c>
    </row>
    <row r="8" spans="1:90" x14ac:dyDescent="0.25">
      <c r="A8" s="10">
        <v>22400788</v>
      </c>
      <c r="B8" t="s">
        <v>218</v>
      </c>
      <c r="C8" t="s">
        <v>219</v>
      </c>
      <c r="D8" s="11">
        <v>0.79166666666666663</v>
      </c>
      <c r="E8" s="9" t="str">
        <f>HYPERLINK("https://www.nba.com/stats/player/1642377/boxscores-traditional", "Jaylen Wells")</f>
        <v>Jaylen Wells</v>
      </c>
      <c r="F8">
        <v>9.8000000000000007</v>
      </c>
      <c r="G8" s="4">
        <v>5.1920000000000002</v>
      </c>
      <c r="H8" s="3">
        <v>0.63683000000000001</v>
      </c>
      <c r="I8" s="3">
        <v>0.55962000000000001</v>
      </c>
      <c r="J8" s="3">
        <v>0.48404999999999998</v>
      </c>
      <c r="K8" s="3">
        <v>0.40905000000000002</v>
      </c>
      <c r="L8" s="3">
        <v>0.33723999999999998</v>
      </c>
      <c r="M8" s="3">
        <v>0.26762999999999998</v>
      </c>
      <c r="N8" s="3">
        <v>0.20896999999999999</v>
      </c>
      <c r="O8" s="3">
        <v>0.15866</v>
      </c>
      <c r="P8" s="3">
        <v>0.11702</v>
      </c>
      <c r="Q8" s="3">
        <v>8.226E-2</v>
      </c>
      <c r="R8" s="3">
        <v>5.7049999999999997E-2</v>
      </c>
      <c r="S8" s="3">
        <v>3.8359999999999998E-2</v>
      </c>
      <c r="T8" s="3">
        <v>2.5000000000000001E-2</v>
      </c>
      <c r="U8" s="3">
        <v>1.5389999999999999E-2</v>
      </c>
      <c r="V8" s="3">
        <v>9.3900000000000008E-3</v>
      </c>
      <c r="W8" s="3">
        <v>5.5399999999999998E-3</v>
      </c>
      <c r="X8" s="3">
        <v>3.1700000000000001E-3</v>
      </c>
      <c r="Y8" s="3">
        <v>1.6900000000000001E-3</v>
      </c>
      <c r="Z8" s="3">
        <v>8.9999999999999998E-4</v>
      </c>
      <c r="AA8" s="3">
        <v>4.6999999999999999E-4</v>
      </c>
      <c r="AB8" s="3">
        <v>2.2000000000000001E-4</v>
      </c>
      <c r="AC8" s="3">
        <v>1.1E-4</v>
      </c>
      <c r="AD8" s="3">
        <v>5.0000000000000002E-5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7.7210000000000001E-2</v>
      </c>
      <c r="AY8" s="5">
        <f>P_A[[#This Row],[9+]]-P_A[[#This Row],[10+]]</f>
        <v>7.5570000000000026E-2</v>
      </c>
      <c r="AZ8" s="5">
        <f>P_A[[#This Row],[10+]]-P_A[[#This Row],[11+]]</f>
        <v>7.4999999999999956E-2</v>
      </c>
      <c r="BA8" s="5">
        <f>P_A[[#This Row],[11+]]-P_A[[#This Row],[12+]]</f>
        <v>7.181000000000004E-2</v>
      </c>
      <c r="BB8" s="5">
        <f>P_A[[#This Row],[12+]]-P_A[[#This Row],[13+]]</f>
        <v>6.9610000000000005E-2</v>
      </c>
      <c r="BC8" s="5">
        <f>P_A[[#This Row],[13+]]-P_A[[#This Row],[14+]]</f>
        <v>5.865999999999999E-2</v>
      </c>
      <c r="BD8" s="5">
        <f>P_A[[#This Row],[14+]]-P_A[[#This Row],[15+]]</f>
        <v>5.0309999999999994E-2</v>
      </c>
      <c r="BE8" s="5">
        <f>P_A[[#This Row],[15+]]-P_A[[#This Row],[16+]]</f>
        <v>4.1639999999999996E-2</v>
      </c>
      <c r="BF8" s="5">
        <f>P_A[[#This Row],[16+]]-P_A[[#This Row],[17+]]</f>
        <v>3.4759999999999999E-2</v>
      </c>
      <c r="BG8" s="5">
        <f>P_A[[#This Row],[17+]]-P_A[[#This Row],[18+]]</f>
        <v>2.5210000000000003E-2</v>
      </c>
      <c r="BH8" s="5">
        <f>P_A[[#This Row],[18+]]-P_A[[#This Row],[19+]]</f>
        <v>1.8689999999999998E-2</v>
      </c>
      <c r="BI8" s="5">
        <f>P_A[[#This Row],[19+]]-P_A[[#This Row],[20+]]</f>
        <v>1.3359999999999997E-2</v>
      </c>
      <c r="BJ8" s="5">
        <f>P_A[[#This Row],[20+]]-P_A[[#This Row],[21+]]</f>
        <v>9.6100000000000022E-3</v>
      </c>
      <c r="BK8" s="5">
        <f>P_A[[#This Row],[21+]]-P_A[[#This Row],[22+]]</f>
        <v>5.9999999999999984E-3</v>
      </c>
      <c r="BL8" s="5">
        <f>P_A[[#This Row],[22+]]-P_A[[#This Row],[23+]]</f>
        <v>3.850000000000001E-3</v>
      </c>
      <c r="BM8" s="5">
        <f>P_A[[#This Row],[23+]]-P_A[[#This Row],[24+]]</f>
        <v>2.3699999999999997E-3</v>
      </c>
      <c r="BN8" s="5">
        <f>P_A[[#This Row],[24+]]-P_A[[#This Row],[25+]]</f>
        <v>1.48E-3</v>
      </c>
      <c r="BO8" s="5">
        <f>P_A[[#This Row],[25+]]-P_A[[#This Row],[26+]]</f>
        <v>7.9000000000000012E-4</v>
      </c>
      <c r="BP8" s="5">
        <f>P_A[[#This Row],[26+]]-P_A[[#This Row],[27+]]</f>
        <v>4.2999999999999999E-4</v>
      </c>
      <c r="BQ8" s="5">
        <f>P_A[[#This Row],[27+]]-P_A[[#This Row],[28+]]</f>
        <v>2.5000000000000001E-4</v>
      </c>
      <c r="BR8" s="5">
        <f>P_A[[#This Row],[28+]]-P_A[[#This Row],[29+]]</f>
        <v>1.1E-4</v>
      </c>
      <c r="BS8" s="5">
        <f>P_A[[#This Row],[29+]]-P_A[[#This Row],[30+]]</f>
        <v>6.0000000000000002E-5</v>
      </c>
      <c r="BT8" s="5">
        <f>P_A[[#This Row],[30+]]-P_A[[#This Row],[31+]]</f>
        <v>5.0000000000000002E-5</v>
      </c>
      <c r="BU8" s="5">
        <f>P_A[[#This Row],[31+]]-P_A[[#This Row],[32+]]</f>
        <v>0</v>
      </c>
      <c r="BV8" s="5">
        <f>P_A[[#This Row],[32+]]-P_A[[#This Row],[33+]]</f>
        <v>0</v>
      </c>
      <c r="BW8" s="5">
        <f>P_A[[#This Row],[33+]]-P_A[[#This Row],[34+]]</f>
        <v>0</v>
      </c>
      <c r="BX8" s="5">
        <f>P_A[[#This Row],[34+]]-P_A[[#This Row],[35+]]</f>
        <v>0</v>
      </c>
      <c r="BY8" s="5">
        <f>P_A[[#This Row],[35+]]-P_A[[#This Row],[36+]]</f>
        <v>0</v>
      </c>
      <c r="BZ8" s="5">
        <f>P_A[[#This Row],[36+]]-P_A[[#This Row],[37+]]</f>
        <v>0</v>
      </c>
      <c r="CA8" s="5">
        <f>P_A[[#This Row],[37+]]-P_A[[#This Row],[38+]]</f>
        <v>0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22400788</v>
      </c>
      <c r="B9" t="s">
        <v>218</v>
      </c>
      <c r="C9" t="s">
        <v>219</v>
      </c>
      <c r="D9" s="11">
        <v>0.79166666666666663</v>
      </c>
      <c r="E9" s="9" t="str">
        <f>HYPERLINK("https://www.nba.com/stats/player/1631246/boxscores-traditional", "Vince Williams Jr.")</f>
        <v>Vince Williams Jr.</v>
      </c>
      <c r="F9">
        <v>8.6</v>
      </c>
      <c r="G9" s="4">
        <v>2.3319999999999999</v>
      </c>
      <c r="H9" s="3">
        <v>0.60257000000000005</v>
      </c>
      <c r="I9" s="3">
        <v>0.43251000000000001</v>
      </c>
      <c r="J9" s="3">
        <v>0.27424999999999999</v>
      </c>
      <c r="K9" s="3">
        <v>0.15151000000000001</v>
      </c>
      <c r="L9" s="3">
        <v>7.2150000000000006E-2</v>
      </c>
      <c r="M9" s="3">
        <v>2.938E-2</v>
      </c>
      <c r="N9" s="3">
        <v>1.017E-2</v>
      </c>
      <c r="O9" s="3">
        <v>3.0699999999999998E-3</v>
      </c>
      <c r="P9" s="3">
        <v>7.6000000000000004E-4</v>
      </c>
      <c r="Q9" s="3">
        <v>1.6000000000000001E-4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0.17006000000000004</v>
      </c>
      <c r="AY9" s="5">
        <f>P_A[[#This Row],[9+]]-P_A[[#This Row],[10+]]</f>
        <v>0.15826000000000001</v>
      </c>
      <c r="AZ9" s="5">
        <f>P_A[[#This Row],[10+]]-P_A[[#This Row],[11+]]</f>
        <v>0.12273999999999999</v>
      </c>
      <c r="BA9" s="5">
        <f>P_A[[#This Row],[11+]]-P_A[[#This Row],[12+]]</f>
        <v>7.936E-2</v>
      </c>
      <c r="BB9" s="5">
        <f>P_A[[#This Row],[12+]]-P_A[[#This Row],[13+]]</f>
        <v>4.2770000000000002E-2</v>
      </c>
      <c r="BC9" s="5">
        <f>P_A[[#This Row],[13+]]-P_A[[#This Row],[14+]]</f>
        <v>1.9209999999999998E-2</v>
      </c>
      <c r="BD9" s="5">
        <f>P_A[[#This Row],[14+]]-P_A[[#This Row],[15+]]</f>
        <v>7.1000000000000004E-3</v>
      </c>
      <c r="BE9" s="5">
        <f>P_A[[#This Row],[15+]]-P_A[[#This Row],[16+]]</f>
        <v>2.3099999999999996E-3</v>
      </c>
      <c r="BF9" s="5">
        <f>P_A[[#This Row],[16+]]-P_A[[#This Row],[17+]]</f>
        <v>6.0000000000000006E-4</v>
      </c>
      <c r="BG9" s="5">
        <f>P_A[[#This Row],[17+]]-P_A[[#This Row],[18+]]</f>
        <v>1.6000000000000001E-4</v>
      </c>
      <c r="BH9" s="5">
        <f>P_A[[#This Row],[18+]]-P_A[[#This Row],[19+]]</f>
        <v>0</v>
      </c>
      <c r="BI9" s="5">
        <f>P_A[[#This Row],[19+]]-P_A[[#This Row],[20+]]</f>
        <v>0</v>
      </c>
      <c r="BJ9" s="5">
        <f>P_A[[#This Row],[20+]]-P_A[[#This Row],[21+]]</f>
        <v>0</v>
      </c>
      <c r="BK9" s="5">
        <f>P_A[[#This Row],[21+]]-P_A[[#This Row],[22+]]</f>
        <v>0</v>
      </c>
      <c r="BL9" s="5">
        <f>P_A[[#This Row],[22+]]-P_A[[#This Row],[23+]]</f>
        <v>0</v>
      </c>
      <c r="BM9" s="5">
        <f>P_A[[#This Row],[23+]]-P_A[[#This Row],[24+]]</f>
        <v>0</v>
      </c>
      <c r="BN9" s="5">
        <f>P_A[[#This Row],[24+]]-P_A[[#This Row],[25+]]</f>
        <v>0</v>
      </c>
      <c r="BO9" s="5">
        <f>P_A[[#This Row],[25+]]-P_A[[#This Row],[26+]]</f>
        <v>0</v>
      </c>
      <c r="BP9" s="5">
        <f>P_A[[#This Row],[26+]]-P_A[[#This Row],[27+]]</f>
        <v>0</v>
      </c>
      <c r="BQ9" s="5">
        <f>P_A[[#This Row],[27+]]-P_A[[#This Row],[28+]]</f>
        <v>0</v>
      </c>
      <c r="BR9" s="5">
        <f>P_A[[#This Row],[28+]]-P_A[[#This Row],[29+]]</f>
        <v>0</v>
      </c>
      <c r="BS9" s="5">
        <f>P_A[[#This Row],[29+]]-P_A[[#This Row],[30+]]</f>
        <v>0</v>
      </c>
      <c r="BT9" s="5">
        <f>P_A[[#This Row],[30+]]-P_A[[#This Row],[31+]]</f>
        <v>0</v>
      </c>
      <c r="BU9" s="5">
        <f>P_A[[#This Row],[31+]]-P_A[[#This Row],[32+]]</f>
        <v>0</v>
      </c>
      <c r="BV9" s="5">
        <f>P_A[[#This Row],[32+]]-P_A[[#This Row],[33+]]</f>
        <v>0</v>
      </c>
      <c r="BW9" s="5">
        <f>P_A[[#This Row],[33+]]-P_A[[#This Row],[34+]]</f>
        <v>0</v>
      </c>
      <c r="BX9" s="5">
        <f>P_A[[#This Row],[34+]]-P_A[[#This Row],[35+]]</f>
        <v>0</v>
      </c>
      <c r="BY9" s="5">
        <f>P_A[[#This Row],[35+]]-P_A[[#This Row],[36+]]</f>
        <v>0</v>
      </c>
      <c r="BZ9" s="5">
        <f>P_A[[#This Row],[36+]]-P_A[[#This Row],[37+]]</f>
        <v>0</v>
      </c>
      <c r="CA9" s="5">
        <f>P_A[[#This Row],[37+]]-P_A[[#This Row],[38+]]</f>
        <v>0</v>
      </c>
      <c r="CB9" s="5">
        <f>P_A[[#This Row],[38+]]-P_A[[#This Row],[39+]]</f>
        <v>0</v>
      </c>
      <c r="CC9" s="5">
        <f>P_A[[#This Row],[39+]]-P_A[[#This Row],[40+]]</f>
        <v>0</v>
      </c>
      <c r="CD9" s="5">
        <f>P_A[[#This Row],[40+]]-P_A[[#This Row],[41+]]</f>
        <v>0</v>
      </c>
      <c r="CE9" s="5">
        <f>P_A[[#This Row],[41+]]-P_A[[#This Row],[42+]]</f>
        <v>0</v>
      </c>
      <c r="CF9" s="5">
        <f>P_A[[#This Row],[42+]]-P_A[[#This Row],[43+]]</f>
        <v>0</v>
      </c>
      <c r="CG9" s="5">
        <f>P_A[[#This Row],[43+]]-P_A[[#This Row],[44+]]</f>
        <v>0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22400788</v>
      </c>
      <c r="B10" t="s">
        <v>218</v>
      </c>
      <c r="C10" t="s">
        <v>219</v>
      </c>
      <c r="D10" s="11">
        <v>0.79166666666666663</v>
      </c>
      <c r="E10" s="9" t="str">
        <f>HYPERLINK("https://www.nba.com/stats/player/1629634/boxscores-traditional", "Brandon Clarke")</f>
        <v>Brandon Clarke</v>
      </c>
      <c r="F10">
        <v>9.1999999999999993</v>
      </c>
      <c r="G10" s="4">
        <v>4.5339999999999998</v>
      </c>
      <c r="H10" s="3">
        <v>0.60257000000000005</v>
      </c>
      <c r="I10" s="3">
        <v>0.51595000000000002</v>
      </c>
      <c r="J10" s="3">
        <v>0.42858000000000002</v>
      </c>
      <c r="K10" s="3">
        <v>0.34458</v>
      </c>
      <c r="L10" s="3">
        <v>0.26762999999999998</v>
      </c>
      <c r="M10" s="3">
        <v>0.20044999999999999</v>
      </c>
      <c r="N10" s="3">
        <v>0.14457</v>
      </c>
      <c r="O10" s="3">
        <v>0.10027</v>
      </c>
      <c r="P10" s="3">
        <v>6.6809999999999994E-2</v>
      </c>
      <c r="Q10" s="3">
        <v>4.2720000000000001E-2</v>
      </c>
      <c r="R10" s="3">
        <v>2.6190000000000001E-2</v>
      </c>
      <c r="S10" s="3">
        <v>1.5389999999999999E-2</v>
      </c>
      <c r="T10" s="3">
        <v>8.6599999999999993E-3</v>
      </c>
      <c r="U10" s="3">
        <v>4.6600000000000001E-3</v>
      </c>
      <c r="V10" s="3">
        <v>2.3999999999999998E-3</v>
      </c>
      <c r="W10" s="3">
        <v>1.1800000000000001E-3</v>
      </c>
      <c r="X10" s="3">
        <v>5.5999999999999995E-4</v>
      </c>
      <c r="Y10" s="3">
        <v>2.5000000000000001E-4</v>
      </c>
      <c r="Z10" s="3">
        <v>1E-4</v>
      </c>
      <c r="AA10" s="3">
        <v>4.0000000000000003E-5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P_A[[#This Row],[8+]]-P_A[[#This Row],[9+]]</f>
        <v>8.662000000000003E-2</v>
      </c>
      <c r="AY10" s="5">
        <f>P_A[[#This Row],[9+]]-P_A[[#This Row],[10+]]</f>
        <v>8.7370000000000003E-2</v>
      </c>
      <c r="AZ10" s="5">
        <f>P_A[[#This Row],[10+]]-P_A[[#This Row],[11+]]</f>
        <v>8.4000000000000019E-2</v>
      </c>
      <c r="BA10" s="5">
        <f>P_A[[#This Row],[11+]]-P_A[[#This Row],[12+]]</f>
        <v>7.6950000000000018E-2</v>
      </c>
      <c r="BB10" s="5">
        <f>P_A[[#This Row],[12+]]-P_A[[#This Row],[13+]]</f>
        <v>6.717999999999999E-2</v>
      </c>
      <c r="BC10" s="5">
        <f>P_A[[#This Row],[13+]]-P_A[[#This Row],[14+]]</f>
        <v>5.5879999999999985E-2</v>
      </c>
      <c r="BD10" s="5">
        <f>P_A[[#This Row],[14+]]-P_A[[#This Row],[15+]]</f>
        <v>4.4300000000000006E-2</v>
      </c>
      <c r="BE10" s="5">
        <f>P_A[[#This Row],[15+]]-P_A[[#This Row],[16+]]</f>
        <v>3.3460000000000004E-2</v>
      </c>
      <c r="BF10" s="5">
        <f>P_A[[#This Row],[16+]]-P_A[[#This Row],[17+]]</f>
        <v>2.4089999999999993E-2</v>
      </c>
      <c r="BG10" s="5">
        <f>P_A[[#This Row],[17+]]-P_A[[#This Row],[18+]]</f>
        <v>1.653E-2</v>
      </c>
      <c r="BH10" s="5">
        <f>P_A[[#This Row],[18+]]-P_A[[#This Row],[19+]]</f>
        <v>1.0800000000000002E-2</v>
      </c>
      <c r="BI10" s="5">
        <f>P_A[[#This Row],[19+]]-P_A[[#This Row],[20+]]</f>
        <v>6.7299999999999999E-3</v>
      </c>
      <c r="BJ10" s="5">
        <f>P_A[[#This Row],[20+]]-P_A[[#This Row],[21+]]</f>
        <v>3.9999999999999992E-3</v>
      </c>
      <c r="BK10" s="5">
        <f>P_A[[#This Row],[21+]]-P_A[[#This Row],[22+]]</f>
        <v>2.2600000000000003E-3</v>
      </c>
      <c r="BL10" s="5">
        <f>P_A[[#This Row],[22+]]-P_A[[#This Row],[23+]]</f>
        <v>1.2199999999999997E-3</v>
      </c>
      <c r="BM10" s="5">
        <f>P_A[[#This Row],[23+]]-P_A[[#This Row],[24+]]</f>
        <v>6.2000000000000011E-4</v>
      </c>
      <c r="BN10" s="5">
        <f>P_A[[#This Row],[24+]]-P_A[[#This Row],[25+]]</f>
        <v>3.0999999999999995E-4</v>
      </c>
      <c r="BO10" s="5">
        <f>P_A[[#This Row],[25+]]-P_A[[#This Row],[26+]]</f>
        <v>1.5000000000000001E-4</v>
      </c>
      <c r="BP10" s="5">
        <f>P_A[[#This Row],[26+]]-P_A[[#This Row],[27+]]</f>
        <v>6.0000000000000002E-5</v>
      </c>
      <c r="BQ10" s="5">
        <f>P_A[[#This Row],[27+]]-P_A[[#This Row],[28+]]</f>
        <v>4.0000000000000003E-5</v>
      </c>
      <c r="BR10" s="5">
        <f>P_A[[#This Row],[28+]]-P_A[[#This Row],[29+]]</f>
        <v>0</v>
      </c>
      <c r="BS10" s="5">
        <f>P_A[[#This Row],[29+]]-P_A[[#This Row],[30+]]</f>
        <v>0</v>
      </c>
      <c r="BT10" s="5">
        <f>P_A[[#This Row],[30+]]-P_A[[#This Row],[31+]]</f>
        <v>0</v>
      </c>
      <c r="BU10" s="5">
        <f>P_A[[#This Row],[31+]]-P_A[[#This Row],[32+]]</f>
        <v>0</v>
      </c>
      <c r="BV10" s="5">
        <f>P_A[[#This Row],[32+]]-P_A[[#This Row],[33+]]</f>
        <v>0</v>
      </c>
      <c r="BW10" s="5">
        <f>P_A[[#This Row],[33+]]-P_A[[#This Row],[34+]]</f>
        <v>0</v>
      </c>
      <c r="BX10" s="5">
        <f>P_A[[#This Row],[34+]]-P_A[[#This Row],[35+]]</f>
        <v>0</v>
      </c>
      <c r="BY10" s="5">
        <f>P_A[[#This Row],[35+]]-P_A[[#This Row],[36+]]</f>
        <v>0</v>
      </c>
      <c r="BZ10" s="5">
        <f>P_A[[#This Row],[36+]]-P_A[[#This Row],[37+]]</f>
        <v>0</v>
      </c>
      <c r="CA10" s="5">
        <f>P_A[[#This Row],[37+]]-P_A[[#This Row],[38+]]</f>
        <v>0</v>
      </c>
      <c r="CB10" s="5">
        <f>P_A[[#This Row],[38+]]-P_A[[#This Row],[39+]]</f>
        <v>0</v>
      </c>
      <c r="CC10" s="5">
        <f>P_A[[#This Row],[39+]]-P_A[[#This Row],[40+]]</f>
        <v>0</v>
      </c>
      <c r="CD10" s="5">
        <f>P_A[[#This Row],[40+]]-P_A[[#This Row],[41+]]</f>
        <v>0</v>
      </c>
      <c r="CE10" s="5">
        <f>P_A[[#This Row],[41+]]-P_A[[#This Row],[42+]]</f>
        <v>0</v>
      </c>
      <c r="CF10" s="5">
        <f>P_A[[#This Row],[42+]]-P_A[[#This Row],[43+]]</f>
        <v>0</v>
      </c>
      <c r="CG10" s="5">
        <f>P_A[[#This Row],[43+]]-P_A[[#This Row],[44+]]</f>
        <v>0</v>
      </c>
      <c r="CH10" s="5">
        <f>P_A[[#This Row],[44+]]-P_A[[#This Row],[45+]]</f>
        <v>0</v>
      </c>
      <c r="CI10" s="5">
        <f>P_A[[#This Row],[45+]]-P_A[[#This Row],[46+]]</f>
        <v>0</v>
      </c>
      <c r="CJ10" s="5">
        <f>P_A[[#This Row],[46+]]-P_A[[#This Row],[47+]]</f>
        <v>0</v>
      </c>
      <c r="CK10" s="5">
        <f>P_A[[#This Row],[47+]]-P_A[[#This Row],[48+]]</f>
        <v>0</v>
      </c>
      <c r="CL10" s="5">
        <f>P_A[[#This Row],[48+]]-P_A[[#This Row],[49+]]</f>
        <v>0</v>
      </c>
    </row>
    <row r="11" spans="1:90" x14ac:dyDescent="0.25">
      <c r="A11" s="10">
        <v>22400788</v>
      </c>
      <c r="B11" t="s">
        <v>218</v>
      </c>
      <c r="C11" t="s">
        <v>219</v>
      </c>
      <c r="D11" s="11">
        <v>0.79166666666666663</v>
      </c>
      <c r="E11" s="9" t="str">
        <f>HYPERLINK("https://www.nba.com/stats/player/1641744/boxscores-traditional", "Zach Edey")</f>
        <v>Zach Edey</v>
      </c>
      <c r="F11">
        <v>9</v>
      </c>
      <c r="G11" s="4">
        <v>5.7620000000000005</v>
      </c>
      <c r="H11" s="3">
        <v>0.56749000000000005</v>
      </c>
      <c r="I11" s="3">
        <v>0.5</v>
      </c>
      <c r="J11" s="3">
        <v>0.43251000000000001</v>
      </c>
      <c r="K11" s="3">
        <v>0.36316999999999999</v>
      </c>
      <c r="L11" s="3">
        <v>0.30153000000000002</v>
      </c>
      <c r="M11" s="3">
        <v>0.24510000000000001</v>
      </c>
      <c r="N11" s="3">
        <v>0.19214999999999999</v>
      </c>
      <c r="O11" s="3">
        <v>0.14917</v>
      </c>
      <c r="P11" s="3">
        <v>0.11314</v>
      </c>
      <c r="Q11" s="3">
        <v>8.226E-2</v>
      </c>
      <c r="R11" s="3">
        <v>5.9380000000000002E-2</v>
      </c>
      <c r="S11" s="3">
        <v>4.0930000000000001E-2</v>
      </c>
      <c r="T11" s="3">
        <v>2.8070000000000001E-2</v>
      </c>
      <c r="U11" s="3">
        <v>1.8759999999999999E-2</v>
      </c>
      <c r="V11" s="3">
        <v>1.191E-2</v>
      </c>
      <c r="W11" s="3">
        <v>7.5500000000000003E-3</v>
      </c>
      <c r="X11" s="3">
        <v>4.6600000000000001E-3</v>
      </c>
      <c r="Y11" s="3">
        <v>2.7200000000000002E-3</v>
      </c>
      <c r="Z11" s="3">
        <v>1.5900000000000001E-3</v>
      </c>
      <c r="AA11" s="3">
        <v>8.9999999999999998E-4</v>
      </c>
      <c r="AB11" s="3">
        <v>4.8000000000000001E-4</v>
      </c>
      <c r="AC11" s="3">
        <v>2.5999999999999998E-4</v>
      </c>
      <c r="AD11" s="3">
        <v>1.3999999999999999E-4</v>
      </c>
      <c r="AE11" s="3">
        <v>6.9999999999999994E-5</v>
      </c>
      <c r="AF11" s="3">
        <v>3.0000000000000001E-5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P_A[[#This Row],[8+]]-P_A[[#This Row],[9+]]</f>
        <v>6.749000000000005E-2</v>
      </c>
      <c r="AY11" s="5">
        <f>P_A[[#This Row],[9+]]-P_A[[#This Row],[10+]]</f>
        <v>6.7489999999999994E-2</v>
      </c>
      <c r="AZ11" s="5">
        <f>P_A[[#This Row],[10+]]-P_A[[#This Row],[11+]]</f>
        <v>6.9340000000000013E-2</v>
      </c>
      <c r="BA11" s="5">
        <f>P_A[[#This Row],[11+]]-P_A[[#This Row],[12+]]</f>
        <v>6.1639999999999973E-2</v>
      </c>
      <c r="BB11" s="5">
        <f>P_A[[#This Row],[12+]]-P_A[[#This Row],[13+]]</f>
        <v>5.6430000000000008E-2</v>
      </c>
      <c r="BC11" s="5">
        <f>P_A[[#This Row],[13+]]-P_A[[#This Row],[14+]]</f>
        <v>5.2950000000000025E-2</v>
      </c>
      <c r="BD11" s="5">
        <f>P_A[[#This Row],[14+]]-P_A[[#This Row],[15+]]</f>
        <v>4.297999999999999E-2</v>
      </c>
      <c r="BE11" s="5">
        <f>P_A[[#This Row],[15+]]-P_A[[#This Row],[16+]]</f>
        <v>3.6029999999999993E-2</v>
      </c>
      <c r="BF11" s="5">
        <f>P_A[[#This Row],[16+]]-P_A[[#This Row],[17+]]</f>
        <v>3.0880000000000005E-2</v>
      </c>
      <c r="BG11" s="5">
        <f>P_A[[#This Row],[17+]]-P_A[[#This Row],[18+]]</f>
        <v>2.2879999999999998E-2</v>
      </c>
      <c r="BH11" s="5">
        <f>P_A[[#This Row],[18+]]-P_A[[#This Row],[19+]]</f>
        <v>1.8450000000000001E-2</v>
      </c>
      <c r="BI11" s="5">
        <f>P_A[[#This Row],[19+]]-P_A[[#This Row],[20+]]</f>
        <v>1.286E-2</v>
      </c>
      <c r="BJ11" s="5">
        <f>P_A[[#This Row],[20+]]-P_A[[#This Row],[21+]]</f>
        <v>9.3100000000000023E-3</v>
      </c>
      <c r="BK11" s="5">
        <f>P_A[[#This Row],[21+]]-P_A[[#This Row],[22+]]</f>
        <v>6.8499999999999985E-3</v>
      </c>
      <c r="BL11" s="5">
        <f>P_A[[#This Row],[22+]]-P_A[[#This Row],[23+]]</f>
        <v>4.3600000000000002E-3</v>
      </c>
      <c r="BM11" s="5">
        <f>P_A[[#This Row],[23+]]-P_A[[#This Row],[24+]]</f>
        <v>2.8900000000000002E-3</v>
      </c>
      <c r="BN11" s="5">
        <f>P_A[[#This Row],[24+]]-P_A[[#This Row],[25+]]</f>
        <v>1.9399999999999999E-3</v>
      </c>
      <c r="BO11" s="5">
        <f>P_A[[#This Row],[25+]]-P_A[[#This Row],[26+]]</f>
        <v>1.1300000000000001E-3</v>
      </c>
      <c r="BP11" s="5">
        <f>P_A[[#This Row],[26+]]-P_A[[#This Row],[27+]]</f>
        <v>6.9000000000000008E-4</v>
      </c>
      <c r="BQ11" s="5">
        <f>P_A[[#This Row],[27+]]-P_A[[#This Row],[28+]]</f>
        <v>4.1999999999999996E-4</v>
      </c>
      <c r="BR11" s="5">
        <f>P_A[[#This Row],[28+]]-P_A[[#This Row],[29+]]</f>
        <v>2.2000000000000003E-4</v>
      </c>
      <c r="BS11" s="5">
        <f>P_A[[#This Row],[29+]]-P_A[[#This Row],[30+]]</f>
        <v>1.1999999999999999E-4</v>
      </c>
      <c r="BT11" s="5">
        <f>P_A[[#This Row],[30+]]-P_A[[#This Row],[31+]]</f>
        <v>6.9999999999999994E-5</v>
      </c>
      <c r="BU11" s="5">
        <f>P_A[[#This Row],[31+]]-P_A[[#This Row],[32+]]</f>
        <v>3.9999999999999996E-5</v>
      </c>
      <c r="BV11" s="5">
        <f>P_A[[#This Row],[32+]]-P_A[[#This Row],[33+]]</f>
        <v>3.0000000000000001E-5</v>
      </c>
      <c r="BW11" s="5">
        <f>P_A[[#This Row],[33+]]-P_A[[#This Row],[34+]]</f>
        <v>0</v>
      </c>
      <c r="BX11" s="5">
        <f>P_A[[#This Row],[34+]]-P_A[[#This Row],[35+]]</f>
        <v>0</v>
      </c>
      <c r="BY11" s="5">
        <f>P_A[[#This Row],[35+]]-P_A[[#This Row],[36+]]</f>
        <v>0</v>
      </c>
      <c r="BZ11" s="5">
        <f>P_A[[#This Row],[36+]]-P_A[[#This Row],[37+]]</f>
        <v>0</v>
      </c>
      <c r="CA11" s="5">
        <f>P_A[[#This Row],[37+]]-P_A[[#This Row],[38+]]</f>
        <v>0</v>
      </c>
      <c r="CB11" s="5">
        <f>P_A[[#This Row],[38+]]-P_A[[#This Row],[39+]]</f>
        <v>0</v>
      </c>
      <c r="CC11" s="5">
        <f>P_A[[#This Row],[39+]]-P_A[[#This Row],[40+]]</f>
        <v>0</v>
      </c>
      <c r="CD11" s="5">
        <f>P_A[[#This Row],[40+]]-P_A[[#This Row],[41+]]</f>
        <v>0</v>
      </c>
      <c r="CE11" s="5">
        <f>P_A[[#This Row],[41+]]-P_A[[#This Row],[42+]]</f>
        <v>0</v>
      </c>
      <c r="CF11" s="5">
        <f>P_A[[#This Row],[42+]]-P_A[[#This Row],[43+]]</f>
        <v>0</v>
      </c>
      <c r="CG11" s="5">
        <f>P_A[[#This Row],[43+]]-P_A[[#This Row],[44+]]</f>
        <v>0</v>
      </c>
      <c r="CH11" s="5">
        <f>P_A[[#This Row],[44+]]-P_A[[#This Row],[45+]]</f>
        <v>0</v>
      </c>
      <c r="CI11" s="5">
        <f>P_A[[#This Row],[45+]]-P_A[[#This Row],[46+]]</f>
        <v>0</v>
      </c>
      <c r="CJ11" s="5">
        <f>P_A[[#This Row],[46+]]-P_A[[#This Row],[47+]]</f>
        <v>0</v>
      </c>
      <c r="CK11" s="5">
        <f>P_A[[#This Row],[47+]]-P_A[[#This Row],[48+]]</f>
        <v>0</v>
      </c>
      <c r="CL11" s="5">
        <f>P_A[[#This Row],[48+]]-P_A[[#This Row],[49+]]</f>
        <v>0</v>
      </c>
    </row>
    <row r="12" spans="1:90" x14ac:dyDescent="0.25">
      <c r="A12" s="10">
        <v>22400788</v>
      </c>
      <c r="B12" t="s">
        <v>219</v>
      </c>
      <c r="C12" t="s">
        <v>218</v>
      </c>
      <c r="D12" s="11">
        <v>0.79166666666666663</v>
      </c>
      <c r="E12" s="9" t="str">
        <f>HYPERLINK("https://www.nba.com/stats/player/1627783/boxscores-traditional", "Pascal Siakam")</f>
        <v>Pascal Siakam</v>
      </c>
      <c r="F12">
        <v>24.8</v>
      </c>
      <c r="G12" s="4">
        <v>6.21</v>
      </c>
      <c r="H12" s="3">
        <v>0.99663999999999997</v>
      </c>
      <c r="I12" s="3">
        <v>0.99446000000000001</v>
      </c>
      <c r="J12" s="3">
        <v>0.99134</v>
      </c>
      <c r="K12" s="3">
        <v>0.98678999999999994</v>
      </c>
      <c r="L12" s="3">
        <v>0.98029999999999995</v>
      </c>
      <c r="M12" s="3">
        <v>0.97128000000000003</v>
      </c>
      <c r="N12" s="3">
        <v>0.95906999999999998</v>
      </c>
      <c r="O12" s="3">
        <v>0.94294999999999995</v>
      </c>
      <c r="P12" s="3">
        <v>0.92220000000000002</v>
      </c>
      <c r="Q12" s="3">
        <v>0.89617000000000002</v>
      </c>
      <c r="R12" s="3">
        <v>0.86433000000000004</v>
      </c>
      <c r="S12" s="3">
        <v>0.82381000000000004</v>
      </c>
      <c r="T12" s="3">
        <v>0.77934999999999999</v>
      </c>
      <c r="U12" s="3">
        <v>0.72907</v>
      </c>
      <c r="V12" s="3">
        <v>0.67364000000000002</v>
      </c>
      <c r="W12" s="3">
        <v>0.61409000000000002</v>
      </c>
      <c r="X12" s="3">
        <v>0.55171999999999999</v>
      </c>
      <c r="Y12" s="3">
        <v>0.48803000000000002</v>
      </c>
      <c r="Z12" s="3">
        <v>0.42465000000000003</v>
      </c>
      <c r="AA12" s="3">
        <v>0.36316999999999999</v>
      </c>
      <c r="AB12" s="3">
        <v>0.30153000000000002</v>
      </c>
      <c r="AC12" s="3">
        <v>0.24825</v>
      </c>
      <c r="AD12" s="3">
        <v>0.20044999999999999</v>
      </c>
      <c r="AE12" s="3">
        <v>0.15866</v>
      </c>
      <c r="AF12" s="3">
        <v>0.12302</v>
      </c>
      <c r="AG12" s="3">
        <v>9.3420000000000003E-2</v>
      </c>
      <c r="AH12" s="3">
        <v>6.9440000000000002E-2</v>
      </c>
      <c r="AI12" s="3">
        <v>5.0500000000000003E-2</v>
      </c>
      <c r="AJ12" s="3">
        <v>3.5929999999999997E-2</v>
      </c>
      <c r="AK12" s="3">
        <v>2.5000000000000001E-2</v>
      </c>
      <c r="AL12" s="3">
        <v>1.6590000000000001E-2</v>
      </c>
      <c r="AM12" s="3">
        <v>1.1010000000000001E-2</v>
      </c>
      <c r="AN12" s="3">
        <v>7.1399999999999996E-3</v>
      </c>
      <c r="AO12" s="3">
        <v>4.5300000000000002E-3</v>
      </c>
      <c r="AP12" s="3">
        <v>2.8E-3</v>
      </c>
      <c r="AQ12" s="3">
        <v>1.6900000000000001E-3</v>
      </c>
      <c r="AR12" s="3">
        <v>1E-3</v>
      </c>
      <c r="AS12" s="3">
        <v>5.8E-4</v>
      </c>
      <c r="AT12" s="3">
        <v>3.2000000000000003E-4</v>
      </c>
      <c r="AU12" s="3">
        <v>1.8000000000000001E-4</v>
      </c>
      <c r="AV12" s="3">
        <v>9.0000000000000006E-5</v>
      </c>
      <c r="AW12" s="3">
        <v>5.0000000000000002E-5</v>
      </c>
      <c r="AX12" s="5">
        <f>P_A[[#This Row],[8+]]-P_A[[#This Row],[9+]]</f>
        <v>2.1799999999999597E-3</v>
      </c>
      <c r="AY12" s="5">
        <f>P_A[[#This Row],[9+]]-P_A[[#This Row],[10+]]</f>
        <v>3.1200000000000117E-3</v>
      </c>
      <c r="AZ12" s="5">
        <f>P_A[[#This Row],[10+]]-P_A[[#This Row],[11+]]</f>
        <v>4.550000000000054E-3</v>
      </c>
      <c r="BA12" s="5">
        <f>P_A[[#This Row],[11+]]-P_A[[#This Row],[12+]]</f>
        <v>6.4899999999999958E-3</v>
      </c>
      <c r="BB12" s="5">
        <f>P_A[[#This Row],[12+]]-P_A[[#This Row],[13+]]</f>
        <v>9.019999999999917E-3</v>
      </c>
      <c r="BC12" s="5">
        <f>P_A[[#This Row],[13+]]-P_A[[#This Row],[14+]]</f>
        <v>1.2210000000000054E-2</v>
      </c>
      <c r="BD12" s="5">
        <f>P_A[[#This Row],[14+]]-P_A[[#This Row],[15+]]</f>
        <v>1.6120000000000023E-2</v>
      </c>
      <c r="BE12" s="5">
        <f>P_A[[#This Row],[15+]]-P_A[[#This Row],[16+]]</f>
        <v>2.0749999999999935E-2</v>
      </c>
      <c r="BF12" s="5">
        <f>P_A[[#This Row],[16+]]-P_A[[#This Row],[17+]]</f>
        <v>2.6029999999999998E-2</v>
      </c>
      <c r="BG12" s="5">
        <f>P_A[[#This Row],[17+]]-P_A[[#This Row],[18+]]</f>
        <v>3.1839999999999979E-2</v>
      </c>
      <c r="BH12" s="5">
        <f>P_A[[#This Row],[18+]]-P_A[[#This Row],[19+]]</f>
        <v>4.052E-2</v>
      </c>
      <c r="BI12" s="5">
        <f>P_A[[#This Row],[19+]]-P_A[[#This Row],[20+]]</f>
        <v>4.4460000000000055E-2</v>
      </c>
      <c r="BJ12" s="5">
        <f>P_A[[#This Row],[20+]]-P_A[[#This Row],[21+]]</f>
        <v>5.0279999999999991E-2</v>
      </c>
      <c r="BK12" s="5">
        <f>P_A[[#This Row],[21+]]-P_A[[#This Row],[22+]]</f>
        <v>5.5429999999999979E-2</v>
      </c>
      <c r="BL12" s="5">
        <f>P_A[[#This Row],[22+]]-P_A[[#This Row],[23+]]</f>
        <v>5.9549999999999992E-2</v>
      </c>
      <c r="BM12" s="5">
        <f>P_A[[#This Row],[23+]]-P_A[[#This Row],[24+]]</f>
        <v>6.2370000000000037E-2</v>
      </c>
      <c r="BN12" s="5">
        <f>P_A[[#This Row],[24+]]-P_A[[#This Row],[25+]]</f>
        <v>6.3689999999999969E-2</v>
      </c>
      <c r="BO12" s="5">
        <f>P_A[[#This Row],[25+]]-P_A[[#This Row],[26+]]</f>
        <v>6.3379999999999992E-2</v>
      </c>
      <c r="BP12" s="5">
        <f>P_A[[#This Row],[26+]]-P_A[[#This Row],[27+]]</f>
        <v>6.1480000000000035E-2</v>
      </c>
      <c r="BQ12" s="5">
        <f>P_A[[#This Row],[27+]]-P_A[[#This Row],[28+]]</f>
        <v>6.1639999999999973E-2</v>
      </c>
      <c r="BR12" s="5">
        <f>P_A[[#This Row],[28+]]-P_A[[#This Row],[29+]]</f>
        <v>5.3280000000000022E-2</v>
      </c>
      <c r="BS12" s="5">
        <f>P_A[[#This Row],[29+]]-P_A[[#This Row],[30+]]</f>
        <v>4.7800000000000009E-2</v>
      </c>
      <c r="BT12" s="5">
        <f>P_A[[#This Row],[30+]]-P_A[[#This Row],[31+]]</f>
        <v>4.1789999999999994E-2</v>
      </c>
      <c r="BU12" s="5">
        <f>P_A[[#This Row],[31+]]-P_A[[#This Row],[32+]]</f>
        <v>3.5639999999999991E-2</v>
      </c>
      <c r="BV12" s="5">
        <f>P_A[[#This Row],[32+]]-P_A[[#This Row],[33+]]</f>
        <v>2.9600000000000001E-2</v>
      </c>
      <c r="BW12" s="5">
        <f>P_A[[#This Row],[33+]]-P_A[[#This Row],[34+]]</f>
        <v>2.3980000000000001E-2</v>
      </c>
      <c r="BX12" s="5">
        <f>P_A[[#This Row],[34+]]-P_A[[#This Row],[35+]]</f>
        <v>1.8939999999999999E-2</v>
      </c>
      <c r="BY12" s="5">
        <f>P_A[[#This Row],[35+]]-P_A[[#This Row],[36+]]</f>
        <v>1.4570000000000007E-2</v>
      </c>
      <c r="BZ12" s="5">
        <f>P_A[[#This Row],[36+]]-P_A[[#This Row],[37+]]</f>
        <v>1.0929999999999995E-2</v>
      </c>
      <c r="CA12" s="5">
        <f>P_A[[#This Row],[37+]]-P_A[[#This Row],[38+]]</f>
        <v>8.4100000000000008E-3</v>
      </c>
      <c r="CB12" s="5">
        <f>P_A[[#This Row],[38+]]-P_A[[#This Row],[39+]]</f>
        <v>5.5799999999999999E-3</v>
      </c>
      <c r="CC12" s="5">
        <f>P_A[[#This Row],[39+]]-P_A[[#This Row],[40+]]</f>
        <v>3.870000000000001E-3</v>
      </c>
      <c r="CD12" s="5">
        <f>P_A[[#This Row],[40+]]-P_A[[#This Row],[41+]]</f>
        <v>2.6099999999999995E-3</v>
      </c>
      <c r="CE12" s="5">
        <f>P_A[[#This Row],[41+]]-P_A[[#This Row],[42+]]</f>
        <v>1.7300000000000002E-3</v>
      </c>
      <c r="CF12" s="5">
        <f>P_A[[#This Row],[42+]]-P_A[[#This Row],[43+]]</f>
        <v>1.1099999999999999E-3</v>
      </c>
      <c r="CG12" s="5">
        <f>P_A[[#This Row],[43+]]-P_A[[#This Row],[44+]]</f>
        <v>6.9000000000000008E-4</v>
      </c>
      <c r="CH12" s="5">
        <f>P_A[[#This Row],[44+]]-P_A[[#This Row],[45+]]</f>
        <v>4.2000000000000002E-4</v>
      </c>
      <c r="CI12" s="5">
        <f>P_A[[#This Row],[45+]]-P_A[[#This Row],[46+]]</f>
        <v>2.5999999999999998E-4</v>
      </c>
      <c r="CJ12" s="5">
        <f>P_A[[#This Row],[46+]]-P_A[[#This Row],[47+]]</f>
        <v>1.4000000000000001E-4</v>
      </c>
      <c r="CK12" s="5">
        <f>P_A[[#This Row],[47+]]-P_A[[#This Row],[48+]]</f>
        <v>9.0000000000000006E-5</v>
      </c>
      <c r="CL12" s="5">
        <f>P_A[[#This Row],[48+]]-P_A[[#This Row],[49+]]</f>
        <v>4.0000000000000003E-5</v>
      </c>
    </row>
    <row r="13" spans="1:90" x14ac:dyDescent="0.25">
      <c r="A13" s="10">
        <v>22400788</v>
      </c>
      <c r="B13" t="s">
        <v>219</v>
      </c>
      <c r="C13" t="s">
        <v>218</v>
      </c>
      <c r="D13" s="11">
        <v>0.79166666666666663</v>
      </c>
      <c r="E13" s="9" t="str">
        <f>HYPERLINK("https://www.nba.com/stats/player/204456/boxscores-traditional", "T.J. McConnell")</f>
        <v>T.J. McConnell</v>
      </c>
      <c r="F13">
        <v>14.8</v>
      </c>
      <c r="G13" s="4">
        <v>3.1240000000000001</v>
      </c>
      <c r="H13" s="3">
        <v>0.98536999999999997</v>
      </c>
      <c r="I13" s="3">
        <v>0.96855999999999998</v>
      </c>
      <c r="J13" s="3">
        <v>0.93822000000000005</v>
      </c>
      <c r="K13" s="3">
        <v>0.88876999999999995</v>
      </c>
      <c r="L13" s="3">
        <v>0.81594</v>
      </c>
      <c r="M13" s="3">
        <v>0.71904000000000001</v>
      </c>
      <c r="N13" s="3">
        <v>0.60257000000000005</v>
      </c>
      <c r="O13" s="3">
        <v>0.47608</v>
      </c>
      <c r="P13" s="3">
        <v>0.35197000000000001</v>
      </c>
      <c r="Q13" s="3">
        <v>0.24196000000000001</v>
      </c>
      <c r="R13" s="3">
        <v>0.15386</v>
      </c>
      <c r="S13" s="3">
        <v>9.0120000000000006E-2</v>
      </c>
      <c r="T13" s="3">
        <v>4.8460000000000003E-2</v>
      </c>
      <c r="U13" s="3">
        <v>2.385E-2</v>
      </c>
      <c r="V13" s="3">
        <v>1.072E-2</v>
      </c>
      <c r="W13" s="3">
        <v>4.4000000000000003E-3</v>
      </c>
      <c r="X13" s="3">
        <v>1.64E-3</v>
      </c>
      <c r="Y13" s="3">
        <v>5.4000000000000001E-4</v>
      </c>
      <c r="Z13" s="3">
        <v>1.7000000000000001E-4</v>
      </c>
      <c r="AA13" s="3">
        <v>5.0000000000000002E-5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P_A[[#This Row],[8+]]-P_A[[#This Row],[9+]]</f>
        <v>1.6809999999999992E-2</v>
      </c>
      <c r="AY13" s="5">
        <f>P_A[[#This Row],[9+]]-P_A[[#This Row],[10+]]</f>
        <v>3.0339999999999923E-2</v>
      </c>
      <c r="AZ13" s="5">
        <f>P_A[[#This Row],[10+]]-P_A[[#This Row],[11+]]</f>
        <v>4.9450000000000105E-2</v>
      </c>
      <c r="BA13" s="5">
        <f>P_A[[#This Row],[11+]]-P_A[[#This Row],[12+]]</f>
        <v>7.282999999999995E-2</v>
      </c>
      <c r="BB13" s="5">
        <f>P_A[[#This Row],[12+]]-P_A[[#This Row],[13+]]</f>
        <v>9.6899999999999986E-2</v>
      </c>
      <c r="BC13" s="5">
        <f>P_A[[#This Row],[13+]]-P_A[[#This Row],[14+]]</f>
        <v>0.11646999999999996</v>
      </c>
      <c r="BD13" s="5">
        <f>P_A[[#This Row],[14+]]-P_A[[#This Row],[15+]]</f>
        <v>0.12649000000000005</v>
      </c>
      <c r="BE13" s="5">
        <f>P_A[[#This Row],[15+]]-P_A[[#This Row],[16+]]</f>
        <v>0.12411</v>
      </c>
      <c r="BF13" s="5">
        <f>P_A[[#This Row],[16+]]-P_A[[#This Row],[17+]]</f>
        <v>0.11001</v>
      </c>
      <c r="BG13" s="5">
        <f>P_A[[#This Row],[17+]]-P_A[[#This Row],[18+]]</f>
        <v>8.8100000000000012E-2</v>
      </c>
      <c r="BH13" s="5">
        <f>P_A[[#This Row],[18+]]-P_A[[#This Row],[19+]]</f>
        <v>6.3739999999999991E-2</v>
      </c>
      <c r="BI13" s="5">
        <f>P_A[[#This Row],[19+]]-P_A[[#This Row],[20+]]</f>
        <v>4.1660000000000003E-2</v>
      </c>
      <c r="BJ13" s="5">
        <f>P_A[[#This Row],[20+]]-P_A[[#This Row],[21+]]</f>
        <v>2.4610000000000003E-2</v>
      </c>
      <c r="BK13" s="5">
        <f>P_A[[#This Row],[21+]]-P_A[[#This Row],[22+]]</f>
        <v>1.3129999999999999E-2</v>
      </c>
      <c r="BL13" s="5">
        <f>P_A[[#This Row],[22+]]-P_A[[#This Row],[23+]]</f>
        <v>6.3200000000000001E-3</v>
      </c>
      <c r="BM13" s="5">
        <f>P_A[[#This Row],[23+]]-P_A[[#This Row],[24+]]</f>
        <v>2.7600000000000003E-3</v>
      </c>
      <c r="BN13" s="5">
        <f>P_A[[#This Row],[24+]]-P_A[[#This Row],[25+]]</f>
        <v>1.0999999999999998E-3</v>
      </c>
      <c r="BO13" s="5">
        <f>P_A[[#This Row],[25+]]-P_A[[#This Row],[26+]]</f>
        <v>3.6999999999999999E-4</v>
      </c>
      <c r="BP13" s="5">
        <f>P_A[[#This Row],[26+]]-P_A[[#This Row],[27+]]</f>
        <v>1.2000000000000002E-4</v>
      </c>
      <c r="BQ13" s="5">
        <f>P_A[[#This Row],[27+]]-P_A[[#This Row],[28+]]</f>
        <v>5.0000000000000002E-5</v>
      </c>
      <c r="BR13" s="5">
        <f>P_A[[#This Row],[28+]]-P_A[[#This Row],[29+]]</f>
        <v>0</v>
      </c>
      <c r="BS13" s="5">
        <f>P_A[[#This Row],[29+]]-P_A[[#This Row],[30+]]</f>
        <v>0</v>
      </c>
      <c r="BT13" s="5">
        <f>P_A[[#This Row],[30+]]-P_A[[#This Row],[31+]]</f>
        <v>0</v>
      </c>
      <c r="BU13" s="5">
        <f>P_A[[#This Row],[31+]]-P_A[[#This Row],[32+]]</f>
        <v>0</v>
      </c>
      <c r="BV13" s="5">
        <f>P_A[[#This Row],[32+]]-P_A[[#This Row],[33+]]</f>
        <v>0</v>
      </c>
      <c r="BW13" s="5">
        <f>P_A[[#This Row],[33+]]-P_A[[#This Row],[34+]]</f>
        <v>0</v>
      </c>
      <c r="BX13" s="5">
        <f>P_A[[#This Row],[34+]]-P_A[[#This Row],[35+]]</f>
        <v>0</v>
      </c>
      <c r="BY13" s="5">
        <f>P_A[[#This Row],[35+]]-P_A[[#This Row],[36+]]</f>
        <v>0</v>
      </c>
      <c r="BZ13" s="5">
        <f>P_A[[#This Row],[36+]]-P_A[[#This Row],[37+]]</f>
        <v>0</v>
      </c>
      <c r="CA13" s="5">
        <f>P_A[[#This Row],[37+]]-P_A[[#This Row],[38+]]</f>
        <v>0</v>
      </c>
      <c r="CB13" s="5">
        <f>P_A[[#This Row],[38+]]-P_A[[#This Row],[39+]]</f>
        <v>0</v>
      </c>
      <c r="CC13" s="5">
        <f>P_A[[#This Row],[39+]]-P_A[[#This Row],[40+]]</f>
        <v>0</v>
      </c>
      <c r="CD13" s="5">
        <f>P_A[[#This Row],[40+]]-P_A[[#This Row],[41+]]</f>
        <v>0</v>
      </c>
      <c r="CE13" s="5">
        <f>P_A[[#This Row],[41+]]-P_A[[#This Row],[42+]]</f>
        <v>0</v>
      </c>
      <c r="CF13" s="5">
        <f>P_A[[#This Row],[42+]]-P_A[[#This Row],[43+]]</f>
        <v>0</v>
      </c>
      <c r="CG13" s="5">
        <f>P_A[[#This Row],[43+]]-P_A[[#This Row],[44+]]</f>
        <v>0</v>
      </c>
      <c r="CH13" s="5">
        <f>P_A[[#This Row],[44+]]-P_A[[#This Row],[45+]]</f>
        <v>0</v>
      </c>
      <c r="CI13" s="5">
        <f>P_A[[#This Row],[45+]]-P_A[[#This Row],[46+]]</f>
        <v>0</v>
      </c>
      <c r="CJ13" s="5">
        <f>P_A[[#This Row],[46+]]-P_A[[#This Row],[47+]]</f>
        <v>0</v>
      </c>
      <c r="CK13" s="5">
        <f>P_A[[#This Row],[47+]]-P_A[[#This Row],[48+]]</f>
        <v>0</v>
      </c>
      <c r="CL13" s="5">
        <f>P_A[[#This Row],[48+]]-P_A[[#This Row],[49+]]</f>
        <v>0</v>
      </c>
    </row>
    <row r="14" spans="1:90" x14ac:dyDescent="0.25">
      <c r="A14" s="10">
        <v>22400788</v>
      </c>
      <c r="B14" t="s">
        <v>219</v>
      </c>
      <c r="C14" t="s">
        <v>218</v>
      </c>
      <c r="D14" s="11">
        <v>0.79166666666666663</v>
      </c>
      <c r="E14" s="9" t="str">
        <f>HYPERLINK("https://www.nba.com/stats/player/1631097/boxscores-traditional", "Bennedict Mathurin")</f>
        <v>Bennedict Mathurin</v>
      </c>
      <c r="F14">
        <v>22.6</v>
      </c>
      <c r="G14" s="4">
        <v>7.0309999999999997</v>
      </c>
      <c r="H14" s="3">
        <v>0.98124</v>
      </c>
      <c r="I14" s="3">
        <v>0.97319999999999995</v>
      </c>
      <c r="J14" s="3">
        <v>0.96326999999999996</v>
      </c>
      <c r="K14" s="3">
        <v>0.95052999999999999</v>
      </c>
      <c r="L14" s="3">
        <v>0.93447999999999998</v>
      </c>
      <c r="M14" s="3">
        <v>0.91466000000000003</v>
      </c>
      <c r="N14" s="3">
        <v>0.88876999999999995</v>
      </c>
      <c r="O14" s="3">
        <v>0.85992999999999997</v>
      </c>
      <c r="P14" s="3">
        <v>0.82638999999999996</v>
      </c>
      <c r="Q14" s="3">
        <v>0.78813999999999995</v>
      </c>
      <c r="R14" s="3">
        <v>0.74214999999999998</v>
      </c>
      <c r="S14" s="3">
        <v>0.69496999999999998</v>
      </c>
      <c r="T14" s="3">
        <v>0.64431000000000005</v>
      </c>
      <c r="U14" s="3">
        <v>0.59094999999999998</v>
      </c>
      <c r="V14" s="3">
        <v>0.53586</v>
      </c>
      <c r="W14" s="3">
        <v>0.47608</v>
      </c>
      <c r="X14" s="3">
        <v>0.42074</v>
      </c>
      <c r="Y14" s="3">
        <v>0.36692999999999998</v>
      </c>
      <c r="Z14" s="3">
        <v>0.31561</v>
      </c>
      <c r="AA14" s="3">
        <v>0.26434999999999997</v>
      </c>
      <c r="AB14" s="3">
        <v>0.22065000000000001</v>
      </c>
      <c r="AC14" s="3">
        <v>0.18140999999999999</v>
      </c>
      <c r="AD14" s="3">
        <v>0.14685999999999999</v>
      </c>
      <c r="AE14" s="3">
        <v>0.11702</v>
      </c>
      <c r="AF14" s="3">
        <v>9.0120000000000006E-2</v>
      </c>
      <c r="AG14" s="3">
        <v>6.9440000000000002E-2</v>
      </c>
      <c r="AH14" s="3">
        <v>5.262E-2</v>
      </c>
      <c r="AI14" s="3">
        <v>3.9199999999999999E-2</v>
      </c>
      <c r="AJ14" s="3">
        <v>2.8070000000000001E-2</v>
      </c>
      <c r="AK14" s="3">
        <v>2.018E-2</v>
      </c>
      <c r="AL14" s="3">
        <v>1.426E-2</v>
      </c>
      <c r="AM14" s="3">
        <v>9.9000000000000008E-3</v>
      </c>
      <c r="AN14" s="3">
        <v>6.7600000000000004E-3</v>
      </c>
      <c r="AO14" s="3">
        <v>4.4000000000000003E-3</v>
      </c>
      <c r="AP14" s="3">
        <v>2.8900000000000002E-3</v>
      </c>
      <c r="AQ14" s="3">
        <v>1.8699999999999999E-3</v>
      </c>
      <c r="AR14" s="3">
        <v>1.1800000000000001E-3</v>
      </c>
      <c r="AS14" s="3">
        <v>7.1000000000000002E-4</v>
      </c>
      <c r="AT14" s="3">
        <v>4.2999999999999999E-4</v>
      </c>
      <c r="AU14" s="3">
        <v>2.5999999999999998E-4</v>
      </c>
      <c r="AV14" s="3">
        <v>1.4999999999999999E-4</v>
      </c>
      <c r="AW14" s="3">
        <v>9.0000000000000006E-5</v>
      </c>
      <c r="AX14" s="5">
        <f>P_A[[#This Row],[8+]]-P_A[[#This Row],[9+]]</f>
        <v>8.0400000000000471E-3</v>
      </c>
      <c r="AY14" s="5">
        <f>P_A[[#This Row],[9+]]-P_A[[#This Row],[10+]]</f>
        <v>9.9299999999999944E-3</v>
      </c>
      <c r="AZ14" s="5">
        <f>P_A[[#This Row],[10+]]-P_A[[#This Row],[11+]]</f>
        <v>1.2739999999999974E-2</v>
      </c>
      <c r="BA14" s="5">
        <f>P_A[[#This Row],[11+]]-P_A[[#This Row],[12+]]</f>
        <v>1.6050000000000009E-2</v>
      </c>
      <c r="BB14" s="5">
        <f>P_A[[#This Row],[12+]]-P_A[[#This Row],[13+]]</f>
        <v>1.9819999999999949E-2</v>
      </c>
      <c r="BC14" s="5">
        <f>P_A[[#This Row],[13+]]-P_A[[#This Row],[14+]]</f>
        <v>2.589000000000008E-2</v>
      </c>
      <c r="BD14" s="5">
        <f>P_A[[#This Row],[14+]]-P_A[[#This Row],[15+]]</f>
        <v>2.8839999999999977E-2</v>
      </c>
      <c r="BE14" s="5">
        <f>P_A[[#This Row],[15+]]-P_A[[#This Row],[16+]]</f>
        <v>3.3540000000000014E-2</v>
      </c>
      <c r="BF14" s="5">
        <f>P_A[[#This Row],[16+]]-P_A[[#This Row],[17+]]</f>
        <v>3.8250000000000006E-2</v>
      </c>
      <c r="BG14" s="5">
        <f>P_A[[#This Row],[17+]]-P_A[[#This Row],[18+]]</f>
        <v>4.5989999999999975E-2</v>
      </c>
      <c r="BH14" s="5">
        <f>P_A[[#This Row],[18+]]-P_A[[#This Row],[19+]]</f>
        <v>4.718E-2</v>
      </c>
      <c r="BI14" s="5">
        <f>P_A[[#This Row],[19+]]-P_A[[#This Row],[20+]]</f>
        <v>5.0659999999999927E-2</v>
      </c>
      <c r="BJ14" s="5">
        <f>P_A[[#This Row],[20+]]-P_A[[#This Row],[21+]]</f>
        <v>5.3360000000000074E-2</v>
      </c>
      <c r="BK14" s="5">
        <f>P_A[[#This Row],[21+]]-P_A[[#This Row],[22+]]</f>
        <v>5.5089999999999972E-2</v>
      </c>
      <c r="BL14" s="5">
        <f>P_A[[#This Row],[22+]]-P_A[[#This Row],[23+]]</f>
        <v>5.978E-2</v>
      </c>
      <c r="BM14" s="5">
        <f>P_A[[#This Row],[23+]]-P_A[[#This Row],[24+]]</f>
        <v>5.534E-2</v>
      </c>
      <c r="BN14" s="5">
        <f>P_A[[#This Row],[24+]]-P_A[[#This Row],[25+]]</f>
        <v>5.3810000000000024E-2</v>
      </c>
      <c r="BO14" s="5">
        <f>P_A[[#This Row],[25+]]-P_A[[#This Row],[26+]]</f>
        <v>5.1319999999999977E-2</v>
      </c>
      <c r="BP14" s="5">
        <f>P_A[[#This Row],[26+]]-P_A[[#This Row],[27+]]</f>
        <v>5.1260000000000028E-2</v>
      </c>
      <c r="BQ14" s="5">
        <f>P_A[[#This Row],[27+]]-P_A[[#This Row],[28+]]</f>
        <v>4.3699999999999961E-2</v>
      </c>
      <c r="BR14" s="5">
        <f>P_A[[#This Row],[28+]]-P_A[[#This Row],[29+]]</f>
        <v>3.9240000000000025E-2</v>
      </c>
      <c r="BS14" s="5">
        <f>P_A[[#This Row],[29+]]-P_A[[#This Row],[30+]]</f>
        <v>3.4549999999999997E-2</v>
      </c>
      <c r="BT14" s="5">
        <f>P_A[[#This Row],[30+]]-P_A[[#This Row],[31+]]</f>
        <v>2.9839999999999992E-2</v>
      </c>
      <c r="BU14" s="5">
        <f>P_A[[#This Row],[31+]]-P_A[[#This Row],[32+]]</f>
        <v>2.6899999999999993E-2</v>
      </c>
      <c r="BV14" s="5">
        <f>P_A[[#This Row],[32+]]-P_A[[#This Row],[33+]]</f>
        <v>2.0680000000000004E-2</v>
      </c>
      <c r="BW14" s="5">
        <f>P_A[[#This Row],[33+]]-P_A[[#This Row],[34+]]</f>
        <v>1.6820000000000002E-2</v>
      </c>
      <c r="BX14" s="5">
        <f>P_A[[#This Row],[34+]]-P_A[[#This Row],[35+]]</f>
        <v>1.3420000000000001E-2</v>
      </c>
      <c r="BY14" s="5">
        <f>P_A[[#This Row],[35+]]-P_A[[#This Row],[36+]]</f>
        <v>1.1129999999999998E-2</v>
      </c>
      <c r="BZ14" s="5">
        <f>P_A[[#This Row],[36+]]-P_A[[#This Row],[37+]]</f>
        <v>7.8900000000000012E-3</v>
      </c>
      <c r="CA14" s="5">
        <f>P_A[[#This Row],[37+]]-P_A[[#This Row],[38+]]</f>
        <v>5.9199999999999999E-3</v>
      </c>
      <c r="CB14" s="5">
        <f>P_A[[#This Row],[38+]]-P_A[[#This Row],[39+]]</f>
        <v>4.3599999999999993E-3</v>
      </c>
      <c r="CC14" s="5">
        <f>P_A[[#This Row],[39+]]-P_A[[#This Row],[40+]]</f>
        <v>3.1400000000000004E-3</v>
      </c>
      <c r="CD14" s="5">
        <f>P_A[[#This Row],[40+]]-P_A[[#This Row],[41+]]</f>
        <v>2.3600000000000001E-3</v>
      </c>
      <c r="CE14" s="5">
        <f>P_A[[#This Row],[41+]]-P_A[[#This Row],[42+]]</f>
        <v>1.5100000000000001E-3</v>
      </c>
      <c r="CF14" s="5">
        <f>P_A[[#This Row],[42+]]-P_A[[#This Row],[43+]]</f>
        <v>1.0200000000000003E-3</v>
      </c>
      <c r="CG14" s="5">
        <f>P_A[[#This Row],[43+]]-P_A[[#This Row],[44+]]</f>
        <v>6.8999999999999986E-4</v>
      </c>
      <c r="CH14" s="5">
        <f>P_A[[#This Row],[44+]]-P_A[[#This Row],[45+]]</f>
        <v>4.7000000000000004E-4</v>
      </c>
      <c r="CI14" s="5">
        <f>P_A[[#This Row],[45+]]-P_A[[#This Row],[46+]]</f>
        <v>2.8000000000000003E-4</v>
      </c>
      <c r="CJ14" s="5">
        <f>P_A[[#This Row],[46+]]-P_A[[#This Row],[47+]]</f>
        <v>1.7000000000000001E-4</v>
      </c>
      <c r="CK14" s="5">
        <f>P_A[[#This Row],[47+]]-P_A[[#This Row],[48+]]</f>
        <v>1.0999999999999999E-4</v>
      </c>
      <c r="CL14" s="5">
        <f>P_A[[#This Row],[48+]]-P_A[[#This Row],[49+]]</f>
        <v>5.9999999999999981E-5</v>
      </c>
    </row>
    <row r="15" spans="1:90" x14ac:dyDescent="0.25">
      <c r="A15" s="10">
        <v>22400788</v>
      </c>
      <c r="B15" t="s">
        <v>219</v>
      </c>
      <c r="C15" t="s">
        <v>218</v>
      </c>
      <c r="D15" s="11">
        <v>0.79166666666666663</v>
      </c>
      <c r="E15" s="9" t="str">
        <f>HYPERLINK("https://www.nba.com/stats/player/1630169/boxscores-traditional", "Tyrese Haliburton")</f>
        <v>Tyrese Haliburton</v>
      </c>
      <c r="F15">
        <v>21.4</v>
      </c>
      <c r="G15" s="4">
        <v>7.99</v>
      </c>
      <c r="H15" s="3">
        <v>0.95352000000000003</v>
      </c>
      <c r="I15" s="3">
        <v>0.93942999999999999</v>
      </c>
      <c r="J15" s="3">
        <v>0.92364000000000002</v>
      </c>
      <c r="K15" s="3">
        <v>0.9032</v>
      </c>
      <c r="L15" s="3">
        <v>0.88100000000000001</v>
      </c>
      <c r="M15" s="3">
        <v>0.85314000000000001</v>
      </c>
      <c r="N15" s="3">
        <v>0.82381000000000004</v>
      </c>
      <c r="O15" s="3">
        <v>0.78813999999999995</v>
      </c>
      <c r="P15" s="3">
        <v>0.75175000000000003</v>
      </c>
      <c r="Q15" s="3">
        <v>0.70884000000000003</v>
      </c>
      <c r="R15" s="3">
        <v>0.66639999999999999</v>
      </c>
      <c r="S15" s="3">
        <v>0.61790999999999996</v>
      </c>
      <c r="T15" s="3">
        <v>0.57142000000000004</v>
      </c>
      <c r="U15" s="3">
        <v>0.51993999999999996</v>
      </c>
      <c r="V15" s="3">
        <v>0.46811999999999998</v>
      </c>
      <c r="W15" s="3">
        <v>0.42074</v>
      </c>
      <c r="X15" s="3">
        <v>0.37069999999999997</v>
      </c>
      <c r="Y15" s="3">
        <v>0.32635999999999998</v>
      </c>
      <c r="Z15" s="3">
        <v>0.28095999999999999</v>
      </c>
      <c r="AA15" s="3">
        <v>0.24196000000000001</v>
      </c>
      <c r="AB15" s="3">
        <v>0.20327000000000001</v>
      </c>
      <c r="AC15" s="3">
        <v>0.17105999999999999</v>
      </c>
      <c r="AD15" s="3">
        <v>0.14007</v>
      </c>
      <c r="AE15" s="3">
        <v>0.11507000000000001</v>
      </c>
      <c r="AF15" s="3">
        <v>9.1759999999999994E-2</v>
      </c>
      <c r="AG15" s="3">
        <v>7.3529999999999998E-2</v>
      </c>
      <c r="AH15" s="3">
        <v>5.7049999999999997E-2</v>
      </c>
      <c r="AI15" s="3">
        <v>4.4569999999999999E-2</v>
      </c>
      <c r="AJ15" s="3">
        <v>3.3619999999999997E-2</v>
      </c>
      <c r="AK15" s="3">
        <v>2.5590000000000002E-2</v>
      </c>
      <c r="AL15" s="3">
        <v>1.8759999999999999E-2</v>
      </c>
      <c r="AM15" s="3">
        <v>1.3899999999999999E-2</v>
      </c>
      <c r="AN15" s="3">
        <v>9.9000000000000008E-3</v>
      </c>
      <c r="AO15" s="3">
        <v>7.1399999999999996E-3</v>
      </c>
      <c r="AP15" s="3">
        <v>4.9399999999999999E-3</v>
      </c>
      <c r="AQ15" s="3">
        <v>3.47E-3</v>
      </c>
      <c r="AR15" s="3">
        <v>2.33E-3</v>
      </c>
      <c r="AS15" s="3">
        <v>1.5900000000000001E-3</v>
      </c>
      <c r="AT15" s="3">
        <v>1.0399999999999999E-3</v>
      </c>
      <c r="AU15" s="3">
        <v>6.8999999999999997E-4</v>
      </c>
      <c r="AV15" s="3">
        <v>4.2999999999999999E-4</v>
      </c>
      <c r="AW15" s="3">
        <v>2.7999999999999998E-4</v>
      </c>
      <c r="AX15" s="5">
        <f>P_A[[#This Row],[8+]]-P_A[[#This Row],[9+]]</f>
        <v>1.4090000000000047E-2</v>
      </c>
      <c r="AY15" s="5">
        <f>P_A[[#This Row],[9+]]-P_A[[#This Row],[10+]]</f>
        <v>1.5789999999999971E-2</v>
      </c>
      <c r="AZ15" s="5">
        <f>P_A[[#This Row],[10+]]-P_A[[#This Row],[11+]]</f>
        <v>2.0440000000000014E-2</v>
      </c>
      <c r="BA15" s="5">
        <f>P_A[[#This Row],[11+]]-P_A[[#This Row],[12+]]</f>
        <v>2.2199999999999998E-2</v>
      </c>
      <c r="BB15" s="5">
        <f>P_A[[#This Row],[12+]]-P_A[[#This Row],[13+]]</f>
        <v>2.7859999999999996E-2</v>
      </c>
      <c r="BC15" s="5">
        <f>P_A[[#This Row],[13+]]-P_A[[#This Row],[14+]]</f>
        <v>2.9329999999999967E-2</v>
      </c>
      <c r="BD15" s="5">
        <f>P_A[[#This Row],[14+]]-P_A[[#This Row],[15+]]</f>
        <v>3.5670000000000091E-2</v>
      </c>
      <c r="BE15" s="5">
        <f>P_A[[#This Row],[15+]]-P_A[[#This Row],[16+]]</f>
        <v>3.6389999999999922E-2</v>
      </c>
      <c r="BF15" s="5">
        <f>P_A[[#This Row],[16+]]-P_A[[#This Row],[17+]]</f>
        <v>4.2910000000000004E-2</v>
      </c>
      <c r="BG15" s="5">
        <f>P_A[[#This Row],[17+]]-P_A[[#This Row],[18+]]</f>
        <v>4.2440000000000033E-2</v>
      </c>
      <c r="BH15" s="5">
        <f>P_A[[#This Row],[18+]]-P_A[[#This Row],[19+]]</f>
        <v>4.8490000000000033E-2</v>
      </c>
      <c r="BI15" s="5">
        <f>P_A[[#This Row],[19+]]-P_A[[#This Row],[20+]]</f>
        <v>4.648999999999992E-2</v>
      </c>
      <c r="BJ15" s="5">
        <f>P_A[[#This Row],[20+]]-P_A[[#This Row],[21+]]</f>
        <v>5.1480000000000081E-2</v>
      </c>
      <c r="BK15" s="5">
        <f>P_A[[#This Row],[21+]]-P_A[[#This Row],[22+]]</f>
        <v>5.1819999999999977E-2</v>
      </c>
      <c r="BL15" s="5">
        <f>P_A[[#This Row],[22+]]-P_A[[#This Row],[23+]]</f>
        <v>4.7379999999999978E-2</v>
      </c>
      <c r="BM15" s="5">
        <f>P_A[[#This Row],[23+]]-P_A[[#This Row],[24+]]</f>
        <v>5.0040000000000029E-2</v>
      </c>
      <c r="BN15" s="5">
        <f>P_A[[#This Row],[24+]]-P_A[[#This Row],[25+]]</f>
        <v>4.4339999999999991E-2</v>
      </c>
      <c r="BO15" s="5">
        <f>P_A[[#This Row],[25+]]-P_A[[#This Row],[26+]]</f>
        <v>4.5399999999999996E-2</v>
      </c>
      <c r="BP15" s="5">
        <f>P_A[[#This Row],[26+]]-P_A[[#This Row],[27+]]</f>
        <v>3.8999999999999979E-2</v>
      </c>
      <c r="BQ15" s="5">
        <f>P_A[[#This Row],[27+]]-P_A[[#This Row],[28+]]</f>
        <v>3.8690000000000002E-2</v>
      </c>
      <c r="BR15" s="5">
        <f>P_A[[#This Row],[28+]]-P_A[[#This Row],[29+]]</f>
        <v>3.2210000000000016E-2</v>
      </c>
      <c r="BS15" s="5">
        <f>P_A[[#This Row],[29+]]-P_A[[#This Row],[30+]]</f>
        <v>3.098999999999999E-2</v>
      </c>
      <c r="BT15" s="5">
        <f>P_A[[#This Row],[30+]]-P_A[[#This Row],[31+]]</f>
        <v>2.4999999999999994E-2</v>
      </c>
      <c r="BU15" s="5">
        <f>P_A[[#This Row],[31+]]-P_A[[#This Row],[32+]]</f>
        <v>2.3310000000000011E-2</v>
      </c>
      <c r="BV15" s="5">
        <f>P_A[[#This Row],[32+]]-P_A[[#This Row],[33+]]</f>
        <v>1.8229999999999996E-2</v>
      </c>
      <c r="BW15" s="5">
        <f>P_A[[#This Row],[33+]]-P_A[[#This Row],[34+]]</f>
        <v>1.6480000000000002E-2</v>
      </c>
      <c r="BX15" s="5">
        <f>P_A[[#This Row],[34+]]-P_A[[#This Row],[35+]]</f>
        <v>1.2479999999999998E-2</v>
      </c>
      <c r="BY15" s="5">
        <f>P_A[[#This Row],[35+]]-P_A[[#This Row],[36+]]</f>
        <v>1.0950000000000001E-2</v>
      </c>
      <c r="BZ15" s="5">
        <f>P_A[[#This Row],[36+]]-P_A[[#This Row],[37+]]</f>
        <v>8.0299999999999955E-3</v>
      </c>
      <c r="CA15" s="5">
        <f>P_A[[#This Row],[37+]]-P_A[[#This Row],[38+]]</f>
        <v>6.8300000000000027E-3</v>
      </c>
      <c r="CB15" s="5">
        <f>P_A[[#This Row],[38+]]-P_A[[#This Row],[39+]]</f>
        <v>4.8599999999999997E-3</v>
      </c>
      <c r="CC15" s="5">
        <f>P_A[[#This Row],[39+]]-P_A[[#This Row],[40+]]</f>
        <v>3.9999999999999983E-3</v>
      </c>
      <c r="CD15" s="5">
        <f>P_A[[#This Row],[40+]]-P_A[[#This Row],[41+]]</f>
        <v>2.7600000000000012E-3</v>
      </c>
      <c r="CE15" s="5">
        <f>P_A[[#This Row],[41+]]-P_A[[#This Row],[42+]]</f>
        <v>2.1999999999999997E-3</v>
      </c>
      <c r="CF15" s="5">
        <f>P_A[[#This Row],[42+]]-P_A[[#This Row],[43+]]</f>
        <v>1.47E-3</v>
      </c>
      <c r="CG15" s="5">
        <f>P_A[[#This Row],[43+]]-P_A[[#This Row],[44+]]</f>
        <v>1.14E-3</v>
      </c>
      <c r="CH15" s="5">
        <f>P_A[[#This Row],[44+]]-P_A[[#This Row],[45+]]</f>
        <v>7.3999999999999999E-4</v>
      </c>
      <c r="CI15" s="5">
        <f>P_A[[#This Row],[45+]]-P_A[[#This Row],[46+]]</f>
        <v>5.5000000000000014E-4</v>
      </c>
      <c r="CJ15" s="5">
        <f>P_A[[#This Row],[46+]]-P_A[[#This Row],[47+]]</f>
        <v>3.4999999999999994E-4</v>
      </c>
      <c r="CK15" s="5">
        <f>P_A[[#This Row],[47+]]-P_A[[#This Row],[48+]]</f>
        <v>2.5999999999999998E-4</v>
      </c>
      <c r="CL15" s="5">
        <f>P_A[[#This Row],[48+]]-P_A[[#This Row],[49+]]</f>
        <v>1.5000000000000001E-4</v>
      </c>
    </row>
    <row r="16" spans="1:90" x14ac:dyDescent="0.25">
      <c r="A16" s="10">
        <v>22400788</v>
      </c>
      <c r="B16" t="s">
        <v>219</v>
      </c>
      <c r="C16" t="s">
        <v>218</v>
      </c>
      <c r="D16" s="11">
        <v>0.79166666666666663</v>
      </c>
      <c r="E16" s="9" t="str">
        <f>HYPERLINK("https://www.nba.com/stats/player/1626167/boxscores-traditional", "Myles Turner")</f>
        <v>Myles Turner</v>
      </c>
      <c r="F16">
        <v>17</v>
      </c>
      <c r="G16" s="4">
        <v>5.657</v>
      </c>
      <c r="H16" s="3">
        <v>0.94408000000000003</v>
      </c>
      <c r="I16" s="3">
        <v>0.92073000000000005</v>
      </c>
      <c r="J16" s="3">
        <v>0.89251000000000003</v>
      </c>
      <c r="K16" s="3">
        <v>0.85543000000000002</v>
      </c>
      <c r="L16" s="3">
        <v>0.81057000000000001</v>
      </c>
      <c r="M16" s="3">
        <v>0.76114999999999999</v>
      </c>
      <c r="N16" s="3">
        <v>0.70194000000000001</v>
      </c>
      <c r="O16" s="3">
        <v>0.63683000000000001</v>
      </c>
      <c r="P16" s="3">
        <v>0.57142000000000004</v>
      </c>
      <c r="Q16" s="3">
        <v>0.5</v>
      </c>
      <c r="R16" s="3">
        <v>0.42858000000000002</v>
      </c>
      <c r="S16" s="3">
        <v>0.36316999999999999</v>
      </c>
      <c r="T16" s="3">
        <v>0.29805999999999999</v>
      </c>
      <c r="U16" s="3">
        <v>0.23885000000000001</v>
      </c>
      <c r="V16" s="3">
        <v>0.18942999999999999</v>
      </c>
      <c r="W16" s="3">
        <v>0.14457</v>
      </c>
      <c r="X16" s="3">
        <v>0.10749</v>
      </c>
      <c r="Y16" s="3">
        <v>7.9269999999999993E-2</v>
      </c>
      <c r="Z16" s="3">
        <v>5.5919999999999997E-2</v>
      </c>
      <c r="AA16" s="3">
        <v>3.8359999999999998E-2</v>
      </c>
      <c r="AB16" s="3">
        <v>2.6190000000000001E-2</v>
      </c>
      <c r="AC16" s="3">
        <v>1.7000000000000001E-2</v>
      </c>
      <c r="AD16" s="3">
        <v>1.072E-2</v>
      </c>
      <c r="AE16" s="3">
        <v>6.7600000000000004E-3</v>
      </c>
      <c r="AF16" s="3">
        <v>4.0200000000000001E-3</v>
      </c>
      <c r="AG16" s="3">
        <v>2.33E-3</v>
      </c>
      <c r="AH16" s="3">
        <v>1.31E-3</v>
      </c>
      <c r="AI16" s="3">
        <v>7.3999999999999999E-4</v>
      </c>
      <c r="AJ16" s="3">
        <v>3.8999999999999999E-4</v>
      </c>
      <c r="AK16" s="3">
        <v>2.0000000000000001E-4</v>
      </c>
      <c r="AL16" s="3">
        <v>1E-4</v>
      </c>
      <c r="AM16" s="3">
        <v>5.0000000000000002E-5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P_A[[#This Row],[8+]]-P_A[[#This Row],[9+]]</f>
        <v>2.3349999999999982E-2</v>
      </c>
      <c r="AY16" s="5">
        <f>P_A[[#This Row],[9+]]-P_A[[#This Row],[10+]]</f>
        <v>2.8220000000000023E-2</v>
      </c>
      <c r="AZ16" s="5">
        <f>P_A[[#This Row],[10+]]-P_A[[#This Row],[11+]]</f>
        <v>3.7080000000000002E-2</v>
      </c>
      <c r="BA16" s="5">
        <f>P_A[[#This Row],[11+]]-P_A[[#This Row],[12+]]</f>
        <v>4.4860000000000011E-2</v>
      </c>
      <c r="BB16" s="5">
        <f>P_A[[#This Row],[12+]]-P_A[[#This Row],[13+]]</f>
        <v>4.9420000000000019E-2</v>
      </c>
      <c r="BC16" s="5">
        <f>P_A[[#This Row],[13+]]-P_A[[#This Row],[14+]]</f>
        <v>5.9209999999999985E-2</v>
      </c>
      <c r="BD16" s="5">
        <f>P_A[[#This Row],[14+]]-P_A[[#This Row],[15+]]</f>
        <v>6.5110000000000001E-2</v>
      </c>
      <c r="BE16" s="5">
        <f>P_A[[#This Row],[15+]]-P_A[[#This Row],[16+]]</f>
        <v>6.5409999999999968E-2</v>
      </c>
      <c r="BF16" s="5">
        <f>P_A[[#This Row],[16+]]-P_A[[#This Row],[17+]]</f>
        <v>7.1420000000000039E-2</v>
      </c>
      <c r="BG16" s="5">
        <f>P_A[[#This Row],[17+]]-P_A[[#This Row],[18+]]</f>
        <v>7.1419999999999983E-2</v>
      </c>
      <c r="BH16" s="5">
        <f>P_A[[#This Row],[18+]]-P_A[[#This Row],[19+]]</f>
        <v>6.5410000000000024E-2</v>
      </c>
      <c r="BI16" s="5">
        <f>P_A[[#This Row],[19+]]-P_A[[#This Row],[20+]]</f>
        <v>6.5110000000000001E-2</v>
      </c>
      <c r="BJ16" s="5">
        <f>P_A[[#This Row],[20+]]-P_A[[#This Row],[21+]]</f>
        <v>5.9209999999999985E-2</v>
      </c>
      <c r="BK16" s="5">
        <f>P_A[[#This Row],[21+]]-P_A[[#This Row],[22+]]</f>
        <v>4.9420000000000019E-2</v>
      </c>
      <c r="BL16" s="5">
        <f>P_A[[#This Row],[22+]]-P_A[[#This Row],[23+]]</f>
        <v>4.4859999999999983E-2</v>
      </c>
      <c r="BM16" s="5">
        <f>P_A[[#This Row],[23+]]-P_A[[#This Row],[24+]]</f>
        <v>3.7080000000000002E-2</v>
      </c>
      <c r="BN16" s="5">
        <f>P_A[[#This Row],[24+]]-P_A[[#This Row],[25+]]</f>
        <v>2.8220000000000009E-2</v>
      </c>
      <c r="BO16" s="5">
        <f>P_A[[#This Row],[25+]]-P_A[[#This Row],[26+]]</f>
        <v>2.3349999999999996E-2</v>
      </c>
      <c r="BP16" s="5">
        <f>P_A[[#This Row],[26+]]-P_A[[#This Row],[27+]]</f>
        <v>1.7559999999999999E-2</v>
      </c>
      <c r="BQ16" s="5">
        <f>P_A[[#This Row],[27+]]-P_A[[#This Row],[28+]]</f>
        <v>1.2169999999999997E-2</v>
      </c>
      <c r="BR16" s="5">
        <f>P_A[[#This Row],[28+]]-P_A[[#This Row],[29+]]</f>
        <v>9.1900000000000003E-3</v>
      </c>
      <c r="BS16" s="5">
        <f>P_A[[#This Row],[29+]]-P_A[[#This Row],[30+]]</f>
        <v>6.2800000000000009E-3</v>
      </c>
      <c r="BT16" s="5">
        <f>P_A[[#This Row],[30+]]-P_A[[#This Row],[31+]]</f>
        <v>3.96E-3</v>
      </c>
      <c r="BU16" s="5">
        <f>P_A[[#This Row],[31+]]-P_A[[#This Row],[32+]]</f>
        <v>2.7400000000000002E-3</v>
      </c>
      <c r="BV16" s="5">
        <f>P_A[[#This Row],[32+]]-P_A[[#This Row],[33+]]</f>
        <v>1.6900000000000001E-3</v>
      </c>
      <c r="BW16" s="5">
        <f>P_A[[#This Row],[33+]]-P_A[[#This Row],[34+]]</f>
        <v>1.0200000000000001E-3</v>
      </c>
      <c r="BX16" s="5">
        <f>P_A[[#This Row],[34+]]-P_A[[#This Row],[35+]]</f>
        <v>5.6999999999999998E-4</v>
      </c>
      <c r="BY16" s="5">
        <f>P_A[[#This Row],[35+]]-P_A[[#This Row],[36+]]</f>
        <v>3.5E-4</v>
      </c>
      <c r="BZ16" s="5">
        <f>P_A[[#This Row],[36+]]-P_A[[#This Row],[37+]]</f>
        <v>1.8999999999999998E-4</v>
      </c>
      <c r="CA16" s="5">
        <f>P_A[[#This Row],[37+]]-P_A[[#This Row],[38+]]</f>
        <v>1E-4</v>
      </c>
      <c r="CB16" s="5">
        <f>P_A[[#This Row],[38+]]-P_A[[#This Row],[39+]]</f>
        <v>5.0000000000000002E-5</v>
      </c>
      <c r="CC16" s="5">
        <f>P_A[[#This Row],[39+]]-P_A[[#This Row],[40+]]</f>
        <v>5.0000000000000002E-5</v>
      </c>
      <c r="CD16" s="5">
        <f>P_A[[#This Row],[40+]]-P_A[[#This Row],[41+]]</f>
        <v>0</v>
      </c>
      <c r="CE16" s="5">
        <f>P_A[[#This Row],[41+]]-P_A[[#This Row],[42+]]</f>
        <v>0</v>
      </c>
      <c r="CF16" s="5">
        <f>P_A[[#This Row],[42+]]-P_A[[#This Row],[43+]]</f>
        <v>0</v>
      </c>
      <c r="CG16" s="5">
        <f>P_A[[#This Row],[43+]]-P_A[[#This Row],[44+]]</f>
        <v>0</v>
      </c>
      <c r="CH16" s="5">
        <f>P_A[[#This Row],[44+]]-P_A[[#This Row],[45+]]</f>
        <v>0</v>
      </c>
      <c r="CI16" s="5">
        <f>P_A[[#This Row],[45+]]-P_A[[#This Row],[46+]]</f>
        <v>0</v>
      </c>
      <c r="CJ16" s="5">
        <f>P_A[[#This Row],[46+]]-P_A[[#This Row],[47+]]</f>
        <v>0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22400788</v>
      </c>
      <c r="B17" t="s">
        <v>219</v>
      </c>
      <c r="C17" t="s">
        <v>218</v>
      </c>
      <c r="D17" s="11">
        <v>0.79166666666666663</v>
      </c>
      <c r="E17" s="9" t="str">
        <f>HYPERLINK("https://www.nba.com/stats/player/1628418/boxscores-traditional", "Thomas Bryant")</f>
        <v>Thomas Bryant</v>
      </c>
      <c r="F17">
        <v>15.2</v>
      </c>
      <c r="G17" s="4">
        <v>4.8739999999999997</v>
      </c>
      <c r="H17" s="3">
        <v>0.93056000000000005</v>
      </c>
      <c r="I17" s="3">
        <v>0.89795999999999998</v>
      </c>
      <c r="J17" s="3">
        <v>0.85768999999999995</v>
      </c>
      <c r="K17" s="3">
        <v>0.80510999999999999</v>
      </c>
      <c r="L17" s="3">
        <v>0.74536999999999998</v>
      </c>
      <c r="M17" s="3">
        <v>0.67364000000000002</v>
      </c>
      <c r="N17" s="3">
        <v>0.59870999999999996</v>
      </c>
      <c r="O17" s="3">
        <v>0.51595000000000002</v>
      </c>
      <c r="P17" s="3">
        <v>0.43643999999999999</v>
      </c>
      <c r="Q17" s="3">
        <v>0.35569000000000001</v>
      </c>
      <c r="R17" s="3">
        <v>0.28433999999999998</v>
      </c>
      <c r="S17" s="3">
        <v>0.2177</v>
      </c>
      <c r="T17" s="3">
        <v>0.16353999999999999</v>
      </c>
      <c r="U17" s="3">
        <v>0.11702</v>
      </c>
      <c r="V17" s="3">
        <v>8.0759999999999998E-2</v>
      </c>
      <c r="W17" s="3">
        <v>5.4800000000000001E-2</v>
      </c>
      <c r="X17" s="3">
        <v>3.5150000000000001E-2</v>
      </c>
      <c r="Y17" s="3">
        <v>2.222E-2</v>
      </c>
      <c r="Z17" s="3">
        <v>1.321E-2</v>
      </c>
      <c r="AA17" s="3">
        <v>7.7600000000000004E-3</v>
      </c>
      <c r="AB17" s="3">
        <v>4.2700000000000004E-3</v>
      </c>
      <c r="AC17" s="3">
        <v>2.33E-3</v>
      </c>
      <c r="AD17" s="3">
        <v>1.1800000000000001E-3</v>
      </c>
      <c r="AE17" s="3">
        <v>5.9999999999999995E-4</v>
      </c>
      <c r="AF17" s="3">
        <v>2.7999999999999998E-4</v>
      </c>
      <c r="AG17" s="3">
        <v>1.2999999999999999E-4</v>
      </c>
      <c r="AH17" s="3">
        <v>6.0000000000000002E-5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P_A[[#This Row],[8+]]-P_A[[#This Row],[9+]]</f>
        <v>3.2600000000000073E-2</v>
      </c>
      <c r="AY17" s="5">
        <f>P_A[[#This Row],[9+]]-P_A[[#This Row],[10+]]</f>
        <v>4.0270000000000028E-2</v>
      </c>
      <c r="AZ17" s="5">
        <f>P_A[[#This Row],[10+]]-P_A[[#This Row],[11+]]</f>
        <v>5.257999999999996E-2</v>
      </c>
      <c r="BA17" s="5">
        <f>P_A[[#This Row],[11+]]-P_A[[#This Row],[12+]]</f>
        <v>5.9740000000000015E-2</v>
      </c>
      <c r="BB17" s="5">
        <f>P_A[[#This Row],[12+]]-P_A[[#This Row],[13+]]</f>
        <v>7.172999999999996E-2</v>
      </c>
      <c r="BC17" s="5">
        <f>P_A[[#This Row],[13+]]-P_A[[#This Row],[14+]]</f>
        <v>7.4930000000000052E-2</v>
      </c>
      <c r="BD17" s="5">
        <f>P_A[[#This Row],[14+]]-P_A[[#This Row],[15+]]</f>
        <v>8.2759999999999945E-2</v>
      </c>
      <c r="BE17" s="5">
        <f>P_A[[#This Row],[15+]]-P_A[[#This Row],[16+]]</f>
        <v>7.9510000000000025E-2</v>
      </c>
      <c r="BF17" s="5">
        <f>P_A[[#This Row],[16+]]-P_A[[#This Row],[17+]]</f>
        <v>8.0749999999999988E-2</v>
      </c>
      <c r="BG17" s="5">
        <f>P_A[[#This Row],[17+]]-P_A[[#This Row],[18+]]</f>
        <v>7.1350000000000025E-2</v>
      </c>
      <c r="BH17" s="5">
        <f>P_A[[#This Row],[18+]]-P_A[[#This Row],[19+]]</f>
        <v>6.6639999999999977E-2</v>
      </c>
      <c r="BI17" s="5">
        <f>P_A[[#This Row],[19+]]-P_A[[#This Row],[20+]]</f>
        <v>5.4160000000000014E-2</v>
      </c>
      <c r="BJ17" s="5">
        <f>P_A[[#This Row],[20+]]-P_A[[#This Row],[21+]]</f>
        <v>4.6519999999999992E-2</v>
      </c>
      <c r="BK17" s="5">
        <f>P_A[[#This Row],[21+]]-P_A[[#This Row],[22+]]</f>
        <v>3.6260000000000001E-2</v>
      </c>
      <c r="BL17" s="5">
        <f>P_A[[#This Row],[22+]]-P_A[[#This Row],[23+]]</f>
        <v>2.5959999999999997E-2</v>
      </c>
      <c r="BM17" s="5">
        <f>P_A[[#This Row],[23+]]-P_A[[#This Row],[24+]]</f>
        <v>1.9650000000000001E-2</v>
      </c>
      <c r="BN17" s="5">
        <f>P_A[[#This Row],[24+]]-P_A[[#This Row],[25+]]</f>
        <v>1.2930000000000001E-2</v>
      </c>
      <c r="BO17" s="5">
        <f>P_A[[#This Row],[25+]]-P_A[[#This Row],[26+]]</f>
        <v>9.0100000000000006E-3</v>
      </c>
      <c r="BP17" s="5">
        <f>P_A[[#This Row],[26+]]-P_A[[#This Row],[27+]]</f>
        <v>5.4499999999999991E-3</v>
      </c>
      <c r="BQ17" s="5">
        <f>P_A[[#This Row],[27+]]-P_A[[#This Row],[28+]]</f>
        <v>3.49E-3</v>
      </c>
      <c r="BR17" s="5">
        <f>P_A[[#This Row],[28+]]-P_A[[#This Row],[29+]]</f>
        <v>1.9400000000000003E-3</v>
      </c>
      <c r="BS17" s="5">
        <f>P_A[[#This Row],[29+]]-P_A[[#This Row],[30+]]</f>
        <v>1.15E-3</v>
      </c>
      <c r="BT17" s="5">
        <f>P_A[[#This Row],[30+]]-P_A[[#This Row],[31+]]</f>
        <v>5.8000000000000011E-4</v>
      </c>
      <c r="BU17" s="5">
        <f>P_A[[#This Row],[31+]]-P_A[[#This Row],[32+]]</f>
        <v>3.1999999999999997E-4</v>
      </c>
      <c r="BV17" s="5">
        <f>P_A[[#This Row],[32+]]-P_A[[#This Row],[33+]]</f>
        <v>1.4999999999999999E-4</v>
      </c>
      <c r="BW17" s="5">
        <f>P_A[[#This Row],[33+]]-P_A[[#This Row],[34+]]</f>
        <v>6.9999999999999994E-5</v>
      </c>
      <c r="BX17" s="5">
        <f>P_A[[#This Row],[34+]]-P_A[[#This Row],[35+]]</f>
        <v>6.0000000000000002E-5</v>
      </c>
      <c r="BY17" s="5">
        <f>P_A[[#This Row],[35+]]-P_A[[#This Row],[36+]]</f>
        <v>0</v>
      </c>
      <c r="BZ17" s="5">
        <f>P_A[[#This Row],[36+]]-P_A[[#This Row],[37+]]</f>
        <v>0</v>
      </c>
      <c r="CA17" s="5">
        <f>P_A[[#This Row],[37+]]-P_A[[#This Row],[38+]]</f>
        <v>0</v>
      </c>
      <c r="CB17" s="5">
        <f>P_A[[#This Row],[38+]]-P_A[[#This Row],[39+]]</f>
        <v>0</v>
      </c>
      <c r="CC17" s="5">
        <f>P_A[[#This Row],[39+]]-P_A[[#This Row],[40+]]</f>
        <v>0</v>
      </c>
      <c r="CD17" s="5">
        <f>P_A[[#This Row],[40+]]-P_A[[#This Row],[41+]]</f>
        <v>0</v>
      </c>
      <c r="CE17" s="5">
        <f>P_A[[#This Row],[41+]]-P_A[[#This Row],[42+]]</f>
        <v>0</v>
      </c>
      <c r="CF17" s="5">
        <f>P_A[[#This Row],[42+]]-P_A[[#This Row],[43+]]</f>
        <v>0</v>
      </c>
      <c r="CG17" s="5">
        <f>P_A[[#This Row],[43+]]-P_A[[#This Row],[44+]]</f>
        <v>0</v>
      </c>
      <c r="CH17" s="5">
        <f>P_A[[#This Row],[44+]]-P_A[[#This Row],[45+]]</f>
        <v>0</v>
      </c>
      <c r="CI17" s="5">
        <f>P_A[[#This Row],[45+]]-P_A[[#This Row],[46+]]</f>
        <v>0</v>
      </c>
      <c r="CJ17" s="5">
        <f>P_A[[#This Row],[46+]]-P_A[[#This Row],[47+]]</f>
        <v>0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22400788</v>
      </c>
      <c r="B18" t="s">
        <v>219</v>
      </c>
      <c r="C18" t="s">
        <v>218</v>
      </c>
      <c r="D18" s="11">
        <v>0.79166666666666663</v>
      </c>
      <c r="E18" s="9" t="str">
        <f>HYPERLINK("https://www.nba.com/stats/player/1630167/boxscores-traditional", "Obi Toppin")</f>
        <v>Obi Toppin</v>
      </c>
      <c r="F18">
        <v>17</v>
      </c>
      <c r="G18" s="4">
        <v>8.3190000000000008</v>
      </c>
      <c r="H18" s="3">
        <v>0.85992999999999997</v>
      </c>
      <c r="I18" s="3">
        <v>0.83147000000000004</v>
      </c>
      <c r="J18" s="3">
        <v>0.79954999999999998</v>
      </c>
      <c r="K18" s="3">
        <v>0.76424000000000003</v>
      </c>
      <c r="L18" s="3">
        <v>0.72575000000000001</v>
      </c>
      <c r="M18" s="3">
        <v>0.68439000000000005</v>
      </c>
      <c r="N18" s="3">
        <v>0.64058000000000004</v>
      </c>
      <c r="O18" s="3">
        <v>0.59482999999999997</v>
      </c>
      <c r="P18" s="3">
        <v>0.54776000000000002</v>
      </c>
      <c r="Q18" s="3">
        <v>0.5</v>
      </c>
      <c r="R18" s="3">
        <v>0.45223999999999998</v>
      </c>
      <c r="S18" s="3">
        <v>0.40516999999999997</v>
      </c>
      <c r="T18" s="3">
        <v>0.35942000000000002</v>
      </c>
      <c r="U18" s="3">
        <v>0.31561</v>
      </c>
      <c r="V18" s="3">
        <v>0.27424999999999999</v>
      </c>
      <c r="W18" s="3">
        <v>0.23576</v>
      </c>
      <c r="X18" s="3">
        <v>0.20044999999999999</v>
      </c>
      <c r="Y18" s="3">
        <v>0.16853000000000001</v>
      </c>
      <c r="Z18" s="3">
        <v>0.14007</v>
      </c>
      <c r="AA18" s="3">
        <v>0.11507000000000001</v>
      </c>
      <c r="AB18" s="3">
        <v>9.3420000000000003E-2</v>
      </c>
      <c r="AC18" s="3">
        <v>7.4929999999999997E-2</v>
      </c>
      <c r="AD18" s="3">
        <v>5.9380000000000002E-2</v>
      </c>
      <c r="AE18" s="3">
        <v>4.648E-2</v>
      </c>
      <c r="AF18" s="3">
        <v>3.5929999999999997E-2</v>
      </c>
      <c r="AG18" s="3">
        <v>2.743E-2</v>
      </c>
      <c r="AH18" s="3">
        <v>2.068E-2</v>
      </c>
      <c r="AI18" s="3">
        <v>1.5389999999999999E-2</v>
      </c>
      <c r="AJ18" s="3">
        <v>1.1299999999999999E-2</v>
      </c>
      <c r="AK18" s="3">
        <v>8.2000000000000007E-3</v>
      </c>
      <c r="AL18" s="3">
        <v>5.8700000000000002E-3</v>
      </c>
      <c r="AM18" s="3">
        <v>4.15E-3</v>
      </c>
      <c r="AN18" s="3">
        <v>2.8900000000000002E-3</v>
      </c>
      <c r="AO18" s="3">
        <v>1.99E-3</v>
      </c>
      <c r="AP18" s="3">
        <v>1.31E-3</v>
      </c>
      <c r="AQ18" s="3">
        <v>8.7000000000000001E-4</v>
      </c>
      <c r="AR18" s="3">
        <v>5.8E-4</v>
      </c>
      <c r="AS18" s="3">
        <v>3.8000000000000002E-4</v>
      </c>
      <c r="AT18" s="3">
        <v>2.4000000000000001E-4</v>
      </c>
      <c r="AU18" s="3">
        <v>1.4999999999999999E-4</v>
      </c>
      <c r="AV18" s="3">
        <v>1E-4</v>
      </c>
      <c r="AW18" s="3">
        <v>6.0000000000000002E-5</v>
      </c>
      <c r="AX18" s="5">
        <f>P_A[[#This Row],[8+]]-P_A[[#This Row],[9+]]</f>
        <v>2.845999999999993E-2</v>
      </c>
      <c r="AY18" s="5">
        <f>P_A[[#This Row],[9+]]-P_A[[#This Row],[10+]]</f>
        <v>3.1920000000000059E-2</v>
      </c>
      <c r="AZ18" s="5">
        <f>P_A[[#This Row],[10+]]-P_A[[#This Row],[11+]]</f>
        <v>3.5309999999999953E-2</v>
      </c>
      <c r="BA18" s="5">
        <f>P_A[[#This Row],[11+]]-P_A[[#This Row],[12+]]</f>
        <v>3.8490000000000024E-2</v>
      </c>
      <c r="BB18" s="5">
        <f>P_A[[#This Row],[12+]]-P_A[[#This Row],[13+]]</f>
        <v>4.1359999999999952E-2</v>
      </c>
      <c r="BC18" s="5">
        <f>P_A[[#This Row],[13+]]-P_A[[#This Row],[14+]]</f>
        <v>4.3810000000000016E-2</v>
      </c>
      <c r="BD18" s="5">
        <f>P_A[[#This Row],[14+]]-P_A[[#This Row],[15+]]</f>
        <v>4.5750000000000068E-2</v>
      </c>
      <c r="BE18" s="5">
        <f>P_A[[#This Row],[15+]]-P_A[[#This Row],[16+]]</f>
        <v>4.7069999999999945E-2</v>
      </c>
      <c r="BF18" s="5">
        <f>P_A[[#This Row],[16+]]-P_A[[#This Row],[17+]]</f>
        <v>4.7760000000000025E-2</v>
      </c>
      <c r="BG18" s="5">
        <f>P_A[[#This Row],[17+]]-P_A[[#This Row],[18+]]</f>
        <v>4.7760000000000025E-2</v>
      </c>
      <c r="BH18" s="5">
        <f>P_A[[#This Row],[18+]]-P_A[[#This Row],[19+]]</f>
        <v>4.7070000000000001E-2</v>
      </c>
      <c r="BI18" s="5">
        <f>P_A[[#This Row],[19+]]-P_A[[#This Row],[20+]]</f>
        <v>4.5749999999999957E-2</v>
      </c>
      <c r="BJ18" s="5">
        <f>P_A[[#This Row],[20+]]-P_A[[#This Row],[21+]]</f>
        <v>4.3810000000000016E-2</v>
      </c>
      <c r="BK18" s="5">
        <f>P_A[[#This Row],[21+]]-P_A[[#This Row],[22+]]</f>
        <v>4.1360000000000008E-2</v>
      </c>
      <c r="BL18" s="5">
        <f>P_A[[#This Row],[22+]]-P_A[[#This Row],[23+]]</f>
        <v>3.8489999999999996E-2</v>
      </c>
      <c r="BM18" s="5">
        <f>P_A[[#This Row],[23+]]-P_A[[#This Row],[24+]]</f>
        <v>3.5310000000000008E-2</v>
      </c>
      <c r="BN18" s="5">
        <f>P_A[[#This Row],[24+]]-P_A[[#This Row],[25+]]</f>
        <v>3.1919999999999976E-2</v>
      </c>
      <c r="BO18" s="5">
        <f>P_A[[#This Row],[25+]]-P_A[[#This Row],[26+]]</f>
        <v>2.8460000000000013E-2</v>
      </c>
      <c r="BP18" s="5">
        <f>P_A[[#This Row],[26+]]-P_A[[#This Row],[27+]]</f>
        <v>2.4999999999999994E-2</v>
      </c>
      <c r="BQ18" s="5">
        <f>P_A[[#This Row],[27+]]-P_A[[#This Row],[28+]]</f>
        <v>2.1650000000000003E-2</v>
      </c>
      <c r="BR18" s="5">
        <f>P_A[[#This Row],[28+]]-P_A[[#This Row],[29+]]</f>
        <v>1.8490000000000006E-2</v>
      </c>
      <c r="BS18" s="5">
        <f>P_A[[#This Row],[29+]]-P_A[[#This Row],[30+]]</f>
        <v>1.5549999999999994E-2</v>
      </c>
      <c r="BT18" s="5">
        <f>P_A[[#This Row],[30+]]-P_A[[#This Row],[31+]]</f>
        <v>1.2900000000000002E-2</v>
      </c>
      <c r="BU18" s="5">
        <f>P_A[[#This Row],[31+]]-P_A[[#This Row],[32+]]</f>
        <v>1.0550000000000004E-2</v>
      </c>
      <c r="BV18" s="5">
        <f>P_A[[#This Row],[32+]]-P_A[[#This Row],[33+]]</f>
        <v>8.4999999999999971E-3</v>
      </c>
      <c r="BW18" s="5">
        <f>P_A[[#This Row],[33+]]-P_A[[#This Row],[34+]]</f>
        <v>6.7499999999999991E-3</v>
      </c>
      <c r="BX18" s="5">
        <f>P_A[[#This Row],[34+]]-P_A[[#This Row],[35+]]</f>
        <v>5.2900000000000013E-3</v>
      </c>
      <c r="BY18" s="5">
        <f>P_A[[#This Row],[35+]]-P_A[[#This Row],[36+]]</f>
        <v>4.0899999999999999E-3</v>
      </c>
      <c r="BZ18" s="5">
        <f>P_A[[#This Row],[36+]]-P_A[[#This Row],[37+]]</f>
        <v>3.0999999999999986E-3</v>
      </c>
      <c r="CA18" s="5">
        <f>P_A[[#This Row],[37+]]-P_A[[#This Row],[38+]]</f>
        <v>2.3300000000000005E-3</v>
      </c>
      <c r="CB18" s="5">
        <f>P_A[[#This Row],[38+]]-P_A[[#This Row],[39+]]</f>
        <v>1.7200000000000002E-3</v>
      </c>
      <c r="CC18" s="5">
        <f>P_A[[#This Row],[39+]]-P_A[[#This Row],[40+]]</f>
        <v>1.2599999999999998E-3</v>
      </c>
      <c r="CD18" s="5">
        <f>P_A[[#This Row],[40+]]-P_A[[#This Row],[41+]]</f>
        <v>9.0000000000000019E-4</v>
      </c>
      <c r="CE18" s="5">
        <f>P_A[[#This Row],[41+]]-P_A[[#This Row],[42+]]</f>
        <v>6.8000000000000005E-4</v>
      </c>
      <c r="CF18" s="5">
        <f>P_A[[#This Row],[42+]]-P_A[[#This Row],[43+]]</f>
        <v>4.3999999999999996E-4</v>
      </c>
      <c r="CG18" s="5">
        <f>P_A[[#This Row],[43+]]-P_A[[#This Row],[44+]]</f>
        <v>2.9E-4</v>
      </c>
      <c r="CH18" s="5">
        <f>P_A[[#This Row],[44+]]-P_A[[#This Row],[45+]]</f>
        <v>1.9999999999999998E-4</v>
      </c>
      <c r="CI18" s="5">
        <f>P_A[[#This Row],[45+]]-P_A[[#This Row],[46+]]</f>
        <v>1.4000000000000001E-4</v>
      </c>
      <c r="CJ18" s="5">
        <f>P_A[[#This Row],[46+]]-P_A[[#This Row],[47+]]</f>
        <v>9.0000000000000019E-5</v>
      </c>
      <c r="CK18" s="5">
        <f>P_A[[#This Row],[47+]]-P_A[[#This Row],[48+]]</f>
        <v>4.9999999999999982E-5</v>
      </c>
      <c r="CL18" s="5">
        <f>P_A[[#This Row],[48+]]-P_A[[#This Row],[49+]]</f>
        <v>4.0000000000000003E-5</v>
      </c>
    </row>
    <row r="19" spans="1:90" x14ac:dyDescent="0.25">
      <c r="A19" s="10">
        <v>22400788</v>
      </c>
      <c r="B19" t="s">
        <v>219</v>
      </c>
      <c r="C19" t="s">
        <v>218</v>
      </c>
      <c r="D19" s="11">
        <v>0.79166666666666663</v>
      </c>
      <c r="E19" s="9" t="str">
        <f>HYPERLINK("https://www.nba.com/stats/player/1641767/boxscores-traditional", "Ben Sheppard")</f>
        <v>Ben Sheppard</v>
      </c>
      <c r="F19">
        <v>10.199999999999999</v>
      </c>
      <c r="G19" s="4">
        <v>2.6379999999999999</v>
      </c>
      <c r="H19" s="3">
        <v>0.79673000000000005</v>
      </c>
      <c r="I19" s="3">
        <v>0.67364000000000002</v>
      </c>
      <c r="J19" s="3">
        <v>0.53188000000000002</v>
      </c>
      <c r="K19" s="3">
        <v>0.38208999999999999</v>
      </c>
      <c r="L19" s="3">
        <v>0.24825</v>
      </c>
      <c r="M19" s="3">
        <v>0.14457</v>
      </c>
      <c r="N19" s="3">
        <v>7.4929999999999997E-2</v>
      </c>
      <c r="O19" s="3">
        <v>3.4380000000000001E-2</v>
      </c>
      <c r="P19" s="3">
        <v>1.3899999999999999E-2</v>
      </c>
      <c r="Q19" s="3">
        <v>4.9399999999999999E-3</v>
      </c>
      <c r="R19" s="3">
        <v>1.5399999999999999E-3</v>
      </c>
      <c r="S19" s="3">
        <v>4.2000000000000002E-4</v>
      </c>
      <c r="T19" s="3">
        <v>1E-4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0.12309000000000003</v>
      </c>
      <c r="AY19" s="5">
        <f>P_A[[#This Row],[9+]]-P_A[[#This Row],[10+]]</f>
        <v>0.14176</v>
      </c>
      <c r="AZ19" s="5">
        <f>P_A[[#This Row],[10+]]-P_A[[#This Row],[11+]]</f>
        <v>0.14979000000000003</v>
      </c>
      <c r="BA19" s="5">
        <f>P_A[[#This Row],[11+]]-P_A[[#This Row],[12+]]</f>
        <v>0.13383999999999999</v>
      </c>
      <c r="BB19" s="5">
        <f>P_A[[#This Row],[12+]]-P_A[[#This Row],[13+]]</f>
        <v>0.10367999999999999</v>
      </c>
      <c r="BC19" s="5">
        <f>P_A[[#This Row],[13+]]-P_A[[#This Row],[14+]]</f>
        <v>6.9640000000000007E-2</v>
      </c>
      <c r="BD19" s="5">
        <f>P_A[[#This Row],[14+]]-P_A[[#This Row],[15+]]</f>
        <v>4.0549999999999996E-2</v>
      </c>
      <c r="BE19" s="5">
        <f>P_A[[#This Row],[15+]]-P_A[[#This Row],[16+]]</f>
        <v>2.0480000000000002E-2</v>
      </c>
      <c r="BF19" s="5">
        <f>P_A[[#This Row],[16+]]-P_A[[#This Row],[17+]]</f>
        <v>8.9599999999999992E-3</v>
      </c>
      <c r="BG19" s="5">
        <f>P_A[[#This Row],[17+]]-P_A[[#This Row],[18+]]</f>
        <v>3.4000000000000002E-3</v>
      </c>
      <c r="BH19" s="5">
        <f>P_A[[#This Row],[18+]]-P_A[[#This Row],[19+]]</f>
        <v>1.1199999999999999E-3</v>
      </c>
      <c r="BI19" s="5">
        <f>P_A[[#This Row],[19+]]-P_A[[#This Row],[20+]]</f>
        <v>3.2000000000000003E-4</v>
      </c>
      <c r="BJ19" s="5">
        <f>P_A[[#This Row],[20+]]-P_A[[#This Row],[21+]]</f>
        <v>1E-4</v>
      </c>
      <c r="BK19" s="5">
        <f>P_A[[#This Row],[21+]]-P_A[[#This Row],[22+]]</f>
        <v>0</v>
      </c>
      <c r="BL19" s="5">
        <f>P_A[[#This Row],[22+]]-P_A[[#This Row],[23+]]</f>
        <v>0</v>
      </c>
      <c r="BM19" s="5">
        <f>P_A[[#This Row],[23+]]-P_A[[#This Row],[24+]]</f>
        <v>0</v>
      </c>
      <c r="BN19" s="5">
        <f>P_A[[#This Row],[24+]]-P_A[[#This Row],[25+]]</f>
        <v>0</v>
      </c>
      <c r="BO19" s="5">
        <f>P_A[[#This Row],[25+]]-P_A[[#This Row],[26+]]</f>
        <v>0</v>
      </c>
      <c r="BP19" s="5">
        <f>P_A[[#This Row],[26+]]-P_A[[#This Row],[27+]]</f>
        <v>0</v>
      </c>
      <c r="BQ19" s="5">
        <f>P_A[[#This Row],[27+]]-P_A[[#This Row],[28+]]</f>
        <v>0</v>
      </c>
      <c r="BR19" s="5">
        <f>P_A[[#This Row],[28+]]-P_A[[#This Row],[29+]]</f>
        <v>0</v>
      </c>
      <c r="BS19" s="5">
        <f>P_A[[#This Row],[29+]]-P_A[[#This Row],[30+]]</f>
        <v>0</v>
      </c>
      <c r="BT19" s="5">
        <f>P_A[[#This Row],[30+]]-P_A[[#This Row],[31+]]</f>
        <v>0</v>
      </c>
      <c r="BU19" s="5">
        <f>P_A[[#This Row],[31+]]-P_A[[#This Row],[32+]]</f>
        <v>0</v>
      </c>
      <c r="BV19" s="5">
        <f>P_A[[#This Row],[32+]]-P_A[[#This Row],[33+]]</f>
        <v>0</v>
      </c>
      <c r="BW19" s="5">
        <f>P_A[[#This Row],[33+]]-P_A[[#This Row],[34+]]</f>
        <v>0</v>
      </c>
      <c r="BX19" s="5">
        <f>P_A[[#This Row],[34+]]-P_A[[#This Row],[35+]]</f>
        <v>0</v>
      </c>
      <c r="BY19" s="5">
        <f>P_A[[#This Row],[35+]]-P_A[[#This Row],[36+]]</f>
        <v>0</v>
      </c>
      <c r="BZ19" s="5">
        <f>P_A[[#This Row],[36+]]-P_A[[#This Row],[37+]]</f>
        <v>0</v>
      </c>
      <c r="CA19" s="5">
        <f>P_A[[#This Row],[37+]]-P_A[[#This Row],[38+]]</f>
        <v>0</v>
      </c>
      <c r="CB19" s="5">
        <f>P_A[[#This Row],[38+]]-P_A[[#This Row],[39+]]</f>
        <v>0</v>
      </c>
      <c r="CC19" s="5">
        <f>P_A[[#This Row],[39+]]-P_A[[#This Row],[40+]]</f>
        <v>0</v>
      </c>
      <c r="CD19" s="5">
        <f>P_A[[#This Row],[40+]]-P_A[[#This Row],[41+]]</f>
        <v>0</v>
      </c>
      <c r="CE19" s="5">
        <f>P_A[[#This Row],[41+]]-P_A[[#This Row],[42+]]</f>
        <v>0</v>
      </c>
      <c r="CF19" s="5">
        <f>P_A[[#This Row],[42+]]-P_A[[#This Row],[43+]]</f>
        <v>0</v>
      </c>
      <c r="CG19" s="5">
        <f>P_A[[#This Row],[43+]]-P_A[[#This Row],[44+]]</f>
        <v>0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22400788</v>
      </c>
      <c r="B20" t="s">
        <v>219</v>
      </c>
      <c r="C20" t="s">
        <v>218</v>
      </c>
      <c r="D20" s="11">
        <v>0.79166666666666663</v>
      </c>
      <c r="E20" s="9" t="str">
        <f>HYPERLINK("https://www.nba.com/stats/player/1630543/boxscores-traditional", "Isaiah Jackson")</f>
        <v>Isaiah Jackson</v>
      </c>
      <c r="F20">
        <v>9.5</v>
      </c>
      <c r="G20" s="4">
        <v>1.8029999999999999</v>
      </c>
      <c r="H20" s="3">
        <v>0.79673000000000005</v>
      </c>
      <c r="I20" s="3">
        <v>0.61026000000000002</v>
      </c>
      <c r="J20" s="3">
        <v>0.38973999999999998</v>
      </c>
      <c r="K20" s="3">
        <v>0.20327000000000001</v>
      </c>
      <c r="L20" s="3">
        <v>8.226E-2</v>
      </c>
      <c r="M20" s="3">
        <v>2.6190000000000001E-2</v>
      </c>
      <c r="N20" s="3">
        <v>6.2100000000000002E-3</v>
      </c>
      <c r="O20" s="3">
        <v>1.14E-3</v>
      </c>
      <c r="P20" s="3">
        <v>1.4999999999999999E-4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P_A[[#This Row],[8+]]-P_A[[#This Row],[9+]]</f>
        <v>0.18647000000000002</v>
      </c>
      <c r="AY20" s="5">
        <f>P_A[[#This Row],[9+]]-P_A[[#This Row],[10+]]</f>
        <v>0.22052000000000005</v>
      </c>
      <c r="AZ20" s="5">
        <f>P_A[[#This Row],[10+]]-P_A[[#This Row],[11+]]</f>
        <v>0.18646999999999997</v>
      </c>
      <c r="BA20" s="5">
        <f>P_A[[#This Row],[11+]]-P_A[[#This Row],[12+]]</f>
        <v>0.12101000000000001</v>
      </c>
      <c r="BB20" s="5">
        <f>P_A[[#This Row],[12+]]-P_A[[#This Row],[13+]]</f>
        <v>5.6069999999999995E-2</v>
      </c>
      <c r="BC20" s="5">
        <f>P_A[[#This Row],[13+]]-P_A[[#This Row],[14+]]</f>
        <v>1.9980000000000001E-2</v>
      </c>
      <c r="BD20" s="5">
        <f>P_A[[#This Row],[14+]]-P_A[[#This Row],[15+]]</f>
        <v>5.0699999999999999E-3</v>
      </c>
      <c r="BE20" s="5">
        <f>P_A[[#This Row],[15+]]-P_A[[#This Row],[16+]]</f>
        <v>9.8999999999999999E-4</v>
      </c>
      <c r="BF20" s="5">
        <f>P_A[[#This Row],[16+]]-P_A[[#This Row],[17+]]</f>
        <v>1.4999999999999999E-4</v>
      </c>
      <c r="BG20" s="5">
        <f>P_A[[#This Row],[17+]]-P_A[[#This Row],[18+]]</f>
        <v>0</v>
      </c>
      <c r="BH20" s="5">
        <f>P_A[[#This Row],[18+]]-P_A[[#This Row],[19+]]</f>
        <v>0</v>
      </c>
      <c r="BI20" s="5">
        <f>P_A[[#This Row],[19+]]-P_A[[#This Row],[20+]]</f>
        <v>0</v>
      </c>
      <c r="BJ20" s="5">
        <f>P_A[[#This Row],[20+]]-P_A[[#This Row],[21+]]</f>
        <v>0</v>
      </c>
      <c r="BK20" s="5">
        <f>P_A[[#This Row],[21+]]-P_A[[#This Row],[22+]]</f>
        <v>0</v>
      </c>
      <c r="BL20" s="5">
        <f>P_A[[#This Row],[22+]]-P_A[[#This Row],[23+]]</f>
        <v>0</v>
      </c>
      <c r="BM20" s="5">
        <f>P_A[[#This Row],[23+]]-P_A[[#This Row],[24+]]</f>
        <v>0</v>
      </c>
      <c r="BN20" s="5">
        <f>P_A[[#This Row],[24+]]-P_A[[#This Row],[25+]]</f>
        <v>0</v>
      </c>
      <c r="BO20" s="5">
        <f>P_A[[#This Row],[25+]]-P_A[[#This Row],[26+]]</f>
        <v>0</v>
      </c>
      <c r="BP20" s="5">
        <f>P_A[[#This Row],[26+]]-P_A[[#This Row],[27+]]</f>
        <v>0</v>
      </c>
      <c r="BQ20" s="5">
        <f>P_A[[#This Row],[27+]]-P_A[[#This Row],[28+]]</f>
        <v>0</v>
      </c>
      <c r="BR20" s="5">
        <f>P_A[[#This Row],[28+]]-P_A[[#This Row],[29+]]</f>
        <v>0</v>
      </c>
      <c r="BS20" s="5">
        <f>P_A[[#This Row],[29+]]-P_A[[#This Row],[30+]]</f>
        <v>0</v>
      </c>
      <c r="BT20" s="5">
        <f>P_A[[#This Row],[30+]]-P_A[[#This Row],[31+]]</f>
        <v>0</v>
      </c>
      <c r="BU20" s="5">
        <f>P_A[[#This Row],[31+]]-P_A[[#This Row],[32+]]</f>
        <v>0</v>
      </c>
      <c r="BV20" s="5">
        <f>P_A[[#This Row],[32+]]-P_A[[#This Row],[33+]]</f>
        <v>0</v>
      </c>
      <c r="BW20" s="5">
        <f>P_A[[#This Row],[33+]]-P_A[[#This Row],[34+]]</f>
        <v>0</v>
      </c>
      <c r="BX20" s="5">
        <f>P_A[[#This Row],[34+]]-P_A[[#This Row],[35+]]</f>
        <v>0</v>
      </c>
      <c r="BY20" s="5">
        <f>P_A[[#This Row],[35+]]-P_A[[#This Row],[36+]]</f>
        <v>0</v>
      </c>
      <c r="BZ20" s="5">
        <f>P_A[[#This Row],[36+]]-P_A[[#This Row],[37+]]</f>
        <v>0</v>
      </c>
      <c r="CA20" s="5">
        <f>P_A[[#This Row],[37+]]-P_A[[#This Row],[38+]]</f>
        <v>0</v>
      </c>
      <c r="CB20" s="5">
        <f>P_A[[#This Row],[38+]]-P_A[[#This Row],[39+]]</f>
        <v>0</v>
      </c>
      <c r="CC20" s="5">
        <f>P_A[[#This Row],[39+]]-P_A[[#This Row],[40+]]</f>
        <v>0</v>
      </c>
      <c r="CD20" s="5">
        <f>P_A[[#This Row],[40+]]-P_A[[#This Row],[41+]]</f>
        <v>0</v>
      </c>
      <c r="CE20" s="5">
        <f>P_A[[#This Row],[41+]]-P_A[[#This Row],[42+]]</f>
        <v>0</v>
      </c>
      <c r="CF20" s="5">
        <f>P_A[[#This Row],[42+]]-P_A[[#This Row],[43+]]</f>
        <v>0</v>
      </c>
      <c r="CG20" s="5">
        <f>P_A[[#This Row],[43+]]-P_A[[#This Row],[44+]]</f>
        <v>0</v>
      </c>
      <c r="CH20" s="5">
        <f>P_A[[#This Row],[44+]]-P_A[[#This Row],[45+]]</f>
        <v>0</v>
      </c>
      <c r="CI20" s="5">
        <f>P_A[[#This Row],[45+]]-P_A[[#This Row],[46+]]</f>
        <v>0</v>
      </c>
      <c r="CJ20" s="5">
        <f>P_A[[#This Row],[46+]]-P_A[[#This Row],[47+]]</f>
        <v>0</v>
      </c>
      <c r="CK20" s="5">
        <f>P_A[[#This Row],[47+]]-P_A[[#This Row],[48+]]</f>
        <v>0</v>
      </c>
      <c r="CL20" s="5">
        <f>P_A[[#This Row],[48+]]-P_A[[#This Row],[49+]]</f>
        <v>0</v>
      </c>
    </row>
    <row r="21" spans="1:90" x14ac:dyDescent="0.25">
      <c r="A21" s="10">
        <v>22400788</v>
      </c>
      <c r="B21" t="s">
        <v>219</v>
      </c>
      <c r="C21" t="s">
        <v>218</v>
      </c>
      <c r="D21" s="11">
        <v>0.79166666666666663</v>
      </c>
      <c r="E21" s="9" t="str">
        <f>HYPERLINK("https://www.nba.com/stats/player/1629614/boxscores-traditional", "Andrew Nembhard")</f>
        <v>Andrew Nembhard</v>
      </c>
      <c r="F21">
        <v>10.6</v>
      </c>
      <c r="G21" s="4">
        <v>5.0830000000000002</v>
      </c>
      <c r="H21" s="3">
        <v>0.69496999999999998</v>
      </c>
      <c r="I21" s="3">
        <v>0.62172000000000005</v>
      </c>
      <c r="J21" s="3">
        <v>0.54776000000000002</v>
      </c>
      <c r="K21" s="3">
        <v>0.46811999999999998</v>
      </c>
      <c r="L21" s="3">
        <v>0.38973999999999998</v>
      </c>
      <c r="M21" s="3">
        <v>0.31918000000000002</v>
      </c>
      <c r="N21" s="3">
        <v>0.25142999999999999</v>
      </c>
      <c r="O21" s="3">
        <v>0.19214999999999999</v>
      </c>
      <c r="P21" s="3">
        <v>0.14457</v>
      </c>
      <c r="Q21" s="3">
        <v>0.10383000000000001</v>
      </c>
      <c r="R21" s="3">
        <v>7.2150000000000006E-2</v>
      </c>
      <c r="S21" s="3">
        <v>4.947E-2</v>
      </c>
      <c r="T21" s="3">
        <v>3.2160000000000001E-2</v>
      </c>
      <c r="U21" s="3">
        <v>2.018E-2</v>
      </c>
      <c r="V21" s="3">
        <v>1.255E-2</v>
      </c>
      <c r="W21" s="3">
        <v>7.3400000000000002E-3</v>
      </c>
      <c r="X21" s="3">
        <v>4.15E-3</v>
      </c>
      <c r="Y21" s="3">
        <v>2.33E-3</v>
      </c>
      <c r="Z21" s="3">
        <v>1.2199999999999999E-3</v>
      </c>
      <c r="AA21" s="3">
        <v>6.2E-4</v>
      </c>
      <c r="AB21" s="3">
        <v>3.1E-4</v>
      </c>
      <c r="AC21" s="3">
        <v>1.4999999999999999E-4</v>
      </c>
      <c r="AD21" s="3">
        <v>6.9999999999999994E-5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P_A[[#This Row],[8+]]-P_A[[#This Row],[9+]]</f>
        <v>7.3249999999999926E-2</v>
      </c>
      <c r="AY21" s="5">
        <f>P_A[[#This Row],[9+]]-P_A[[#This Row],[10+]]</f>
        <v>7.3960000000000026E-2</v>
      </c>
      <c r="AZ21" s="5">
        <f>P_A[[#This Row],[10+]]-P_A[[#This Row],[11+]]</f>
        <v>7.9640000000000044E-2</v>
      </c>
      <c r="BA21" s="5">
        <f>P_A[[#This Row],[11+]]-P_A[[#This Row],[12+]]</f>
        <v>7.8380000000000005E-2</v>
      </c>
      <c r="BB21" s="5">
        <f>P_A[[#This Row],[12+]]-P_A[[#This Row],[13+]]</f>
        <v>7.0559999999999956E-2</v>
      </c>
      <c r="BC21" s="5">
        <f>P_A[[#This Row],[13+]]-P_A[[#This Row],[14+]]</f>
        <v>6.7750000000000032E-2</v>
      </c>
      <c r="BD21" s="5">
        <f>P_A[[#This Row],[14+]]-P_A[[#This Row],[15+]]</f>
        <v>5.9279999999999999E-2</v>
      </c>
      <c r="BE21" s="5">
        <f>P_A[[#This Row],[15+]]-P_A[[#This Row],[16+]]</f>
        <v>4.7579999999999983E-2</v>
      </c>
      <c r="BF21" s="5">
        <f>P_A[[#This Row],[16+]]-P_A[[#This Row],[17+]]</f>
        <v>4.0739999999999998E-2</v>
      </c>
      <c r="BG21" s="5">
        <f>P_A[[#This Row],[17+]]-P_A[[#This Row],[18+]]</f>
        <v>3.168E-2</v>
      </c>
      <c r="BH21" s="5">
        <f>P_A[[#This Row],[18+]]-P_A[[#This Row],[19+]]</f>
        <v>2.2680000000000006E-2</v>
      </c>
      <c r="BI21" s="5">
        <f>P_A[[#This Row],[19+]]-P_A[[#This Row],[20+]]</f>
        <v>1.7309999999999999E-2</v>
      </c>
      <c r="BJ21" s="5">
        <f>P_A[[#This Row],[20+]]-P_A[[#This Row],[21+]]</f>
        <v>1.1980000000000001E-2</v>
      </c>
      <c r="BK21" s="5">
        <f>P_A[[#This Row],[21+]]-P_A[[#This Row],[22+]]</f>
        <v>7.6299999999999996E-3</v>
      </c>
      <c r="BL21" s="5">
        <f>P_A[[#This Row],[22+]]-P_A[[#This Row],[23+]]</f>
        <v>5.2100000000000002E-3</v>
      </c>
      <c r="BM21" s="5">
        <f>P_A[[#This Row],[23+]]-P_A[[#This Row],[24+]]</f>
        <v>3.1900000000000001E-3</v>
      </c>
      <c r="BN21" s="5">
        <f>P_A[[#This Row],[24+]]-P_A[[#This Row],[25+]]</f>
        <v>1.82E-3</v>
      </c>
      <c r="BO21" s="5">
        <f>P_A[[#This Row],[25+]]-P_A[[#This Row],[26+]]</f>
        <v>1.1100000000000001E-3</v>
      </c>
      <c r="BP21" s="5">
        <f>P_A[[#This Row],[26+]]-P_A[[#This Row],[27+]]</f>
        <v>5.9999999999999995E-4</v>
      </c>
      <c r="BQ21" s="5">
        <f>P_A[[#This Row],[27+]]-P_A[[#This Row],[28+]]</f>
        <v>3.1E-4</v>
      </c>
      <c r="BR21" s="5">
        <f>P_A[[#This Row],[28+]]-P_A[[#This Row],[29+]]</f>
        <v>1.6000000000000001E-4</v>
      </c>
      <c r="BS21" s="5">
        <f>P_A[[#This Row],[29+]]-P_A[[#This Row],[30+]]</f>
        <v>7.9999999999999993E-5</v>
      </c>
      <c r="BT21" s="5">
        <f>P_A[[#This Row],[30+]]-P_A[[#This Row],[31+]]</f>
        <v>6.9999999999999994E-5</v>
      </c>
      <c r="BU21" s="5">
        <f>P_A[[#This Row],[31+]]-P_A[[#This Row],[32+]]</f>
        <v>0</v>
      </c>
      <c r="BV21" s="5">
        <f>P_A[[#This Row],[32+]]-P_A[[#This Row],[33+]]</f>
        <v>0</v>
      </c>
      <c r="BW21" s="5">
        <f>P_A[[#This Row],[33+]]-P_A[[#This Row],[34+]]</f>
        <v>0</v>
      </c>
      <c r="BX21" s="5">
        <f>P_A[[#This Row],[34+]]-P_A[[#This Row],[35+]]</f>
        <v>0</v>
      </c>
      <c r="BY21" s="5">
        <f>P_A[[#This Row],[35+]]-P_A[[#This Row],[36+]]</f>
        <v>0</v>
      </c>
      <c r="BZ21" s="5">
        <f>P_A[[#This Row],[36+]]-P_A[[#This Row],[37+]]</f>
        <v>0</v>
      </c>
      <c r="CA21" s="5">
        <f>P_A[[#This Row],[37+]]-P_A[[#This Row],[38+]]</f>
        <v>0</v>
      </c>
      <c r="CB21" s="5">
        <f>P_A[[#This Row],[38+]]-P_A[[#This Row],[39+]]</f>
        <v>0</v>
      </c>
      <c r="CC21" s="5">
        <f>P_A[[#This Row],[39+]]-P_A[[#This Row],[40+]]</f>
        <v>0</v>
      </c>
      <c r="CD21" s="5">
        <f>P_A[[#This Row],[40+]]-P_A[[#This Row],[41+]]</f>
        <v>0</v>
      </c>
      <c r="CE21" s="5">
        <f>P_A[[#This Row],[41+]]-P_A[[#This Row],[42+]]</f>
        <v>0</v>
      </c>
      <c r="CF21" s="5">
        <f>P_A[[#This Row],[42+]]-P_A[[#This Row],[43+]]</f>
        <v>0</v>
      </c>
      <c r="CG21" s="5">
        <f>P_A[[#This Row],[43+]]-P_A[[#This Row],[44+]]</f>
        <v>0</v>
      </c>
      <c r="CH21" s="5">
        <f>P_A[[#This Row],[44+]]-P_A[[#This Row],[45+]]</f>
        <v>0</v>
      </c>
      <c r="CI21" s="5">
        <f>P_A[[#This Row],[45+]]-P_A[[#This Row],[46+]]</f>
        <v>0</v>
      </c>
      <c r="CJ21" s="5">
        <f>P_A[[#This Row],[46+]]-P_A[[#This Row],[47+]]</f>
        <v>0</v>
      </c>
      <c r="CK21" s="5">
        <f>P_A[[#This Row],[47+]]-P_A[[#This Row],[48+]]</f>
        <v>0</v>
      </c>
      <c r="CL21" s="5">
        <f>P_A[[#This Row],[48+]]-P_A[[#This Row],[49+]]</f>
        <v>0</v>
      </c>
    </row>
    <row r="22" spans="1:90" x14ac:dyDescent="0.25">
      <c r="A22" s="10">
        <v>22400789</v>
      </c>
      <c r="B22" t="s">
        <v>235</v>
      </c>
      <c r="C22" t="s">
        <v>76</v>
      </c>
      <c r="D22" s="11">
        <v>0.79166666666666663</v>
      </c>
      <c r="E22" s="9" t="str">
        <f>HYPERLINK("https://www.nba.com/stats/player/203954/boxscores-traditional", "Joel Embiid")</f>
        <v>Joel Embiid</v>
      </c>
      <c r="F22">
        <v>33.200000000000003</v>
      </c>
      <c r="G22" s="4">
        <v>3.37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0.99995999999999996</v>
      </c>
      <c r="U22" s="3">
        <v>0.99985000000000002</v>
      </c>
      <c r="V22" s="3">
        <v>0.99955000000000005</v>
      </c>
      <c r="W22" s="3">
        <v>0.99878</v>
      </c>
      <c r="X22" s="3">
        <v>0.99682999999999999</v>
      </c>
      <c r="Y22" s="3">
        <v>0.99245000000000005</v>
      </c>
      <c r="Z22" s="3">
        <v>0.98382000000000003</v>
      </c>
      <c r="AA22" s="3">
        <v>0.96711999999999998</v>
      </c>
      <c r="AB22" s="3">
        <v>0.93822000000000005</v>
      </c>
      <c r="AC22" s="3">
        <v>0.89434999999999998</v>
      </c>
      <c r="AD22" s="3">
        <v>0.82894000000000001</v>
      </c>
      <c r="AE22" s="3">
        <v>0.74214999999999998</v>
      </c>
      <c r="AF22" s="3">
        <v>0.64058000000000004</v>
      </c>
      <c r="AG22" s="3">
        <v>0.52392000000000005</v>
      </c>
      <c r="AH22" s="3">
        <v>0.40516999999999997</v>
      </c>
      <c r="AI22" s="3">
        <v>0.29805999999999999</v>
      </c>
      <c r="AJ22" s="3">
        <v>0.20327000000000001</v>
      </c>
      <c r="AK22" s="3">
        <v>0.12923999999999999</v>
      </c>
      <c r="AL22" s="3">
        <v>7.7799999999999994E-2</v>
      </c>
      <c r="AM22" s="3">
        <v>4.2720000000000001E-2</v>
      </c>
      <c r="AN22" s="3">
        <v>2.1690000000000001E-2</v>
      </c>
      <c r="AO22" s="3">
        <v>1.044E-2</v>
      </c>
      <c r="AP22" s="3">
        <v>4.5300000000000002E-3</v>
      </c>
      <c r="AQ22" s="3">
        <v>1.81E-3</v>
      </c>
      <c r="AR22" s="3">
        <v>6.8999999999999997E-4</v>
      </c>
      <c r="AS22" s="3">
        <v>2.3000000000000001E-4</v>
      </c>
      <c r="AT22" s="3">
        <v>6.9999999999999994E-5</v>
      </c>
      <c r="AU22" s="3">
        <v>0</v>
      </c>
      <c r="AV22" s="3">
        <v>0</v>
      </c>
      <c r="AW22" s="3">
        <v>0</v>
      </c>
      <c r="AX22" s="5">
        <f>P_A[[#This Row],[8+]]-P_A[[#This Row],[9+]]</f>
        <v>0</v>
      </c>
      <c r="AY22" s="5">
        <f>P_A[[#This Row],[9+]]-P_A[[#This Row],[10+]]</f>
        <v>0</v>
      </c>
      <c r="AZ22" s="5">
        <f>P_A[[#This Row],[10+]]-P_A[[#This Row],[11+]]</f>
        <v>0</v>
      </c>
      <c r="BA22" s="5">
        <f>P_A[[#This Row],[11+]]-P_A[[#This Row],[12+]]</f>
        <v>0</v>
      </c>
      <c r="BB22" s="5">
        <f>P_A[[#This Row],[12+]]-P_A[[#This Row],[13+]]</f>
        <v>0</v>
      </c>
      <c r="BC22" s="5">
        <f>P_A[[#This Row],[13+]]-P_A[[#This Row],[14+]]</f>
        <v>0</v>
      </c>
      <c r="BD22" s="5">
        <f>P_A[[#This Row],[14+]]-P_A[[#This Row],[15+]]</f>
        <v>0</v>
      </c>
      <c r="BE22" s="5">
        <f>P_A[[#This Row],[15+]]-P_A[[#This Row],[16+]]</f>
        <v>0</v>
      </c>
      <c r="BF22" s="5">
        <f>P_A[[#This Row],[16+]]-P_A[[#This Row],[17+]]</f>
        <v>0</v>
      </c>
      <c r="BG22" s="5">
        <f>P_A[[#This Row],[17+]]-P_A[[#This Row],[18+]]</f>
        <v>0</v>
      </c>
      <c r="BH22" s="5">
        <f>P_A[[#This Row],[18+]]-P_A[[#This Row],[19+]]</f>
        <v>0</v>
      </c>
      <c r="BI22" s="5">
        <f>P_A[[#This Row],[19+]]-P_A[[#This Row],[20+]]</f>
        <v>4.0000000000040004E-5</v>
      </c>
      <c r="BJ22" s="5">
        <f>P_A[[#This Row],[20+]]-P_A[[#This Row],[21+]]</f>
        <v>1.0999999999994348E-4</v>
      </c>
      <c r="BK22" s="5">
        <f>P_A[[#This Row],[21+]]-P_A[[#This Row],[22+]]</f>
        <v>2.9999999999996696E-4</v>
      </c>
      <c r="BL22" s="5">
        <f>P_A[[#This Row],[22+]]-P_A[[#This Row],[23+]]</f>
        <v>7.7000000000004842E-4</v>
      </c>
      <c r="BM22" s="5">
        <f>P_A[[#This Row],[23+]]-P_A[[#This Row],[24+]]</f>
        <v>1.9500000000000073E-3</v>
      </c>
      <c r="BN22" s="5">
        <f>P_A[[#This Row],[24+]]-P_A[[#This Row],[25+]]</f>
        <v>4.3799999999999395E-3</v>
      </c>
      <c r="BO22" s="5">
        <f>P_A[[#This Row],[25+]]-P_A[[#This Row],[26+]]</f>
        <v>8.6300000000000265E-3</v>
      </c>
      <c r="BP22" s="5">
        <f>P_A[[#This Row],[26+]]-P_A[[#This Row],[27+]]</f>
        <v>1.6700000000000048E-2</v>
      </c>
      <c r="BQ22" s="5">
        <f>P_A[[#This Row],[27+]]-P_A[[#This Row],[28+]]</f>
        <v>2.8899999999999926E-2</v>
      </c>
      <c r="BR22" s="5">
        <f>P_A[[#This Row],[28+]]-P_A[[#This Row],[29+]]</f>
        <v>4.3870000000000076E-2</v>
      </c>
      <c r="BS22" s="5">
        <f>P_A[[#This Row],[29+]]-P_A[[#This Row],[30+]]</f>
        <v>6.5409999999999968E-2</v>
      </c>
      <c r="BT22" s="5">
        <f>P_A[[#This Row],[30+]]-P_A[[#This Row],[31+]]</f>
        <v>8.6790000000000034E-2</v>
      </c>
      <c r="BU22" s="5">
        <f>P_A[[#This Row],[31+]]-P_A[[#This Row],[32+]]</f>
        <v>0.10156999999999994</v>
      </c>
      <c r="BV22" s="5">
        <f>P_A[[#This Row],[32+]]-P_A[[#This Row],[33+]]</f>
        <v>0.11665999999999999</v>
      </c>
      <c r="BW22" s="5">
        <f>P_A[[#This Row],[33+]]-P_A[[#This Row],[34+]]</f>
        <v>0.11875000000000008</v>
      </c>
      <c r="BX22" s="5">
        <f>P_A[[#This Row],[34+]]-P_A[[#This Row],[35+]]</f>
        <v>0.10710999999999998</v>
      </c>
      <c r="BY22" s="5">
        <f>P_A[[#This Row],[35+]]-P_A[[#This Row],[36+]]</f>
        <v>9.4789999999999985E-2</v>
      </c>
      <c r="BZ22" s="5">
        <f>P_A[[#This Row],[36+]]-P_A[[#This Row],[37+]]</f>
        <v>7.4030000000000012E-2</v>
      </c>
      <c r="CA22" s="5">
        <f>P_A[[#This Row],[37+]]-P_A[[#This Row],[38+]]</f>
        <v>5.144E-2</v>
      </c>
      <c r="CB22" s="5">
        <f>P_A[[#This Row],[38+]]-P_A[[#This Row],[39+]]</f>
        <v>3.5079999999999993E-2</v>
      </c>
      <c r="CC22" s="5">
        <f>P_A[[#This Row],[39+]]-P_A[[#This Row],[40+]]</f>
        <v>2.103E-2</v>
      </c>
      <c r="CD22" s="5">
        <f>P_A[[#This Row],[40+]]-P_A[[#This Row],[41+]]</f>
        <v>1.1250000000000001E-2</v>
      </c>
      <c r="CE22" s="5">
        <f>P_A[[#This Row],[41+]]-P_A[[#This Row],[42+]]</f>
        <v>5.9099999999999995E-3</v>
      </c>
      <c r="CF22" s="5">
        <f>P_A[[#This Row],[42+]]-P_A[[#This Row],[43+]]</f>
        <v>2.7200000000000002E-3</v>
      </c>
      <c r="CG22" s="5">
        <f>P_A[[#This Row],[43+]]-P_A[[#This Row],[44+]]</f>
        <v>1.1199999999999999E-3</v>
      </c>
      <c r="CH22" s="5">
        <f>P_A[[#This Row],[44+]]-P_A[[#This Row],[45+]]</f>
        <v>4.5999999999999996E-4</v>
      </c>
      <c r="CI22" s="5">
        <f>P_A[[#This Row],[45+]]-P_A[[#This Row],[46+]]</f>
        <v>1.6000000000000001E-4</v>
      </c>
      <c r="CJ22" s="5">
        <f>P_A[[#This Row],[46+]]-P_A[[#This Row],[47+]]</f>
        <v>6.9999999999999994E-5</v>
      </c>
      <c r="CK22" s="5">
        <f>P_A[[#This Row],[47+]]-P_A[[#This Row],[48+]]</f>
        <v>0</v>
      </c>
      <c r="CL22" s="5">
        <f>P_A[[#This Row],[48+]]-P_A[[#This Row],[49+]]</f>
        <v>0</v>
      </c>
    </row>
    <row r="23" spans="1:90" x14ac:dyDescent="0.25">
      <c r="A23" s="10">
        <v>22400789</v>
      </c>
      <c r="B23" t="s">
        <v>235</v>
      </c>
      <c r="C23" t="s">
        <v>76</v>
      </c>
      <c r="D23" s="11">
        <v>0.79166666666666663</v>
      </c>
      <c r="E23" s="9" t="str">
        <f>HYPERLINK("https://www.nba.com/stats/player/1630178/boxscores-traditional", "Tyrese Maxey")</f>
        <v>Tyrese Maxey</v>
      </c>
      <c r="F23">
        <v>33.6</v>
      </c>
      <c r="G23" s="4">
        <v>13.587999999999999</v>
      </c>
      <c r="H23" s="3">
        <v>0.96994999999999998</v>
      </c>
      <c r="I23" s="3">
        <v>0.96484999999999999</v>
      </c>
      <c r="J23" s="3">
        <v>0.95906999999999998</v>
      </c>
      <c r="K23" s="3">
        <v>0.95154000000000005</v>
      </c>
      <c r="L23" s="3">
        <v>0.94408000000000003</v>
      </c>
      <c r="M23" s="3">
        <v>0.93574000000000002</v>
      </c>
      <c r="N23" s="3">
        <v>0.92506999999999995</v>
      </c>
      <c r="O23" s="3">
        <v>0.91466000000000003</v>
      </c>
      <c r="P23" s="3">
        <v>0.9032</v>
      </c>
      <c r="Q23" s="3">
        <v>0.88876999999999995</v>
      </c>
      <c r="R23" s="3">
        <v>0.87492999999999999</v>
      </c>
      <c r="S23" s="3">
        <v>0.85768999999999995</v>
      </c>
      <c r="T23" s="3">
        <v>0.84133999999999998</v>
      </c>
      <c r="U23" s="3">
        <v>0.82381000000000004</v>
      </c>
      <c r="V23" s="3">
        <v>0.80234000000000005</v>
      </c>
      <c r="W23" s="3">
        <v>0.7823</v>
      </c>
      <c r="X23" s="3">
        <v>0.76114999999999999</v>
      </c>
      <c r="Y23" s="3">
        <v>0.73565000000000003</v>
      </c>
      <c r="Z23" s="3">
        <v>0.71226</v>
      </c>
      <c r="AA23" s="3">
        <v>0.68793000000000004</v>
      </c>
      <c r="AB23" s="3">
        <v>0.65910000000000002</v>
      </c>
      <c r="AC23" s="3">
        <v>0.63307000000000002</v>
      </c>
      <c r="AD23" s="3">
        <v>0.60257000000000005</v>
      </c>
      <c r="AE23" s="3">
        <v>0.57535000000000003</v>
      </c>
      <c r="AF23" s="3">
        <v>0.54776000000000002</v>
      </c>
      <c r="AG23" s="3">
        <v>0.51595000000000002</v>
      </c>
      <c r="AH23" s="3">
        <v>0.48803000000000002</v>
      </c>
      <c r="AI23" s="3">
        <v>0.46017000000000002</v>
      </c>
      <c r="AJ23" s="3">
        <v>0.42858000000000002</v>
      </c>
      <c r="AK23" s="3">
        <v>0.40128999999999998</v>
      </c>
      <c r="AL23" s="3">
        <v>0.37447999999999998</v>
      </c>
      <c r="AM23" s="3">
        <v>0.34458</v>
      </c>
      <c r="AN23" s="3">
        <v>0.31918000000000002</v>
      </c>
      <c r="AO23" s="3">
        <v>0.29459999999999997</v>
      </c>
      <c r="AP23" s="3">
        <v>0.26762999999999998</v>
      </c>
      <c r="AQ23" s="3">
        <v>0.24510000000000001</v>
      </c>
      <c r="AR23" s="3">
        <v>0.22065000000000001</v>
      </c>
      <c r="AS23" s="3">
        <v>0.20044999999999999</v>
      </c>
      <c r="AT23" s="3">
        <v>0.18140999999999999</v>
      </c>
      <c r="AU23" s="3">
        <v>0.16109000000000001</v>
      </c>
      <c r="AV23" s="3">
        <v>0.14457</v>
      </c>
      <c r="AW23" s="3">
        <v>0.12923999999999999</v>
      </c>
      <c r="AX23" s="5">
        <f>P_A[[#This Row],[8+]]-P_A[[#This Row],[9+]]</f>
        <v>5.0999999999999934E-3</v>
      </c>
      <c r="AY23" s="5">
        <f>P_A[[#This Row],[9+]]-P_A[[#This Row],[10+]]</f>
        <v>5.7800000000000074E-3</v>
      </c>
      <c r="AZ23" s="5">
        <f>P_A[[#This Row],[10+]]-P_A[[#This Row],[11+]]</f>
        <v>7.5299999999999256E-3</v>
      </c>
      <c r="BA23" s="5">
        <f>P_A[[#This Row],[11+]]-P_A[[#This Row],[12+]]</f>
        <v>7.4600000000000222E-3</v>
      </c>
      <c r="BB23" s="5">
        <f>P_A[[#This Row],[12+]]-P_A[[#This Row],[13+]]</f>
        <v>8.3400000000000141E-3</v>
      </c>
      <c r="BC23" s="5">
        <f>P_A[[#This Row],[13+]]-P_A[[#This Row],[14+]]</f>
        <v>1.0670000000000068E-2</v>
      </c>
      <c r="BD23" s="5">
        <f>P_A[[#This Row],[14+]]-P_A[[#This Row],[15+]]</f>
        <v>1.0409999999999919E-2</v>
      </c>
      <c r="BE23" s="5">
        <f>P_A[[#This Row],[15+]]-P_A[[#This Row],[16+]]</f>
        <v>1.1460000000000026E-2</v>
      </c>
      <c r="BF23" s="5">
        <f>P_A[[#This Row],[16+]]-P_A[[#This Row],[17+]]</f>
        <v>1.4430000000000054E-2</v>
      </c>
      <c r="BG23" s="5">
        <f>P_A[[#This Row],[17+]]-P_A[[#This Row],[18+]]</f>
        <v>1.3839999999999963E-2</v>
      </c>
      <c r="BH23" s="5">
        <f>P_A[[#This Row],[18+]]-P_A[[#This Row],[19+]]</f>
        <v>1.7240000000000033E-2</v>
      </c>
      <c r="BI23" s="5">
        <f>P_A[[#This Row],[19+]]-P_A[[#This Row],[20+]]</f>
        <v>1.6349999999999976E-2</v>
      </c>
      <c r="BJ23" s="5">
        <f>P_A[[#This Row],[20+]]-P_A[[#This Row],[21+]]</f>
        <v>1.7529999999999935E-2</v>
      </c>
      <c r="BK23" s="5">
        <f>P_A[[#This Row],[21+]]-P_A[[#This Row],[22+]]</f>
        <v>2.1469999999999989E-2</v>
      </c>
      <c r="BL23" s="5">
        <f>P_A[[#This Row],[22+]]-P_A[[#This Row],[23+]]</f>
        <v>2.0040000000000058E-2</v>
      </c>
      <c r="BM23" s="5">
        <f>P_A[[#This Row],[23+]]-P_A[[#This Row],[24+]]</f>
        <v>2.1150000000000002E-2</v>
      </c>
      <c r="BN23" s="5">
        <f>P_A[[#This Row],[24+]]-P_A[[#This Row],[25+]]</f>
        <v>2.5499999999999967E-2</v>
      </c>
      <c r="BO23" s="5">
        <f>P_A[[#This Row],[25+]]-P_A[[#This Row],[26+]]</f>
        <v>2.3390000000000022E-2</v>
      </c>
      <c r="BP23" s="5">
        <f>P_A[[#This Row],[26+]]-P_A[[#This Row],[27+]]</f>
        <v>2.4329999999999963E-2</v>
      </c>
      <c r="BQ23" s="5">
        <f>P_A[[#This Row],[27+]]-P_A[[#This Row],[28+]]</f>
        <v>2.8830000000000022E-2</v>
      </c>
      <c r="BR23" s="5">
        <f>P_A[[#This Row],[28+]]-P_A[[#This Row],[29+]]</f>
        <v>2.6029999999999998E-2</v>
      </c>
      <c r="BS23" s="5">
        <f>P_A[[#This Row],[29+]]-P_A[[#This Row],[30+]]</f>
        <v>3.0499999999999972E-2</v>
      </c>
      <c r="BT23" s="5">
        <f>P_A[[#This Row],[30+]]-P_A[[#This Row],[31+]]</f>
        <v>2.7220000000000022E-2</v>
      </c>
      <c r="BU23" s="5">
        <f>P_A[[#This Row],[31+]]-P_A[[#This Row],[32+]]</f>
        <v>2.7590000000000003E-2</v>
      </c>
      <c r="BV23" s="5">
        <f>P_A[[#This Row],[32+]]-P_A[[#This Row],[33+]]</f>
        <v>3.1810000000000005E-2</v>
      </c>
      <c r="BW23" s="5">
        <f>P_A[[#This Row],[33+]]-P_A[[#This Row],[34+]]</f>
        <v>2.792E-2</v>
      </c>
      <c r="BX23" s="5">
        <f>P_A[[#This Row],[34+]]-P_A[[#This Row],[35+]]</f>
        <v>2.7859999999999996E-2</v>
      </c>
      <c r="BY23" s="5">
        <f>P_A[[#This Row],[35+]]-P_A[[#This Row],[36+]]</f>
        <v>3.1590000000000007E-2</v>
      </c>
      <c r="BZ23" s="5">
        <f>P_A[[#This Row],[36+]]-P_A[[#This Row],[37+]]</f>
        <v>2.7290000000000036E-2</v>
      </c>
      <c r="CA23" s="5">
        <f>P_A[[#This Row],[37+]]-P_A[[#This Row],[38+]]</f>
        <v>2.681E-2</v>
      </c>
      <c r="CB23" s="5">
        <f>P_A[[#This Row],[38+]]-P_A[[#This Row],[39+]]</f>
        <v>2.9899999999999982E-2</v>
      </c>
      <c r="CC23" s="5">
        <f>P_A[[#This Row],[39+]]-P_A[[#This Row],[40+]]</f>
        <v>2.5399999999999978E-2</v>
      </c>
      <c r="CD23" s="5">
        <f>P_A[[#This Row],[40+]]-P_A[[#This Row],[41+]]</f>
        <v>2.4580000000000046E-2</v>
      </c>
      <c r="CE23" s="5">
        <f>P_A[[#This Row],[41+]]-P_A[[#This Row],[42+]]</f>
        <v>2.6969999999999994E-2</v>
      </c>
      <c r="CF23" s="5">
        <f>P_A[[#This Row],[42+]]-P_A[[#This Row],[43+]]</f>
        <v>2.2529999999999967E-2</v>
      </c>
      <c r="CG23" s="5">
        <f>P_A[[#This Row],[43+]]-P_A[[#This Row],[44+]]</f>
        <v>2.445E-2</v>
      </c>
      <c r="CH23" s="5">
        <f>P_A[[#This Row],[44+]]-P_A[[#This Row],[45+]]</f>
        <v>2.0200000000000023E-2</v>
      </c>
      <c r="CI23" s="5">
        <f>P_A[[#This Row],[45+]]-P_A[[#This Row],[46+]]</f>
        <v>1.9040000000000001E-2</v>
      </c>
      <c r="CJ23" s="5">
        <f>P_A[[#This Row],[46+]]-P_A[[#This Row],[47+]]</f>
        <v>2.0319999999999977E-2</v>
      </c>
      <c r="CK23" s="5">
        <f>P_A[[#This Row],[47+]]-P_A[[#This Row],[48+]]</f>
        <v>1.6520000000000007E-2</v>
      </c>
      <c r="CL23" s="5">
        <f>P_A[[#This Row],[48+]]-P_A[[#This Row],[49+]]</f>
        <v>1.533000000000001E-2</v>
      </c>
    </row>
    <row r="24" spans="1:90" x14ac:dyDescent="0.25">
      <c r="A24" s="10">
        <v>22400789</v>
      </c>
      <c r="B24" t="s">
        <v>235</v>
      </c>
      <c r="C24" t="s">
        <v>76</v>
      </c>
      <c r="D24" s="11">
        <v>0.79166666666666663</v>
      </c>
      <c r="E24" s="9" t="str">
        <f>HYPERLINK("https://www.nba.com/stats/player/1641741/boxscores-traditional", "Ricky Council IV")</f>
        <v>Ricky Council IV</v>
      </c>
      <c r="F24">
        <v>14.4</v>
      </c>
      <c r="G24" s="4">
        <v>3.4409999999999998</v>
      </c>
      <c r="H24" s="3">
        <v>0.96855999999999998</v>
      </c>
      <c r="I24" s="3">
        <v>0.94179000000000002</v>
      </c>
      <c r="J24" s="3">
        <v>0.89973000000000003</v>
      </c>
      <c r="K24" s="3">
        <v>0.83891000000000004</v>
      </c>
      <c r="L24" s="3">
        <v>0.75804000000000005</v>
      </c>
      <c r="M24" s="3">
        <v>0.65910000000000002</v>
      </c>
      <c r="N24" s="3">
        <v>0.54776000000000002</v>
      </c>
      <c r="O24" s="3">
        <v>0.43251000000000001</v>
      </c>
      <c r="P24" s="3">
        <v>0.32275999999999999</v>
      </c>
      <c r="Q24" s="3">
        <v>0.22363</v>
      </c>
      <c r="R24" s="3">
        <v>0.14685999999999999</v>
      </c>
      <c r="S24" s="3">
        <v>9.0120000000000006E-2</v>
      </c>
      <c r="T24" s="3">
        <v>5.1549999999999999E-2</v>
      </c>
      <c r="U24" s="3">
        <v>2.743E-2</v>
      </c>
      <c r="V24" s="3">
        <v>1.355E-2</v>
      </c>
      <c r="W24" s="3">
        <v>6.2100000000000002E-3</v>
      </c>
      <c r="X24" s="3">
        <v>2.64E-3</v>
      </c>
      <c r="Y24" s="3">
        <v>1.0399999999999999E-3</v>
      </c>
      <c r="Z24" s="3">
        <v>3.8000000000000002E-4</v>
      </c>
      <c r="AA24" s="3">
        <v>1.2999999999999999E-4</v>
      </c>
      <c r="AB24" s="3">
        <v>4.0000000000000003E-5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5">
        <f>P_A[[#This Row],[8+]]-P_A[[#This Row],[9+]]</f>
        <v>2.676999999999996E-2</v>
      </c>
      <c r="AY24" s="5">
        <f>P_A[[#This Row],[9+]]-P_A[[#This Row],[10+]]</f>
        <v>4.2059999999999986E-2</v>
      </c>
      <c r="AZ24" s="5">
        <f>P_A[[#This Row],[10+]]-P_A[[#This Row],[11+]]</f>
        <v>6.0819999999999985E-2</v>
      </c>
      <c r="BA24" s="5">
        <f>P_A[[#This Row],[11+]]-P_A[[#This Row],[12+]]</f>
        <v>8.0869999999999997E-2</v>
      </c>
      <c r="BB24" s="5">
        <f>P_A[[#This Row],[12+]]-P_A[[#This Row],[13+]]</f>
        <v>9.8940000000000028E-2</v>
      </c>
      <c r="BC24" s="5">
        <f>P_A[[#This Row],[13+]]-P_A[[#This Row],[14+]]</f>
        <v>0.11133999999999999</v>
      </c>
      <c r="BD24" s="5">
        <f>P_A[[#This Row],[14+]]-P_A[[#This Row],[15+]]</f>
        <v>0.11525000000000002</v>
      </c>
      <c r="BE24" s="5">
        <f>P_A[[#This Row],[15+]]-P_A[[#This Row],[16+]]</f>
        <v>0.10975000000000001</v>
      </c>
      <c r="BF24" s="5">
        <f>P_A[[#This Row],[16+]]-P_A[[#This Row],[17+]]</f>
        <v>9.9129999999999996E-2</v>
      </c>
      <c r="BG24" s="5">
        <f>P_A[[#This Row],[17+]]-P_A[[#This Row],[18+]]</f>
        <v>7.6770000000000005E-2</v>
      </c>
      <c r="BH24" s="5">
        <f>P_A[[#This Row],[18+]]-P_A[[#This Row],[19+]]</f>
        <v>5.6739999999999985E-2</v>
      </c>
      <c r="BI24" s="5">
        <f>P_A[[#This Row],[19+]]-P_A[[#This Row],[20+]]</f>
        <v>3.8570000000000007E-2</v>
      </c>
      <c r="BJ24" s="5">
        <f>P_A[[#This Row],[20+]]-P_A[[#This Row],[21+]]</f>
        <v>2.4119999999999999E-2</v>
      </c>
      <c r="BK24" s="5">
        <f>P_A[[#This Row],[21+]]-P_A[[#This Row],[22+]]</f>
        <v>1.388E-2</v>
      </c>
      <c r="BL24" s="5">
        <f>P_A[[#This Row],[22+]]-P_A[[#This Row],[23+]]</f>
        <v>7.3399999999999993E-3</v>
      </c>
      <c r="BM24" s="5">
        <f>P_A[[#This Row],[23+]]-P_A[[#This Row],[24+]]</f>
        <v>3.5700000000000003E-3</v>
      </c>
      <c r="BN24" s="5">
        <f>P_A[[#This Row],[24+]]-P_A[[#This Row],[25+]]</f>
        <v>1.6000000000000001E-3</v>
      </c>
      <c r="BO24" s="5">
        <f>P_A[[#This Row],[25+]]-P_A[[#This Row],[26+]]</f>
        <v>6.5999999999999989E-4</v>
      </c>
      <c r="BP24" s="5">
        <f>P_A[[#This Row],[26+]]-P_A[[#This Row],[27+]]</f>
        <v>2.5000000000000001E-4</v>
      </c>
      <c r="BQ24" s="5">
        <f>P_A[[#This Row],[27+]]-P_A[[#This Row],[28+]]</f>
        <v>8.9999999999999992E-5</v>
      </c>
      <c r="BR24" s="5">
        <f>P_A[[#This Row],[28+]]-P_A[[#This Row],[29+]]</f>
        <v>4.0000000000000003E-5</v>
      </c>
      <c r="BS24" s="5">
        <f>P_A[[#This Row],[29+]]-P_A[[#This Row],[30+]]</f>
        <v>0</v>
      </c>
      <c r="BT24" s="5">
        <f>P_A[[#This Row],[30+]]-P_A[[#This Row],[31+]]</f>
        <v>0</v>
      </c>
      <c r="BU24" s="5">
        <f>P_A[[#This Row],[31+]]-P_A[[#This Row],[32+]]</f>
        <v>0</v>
      </c>
      <c r="BV24" s="5">
        <f>P_A[[#This Row],[32+]]-P_A[[#This Row],[33+]]</f>
        <v>0</v>
      </c>
      <c r="BW24" s="5">
        <f>P_A[[#This Row],[33+]]-P_A[[#This Row],[34+]]</f>
        <v>0</v>
      </c>
      <c r="BX24" s="5">
        <f>P_A[[#This Row],[34+]]-P_A[[#This Row],[35+]]</f>
        <v>0</v>
      </c>
      <c r="BY24" s="5">
        <f>P_A[[#This Row],[35+]]-P_A[[#This Row],[36+]]</f>
        <v>0</v>
      </c>
      <c r="BZ24" s="5">
        <f>P_A[[#This Row],[36+]]-P_A[[#This Row],[37+]]</f>
        <v>0</v>
      </c>
      <c r="CA24" s="5">
        <f>P_A[[#This Row],[37+]]-P_A[[#This Row],[38+]]</f>
        <v>0</v>
      </c>
      <c r="CB24" s="5">
        <f>P_A[[#This Row],[38+]]-P_A[[#This Row],[39+]]</f>
        <v>0</v>
      </c>
      <c r="CC24" s="5">
        <f>P_A[[#This Row],[39+]]-P_A[[#This Row],[40+]]</f>
        <v>0</v>
      </c>
      <c r="CD24" s="5">
        <f>P_A[[#This Row],[40+]]-P_A[[#This Row],[41+]]</f>
        <v>0</v>
      </c>
      <c r="CE24" s="5">
        <f>P_A[[#This Row],[41+]]-P_A[[#This Row],[42+]]</f>
        <v>0</v>
      </c>
      <c r="CF24" s="5">
        <f>P_A[[#This Row],[42+]]-P_A[[#This Row],[43+]]</f>
        <v>0</v>
      </c>
      <c r="CG24" s="5">
        <f>P_A[[#This Row],[43+]]-P_A[[#This Row],[44+]]</f>
        <v>0</v>
      </c>
      <c r="CH24" s="5">
        <f>P_A[[#This Row],[44+]]-P_A[[#This Row],[45+]]</f>
        <v>0</v>
      </c>
      <c r="CI24" s="5">
        <f>P_A[[#This Row],[45+]]-P_A[[#This Row],[46+]]</f>
        <v>0</v>
      </c>
      <c r="CJ24" s="5">
        <f>P_A[[#This Row],[46+]]-P_A[[#This Row],[47+]]</f>
        <v>0</v>
      </c>
      <c r="CK24" s="5">
        <f>P_A[[#This Row],[47+]]-P_A[[#This Row],[48+]]</f>
        <v>0</v>
      </c>
      <c r="CL24" s="5">
        <f>P_A[[#This Row],[48+]]-P_A[[#This Row],[49+]]</f>
        <v>0</v>
      </c>
    </row>
    <row r="25" spans="1:90" x14ac:dyDescent="0.25">
      <c r="A25" s="10">
        <v>22400789</v>
      </c>
      <c r="B25" t="s">
        <v>235</v>
      </c>
      <c r="C25" t="s">
        <v>76</v>
      </c>
      <c r="D25" s="11">
        <v>0.79166666666666663</v>
      </c>
      <c r="E25" s="9" t="str">
        <f>HYPERLINK("https://www.nba.com/stats/player/1629656/boxscores-traditional", "Quentin Grimes")</f>
        <v>Quentin Grimes</v>
      </c>
      <c r="F25">
        <v>20.5</v>
      </c>
      <c r="G25" s="4">
        <v>7.8259999999999996</v>
      </c>
      <c r="H25" s="3">
        <v>0.94520000000000004</v>
      </c>
      <c r="I25" s="3">
        <v>0.92922000000000005</v>
      </c>
      <c r="J25" s="3">
        <v>0.90988000000000002</v>
      </c>
      <c r="K25" s="3">
        <v>0.88685999999999998</v>
      </c>
      <c r="L25" s="3">
        <v>0.86214000000000002</v>
      </c>
      <c r="M25" s="3">
        <v>0.83147000000000004</v>
      </c>
      <c r="N25" s="3">
        <v>0.79673000000000005</v>
      </c>
      <c r="O25" s="3">
        <v>0.75804000000000005</v>
      </c>
      <c r="P25" s="3">
        <v>0.71904000000000001</v>
      </c>
      <c r="Q25" s="3">
        <v>0.67364000000000002</v>
      </c>
      <c r="R25" s="3">
        <v>0.62551999999999996</v>
      </c>
      <c r="S25" s="3">
        <v>0.57535000000000003</v>
      </c>
      <c r="T25" s="3">
        <v>0.52392000000000005</v>
      </c>
      <c r="U25" s="3">
        <v>0.47608</v>
      </c>
      <c r="V25" s="3">
        <v>0.42465000000000003</v>
      </c>
      <c r="W25" s="3">
        <v>0.37447999999999998</v>
      </c>
      <c r="X25" s="3">
        <v>0.32635999999999998</v>
      </c>
      <c r="Y25" s="3">
        <v>0.28095999999999999</v>
      </c>
      <c r="Z25" s="3">
        <v>0.24196000000000001</v>
      </c>
      <c r="AA25" s="3">
        <v>0.20327000000000001</v>
      </c>
      <c r="AB25" s="3">
        <v>0.16853000000000001</v>
      </c>
      <c r="AC25" s="3">
        <v>0.13786000000000001</v>
      </c>
      <c r="AD25" s="3">
        <v>0.11314</v>
      </c>
      <c r="AE25" s="3">
        <v>9.0120000000000006E-2</v>
      </c>
      <c r="AF25" s="3">
        <v>7.0779999999999996E-2</v>
      </c>
      <c r="AG25" s="3">
        <v>5.4800000000000001E-2</v>
      </c>
      <c r="AH25" s="3">
        <v>4.1820000000000003E-2</v>
      </c>
      <c r="AI25" s="3">
        <v>3.2160000000000001E-2</v>
      </c>
      <c r="AJ25" s="3">
        <v>2.385E-2</v>
      </c>
      <c r="AK25" s="3">
        <v>1.7430000000000001E-2</v>
      </c>
      <c r="AL25" s="3">
        <v>1.255E-2</v>
      </c>
      <c r="AM25" s="3">
        <v>9.1400000000000006E-3</v>
      </c>
      <c r="AN25" s="3">
        <v>6.3899999999999998E-3</v>
      </c>
      <c r="AO25" s="3">
        <v>4.4000000000000003E-3</v>
      </c>
      <c r="AP25" s="3">
        <v>2.98E-3</v>
      </c>
      <c r="AQ25" s="3">
        <v>1.99E-3</v>
      </c>
      <c r="AR25" s="3">
        <v>1.3500000000000001E-3</v>
      </c>
      <c r="AS25" s="3">
        <v>8.7000000000000001E-4</v>
      </c>
      <c r="AT25" s="3">
        <v>5.5999999999999995E-4</v>
      </c>
      <c r="AU25" s="3">
        <v>3.5E-4</v>
      </c>
      <c r="AV25" s="3">
        <v>2.2000000000000001E-4</v>
      </c>
      <c r="AW25" s="3">
        <v>1.3999999999999999E-4</v>
      </c>
      <c r="AX25" s="5">
        <f>P_A[[#This Row],[8+]]-P_A[[#This Row],[9+]]</f>
        <v>1.5979999999999994E-2</v>
      </c>
      <c r="AY25" s="5">
        <f>P_A[[#This Row],[9+]]-P_A[[#This Row],[10+]]</f>
        <v>1.9340000000000024E-2</v>
      </c>
      <c r="AZ25" s="5">
        <f>P_A[[#This Row],[10+]]-P_A[[#This Row],[11+]]</f>
        <v>2.302000000000004E-2</v>
      </c>
      <c r="BA25" s="5">
        <f>P_A[[#This Row],[11+]]-P_A[[#This Row],[12+]]</f>
        <v>2.4719999999999964E-2</v>
      </c>
      <c r="BB25" s="5">
        <f>P_A[[#This Row],[12+]]-P_A[[#This Row],[13+]]</f>
        <v>3.0669999999999975E-2</v>
      </c>
      <c r="BC25" s="5">
        <f>P_A[[#This Row],[13+]]-P_A[[#This Row],[14+]]</f>
        <v>3.4739999999999993E-2</v>
      </c>
      <c r="BD25" s="5">
        <f>P_A[[#This Row],[14+]]-P_A[[#This Row],[15+]]</f>
        <v>3.8690000000000002E-2</v>
      </c>
      <c r="BE25" s="5">
        <f>P_A[[#This Row],[15+]]-P_A[[#This Row],[16+]]</f>
        <v>3.9000000000000035E-2</v>
      </c>
      <c r="BF25" s="5">
        <f>P_A[[#This Row],[16+]]-P_A[[#This Row],[17+]]</f>
        <v>4.5399999999999996E-2</v>
      </c>
      <c r="BG25" s="5">
        <f>P_A[[#This Row],[17+]]-P_A[[#This Row],[18+]]</f>
        <v>4.8120000000000052E-2</v>
      </c>
      <c r="BH25" s="5">
        <f>P_A[[#This Row],[18+]]-P_A[[#This Row],[19+]]</f>
        <v>5.0169999999999937E-2</v>
      </c>
      <c r="BI25" s="5">
        <f>P_A[[#This Row],[19+]]-P_A[[#This Row],[20+]]</f>
        <v>5.1429999999999976E-2</v>
      </c>
      <c r="BJ25" s="5">
        <f>P_A[[#This Row],[20+]]-P_A[[#This Row],[21+]]</f>
        <v>4.7840000000000049E-2</v>
      </c>
      <c r="BK25" s="5">
        <f>P_A[[#This Row],[21+]]-P_A[[#This Row],[22+]]</f>
        <v>5.1429999999999976E-2</v>
      </c>
      <c r="BL25" s="5">
        <f>P_A[[#This Row],[22+]]-P_A[[#This Row],[23+]]</f>
        <v>5.0170000000000048E-2</v>
      </c>
      <c r="BM25" s="5">
        <f>P_A[[#This Row],[23+]]-P_A[[#This Row],[24+]]</f>
        <v>4.8119999999999996E-2</v>
      </c>
      <c r="BN25" s="5">
        <f>P_A[[#This Row],[24+]]-P_A[[#This Row],[25+]]</f>
        <v>4.5399999999999996E-2</v>
      </c>
      <c r="BO25" s="5">
        <f>P_A[[#This Row],[25+]]-P_A[[#This Row],[26+]]</f>
        <v>3.8999999999999979E-2</v>
      </c>
      <c r="BP25" s="5">
        <f>P_A[[#This Row],[26+]]-P_A[[#This Row],[27+]]</f>
        <v>3.8690000000000002E-2</v>
      </c>
      <c r="BQ25" s="5">
        <f>P_A[[#This Row],[27+]]-P_A[[#This Row],[28+]]</f>
        <v>3.4739999999999993E-2</v>
      </c>
      <c r="BR25" s="5">
        <f>P_A[[#This Row],[28+]]-P_A[[#This Row],[29+]]</f>
        <v>3.0670000000000003E-2</v>
      </c>
      <c r="BS25" s="5">
        <f>P_A[[#This Row],[29+]]-P_A[[#This Row],[30+]]</f>
        <v>2.4720000000000006E-2</v>
      </c>
      <c r="BT25" s="5">
        <f>P_A[[#This Row],[30+]]-P_A[[#This Row],[31+]]</f>
        <v>2.3019999999999999E-2</v>
      </c>
      <c r="BU25" s="5">
        <f>P_A[[#This Row],[31+]]-P_A[[#This Row],[32+]]</f>
        <v>1.934000000000001E-2</v>
      </c>
      <c r="BV25" s="5">
        <f>P_A[[#This Row],[32+]]-P_A[[#This Row],[33+]]</f>
        <v>1.5979999999999994E-2</v>
      </c>
      <c r="BW25" s="5">
        <f>P_A[[#This Row],[33+]]-P_A[[#This Row],[34+]]</f>
        <v>1.2979999999999998E-2</v>
      </c>
      <c r="BX25" s="5">
        <f>P_A[[#This Row],[34+]]-P_A[[#This Row],[35+]]</f>
        <v>9.6600000000000019E-3</v>
      </c>
      <c r="BY25" s="5">
        <f>P_A[[#This Row],[35+]]-P_A[[#This Row],[36+]]</f>
        <v>8.3100000000000014E-3</v>
      </c>
      <c r="BZ25" s="5">
        <f>P_A[[#This Row],[36+]]-P_A[[#This Row],[37+]]</f>
        <v>6.4199999999999986E-3</v>
      </c>
      <c r="CA25" s="5">
        <f>P_A[[#This Row],[37+]]-P_A[[#This Row],[38+]]</f>
        <v>4.8800000000000007E-3</v>
      </c>
      <c r="CB25" s="5">
        <f>P_A[[#This Row],[38+]]-P_A[[#This Row],[39+]]</f>
        <v>3.4099999999999998E-3</v>
      </c>
      <c r="CC25" s="5">
        <f>P_A[[#This Row],[39+]]-P_A[[#This Row],[40+]]</f>
        <v>2.7500000000000007E-3</v>
      </c>
      <c r="CD25" s="5">
        <f>P_A[[#This Row],[40+]]-P_A[[#This Row],[41+]]</f>
        <v>1.9899999999999996E-3</v>
      </c>
      <c r="CE25" s="5">
        <f>P_A[[#This Row],[41+]]-P_A[[#This Row],[42+]]</f>
        <v>1.4200000000000003E-3</v>
      </c>
      <c r="CF25" s="5">
        <f>P_A[[#This Row],[42+]]-P_A[[#This Row],[43+]]</f>
        <v>9.8999999999999999E-4</v>
      </c>
      <c r="CG25" s="5">
        <f>P_A[[#This Row],[43+]]-P_A[[#This Row],[44+]]</f>
        <v>6.3999999999999994E-4</v>
      </c>
      <c r="CH25" s="5">
        <f>P_A[[#This Row],[44+]]-P_A[[#This Row],[45+]]</f>
        <v>4.8000000000000007E-4</v>
      </c>
      <c r="CI25" s="5">
        <f>P_A[[#This Row],[45+]]-P_A[[#This Row],[46+]]</f>
        <v>3.1000000000000005E-4</v>
      </c>
      <c r="CJ25" s="5">
        <f>P_A[[#This Row],[46+]]-P_A[[#This Row],[47+]]</f>
        <v>2.0999999999999995E-4</v>
      </c>
      <c r="CK25" s="5">
        <f>P_A[[#This Row],[47+]]-P_A[[#This Row],[48+]]</f>
        <v>1.2999999999999999E-4</v>
      </c>
      <c r="CL25" s="5">
        <f>P_A[[#This Row],[48+]]-P_A[[#This Row],[49+]]</f>
        <v>8.000000000000002E-5</v>
      </c>
    </row>
    <row r="26" spans="1:90" x14ac:dyDescent="0.25">
      <c r="A26" s="10">
        <v>22400789</v>
      </c>
      <c r="B26" t="s">
        <v>235</v>
      </c>
      <c r="C26" t="s">
        <v>76</v>
      </c>
      <c r="D26" s="11">
        <v>0.79166666666666663</v>
      </c>
      <c r="E26" s="9" t="str">
        <f>HYPERLINK("https://www.nba.com/stats/player/1626162/boxscores-traditional", "Kelly Oubre Jr.")</f>
        <v>Kelly Oubre Jr.</v>
      </c>
      <c r="F26">
        <v>17.399999999999999</v>
      </c>
      <c r="G26" s="4">
        <v>6.53</v>
      </c>
      <c r="H26" s="3">
        <v>0.92506999999999995</v>
      </c>
      <c r="I26" s="3">
        <v>0.90146999999999999</v>
      </c>
      <c r="J26" s="3">
        <v>0.87075999999999998</v>
      </c>
      <c r="K26" s="3">
        <v>0.83645999999999998</v>
      </c>
      <c r="L26" s="3">
        <v>0.79673000000000005</v>
      </c>
      <c r="M26" s="3">
        <v>0.74856999999999996</v>
      </c>
      <c r="N26" s="3">
        <v>0.69847000000000004</v>
      </c>
      <c r="O26" s="3">
        <v>0.64431000000000005</v>
      </c>
      <c r="P26" s="3">
        <v>0.58316999999999997</v>
      </c>
      <c r="Q26" s="3">
        <v>0.52392000000000005</v>
      </c>
      <c r="R26" s="3">
        <v>0.46414</v>
      </c>
      <c r="S26" s="3">
        <v>0.40128999999999998</v>
      </c>
      <c r="T26" s="3">
        <v>0.34458</v>
      </c>
      <c r="U26" s="3">
        <v>0.29115999999999997</v>
      </c>
      <c r="V26" s="3">
        <v>0.24196000000000001</v>
      </c>
      <c r="W26" s="3">
        <v>0.19489000000000001</v>
      </c>
      <c r="X26" s="3">
        <v>0.15625</v>
      </c>
      <c r="Y26" s="3">
        <v>0.12302</v>
      </c>
      <c r="Z26" s="3">
        <v>9.3420000000000003E-2</v>
      </c>
      <c r="AA26" s="3">
        <v>7.0779999999999996E-2</v>
      </c>
      <c r="AB26" s="3">
        <v>5.262E-2</v>
      </c>
      <c r="AC26" s="3">
        <v>3.7539999999999997E-2</v>
      </c>
      <c r="AD26" s="3">
        <v>2.6800000000000001E-2</v>
      </c>
      <c r="AE26" s="3">
        <v>1.8759999999999999E-2</v>
      </c>
      <c r="AF26" s="3">
        <v>1.255E-2</v>
      </c>
      <c r="AG26" s="3">
        <v>8.4200000000000004E-3</v>
      </c>
      <c r="AH26" s="3">
        <v>5.5399999999999998E-3</v>
      </c>
      <c r="AI26" s="3">
        <v>3.47E-3</v>
      </c>
      <c r="AJ26" s="3">
        <v>2.1900000000000001E-3</v>
      </c>
      <c r="AK26" s="3">
        <v>1.3500000000000001E-3</v>
      </c>
      <c r="AL26" s="3">
        <v>8.1999999999999998E-4</v>
      </c>
      <c r="AM26" s="3">
        <v>4.6999999999999999E-4</v>
      </c>
      <c r="AN26" s="3">
        <v>2.7E-4</v>
      </c>
      <c r="AO26" s="3">
        <v>1.4999999999999999E-4</v>
      </c>
      <c r="AP26" s="3">
        <v>8.0000000000000007E-5</v>
      </c>
      <c r="AQ26" s="3">
        <v>4.0000000000000003E-5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P_A[[#This Row],[8+]]-P_A[[#This Row],[9+]]</f>
        <v>2.3599999999999954E-2</v>
      </c>
      <c r="AY26" s="5">
        <f>P_A[[#This Row],[9+]]-P_A[[#This Row],[10+]]</f>
        <v>3.0710000000000015E-2</v>
      </c>
      <c r="AZ26" s="5">
        <f>P_A[[#This Row],[10+]]-P_A[[#This Row],[11+]]</f>
        <v>3.4299999999999997E-2</v>
      </c>
      <c r="BA26" s="5">
        <f>P_A[[#This Row],[11+]]-P_A[[#This Row],[12+]]</f>
        <v>3.9729999999999932E-2</v>
      </c>
      <c r="BB26" s="5">
        <f>P_A[[#This Row],[12+]]-P_A[[#This Row],[13+]]</f>
        <v>4.8160000000000092E-2</v>
      </c>
      <c r="BC26" s="5">
        <f>P_A[[#This Row],[13+]]-P_A[[#This Row],[14+]]</f>
        <v>5.0099999999999922E-2</v>
      </c>
      <c r="BD26" s="5">
        <f>P_A[[#This Row],[14+]]-P_A[[#This Row],[15+]]</f>
        <v>5.4159999999999986E-2</v>
      </c>
      <c r="BE26" s="5">
        <f>P_A[[#This Row],[15+]]-P_A[[#This Row],[16+]]</f>
        <v>6.1140000000000083E-2</v>
      </c>
      <c r="BF26" s="5">
        <f>P_A[[#This Row],[16+]]-P_A[[#This Row],[17+]]</f>
        <v>5.9249999999999914E-2</v>
      </c>
      <c r="BG26" s="5">
        <f>P_A[[#This Row],[17+]]-P_A[[#This Row],[18+]]</f>
        <v>5.9780000000000055E-2</v>
      </c>
      <c r="BH26" s="5">
        <f>P_A[[#This Row],[18+]]-P_A[[#This Row],[19+]]</f>
        <v>6.2850000000000017E-2</v>
      </c>
      <c r="BI26" s="5">
        <f>P_A[[#This Row],[19+]]-P_A[[#This Row],[20+]]</f>
        <v>5.6709999999999983E-2</v>
      </c>
      <c r="BJ26" s="5">
        <f>P_A[[#This Row],[20+]]-P_A[[#This Row],[21+]]</f>
        <v>5.3420000000000023E-2</v>
      </c>
      <c r="BK26" s="5">
        <f>P_A[[#This Row],[21+]]-P_A[[#This Row],[22+]]</f>
        <v>4.9199999999999966E-2</v>
      </c>
      <c r="BL26" s="5">
        <f>P_A[[#This Row],[22+]]-P_A[[#This Row],[23+]]</f>
        <v>4.7070000000000001E-2</v>
      </c>
      <c r="BM26" s="5">
        <f>P_A[[#This Row],[23+]]-P_A[[#This Row],[24+]]</f>
        <v>3.8640000000000008E-2</v>
      </c>
      <c r="BN26" s="5">
        <f>P_A[[#This Row],[24+]]-P_A[[#This Row],[25+]]</f>
        <v>3.3229999999999996E-2</v>
      </c>
      <c r="BO26" s="5">
        <f>P_A[[#This Row],[25+]]-P_A[[#This Row],[26+]]</f>
        <v>2.9600000000000001E-2</v>
      </c>
      <c r="BP26" s="5">
        <f>P_A[[#This Row],[26+]]-P_A[[#This Row],[27+]]</f>
        <v>2.2640000000000007E-2</v>
      </c>
      <c r="BQ26" s="5">
        <f>P_A[[#This Row],[27+]]-P_A[[#This Row],[28+]]</f>
        <v>1.8159999999999996E-2</v>
      </c>
      <c r="BR26" s="5">
        <f>P_A[[#This Row],[28+]]-P_A[[#This Row],[29+]]</f>
        <v>1.5080000000000003E-2</v>
      </c>
      <c r="BS26" s="5">
        <f>P_A[[#This Row],[29+]]-P_A[[#This Row],[30+]]</f>
        <v>1.0739999999999996E-2</v>
      </c>
      <c r="BT26" s="5">
        <f>P_A[[#This Row],[30+]]-P_A[[#This Row],[31+]]</f>
        <v>8.040000000000002E-3</v>
      </c>
      <c r="BU26" s="5">
        <f>P_A[[#This Row],[31+]]-P_A[[#This Row],[32+]]</f>
        <v>6.2099999999999985E-3</v>
      </c>
      <c r="BV26" s="5">
        <f>P_A[[#This Row],[32+]]-P_A[[#This Row],[33+]]</f>
        <v>4.13E-3</v>
      </c>
      <c r="BW26" s="5">
        <f>P_A[[#This Row],[33+]]-P_A[[#This Row],[34+]]</f>
        <v>2.8800000000000006E-3</v>
      </c>
      <c r="BX26" s="5">
        <f>P_A[[#This Row],[34+]]-P_A[[#This Row],[35+]]</f>
        <v>2.0699999999999998E-3</v>
      </c>
      <c r="BY26" s="5">
        <f>P_A[[#This Row],[35+]]-P_A[[#This Row],[36+]]</f>
        <v>1.2799999999999999E-3</v>
      </c>
      <c r="BZ26" s="5">
        <f>P_A[[#This Row],[36+]]-P_A[[#This Row],[37+]]</f>
        <v>8.4000000000000003E-4</v>
      </c>
      <c r="CA26" s="5">
        <f>P_A[[#This Row],[37+]]-P_A[[#This Row],[38+]]</f>
        <v>5.3000000000000009E-4</v>
      </c>
      <c r="CB26" s="5">
        <f>P_A[[#This Row],[38+]]-P_A[[#This Row],[39+]]</f>
        <v>3.5E-4</v>
      </c>
      <c r="CC26" s="5">
        <f>P_A[[#This Row],[39+]]-P_A[[#This Row],[40+]]</f>
        <v>1.9999999999999998E-4</v>
      </c>
      <c r="CD26" s="5">
        <f>P_A[[#This Row],[40+]]-P_A[[#This Row],[41+]]</f>
        <v>1.2000000000000002E-4</v>
      </c>
      <c r="CE26" s="5">
        <f>P_A[[#This Row],[41+]]-P_A[[#This Row],[42+]]</f>
        <v>6.999999999999998E-5</v>
      </c>
      <c r="CF26" s="5">
        <f>P_A[[#This Row],[42+]]-P_A[[#This Row],[43+]]</f>
        <v>4.0000000000000003E-5</v>
      </c>
      <c r="CG26" s="5">
        <f>P_A[[#This Row],[43+]]-P_A[[#This Row],[44+]]</f>
        <v>4.0000000000000003E-5</v>
      </c>
      <c r="CH26" s="5">
        <f>P_A[[#This Row],[44+]]-P_A[[#This Row],[45+]]</f>
        <v>0</v>
      </c>
      <c r="CI26" s="5">
        <f>P_A[[#This Row],[45+]]-P_A[[#This Row],[46+]]</f>
        <v>0</v>
      </c>
      <c r="CJ26" s="5">
        <f>P_A[[#This Row],[46+]]-P_A[[#This Row],[47+]]</f>
        <v>0</v>
      </c>
      <c r="CK26" s="5">
        <f>P_A[[#This Row],[47+]]-P_A[[#This Row],[48+]]</f>
        <v>0</v>
      </c>
      <c r="CL26" s="5">
        <f>P_A[[#This Row],[48+]]-P_A[[#This Row],[49+]]</f>
        <v>0</v>
      </c>
    </row>
    <row r="27" spans="1:90" x14ac:dyDescent="0.25">
      <c r="A27" s="10">
        <v>22400789</v>
      </c>
      <c r="B27" t="s">
        <v>235</v>
      </c>
      <c r="C27" t="s">
        <v>76</v>
      </c>
      <c r="D27" s="11">
        <v>0.79166666666666663</v>
      </c>
      <c r="E27" s="9" t="str">
        <f>HYPERLINK("https://www.nba.com/stats/player/1630215/boxscores-traditional", "Jared Butler")</f>
        <v>Jared Butler</v>
      </c>
      <c r="F27">
        <v>14.67</v>
      </c>
      <c r="G27" s="4">
        <v>4.7839999999999998</v>
      </c>
      <c r="H27" s="3">
        <v>0.91774</v>
      </c>
      <c r="I27" s="3">
        <v>0.88297999999999999</v>
      </c>
      <c r="J27" s="3">
        <v>0.83645999999999998</v>
      </c>
      <c r="K27" s="3">
        <v>0.77934999999999999</v>
      </c>
      <c r="L27" s="3">
        <v>0.71226</v>
      </c>
      <c r="M27" s="3">
        <v>0.63683000000000001</v>
      </c>
      <c r="N27" s="3">
        <v>0.55567</v>
      </c>
      <c r="O27" s="3">
        <v>0.47210000000000002</v>
      </c>
      <c r="P27" s="3">
        <v>0.38973999999999998</v>
      </c>
      <c r="Q27" s="3">
        <v>0.31207000000000001</v>
      </c>
      <c r="R27" s="3">
        <v>0.24196000000000001</v>
      </c>
      <c r="S27" s="3">
        <v>0.18140999999999999</v>
      </c>
      <c r="T27" s="3">
        <v>0.13350000000000001</v>
      </c>
      <c r="U27" s="3">
        <v>9.3420000000000003E-2</v>
      </c>
      <c r="V27" s="3">
        <v>6.3009999999999997E-2</v>
      </c>
      <c r="W27" s="3">
        <v>4.0930000000000001E-2</v>
      </c>
      <c r="X27" s="3">
        <v>2.5590000000000002E-2</v>
      </c>
      <c r="Y27" s="3">
        <v>1.5389999999999999E-2</v>
      </c>
      <c r="Z27" s="3">
        <v>8.8900000000000003E-3</v>
      </c>
      <c r="AA27" s="3">
        <v>4.9399999999999999E-3</v>
      </c>
      <c r="AB27" s="3">
        <v>2.64E-3</v>
      </c>
      <c r="AC27" s="3">
        <v>1.3500000000000001E-3</v>
      </c>
      <c r="AD27" s="3">
        <v>6.8999999999999997E-4</v>
      </c>
      <c r="AE27" s="3">
        <v>3.2000000000000003E-4</v>
      </c>
      <c r="AF27" s="3">
        <v>1.4999999999999999E-4</v>
      </c>
      <c r="AG27" s="3">
        <v>6.0000000000000002E-5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3.4760000000000013E-2</v>
      </c>
      <c r="AY27" s="5">
        <f>P_A[[#This Row],[9+]]-P_A[[#This Row],[10+]]</f>
        <v>4.6520000000000006E-2</v>
      </c>
      <c r="AZ27" s="5">
        <f>P_A[[#This Row],[10+]]-P_A[[#This Row],[11+]]</f>
        <v>5.7109999999999994E-2</v>
      </c>
      <c r="BA27" s="5">
        <f>P_A[[#This Row],[11+]]-P_A[[#This Row],[12+]]</f>
        <v>6.7089999999999983E-2</v>
      </c>
      <c r="BB27" s="5">
        <f>P_A[[#This Row],[12+]]-P_A[[#This Row],[13+]]</f>
        <v>7.5429999999999997E-2</v>
      </c>
      <c r="BC27" s="5">
        <f>P_A[[#This Row],[13+]]-P_A[[#This Row],[14+]]</f>
        <v>8.116000000000001E-2</v>
      </c>
      <c r="BD27" s="5">
        <f>P_A[[#This Row],[14+]]-P_A[[#This Row],[15+]]</f>
        <v>8.3569999999999978E-2</v>
      </c>
      <c r="BE27" s="5">
        <f>P_A[[#This Row],[15+]]-P_A[[#This Row],[16+]]</f>
        <v>8.2360000000000044E-2</v>
      </c>
      <c r="BF27" s="5">
        <f>P_A[[#This Row],[16+]]-P_A[[#This Row],[17+]]</f>
        <v>7.7669999999999961E-2</v>
      </c>
      <c r="BG27" s="5">
        <f>P_A[[#This Row],[17+]]-P_A[[#This Row],[18+]]</f>
        <v>7.0110000000000006E-2</v>
      </c>
      <c r="BH27" s="5">
        <f>P_A[[#This Row],[18+]]-P_A[[#This Row],[19+]]</f>
        <v>6.055000000000002E-2</v>
      </c>
      <c r="BI27" s="5">
        <f>P_A[[#This Row],[19+]]-P_A[[#This Row],[20+]]</f>
        <v>4.790999999999998E-2</v>
      </c>
      <c r="BJ27" s="5">
        <f>P_A[[#This Row],[20+]]-P_A[[#This Row],[21+]]</f>
        <v>4.0080000000000005E-2</v>
      </c>
      <c r="BK27" s="5">
        <f>P_A[[#This Row],[21+]]-P_A[[#This Row],[22+]]</f>
        <v>3.0410000000000006E-2</v>
      </c>
      <c r="BL27" s="5">
        <f>P_A[[#This Row],[22+]]-P_A[[#This Row],[23+]]</f>
        <v>2.2079999999999995E-2</v>
      </c>
      <c r="BM27" s="5">
        <f>P_A[[#This Row],[23+]]-P_A[[#This Row],[24+]]</f>
        <v>1.5339999999999999E-2</v>
      </c>
      <c r="BN27" s="5">
        <f>P_A[[#This Row],[24+]]-P_A[[#This Row],[25+]]</f>
        <v>1.0200000000000002E-2</v>
      </c>
      <c r="BO27" s="5">
        <f>P_A[[#This Row],[25+]]-P_A[[#This Row],[26+]]</f>
        <v>6.4999999999999988E-3</v>
      </c>
      <c r="BP27" s="5">
        <f>P_A[[#This Row],[26+]]-P_A[[#This Row],[27+]]</f>
        <v>3.9500000000000004E-3</v>
      </c>
      <c r="BQ27" s="5">
        <f>P_A[[#This Row],[27+]]-P_A[[#This Row],[28+]]</f>
        <v>2.3E-3</v>
      </c>
      <c r="BR27" s="5">
        <f>P_A[[#This Row],[28+]]-P_A[[#This Row],[29+]]</f>
        <v>1.2899999999999999E-3</v>
      </c>
      <c r="BS27" s="5">
        <f>P_A[[#This Row],[29+]]-P_A[[#This Row],[30+]]</f>
        <v>6.600000000000001E-4</v>
      </c>
      <c r="BT27" s="5">
        <f>P_A[[#This Row],[30+]]-P_A[[#This Row],[31+]]</f>
        <v>3.6999999999999994E-4</v>
      </c>
      <c r="BU27" s="5">
        <f>P_A[[#This Row],[31+]]-P_A[[#This Row],[32+]]</f>
        <v>1.7000000000000004E-4</v>
      </c>
      <c r="BV27" s="5">
        <f>P_A[[#This Row],[32+]]-P_A[[#This Row],[33+]]</f>
        <v>8.9999999999999992E-5</v>
      </c>
      <c r="BW27" s="5">
        <f>P_A[[#This Row],[33+]]-P_A[[#This Row],[34+]]</f>
        <v>6.0000000000000002E-5</v>
      </c>
      <c r="BX27" s="5">
        <f>P_A[[#This Row],[34+]]-P_A[[#This Row],[35+]]</f>
        <v>0</v>
      </c>
      <c r="BY27" s="5">
        <f>P_A[[#This Row],[35+]]-P_A[[#This Row],[36+]]</f>
        <v>0</v>
      </c>
      <c r="BZ27" s="5">
        <f>P_A[[#This Row],[36+]]-P_A[[#This Row],[37+]]</f>
        <v>0</v>
      </c>
      <c r="CA27" s="5">
        <f>P_A[[#This Row],[37+]]-P_A[[#This Row],[38+]]</f>
        <v>0</v>
      </c>
      <c r="CB27" s="5">
        <f>P_A[[#This Row],[38+]]-P_A[[#This Row],[39+]]</f>
        <v>0</v>
      </c>
      <c r="CC27" s="5">
        <f>P_A[[#This Row],[39+]]-P_A[[#This Row],[40+]]</f>
        <v>0</v>
      </c>
      <c r="CD27" s="5">
        <f>P_A[[#This Row],[40+]]-P_A[[#This Row],[41+]]</f>
        <v>0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22400789</v>
      </c>
      <c r="B28" t="s">
        <v>235</v>
      </c>
      <c r="C28" t="s">
        <v>76</v>
      </c>
      <c r="D28" s="11">
        <v>0.79166666666666663</v>
      </c>
      <c r="E28" s="9" t="str">
        <f>HYPERLINK("https://www.nba.com/stats/player/202331/boxscores-traditional", "Paul George")</f>
        <v>Paul George</v>
      </c>
      <c r="F28">
        <v>13</v>
      </c>
      <c r="G28" s="4">
        <v>4.1950000000000003</v>
      </c>
      <c r="H28" s="3">
        <v>0.88297999999999999</v>
      </c>
      <c r="I28" s="3">
        <v>0.82894000000000001</v>
      </c>
      <c r="J28" s="3">
        <v>0.76424000000000003</v>
      </c>
      <c r="K28" s="3">
        <v>0.68439000000000005</v>
      </c>
      <c r="L28" s="3">
        <v>0.59482999999999997</v>
      </c>
      <c r="M28" s="3">
        <v>0.5</v>
      </c>
      <c r="N28" s="3">
        <v>0.40516999999999997</v>
      </c>
      <c r="O28" s="3">
        <v>0.31561</v>
      </c>
      <c r="P28" s="3">
        <v>0.23576</v>
      </c>
      <c r="Q28" s="3">
        <v>0.17105999999999999</v>
      </c>
      <c r="R28" s="3">
        <v>0.11702</v>
      </c>
      <c r="S28" s="3">
        <v>7.6359999999999997E-2</v>
      </c>
      <c r="T28" s="3">
        <v>4.7460000000000002E-2</v>
      </c>
      <c r="U28" s="3">
        <v>2.8070000000000001E-2</v>
      </c>
      <c r="V28" s="3">
        <v>1.5779999999999999E-2</v>
      </c>
      <c r="W28" s="3">
        <v>8.6599999999999993E-3</v>
      </c>
      <c r="X28" s="3">
        <v>4.4000000000000003E-3</v>
      </c>
      <c r="Y28" s="3">
        <v>2.1199999999999999E-3</v>
      </c>
      <c r="Z28" s="3">
        <v>9.7000000000000005E-4</v>
      </c>
      <c r="AA28" s="3">
        <v>4.2000000000000002E-4</v>
      </c>
      <c r="AB28" s="3">
        <v>1.7000000000000001E-4</v>
      </c>
      <c r="AC28" s="3">
        <v>6.9999999999999994E-5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P_A[[#This Row],[8+]]-P_A[[#This Row],[9+]]</f>
        <v>5.4039999999999977E-2</v>
      </c>
      <c r="AY28" s="5">
        <f>P_A[[#This Row],[9+]]-P_A[[#This Row],[10+]]</f>
        <v>6.469999999999998E-2</v>
      </c>
      <c r="AZ28" s="5">
        <f>P_A[[#This Row],[10+]]-P_A[[#This Row],[11+]]</f>
        <v>7.9849999999999977E-2</v>
      </c>
      <c r="BA28" s="5">
        <f>P_A[[#This Row],[11+]]-P_A[[#This Row],[12+]]</f>
        <v>8.9560000000000084E-2</v>
      </c>
      <c r="BB28" s="5">
        <f>P_A[[#This Row],[12+]]-P_A[[#This Row],[13+]]</f>
        <v>9.482999999999997E-2</v>
      </c>
      <c r="BC28" s="5">
        <f>P_A[[#This Row],[13+]]-P_A[[#This Row],[14+]]</f>
        <v>9.4830000000000025E-2</v>
      </c>
      <c r="BD28" s="5">
        <f>P_A[[#This Row],[14+]]-P_A[[#This Row],[15+]]</f>
        <v>8.9559999999999973E-2</v>
      </c>
      <c r="BE28" s="5">
        <f>P_A[[#This Row],[15+]]-P_A[[#This Row],[16+]]</f>
        <v>7.9850000000000004E-2</v>
      </c>
      <c r="BF28" s="5">
        <f>P_A[[#This Row],[16+]]-P_A[[#This Row],[17+]]</f>
        <v>6.4700000000000008E-2</v>
      </c>
      <c r="BG28" s="5">
        <f>P_A[[#This Row],[17+]]-P_A[[#This Row],[18+]]</f>
        <v>5.4039999999999991E-2</v>
      </c>
      <c r="BH28" s="5">
        <f>P_A[[#This Row],[18+]]-P_A[[#This Row],[19+]]</f>
        <v>4.0660000000000002E-2</v>
      </c>
      <c r="BI28" s="5">
        <f>P_A[[#This Row],[19+]]-P_A[[#This Row],[20+]]</f>
        <v>2.8899999999999995E-2</v>
      </c>
      <c r="BJ28" s="5">
        <f>P_A[[#This Row],[20+]]-P_A[[#This Row],[21+]]</f>
        <v>1.9390000000000001E-2</v>
      </c>
      <c r="BK28" s="5">
        <f>P_A[[#This Row],[21+]]-P_A[[#This Row],[22+]]</f>
        <v>1.2290000000000002E-2</v>
      </c>
      <c r="BL28" s="5">
        <f>P_A[[#This Row],[22+]]-P_A[[#This Row],[23+]]</f>
        <v>7.1199999999999996E-3</v>
      </c>
      <c r="BM28" s="5">
        <f>P_A[[#This Row],[23+]]-P_A[[#This Row],[24+]]</f>
        <v>4.259999999999999E-3</v>
      </c>
      <c r="BN28" s="5">
        <f>P_A[[#This Row],[24+]]-P_A[[#This Row],[25+]]</f>
        <v>2.2800000000000003E-3</v>
      </c>
      <c r="BO28" s="5">
        <f>P_A[[#This Row],[25+]]-P_A[[#This Row],[26+]]</f>
        <v>1.15E-3</v>
      </c>
      <c r="BP28" s="5">
        <f>P_A[[#This Row],[26+]]-P_A[[#This Row],[27+]]</f>
        <v>5.5000000000000003E-4</v>
      </c>
      <c r="BQ28" s="5">
        <f>P_A[[#This Row],[27+]]-P_A[[#This Row],[28+]]</f>
        <v>2.5000000000000001E-4</v>
      </c>
      <c r="BR28" s="5">
        <f>P_A[[#This Row],[28+]]-P_A[[#This Row],[29+]]</f>
        <v>1.0000000000000002E-4</v>
      </c>
      <c r="BS28" s="5">
        <f>P_A[[#This Row],[29+]]-P_A[[#This Row],[30+]]</f>
        <v>6.9999999999999994E-5</v>
      </c>
      <c r="BT28" s="5">
        <f>P_A[[#This Row],[30+]]-P_A[[#This Row],[31+]]</f>
        <v>0</v>
      </c>
      <c r="BU28" s="5">
        <f>P_A[[#This Row],[31+]]-P_A[[#This Row],[32+]]</f>
        <v>0</v>
      </c>
      <c r="BV28" s="5">
        <f>P_A[[#This Row],[32+]]-P_A[[#This Row],[33+]]</f>
        <v>0</v>
      </c>
      <c r="BW28" s="5">
        <f>P_A[[#This Row],[33+]]-P_A[[#This Row],[34+]]</f>
        <v>0</v>
      </c>
      <c r="BX28" s="5">
        <f>P_A[[#This Row],[34+]]-P_A[[#This Row],[35+]]</f>
        <v>0</v>
      </c>
      <c r="BY28" s="5">
        <f>P_A[[#This Row],[35+]]-P_A[[#This Row],[36+]]</f>
        <v>0</v>
      </c>
      <c r="BZ28" s="5">
        <f>P_A[[#This Row],[36+]]-P_A[[#This Row],[37+]]</f>
        <v>0</v>
      </c>
      <c r="CA28" s="5">
        <f>P_A[[#This Row],[37+]]-P_A[[#This Row],[38+]]</f>
        <v>0</v>
      </c>
      <c r="CB28" s="5">
        <f>P_A[[#This Row],[38+]]-P_A[[#This Row],[39+]]</f>
        <v>0</v>
      </c>
      <c r="CC28" s="5">
        <f>P_A[[#This Row],[39+]]-P_A[[#This Row],[40+]]</f>
        <v>0</v>
      </c>
      <c r="CD28" s="5">
        <f>P_A[[#This Row],[40+]]-P_A[[#This Row],[41+]]</f>
        <v>0</v>
      </c>
      <c r="CE28" s="5">
        <f>P_A[[#This Row],[41+]]-P_A[[#This Row],[42+]]</f>
        <v>0</v>
      </c>
      <c r="CF28" s="5">
        <f>P_A[[#This Row],[42+]]-P_A[[#This Row],[43+]]</f>
        <v>0</v>
      </c>
      <c r="CG28" s="5">
        <f>P_A[[#This Row],[43+]]-P_A[[#This Row],[44+]]</f>
        <v>0</v>
      </c>
      <c r="CH28" s="5">
        <f>P_A[[#This Row],[44+]]-P_A[[#This Row],[45+]]</f>
        <v>0</v>
      </c>
      <c r="CI28" s="5">
        <f>P_A[[#This Row],[45+]]-P_A[[#This Row],[46+]]</f>
        <v>0</v>
      </c>
      <c r="CJ28" s="5">
        <f>P_A[[#This Row],[46+]]-P_A[[#This Row],[47+]]</f>
        <v>0</v>
      </c>
      <c r="CK28" s="5">
        <f>P_A[[#This Row],[47+]]-P_A[[#This Row],[48+]]</f>
        <v>0</v>
      </c>
      <c r="CL28" s="5">
        <f>P_A[[#This Row],[48+]]-P_A[[#This Row],[49+]]</f>
        <v>0</v>
      </c>
    </row>
    <row r="29" spans="1:90" x14ac:dyDescent="0.25">
      <c r="A29" s="10">
        <v>22400789</v>
      </c>
      <c r="B29" t="s">
        <v>235</v>
      </c>
      <c r="C29" t="s">
        <v>76</v>
      </c>
      <c r="D29" s="11">
        <v>0.79166666666666663</v>
      </c>
      <c r="E29" s="9" t="str">
        <f>HYPERLINK("https://www.nba.com/stats/player/1642272/boxscores-traditional", "Jared McCain")</f>
        <v>Jared McCain</v>
      </c>
      <c r="F29">
        <v>15.6</v>
      </c>
      <c r="G29" s="4">
        <v>6.9740000000000002</v>
      </c>
      <c r="H29" s="3">
        <v>0.86214000000000002</v>
      </c>
      <c r="I29" s="3">
        <v>0.82894000000000001</v>
      </c>
      <c r="J29" s="3">
        <v>0.78813999999999995</v>
      </c>
      <c r="K29" s="3">
        <v>0.74536999999999998</v>
      </c>
      <c r="L29" s="3">
        <v>0.69847000000000004</v>
      </c>
      <c r="M29" s="3">
        <v>0.64431000000000005</v>
      </c>
      <c r="N29" s="3">
        <v>0.59094999999999998</v>
      </c>
      <c r="O29" s="3">
        <v>0.53586</v>
      </c>
      <c r="P29" s="3">
        <v>0.47608</v>
      </c>
      <c r="Q29" s="3">
        <v>0.42074</v>
      </c>
      <c r="R29" s="3">
        <v>0.36692999999999998</v>
      </c>
      <c r="S29" s="3">
        <v>0.31207000000000001</v>
      </c>
      <c r="T29" s="3">
        <v>0.26434999999999997</v>
      </c>
      <c r="U29" s="3">
        <v>0.22065000000000001</v>
      </c>
      <c r="V29" s="3">
        <v>0.17879</v>
      </c>
      <c r="W29" s="3">
        <v>0.14457</v>
      </c>
      <c r="X29" s="3">
        <v>0.11507000000000001</v>
      </c>
      <c r="Y29" s="3">
        <v>8.8510000000000005E-2</v>
      </c>
      <c r="Z29" s="3">
        <v>6.8110000000000004E-2</v>
      </c>
      <c r="AA29" s="3">
        <v>5.1549999999999999E-2</v>
      </c>
      <c r="AB29" s="3">
        <v>3.7539999999999997E-2</v>
      </c>
      <c r="AC29" s="3">
        <v>2.743E-2</v>
      </c>
      <c r="AD29" s="3">
        <v>1.9699999999999999E-2</v>
      </c>
      <c r="AE29" s="3">
        <v>1.355E-2</v>
      </c>
      <c r="AF29" s="3">
        <v>9.3900000000000008E-3</v>
      </c>
      <c r="AG29" s="3">
        <v>6.3899999999999998E-3</v>
      </c>
      <c r="AH29" s="3">
        <v>4.15E-3</v>
      </c>
      <c r="AI29" s="3">
        <v>2.7200000000000002E-3</v>
      </c>
      <c r="AJ29" s="3">
        <v>1.6900000000000001E-3</v>
      </c>
      <c r="AK29" s="3">
        <v>1.07E-3</v>
      </c>
      <c r="AL29" s="3">
        <v>6.6E-4</v>
      </c>
      <c r="AM29" s="3">
        <v>3.8999999999999999E-4</v>
      </c>
      <c r="AN29" s="3">
        <v>2.3000000000000001E-4</v>
      </c>
      <c r="AO29" s="3">
        <v>1.3999999999999999E-4</v>
      </c>
      <c r="AP29" s="3">
        <v>8.0000000000000007E-5</v>
      </c>
      <c r="AQ29" s="3">
        <v>4.0000000000000003E-5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P_A[[#This Row],[8+]]-P_A[[#This Row],[9+]]</f>
        <v>3.3200000000000007E-2</v>
      </c>
      <c r="AY29" s="5">
        <f>P_A[[#This Row],[9+]]-P_A[[#This Row],[10+]]</f>
        <v>4.0800000000000058E-2</v>
      </c>
      <c r="AZ29" s="5">
        <f>P_A[[#This Row],[10+]]-P_A[[#This Row],[11+]]</f>
        <v>4.2769999999999975E-2</v>
      </c>
      <c r="BA29" s="5">
        <f>P_A[[#This Row],[11+]]-P_A[[#This Row],[12+]]</f>
        <v>4.6899999999999942E-2</v>
      </c>
      <c r="BB29" s="5">
        <f>P_A[[#This Row],[12+]]-P_A[[#This Row],[13+]]</f>
        <v>5.4159999999999986E-2</v>
      </c>
      <c r="BC29" s="5">
        <f>P_A[[#This Row],[13+]]-P_A[[#This Row],[14+]]</f>
        <v>5.3360000000000074E-2</v>
      </c>
      <c r="BD29" s="5">
        <f>P_A[[#This Row],[14+]]-P_A[[#This Row],[15+]]</f>
        <v>5.5089999999999972E-2</v>
      </c>
      <c r="BE29" s="5">
        <f>P_A[[#This Row],[15+]]-P_A[[#This Row],[16+]]</f>
        <v>5.978E-2</v>
      </c>
      <c r="BF29" s="5">
        <f>P_A[[#This Row],[16+]]-P_A[[#This Row],[17+]]</f>
        <v>5.534E-2</v>
      </c>
      <c r="BG29" s="5">
        <f>P_A[[#This Row],[17+]]-P_A[[#This Row],[18+]]</f>
        <v>5.3810000000000024E-2</v>
      </c>
      <c r="BH29" s="5">
        <f>P_A[[#This Row],[18+]]-P_A[[#This Row],[19+]]</f>
        <v>5.4859999999999964E-2</v>
      </c>
      <c r="BI29" s="5">
        <f>P_A[[#This Row],[19+]]-P_A[[#This Row],[20+]]</f>
        <v>4.772000000000004E-2</v>
      </c>
      <c r="BJ29" s="5">
        <f>P_A[[#This Row],[20+]]-P_A[[#This Row],[21+]]</f>
        <v>4.3699999999999961E-2</v>
      </c>
      <c r="BK29" s="5">
        <f>P_A[[#This Row],[21+]]-P_A[[#This Row],[22+]]</f>
        <v>4.1860000000000008E-2</v>
      </c>
      <c r="BL29" s="5">
        <f>P_A[[#This Row],[22+]]-P_A[[#This Row],[23+]]</f>
        <v>3.422E-2</v>
      </c>
      <c r="BM29" s="5">
        <f>P_A[[#This Row],[23+]]-P_A[[#This Row],[24+]]</f>
        <v>2.9499999999999998E-2</v>
      </c>
      <c r="BN29" s="5">
        <f>P_A[[#This Row],[24+]]-P_A[[#This Row],[25+]]</f>
        <v>2.656E-2</v>
      </c>
      <c r="BO29" s="5">
        <f>P_A[[#This Row],[25+]]-P_A[[#This Row],[26+]]</f>
        <v>2.0400000000000001E-2</v>
      </c>
      <c r="BP29" s="5">
        <f>P_A[[#This Row],[26+]]-P_A[[#This Row],[27+]]</f>
        <v>1.6560000000000005E-2</v>
      </c>
      <c r="BQ29" s="5">
        <f>P_A[[#This Row],[27+]]-P_A[[#This Row],[28+]]</f>
        <v>1.4010000000000002E-2</v>
      </c>
      <c r="BR29" s="5">
        <f>P_A[[#This Row],[28+]]-P_A[[#This Row],[29+]]</f>
        <v>1.0109999999999997E-2</v>
      </c>
      <c r="BS29" s="5">
        <f>P_A[[#This Row],[29+]]-P_A[[#This Row],[30+]]</f>
        <v>7.7300000000000008E-3</v>
      </c>
      <c r="BT29" s="5">
        <f>P_A[[#This Row],[30+]]-P_A[[#This Row],[31+]]</f>
        <v>6.1499999999999992E-3</v>
      </c>
      <c r="BU29" s="5">
        <f>P_A[[#This Row],[31+]]-P_A[[#This Row],[32+]]</f>
        <v>4.1599999999999988E-3</v>
      </c>
      <c r="BV29" s="5">
        <f>P_A[[#This Row],[32+]]-P_A[[#This Row],[33+]]</f>
        <v>3.0000000000000009E-3</v>
      </c>
      <c r="BW29" s="5">
        <f>P_A[[#This Row],[33+]]-P_A[[#This Row],[34+]]</f>
        <v>2.2399999999999998E-3</v>
      </c>
      <c r="BX29" s="5">
        <f>P_A[[#This Row],[34+]]-P_A[[#This Row],[35+]]</f>
        <v>1.4299999999999998E-3</v>
      </c>
      <c r="BY29" s="5">
        <f>P_A[[#This Row],[35+]]-P_A[[#This Row],[36+]]</f>
        <v>1.0300000000000001E-3</v>
      </c>
      <c r="BZ29" s="5">
        <f>P_A[[#This Row],[36+]]-P_A[[#This Row],[37+]]</f>
        <v>6.2000000000000011E-4</v>
      </c>
      <c r="CA29" s="5">
        <f>P_A[[#This Row],[37+]]-P_A[[#This Row],[38+]]</f>
        <v>4.0999999999999999E-4</v>
      </c>
      <c r="CB29" s="5">
        <f>P_A[[#This Row],[38+]]-P_A[[#This Row],[39+]]</f>
        <v>2.7E-4</v>
      </c>
      <c r="CC29" s="5">
        <f>P_A[[#This Row],[39+]]-P_A[[#This Row],[40+]]</f>
        <v>1.5999999999999999E-4</v>
      </c>
      <c r="CD29" s="5">
        <f>P_A[[#This Row],[40+]]-P_A[[#This Row],[41+]]</f>
        <v>9.0000000000000019E-5</v>
      </c>
      <c r="CE29" s="5">
        <f>P_A[[#This Row],[41+]]-P_A[[#This Row],[42+]]</f>
        <v>5.9999999999999981E-5</v>
      </c>
      <c r="CF29" s="5">
        <f>P_A[[#This Row],[42+]]-P_A[[#This Row],[43+]]</f>
        <v>4.0000000000000003E-5</v>
      </c>
      <c r="CG29" s="5">
        <f>P_A[[#This Row],[43+]]-P_A[[#This Row],[44+]]</f>
        <v>4.0000000000000003E-5</v>
      </c>
      <c r="CH29" s="5">
        <f>P_A[[#This Row],[44+]]-P_A[[#This Row],[45+]]</f>
        <v>0</v>
      </c>
      <c r="CI29" s="5">
        <f>P_A[[#This Row],[45+]]-P_A[[#This Row],[46+]]</f>
        <v>0</v>
      </c>
      <c r="CJ29" s="5">
        <f>P_A[[#This Row],[46+]]-P_A[[#This Row],[47+]]</f>
        <v>0</v>
      </c>
      <c r="CK29" s="5">
        <f>P_A[[#This Row],[47+]]-P_A[[#This Row],[48+]]</f>
        <v>0</v>
      </c>
      <c r="CL29" s="5">
        <f>P_A[[#This Row],[48+]]-P_A[[#This Row],[49+]]</f>
        <v>0</v>
      </c>
    </row>
    <row r="30" spans="1:90" x14ac:dyDescent="0.25">
      <c r="A30" s="10">
        <v>22400789</v>
      </c>
      <c r="B30" t="s">
        <v>235</v>
      </c>
      <c r="C30" t="s">
        <v>76</v>
      </c>
      <c r="D30" s="11">
        <v>0.79166666666666663</v>
      </c>
      <c r="E30" s="9" t="str">
        <f>HYPERLINK("https://www.nba.com/stats/player/1627824/boxscores-traditional", "Guerschon Yabusele")</f>
        <v>Guerschon Yabusele</v>
      </c>
      <c r="F30">
        <v>13.8</v>
      </c>
      <c r="G30" s="4">
        <v>6.242</v>
      </c>
      <c r="H30" s="3">
        <v>0.82381000000000004</v>
      </c>
      <c r="I30" s="3">
        <v>0.77934999999999999</v>
      </c>
      <c r="J30" s="3">
        <v>0.72907</v>
      </c>
      <c r="K30" s="3">
        <v>0.67364000000000002</v>
      </c>
      <c r="L30" s="3">
        <v>0.61409000000000002</v>
      </c>
      <c r="M30" s="3">
        <v>0.55171999999999999</v>
      </c>
      <c r="N30" s="3">
        <v>0.48803000000000002</v>
      </c>
      <c r="O30" s="3">
        <v>0.42465000000000003</v>
      </c>
      <c r="P30" s="3">
        <v>0.36316999999999999</v>
      </c>
      <c r="Q30" s="3">
        <v>0.30503000000000002</v>
      </c>
      <c r="R30" s="3">
        <v>0.25142999999999999</v>
      </c>
      <c r="S30" s="3">
        <v>0.20327000000000001</v>
      </c>
      <c r="T30" s="3">
        <v>0.16109000000000001</v>
      </c>
      <c r="U30" s="3">
        <v>0.12506999999999999</v>
      </c>
      <c r="V30" s="3">
        <v>9.5100000000000004E-2</v>
      </c>
      <c r="W30" s="3">
        <v>7.0779999999999996E-2</v>
      </c>
      <c r="X30" s="3">
        <v>5.1549999999999999E-2</v>
      </c>
      <c r="Y30" s="3">
        <v>3.6729999999999999E-2</v>
      </c>
      <c r="Z30" s="3">
        <v>2.5590000000000002E-2</v>
      </c>
      <c r="AA30" s="3">
        <v>1.7430000000000001E-2</v>
      </c>
      <c r="AB30" s="3">
        <v>1.1599999999999999E-2</v>
      </c>
      <c r="AC30" s="3">
        <v>7.3400000000000002E-3</v>
      </c>
      <c r="AD30" s="3">
        <v>4.6600000000000001E-3</v>
      </c>
      <c r="AE30" s="3">
        <v>2.8900000000000002E-3</v>
      </c>
      <c r="AF30" s="3">
        <v>1.75E-3</v>
      </c>
      <c r="AG30" s="3">
        <v>1.0399999999999999E-3</v>
      </c>
      <c r="AH30" s="3">
        <v>5.9999999999999995E-4</v>
      </c>
      <c r="AI30" s="3">
        <v>3.4000000000000002E-4</v>
      </c>
      <c r="AJ30" s="3">
        <v>1.9000000000000001E-4</v>
      </c>
      <c r="AK30" s="3">
        <v>1E-4</v>
      </c>
      <c r="AL30" s="3">
        <v>5.0000000000000002E-5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P_A[[#This Row],[8+]]-P_A[[#This Row],[9+]]</f>
        <v>4.4460000000000055E-2</v>
      </c>
      <c r="AY30" s="5">
        <f>P_A[[#This Row],[9+]]-P_A[[#This Row],[10+]]</f>
        <v>5.0279999999999991E-2</v>
      </c>
      <c r="AZ30" s="5">
        <f>P_A[[#This Row],[10+]]-P_A[[#This Row],[11+]]</f>
        <v>5.5429999999999979E-2</v>
      </c>
      <c r="BA30" s="5">
        <f>P_A[[#This Row],[11+]]-P_A[[#This Row],[12+]]</f>
        <v>5.9549999999999992E-2</v>
      </c>
      <c r="BB30" s="5">
        <f>P_A[[#This Row],[12+]]-P_A[[#This Row],[13+]]</f>
        <v>6.2370000000000037E-2</v>
      </c>
      <c r="BC30" s="5">
        <f>P_A[[#This Row],[13+]]-P_A[[#This Row],[14+]]</f>
        <v>6.3689999999999969E-2</v>
      </c>
      <c r="BD30" s="5">
        <f>P_A[[#This Row],[14+]]-P_A[[#This Row],[15+]]</f>
        <v>6.3379999999999992E-2</v>
      </c>
      <c r="BE30" s="5">
        <f>P_A[[#This Row],[15+]]-P_A[[#This Row],[16+]]</f>
        <v>6.1480000000000035E-2</v>
      </c>
      <c r="BF30" s="5">
        <f>P_A[[#This Row],[16+]]-P_A[[#This Row],[17+]]</f>
        <v>5.8139999999999969E-2</v>
      </c>
      <c r="BG30" s="5">
        <f>P_A[[#This Row],[17+]]-P_A[[#This Row],[18+]]</f>
        <v>5.3600000000000037E-2</v>
      </c>
      <c r="BH30" s="5">
        <f>P_A[[#This Row],[18+]]-P_A[[#This Row],[19+]]</f>
        <v>4.8159999999999981E-2</v>
      </c>
      <c r="BI30" s="5">
        <f>P_A[[#This Row],[19+]]-P_A[[#This Row],[20+]]</f>
        <v>4.2179999999999995E-2</v>
      </c>
      <c r="BJ30" s="5">
        <f>P_A[[#This Row],[20+]]-P_A[[#This Row],[21+]]</f>
        <v>3.6020000000000024E-2</v>
      </c>
      <c r="BK30" s="5">
        <f>P_A[[#This Row],[21+]]-P_A[[#This Row],[22+]]</f>
        <v>2.9969999999999983E-2</v>
      </c>
      <c r="BL30" s="5">
        <f>P_A[[#This Row],[22+]]-P_A[[#This Row],[23+]]</f>
        <v>2.4320000000000008E-2</v>
      </c>
      <c r="BM30" s="5">
        <f>P_A[[#This Row],[23+]]-P_A[[#This Row],[24+]]</f>
        <v>1.9229999999999997E-2</v>
      </c>
      <c r="BN30" s="5">
        <f>P_A[[#This Row],[24+]]-P_A[[#This Row],[25+]]</f>
        <v>1.482E-2</v>
      </c>
      <c r="BO30" s="5">
        <f>P_A[[#This Row],[25+]]-P_A[[#This Row],[26+]]</f>
        <v>1.1139999999999997E-2</v>
      </c>
      <c r="BP30" s="5">
        <f>P_A[[#This Row],[26+]]-P_A[[#This Row],[27+]]</f>
        <v>8.1600000000000006E-3</v>
      </c>
      <c r="BQ30" s="5">
        <f>P_A[[#This Row],[27+]]-P_A[[#This Row],[28+]]</f>
        <v>5.8300000000000018E-3</v>
      </c>
      <c r="BR30" s="5">
        <f>P_A[[#This Row],[28+]]-P_A[[#This Row],[29+]]</f>
        <v>4.259999999999999E-3</v>
      </c>
      <c r="BS30" s="5">
        <f>P_A[[#This Row],[29+]]-P_A[[#This Row],[30+]]</f>
        <v>2.6800000000000001E-3</v>
      </c>
      <c r="BT30" s="5">
        <f>P_A[[#This Row],[30+]]-P_A[[#This Row],[31+]]</f>
        <v>1.7699999999999999E-3</v>
      </c>
      <c r="BU30" s="5">
        <f>P_A[[#This Row],[31+]]-P_A[[#This Row],[32+]]</f>
        <v>1.1400000000000002E-3</v>
      </c>
      <c r="BV30" s="5">
        <f>P_A[[#This Row],[32+]]-P_A[[#This Row],[33+]]</f>
        <v>7.1000000000000013E-4</v>
      </c>
      <c r="BW30" s="5">
        <f>P_A[[#This Row],[33+]]-P_A[[#This Row],[34+]]</f>
        <v>4.3999999999999996E-4</v>
      </c>
      <c r="BX30" s="5">
        <f>P_A[[#This Row],[34+]]-P_A[[#This Row],[35+]]</f>
        <v>2.5999999999999992E-4</v>
      </c>
      <c r="BY30" s="5">
        <f>P_A[[#This Row],[35+]]-P_A[[#This Row],[36+]]</f>
        <v>1.5000000000000001E-4</v>
      </c>
      <c r="BZ30" s="5">
        <f>P_A[[#This Row],[36+]]-P_A[[#This Row],[37+]]</f>
        <v>9.0000000000000006E-5</v>
      </c>
      <c r="CA30" s="5">
        <f>P_A[[#This Row],[37+]]-P_A[[#This Row],[38+]]</f>
        <v>5.0000000000000002E-5</v>
      </c>
      <c r="CB30" s="5">
        <f>P_A[[#This Row],[38+]]-P_A[[#This Row],[39+]]</f>
        <v>5.0000000000000002E-5</v>
      </c>
      <c r="CC30" s="5">
        <f>P_A[[#This Row],[39+]]-P_A[[#This Row],[40+]]</f>
        <v>0</v>
      </c>
      <c r="CD30" s="5">
        <f>P_A[[#This Row],[40+]]-P_A[[#This Row],[41+]]</f>
        <v>0</v>
      </c>
      <c r="CE30" s="5">
        <f>P_A[[#This Row],[41+]]-P_A[[#This Row],[42+]]</f>
        <v>0</v>
      </c>
      <c r="CF30" s="5">
        <f>P_A[[#This Row],[42+]]-P_A[[#This Row],[43+]]</f>
        <v>0</v>
      </c>
      <c r="CG30" s="5">
        <f>P_A[[#This Row],[43+]]-P_A[[#This Row],[44+]]</f>
        <v>0</v>
      </c>
      <c r="CH30" s="5">
        <f>P_A[[#This Row],[44+]]-P_A[[#This Row],[45+]]</f>
        <v>0</v>
      </c>
      <c r="CI30" s="5">
        <f>P_A[[#This Row],[45+]]-P_A[[#This Row],[46+]]</f>
        <v>0</v>
      </c>
      <c r="CJ30" s="5">
        <f>P_A[[#This Row],[46+]]-P_A[[#This Row],[47+]]</f>
        <v>0</v>
      </c>
      <c r="CK30" s="5">
        <f>P_A[[#This Row],[47+]]-P_A[[#This Row],[48+]]</f>
        <v>0</v>
      </c>
      <c r="CL30" s="5">
        <f>P_A[[#This Row],[48+]]-P_A[[#This Row],[49+]]</f>
        <v>0</v>
      </c>
    </row>
    <row r="31" spans="1:90" x14ac:dyDescent="0.25">
      <c r="A31" s="10">
        <v>22400789</v>
      </c>
      <c r="B31" t="s">
        <v>235</v>
      </c>
      <c r="C31" t="s">
        <v>76</v>
      </c>
      <c r="D31" s="11">
        <v>0.79166666666666663</v>
      </c>
      <c r="E31" s="9" t="str">
        <f>HYPERLINK("https://www.nba.com/stats/player/1642348/boxscores-traditional", "Justin Edwards")</f>
        <v>Justin Edwards</v>
      </c>
      <c r="F31">
        <v>10.6</v>
      </c>
      <c r="G31" s="4">
        <v>3.6109999999999998</v>
      </c>
      <c r="H31" s="3">
        <v>0.76424000000000003</v>
      </c>
      <c r="I31" s="3">
        <v>0.67003000000000001</v>
      </c>
      <c r="J31" s="3">
        <v>0.56749000000000005</v>
      </c>
      <c r="K31" s="3">
        <v>0.45619999999999999</v>
      </c>
      <c r="L31" s="3">
        <v>0.34827000000000002</v>
      </c>
      <c r="M31" s="3">
        <v>0.25463000000000002</v>
      </c>
      <c r="N31" s="3">
        <v>0.17360999999999999</v>
      </c>
      <c r="O31" s="3">
        <v>0.11123</v>
      </c>
      <c r="P31" s="3">
        <v>6.6809999999999994E-2</v>
      </c>
      <c r="Q31" s="3">
        <v>3.8359999999999998E-2</v>
      </c>
      <c r="R31" s="3">
        <v>2.018E-2</v>
      </c>
      <c r="S31" s="3">
        <v>9.9000000000000008E-3</v>
      </c>
      <c r="T31" s="3">
        <v>4.6600000000000001E-3</v>
      </c>
      <c r="U31" s="3">
        <v>1.99E-3</v>
      </c>
      <c r="V31" s="3">
        <v>7.9000000000000001E-4</v>
      </c>
      <c r="W31" s="3">
        <v>2.9999999999999997E-4</v>
      </c>
      <c r="X31" s="3">
        <v>1E-4</v>
      </c>
      <c r="Y31" s="3">
        <v>3.0000000000000001E-5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P_A[[#This Row],[8+]]-P_A[[#This Row],[9+]]</f>
        <v>9.4210000000000016E-2</v>
      </c>
      <c r="AY31" s="5">
        <f>P_A[[#This Row],[9+]]-P_A[[#This Row],[10+]]</f>
        <v>0.10253999999999996</v>
      </c>
      <c r="AZ31" s="5">
        <f>P_A[[#This Row],[10+]]-P_A[[#This Row],[11+]]</f>
        <v>0.11129000000000006</v>
      </c>
      <c r="BA31" s="5">
        <f>P_A[[#This Row],[11+]]-P_A[[#This Row],[12+]]</f>
        <v>0.10792999999999997</v>
      </c>
      <c r="BB31" s="5">
        <f>P_A[[#This Row],[12+]]-P_A[[#This Row],[13+]]</f>
        <v>9.3640000000000001E-2</v>
      </c>
      <c r="BC31" s="5">
        <f>P_A[[#This Row],[13+]]-P_A[[#This Row],[14+]]</f>
        <v>8.1020000000000036E-2</v>
      </c>
      <c r="BD31" s="5">
        <f>P_A[[#This Row],[14+]]-P_A[[#This Row],[15+]]</f>
        <v>6.2379999999999991E-2</v>
      </c>
      <c r="BE31" s="5">
        <f>P_A[[#This Row],[15+]]-P_A[[#This Row],[16+]]</f>
        <v>4.4420000000000001E-2</v>
      </c>
      <c r="BF31" s="5">
        <f>P_A[[#This Row],[16+]]-P_A[[#This Row],[17+]]</f>
        <v>2.8449999999999996E-2</v>
      </c>
      <c r="BG31" s="5">
        <f>P_A[[#This Row],[17+]]-P_A[[#This Row],[18+]]</f>
        <v>1.8179999999999998E-2</v>
      </c>
      <c r="BH31" s="5">
        <f>P_A[[#This Row],[18+]]-P_A[[#This Row],[19+]]</f>
        <v>1.0279999999999999E-2</v>
      </c>
      <c r="BI31" s="5">
        <f>P_A[[#This Row],[19+]]-P_A[[#This Row],[20+]]</f>
        <v>5.2400000000000007E-3</v>
      </c>
      <c r="BJ31" s="5">
        <f>P_A[[#This Row],[20+]]-P_A[[#This Row],[21+]]</f>
        <v>2.6700000000000001E-3</v>
      </c>
      <c r="BK31" s="5">
        <f>P_A[[#This Row],[21+]]-P_A[[#This Row],[22+]]</f>
        <v>1.2000000000000001E-3</v>
      </c>
      <c r="BL31" s="5">
        <f>P_A[[#This Row],[22+]]-P_A[[#This Row],[23+]]</f>
        <v>4.8999999999999998E-4</v>
      </c>
      <c r="BM31" s="5">
        <f>P_A[[#This Row],[23+]]-P_A[[#This Row],[24+]]</f>
        <v>1.9999999999999998E-4</v>
      </c>
      <c r="BN31" s="5">
        <f>P_A[[#This Row],[24+]]-P_A[[#This Row],[25+]]</f>
        <v>7.0000000000000007E-5</v>
      </c>
      <c r="BO31" s="5">
        <f>P_A[[#This Row],[25+]]-P_A[[#This Row],[26+]]</f>
        <v>3.0000000000000001E-5</v>
      </c>
      <c r="BP31" s="5">
        <f>P_A[[#This Row],[26+]]-P_A[[#This Row],[27+]]</f>
        <v>0</v>
      </c>
      <c r="BQ31" s="5">
        <f>P_A[[#This Row],[27+]]-P_A[[#This Row],[28+]]</f>
        <v>0</v>
      </c>
      <c r="BR31" s="5">
        <f>P_A[[#This Row],[28+]]-P_A[[#This Row],[29+]]</f>
        <v>0</v>
      </c>
      <c r="BS31" s="5">
        <f>P_A[[#This Row],[29+]]-P_A[[#This Row],[30+]]</f>
        <v>0</v>
      </c>
      <c r="BT31" s="5">
        <f>P_A[[#This Row],[30+]]-P_A[[#This Row],[31+]]</f>
        <v>0</v>
      </c>
      <c r="BU31" s="5">
        <f>P_A[[#This Row],[31+]]-P_A[[#This Row],[32+]]</f>
        <v>0</v>
      </c>
      <c r="BV31" s="5">
        <f>P_A[[#This Row],[32+]]-P_A[[#This Row],[33+]]</f>
        <v>0</v>
      </c>
      <c r="BW31" s="5">
        <f>P_A[[#This Row],[33+]]-P_A[[#This Row],[34+]]</f>
        <v>0</v>
      </c>
      <c r="BX31" s="5">
        <f>P_A[[#This Row],[34+]]-P_A[[#This Row],[35+]]</f>
        <v>0</v>
      </c>
      <c r="BY31" s="5">
        <f>P_A[[#This Row],[35+]]-P_A[[#This Row],[36+]]</f>
        <v>0</v>
      </c>
      <c r="BZ31" s="5">
        <f>P_A[[#This Row],[36+]]-P_A[[#This Row],[37+]]</f>
        <v>0</v>
      </c>
      <c r="CA31" s="5">
        <f>P_A[[#This Row],[37+]]-P_A[[#This Row],[38+]]</f>
        <v>0</v>
      </c>
      <c r="CB31" s="5">
        <f>P_A[[#This Row],[38+]]-P_A[[#This Row],[39+]]</f>
        <v>0</v>
      </c>
      <c r="CC31" s="5">
        <f>P_A[[#This Row],[39+]]-P_A[[#This Row],[40+]]</f>
        <v>0</v>
      </c>
      <c r="CD31" s="5">
        <f>P_A[[#This Row],[40+]]-P_A[[#This Row],[41+]]</f>
        <v>0</v>
      </c>
      <c r="CE31" s="5">
        <f>P_A[[#This Row],[41+]]-P_A[[#This Row],[42+]]</f>
        <v>0</v>
      </c>
      <c r="CF31" s="5">
        <f>P_A[[#This Row],[42+]]-P_A[[#This Row],[43+]]</f>
        <v>0</v>
      </c>
      <c r="CG31" s="5">
        <f>P_A[[#This Row],[43+]]-P_A[[#This Row],[44+]]</f>
        <v>0</v>
      </c>
      <c r="CH31" s="5">
        <f>P_A[[#This Row],[44+]]-P_A[[#This Row],[45+]]</f>
        <v>0</v>
      </c>
      <c r="CI31" s="5">
        <f>P_A[[#This Row],[45+]]-P_A[[#This Row],[46+]]</f>
        <v>0</v>
      </c>
      <c r="CJ31" s="5">
        <f>P_A[[#This Row],[46+]]-P_A[[#This Row],[47+]]</f>
        <v>0</v>
      </c>
      <c r="CK31" s="5">
        <f>P_A[[#This Row],[47+]]-P_A[[#This Row],[48+]]</f>
        <v>0</v>
      </c>
      <c r="CL31" s="5">
        <f>P_A[[#This Row],[48+]]-P_A[[#This Row],[49+]]</f>
        <v>0</v>
      </c>
    </row>
    <row r="32" spans="1:90" x14ac:dyDescent="0.25">
      <c r="A32" s="10">
        <v>22400789</v>
      </c>
      <c r="B32" t="s">
        <v>235</v>
      </c>
      <c r="C32" t="s">
        <v>76</v>
      </c>
      <c r="D32" s="11">
        <v>0.79166666666666663</v>
      </c>
      <c r="E32" s="9" t="str">
        <f>HYPERLINK("https://www.nba.com/stats/player/201569/boxscores-traditional", "Eric Gordon")</f>
        <v>Eric Gordon</v>
      </c>
      <c r="F32">
        <v>11.4</v>
      </c>
      <c r="G32" s="4">
        <v>5.2</v>
      </c>
      <c r="H32" s="3">
        <v>0.74214999999999998</v>
      </c>
      <c r="I32" s="3">
        <v>0.67723999999999995</v>
      </c>
      <c r="J32" s="3">
        <v>0.60641999999999996</v>
      </c>
      <c r="K32" s="3">
        <v>0.53188000000000002</v>
      </c>
      <c r="L32" s="3">
        <v>0.45223999999999998</v>
      </c>
      <c r="M32" s="3">
        <v>0.37828000000000001</v>
      </c>
      <c r="N32" s="3">
        <v>0.30853999999999998</v>
      </c>
      <c r="O32" s="3">
        <v>0.24510000000000001</v>
      </c>
      <c r="P32" s="3">
        <v>0.18942999999999999</v>
      </c>
      <c r="Q32" s="3">
        <v>0.14007</v>
      </c>
      <c r="R32" s="3">
        <v>0.10204000000000001</v>
      </c>
      <c r="S32" s="3">
        <v>7.2150000000000006E-2</v>
      </c>
      <c r="T32" s="3">
        <v>4.947E-2</v>
      </c>
      <c r="U32" s="3">
        <v>3.2160000000000001E-2</v>
      </c>
      <c r="V32" s="3">
        <v>2.068E-2</v>
      </c>
      <c r="W32" s="3">
        <v>1.2869999999999999E-2</v>
      </c>
      <c r="X32" s="3">
        <v>7.7600000000000004E-3</v>
      </c>
      <c r="Y32" s="3">
        <v>4.4000000000000003E-3</v>
      </c>
      <c r="Z32" s="3">
        <v>2.48E-3</v>
      </c>
      <c r="AA32" s="3">
        <v>1.3500000000000001E-3</v>
      </c>
      <c r="AB32" s="3">
        <v>7.1000000000000002E-4</v>
      </c>
      <c r="AC32" s="3">
        <v>3.6000000000000002E-4</v>
      </c>
      <c r="AD32" s="3">
        <v>1.7000000000000001E-4</v>
      </c>
      <c r="AE32" s="3">
        <v>8.0000000000000007E-5</v>
      </c>
      <c r="AF32" s="3">
        <v>4.0000000000000003E-5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P_A[[#This Row],[8+]]-P_A[[#This Row],[9+]]</f>
        <v>6.4910000000000023E-2</v>
      </c>
      <c r="AY32" s="5">
        <f>P_A[[#This Row],[9+]]-P_A[[#This Row],[10+]]</f>
        <v>7.0819999999999994E-2</v>
      </c>
      <c r="AZ32" s="5">
        <f>P_A[[#This Row],[10+]]-P_A[[#This Row],[11+]]</f>
        <v>7.453999999999994E-2</v>
      </c>
      <c r="BA32" s="5">
        <f>P_A[[#This Row],[11+]]-P_A[[#This Row],[12+]]</f>
        <v>7.9640000000000044E-2</v>
      </c>
      <c r="BB32" s="5">
        <f>P_A[[#This Row],[12+]]-P_A[[#This Row],[13+]]</f>
        <v>7.395999999999997E-2</v>
      </c>
      <c r="BC32" s="5">
        <f>P_A[[#This Row],[13+]]-P_A[[#This Row],[14+]]</f>
        <v>6.9740000000000024E-2</v>
      </c>
      <c r="BD32" s="5">
        <f>P_A[[#This Row],[14+]]-P_A[[#This Row],[15+]]</f>
        <v>6.3439999999999969E-2</v>
      </c>
      <c r="BE32" s="5">
        <f>P_A[[#This Row],[15+]]-P_A[[#This Row],[16+]]</f>
        <v>5.5670000000000025E-2</v>
      </c>
      <c r="BF32" s="5">
        <f>P_A[[#This Row],[16+]]-P_A[[#This Row],[17+]]</f>
        <v>4.9359999999999987E-2</v>
      </c>
      <c r="BG32" s="5">
        <f>P_A[[#This Row],[17+]]-P_A[[#This Row],[18+]]</f>
        <v>3.8029999999999994E-2</v>
      </c>
      <c r="BH32" s="5">
        <f>P_A[[#This Row],[18+]]-P_A[[#This Row],[19+]]</f>
        <v>2.989E-2</v>
      </c>
      <c r="BI32" s="5">
        <f>P_A[[#This Row],[19+]]-P_A[[#This Row],[20+]]</f>
        <v>2.2680000000000006E-2</v>
      </c>
      <c r="BJ32" s="5">
        <f>P_A[[#This Row],[20+]]-P_A[[#This Row],[21+]]</f>
        <v>1.7309999999999999E-2</v>
      </c>
      <c r="BK32" s="5">
        <f>P_A[[#This Row],[21+]]-P_A[[#This Row],[22+]]</f>
        <v>1.1480000000000001E-2</v>
      </c>
      <c r="BL32" s="5">
        <f>P_A[[#This Row],[22+]]-P_A[[#This Row],[23+]]</f>
        <v>7.810000000000001E-3</v>
      </c>
      <c r="BM32" s="5">
        <f>P_A[[#This Row],[23+]]-P_A[[#This Row],[24+]]</f>
        <v>5.1099999999999991E-3</v>
      </c>
      <c r="BN32" s="5">
        <f>P_A[[#This Row],[24+]]-P_A[[#This Row],[25+]]</f>
        <v>3.3600000000000001E-3</v>
      </c>
      <c r="BO32" s="5">
        <f>P_A[[#This Row],[25+]]-P_A[[#This Row],[26+]]</f>
        <v>1.9200000000000003E-3</v>
      </c>
      <c r="BP32" s="5">
        <f>P_A[[#This Row],[26+]]-P_A[[#This Row],[27+]]</f>
        <v>1.1299999999999999E-3</v>
      </c>
      <c r="BQ32" s="5">
        <f>P_A[[#This Row],[27+]]-P_A[[#This Row],[28+]]</f>
        <v>6.4000000000000005E-4</v>
      </c>
      <c r="BR32" s="5">
        <f>P_A[[#This Row],[28+]]-P_A[[#This Row],[29+]]</f>
        <v>3.5E-4</v>
      </c>
      <c r="BS32" s="5">
        <f>P_A[[#This Row],[29+]]-P_A[[#This Row],[30+]]</f>
        <v>1.9000000000000001E-4</v>
      </c>
      <c r="BT32" s="5">
        <f>P_A[[#This Row],[30+]]-P_A[[#This Row],[31+]]</f>
        <v>9.0000000000000006E-5</v>
      </c>
      <c r="BU32" s="5">
        <f>P_A[[#This Row],[31+]]-P_A[[#This Row],[32+]]</f>
        <v>4.0000000000000003E-5</v>
      </c>
      <c r="BV32" s="5">
        <f>P_A[[#This Row],[32+]]-P_A[[#This Row],[33+]]</f>
        <v>4.0000000000000003E-5</v>
      </c>
      <c r="BW32" s="5">
        <f>P_A[[#This Row],[33+]]-P_A[[#This Row],[34+]]</f>
        <v>0</v>
      </c>
      <c r="BX32" s="5">
        <f>P_A[[#This Row],[34+]]-P_A[[#This Row],[35+]]</f>
        <v>0</v>
      </c>
      <c r="BY32" s="5">
        <f>P_A[[#This Row],[35+]]-P_A[[#This Row],[36+]]</f>
        <v>0</v>
      </c>
      <c r="BZ32" s="5">
        <f>P_A[[#This Row],[36+]]-P_A[[#This Row],[37+]]</f>
        <v>0</v>
      </c>
      <c r="CA32" s="5">
        <f>P_A[[#This Row],[37+]]-P_A[[#This Row],[38+]]</f>
        <v>0</v>
      </c>
      <c r="CB32" s="5">
        <f>P_A[[#This Row],[38+]]-P_A[[#This Row],[39+]]</f>
        <v>0</v>
      </c>
      <c r="CC32" s="5">
        <f>P_A[[#This Row],[39+]]-P_A[[#This Row],[40+]]</f>
        <v>0</v>
      </c>
      <c r="CD32" s="5">
        <f>P_A[[#This Row],[40+]]-P_A[[#This Row],[41+]]</f>
        <v>0</v>
      </c>
      <c r="CE32" s="5">
        <f>P_A[[#This Row],[41+]]-P_A[[#This Row],[42+]]</f>
        <v>0</v>
      </c>
      <c r="CF32" s="5">
        <f>P_A[[#This Row],[42+]]-P_A[[#This Row],[43+]]</f>
        <v>0</v>
      </c>
      <c r="CG32" s="5">
        <f>P_A[[#This Row],[43+]]-P_A[[#This Row],[44+]]</f>
        <v>0</v>
      </c>
      <c r="CH32" s="5">
        <f>P_A[[#This Row],[44+]]-P_A[[#This Row],[45+]]</f>
        <v>0</v>
      </c>
      <c r="CI32" s="5">
        <f>P_A[[#This Row],[45+]]-P_A[[#This Row],[46+]]</f>
        <v>0</v>
      </c>
      <c r="CJ32" s="5">
        <f>P_A[[#This Row],[46+]]-P_A[[#This Row],[47+]]</f>
        <v>0</v>
      </c>
      <c r="CK32" s="5">
        <f>P_A[[#This Row],[47+]]-P_A[[#This Row],[48+]]</f>
        <v>0</v>
      </c>
      <c r="CL32" s="5">
        <f>P_A[[#This Row],[48+]]-P_A[[#This Row],[49+]]</f>
        <v>0</v>
      </c>
    </row>
    <row r="33" spans="1:90" x14ac:dyDescent="0.25">
      <c r="A33" s="10">
        <v>22400789</v>
      </c>
      <c r="B33" t="s">
        <v>235</v>
      </c>
      <c r="C33" t="s">
        <v>76</v>
      </c>
      <c r="D33" s="11">
        <v>0.79166666666666663</v>
      </c>
      <c r="E33" s="9" t="str">
        <f>HYPERLINK("https://www.nba.com/stats/player/1628997/boxscores-traditional", "Caleb Martin")</f>
        <v>Caleb Martin</v>
      </c>
      <c r="F33">
        <v>10.8</v>
      </c>
      <c r="G33" s="4">
        <v>5.1920000000000002</v>
      </c>
      <c r="H33" s="3">
        <v>0.70540000000000003</v>
      </c>
      <c r="I33" s="3">
        <v>0.63683000000000001</v>
      </c>
      <c r="J33" s="3">
        <v>0.55962000000000001</v>
      </c>
      <c r="K33" s="3">
        <v>0.48404999999999998</v>
      </c>
      <c r="L33" s="3">
        <v>0.40905000000000002</v>
      </c>
      <c r="M33" s="3">
        <v>0.33723999999999998</v>
      </c>
      <c r="N33" s="3">
        <v>0.26762999999999998</v>
      </c>
      <c r="O33" s="3">
        <v>0.20896999999999999</v>
      </c>
      <c r="P33" s="3">
        <v>0.15866</v>
      </c>
      <c r="Q33" s="3">
        <v>0.11702</v>
      </c>
      <c r="R33" s="3">
        <v>8.226E-2</v>
      </c>
      <c r="S33" s="3">
        <v>5.7049999999999997E-2</v>
      </c>
      <c r="T33" s="3">
        <v>3.8359999999999998E-2</v>
      </c>
      <c r="U33" s="3">
        <v>2.5000000000000001E-2</v>
      </c>
      <c r="V33" s="3">
        <v>1.5389999999999999E-2</v>
      </c>
      <c r="W33" s="3">
        <v>9.3900000000000008E-3</v>
      </c>
      <c r="X33" s="3">
        <v>5.5399999999999998E-3</v>
      </c>
      <c r="Y33" s="3">
        <v>3.1700000000000001E-3</v>
      </c>
      <c r="Z33" s="3">
        <v>1.6900000000000001E-3</v>
      </c>
      <c r="AA33" s="3">
        <v>8.9999999999999998E-4</v>
      </c>
      <c r="AB33" s="3">
        <v>4.6999999999999999E-4</v>
      </c>
      <c r="AC33" s="3">
        <v>2.2000000000000001E-4</v>
      </c>
      <c r="AD33" s="3">
        <v>1.1E-4</v>
      </c>
      <c r="AE33" s="3">
        <v>5.0000000000000002E-5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P_A[[#This Row],[8+]]-P_A[[#This Row],[9+]]</f>
        <v>6.857000000000002E-2</v>
      </c>
      <c r="AY33" s="5">
        <f>P_A[[#This Row],[9+]]-P_A[[#This Row],[10+]]</f>
        <v>7.7210000000000001E-2</v>
      </c>
      <c r="AZ33" s="5">
        <f>P_A[[#This Row],[10+]]-P_A[[#This Row],[11+]]</f>
        <v>7.5570000000000026E-2</v>
      </c>
      <c r="BA33" s="5">
        <f>P_A[[#This Row],[11+]]-P_A[[#This Row],[12+]]</f>
        <v>7.4999999999999956E-2</v>
      </c>
      <c r="BB33" s="5">
        <f>P_A[[#This Row],[12+]]-P_A[[#This Row],[13+]]</f>
        <v>7.181000000000004E-2</v>
      </c>
      <c r="BC33" s="5">
        <f>P_A[[#This Row],[13+]]-P_A[[#This Row],[14+]]</f>
        <v>6.9610000000000005E-2</v>
      </c>
      <c r="BD33" s="5">
        <f>P_A[[#This Row],[14+]]-P_A[[#This Row],[15+]]</f>
        <v>5.865999999999999E-2</v>
      </c>
      <c r="BE33" s="5">
        <f>P_A[[#This Row],[15+]]-P_A[[#This Row],[16+]]</f>
        <v>5.0309999999999994E-2</v>
      </c>
      <c r="BF33" s="5">
        <f>P_A[[#This Row],[16+]]-P_A[[#This Row],[17+]]</f>
        <v>4.1639999999999996E-2</v>
      </c>
      <c r="BG33" s="5">
        <f>P_A[[#This Row],[17+]]-P_A[[#This Row],[18+]]</f>
        <v>3.4759999999999999E-2</v>
      </c>
      <c r="BH33" s="5">
        <f>P_A[[#This Row],[18+]]-P_A[[#This Row],[19+]]</f>
        <v>2.5210000000000003E-2</v>
      </c>
      <c r="BI33" s="5">
        <f>P_A[[#This Row],[19+]]-P_A[[#This Row],[20+]]</f>
        <v>1.8689999999999998E-2</v>
      </c>
      <c r="BJ33" s="5">
        <f>P_A[[#This Row],[20+]]-P_A[[#This Row],[21+]]</f>
        <v>1.3359999999999997E-2</v>
      </c>
      <c r="BK33" s="5">
        <f>P_A[[#This Row],[21+]]-P_A[[#This Row],[22+]]</f>
        <v>9.6100000000000022E-3</v>
      </c>
      <c r="BL33" s="5">
        <f>P_A[[#This Row],[22+]]-P_A[[#This Row],[23+]]</f>
        <v>5.9999999999999984E-3</v>
      </c>
      <c r="BM33" s="5">
        <f>P_A[[#This Row],[23+]]-P_A[[#This Row],[24+]]</f>
        <v>3.850000000000001E-3</v>
      </c>
      <c r="BN33" s="5">
        <f>P_A[[#This Row],[24+]]-P_A[[#This Row],[25+]]</f>
        <v>2.3699999999999997E-3</v>
      </c>
      <c r="BO33" s="5">
        <f>P_A[[#This Row],[25+]]-P_A[[#This Row],[26+]]</f>
        <v>1.48E-3</v>
      </c>
      <c r="BP33" s="5">
        <f>P_A[[#This Row],[26+]]-P_A[[#This Row],[27+]]</f>
        <v>7.9000000000000012E-4</v>
      </c>
      <c r="BQ33" s="5">
        <f>P_A[[#This Row],[27+]]-P_A[[#This Row],[28+]]</f>
        <v>4.2999999999999999E-4</v>
      </c>
      <c r="BR33" s="5">
        <f>P_A[[#This Row],[28+]]-P_A[[#This Row],[29+]]</f>
        <v>2.5000000000000001E-4</v>
      </c>
      <c r="BS33" s="5">
        <f>P_A[[#This Row],[29+]]-P_A[[#This Row],[30+]]</f>
        <v>1.1E-4</v>
      </c>
      <c r="BT33" s="5">
        <f>P_A[[#This Row],[30+]]-P_A[[#This Row],[31+]]</f>
        <v>6.0000000000000002E-5</v>
      </c>
      <c r="BU33" s="5">
        <f>P_A[[#This Row],[31+]]-P_A[[#This Row],[32+]]</f>
        <v>5.0000000000000002E-5</v>
      </c>
      <c r="BV33" s="5">
        <f>P_A[[#This Row],[32+]]-P_A[[#This Row],[33+]]</f>
        <v>0</v>
      </c>
      <c r="BW33" s="5">
        <f>P_A[[#This Row],[33+]]-P_A[[#This Row],[34+]]</f>
        <v>0</v>
      </c>
      <c r="BX33" s="5">
        <f>P_A[[#This Row],[34+]]-P_A[[#This Row],[35+]]</f>
        <v>0</v>
      </c>
      <c r="BY33" s="5">
        <f>P_A[[#This Row],[35+]]-P_A[[#This Row],[36+]]</f>
        <v>0</v>
      </c>
      <c r="BZ33" s="5">
        <f>P_A[[#This Row],[36+]]-P_A[[#This Row],[37+]]</f>
        <v>0</v>
      </c>
      <c r="CA33" s="5">
        <f>P_A[[#This Row],[37+]]-P_A[[#This Row],[38+]]</f>
        <v>0</v>
      </c>
      <c r="CB33" s="5">
        <f>P_A[[#This Row],[38+]]-P_A[[#This Row],[39+]]</f>
        <v>0</v>
      </c>
      <c r="CC33" s="5">
        <f>P_A[[#This Row],[39+]]-P_A[[#This Row],[40+]]</f>
        <v>0</v>
      </c>
      <c r="CD33" s="5">
        <f>P_A[[#This Row],[40+]]-P_A[[#This Row],[41+]]</f>
        <v>0</v>
      </c>
      <c r="CE33" s="5">
        <f>P_A[[#This Row],[41+]]-P_A[[#This Row],[42+]]</f>
        <v>0</v>
      </c>
      <c r="CF33" s="5">
        <f>P_A[[#This Row],[42+]]-P_A[[#This Row],[43+]]</f>
        <v>0</v>
      </c>
      <c r="CG33" s="5">
        <f>P_A[[#This Row],[43+]]-P_A[[#This Row],[44+]]</f>
        <v>0</v>
      </c>
      <c r="CH33" s="5">
        <f>P_A[[#This Row],[44+]]-P_A[[#This Row],[45+]]</f>
        <v>0</v>
      </c>
      <c r="CI33" s="5">
        <f>P_A[[#This Row],[45+]]-P_A[[#This Row],[46+]]</f>
        <v>0</v>
      </c>
      <c r="CJ33" s="5">
        <f>P_A[[#This Row],[46+]]-P_A[[#This Row],[47+]]</f>
        <v>0</v>
      </c>
      <c r="CK33" s="5">
        <f>P_A[[#This Row],[47+]]-P_A[[#This Row],[48+]]</f>
        <v>0</v>
      </c>
      <c r="CL33" s="5">
        <f>P_A[[#This Row],[48+]]-P_A[[#This Row],[49+]]</f>
        <v>0</v>
      </c>
    </row>
    <row r="34" spans="1:90" x14ac:dyDescent="0.25">
      <c r="A34" s="10">
        <v>22400789</v>
      </c>
      <c r="B34" t="s">
        <v>235</v>
      </c>
      <c r="C34" t="s">
        <v>76</v>
      </c>
      <c r="D34" s="11">
        <v>0.79166666666666663</v>
      </c>
      <c r="E34" s="9" t="str">
        <f>HYPERLINK("https://www.nba.com/stats/player/200768/boxscores-traditional", "Kyle Lowry")</f>
        <v>Kyle Lowry</v>
      </c>
      <c r="F34">
        <v>9.6</v>
      </c>
      <c r="G34" s="4">
        <v>5.7830000000000004</v>
      </c>
      <c r="H34" s="3">
        <v>0.61026000000000002</v>
      </c>
      <c r="I34" s="3">
        <v>0.53983000000000003</v>
      </c>
      <c r="J34" s="3">
        <v>0.47210000000000002</v>
      </c>
      <c r="K34" s="3">
        <v>0.40516999999999997</v>
      </c>
      <c r="L34" s="3">
        <v>0.33723999999999998</v>
      </c>
      <c r="M34" s="3">
        <v>0.27760000000000001</v>
      </c>
      <c r="N34" s="3">
        <v>0.22363</v>
      </c>
      <c r="O34" s="3">
        <v>0.17619000000000001</v>
      </c>
      <c r="P34" s="3">
        <v>0.13350000000000001</v>
      </c>
      <c r="Q34" s="3">
        <v>0.10027</v>
      </c>
      <c r="R34" s="3">
        <v>7.3529999999999998E-2</v>
      </c>
      <c r="S34" s="3">
        <v>5.1549999999999999E-2</v>
      </c>
      <c r="T34" s="3">
        <v>3.5929999999999997E-2</v>
      </c>
      <c r="U34" s="3">
        <v>2.4420000000000001E-2</v>
      </c>
      <c r="V34" s="3">
        <v>1.618E-2</v>
      </c>
      <c r="W34" s="3">
        <v>1.017E-2</v>
      </c>
      <c r="X34" s="3">
        <v>6.3899999999999998E-3</v>
      </c>
      <c r="Y34" s="3">
        <v>3.9100000000000003E-3</v>
      </c>
      <c r="Z34" s="3">
        <v>2.2599999999999999E-3</v>
      </c>
      <c r="AA34" s="3">
        <v>1.31E-3</v>
      </c>
      <c r="AB34" s="3">
        <v>7.3999999999999999E-4</v>
      </c>
      <c r="AC34" s="3">
        <v>4.0000000000000002E-4</v>
      </c>
      <c r="AD34" s="3">
        <v>2.1000000000000001E-4</v>
      </c>
      <c r="AE34" s="3">
        <v>1.1E-4</v>
      </c>
      <c r="AF34" s="3">
        <v>5.0000000000000002E-5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P_A[[#This Row],[8+]]-P_A[[#This Row],[9+]]</f>
        <v>7.0429999999999993E-2</v>
      </c>
      <c r="AY34" s="5">
        <f>P_A[[#This Row],[9+]]-P_A[[#This Row],[10+]]</f>
        <v>6.7730000000000012E-2</v>
      </c>
      <c r="AZ34" s="5">
        <f>P_A[[#This Row],[10+]]-P_A[[#This Row],[11+]]</f>
        <v>6.6930000000000045E-2</v>
      </c>
      <c r="BA34" s="5">
        <f>P_A[[#This Row],[11+]]-P_A[[#This Row],[12+]]</f>
        <v>6.792999999999999E-2</v>
      </c>
      <c r="BB34" s="5">
        <f>P_A[[#This Row],[12+]]-P_A[[#This Row],[13+]]</f>
        <v>5.9639999999999971E-2</v>
      </c>
      <c r="BC34" s="5">
        <f>P_A[[#This Row],[13+]]-P_A[[#This Row],[14+]]</f>
        <v>5.3970000000000018E-2</v>
      </c>
      <c r="BD34" s="5">
        <f>P_A[[#This Row],[14+]]-P_A[[#This Row],[15+]]</f>
        <v>4.7439999999999982E-2</v>
      </c>
      <c r="BE34" s="5">
        <f>P_A[[#This Row],[15+]]-P_A[[#This Row],[16+]]</f>
        <v>4.2690000000000006E-2</v>
      </c>
      <c r="BF34" s="5">
        <f>P_A[[#This Row],[16+]]-P_A[[#This Row],[17+]]</f>
        <v>3.323000000000001E-2</v>
      </c>
      <c r="BG34" s="5">
        <f>P_A[[#This Row],[17+]]-P_A[[#This Row],[18+]]</f>
        <v>2.674E-2</v>
      </c>
      <c r="BH34" s="5">
        <f>P_A[[#This Row],[18+]]-P_A[[#This Row],[19+]]</f>
        <v>2.198E-2</v>
      </c>
      <c r="BI34" s="5">
        <f>P_A[[#This Row],[19+]]-P_A[[#This Row],[20+]]</f>
        <v>1.5620000000000002E-2</v>
      </c>
      <c r="BJ34" s="5">
        <f>P_A[[#This Row],[20+]]-P_A[[#This Row],[21+]]</f>
        <v>1.1509999999999996E-2</v>
      </c>
      <c r="BK34" s="5">
        <f>P_A[[#This Row],[21+]]-P_A[[#This Row],[22+]]</f>
        <v>8.2400000000000008E-3</v>
      </c>
      <c r="BL34" s="5">
        <f>P_A[[#This Row],[22+]]-P_A[[#This Row],[23+]]</f>
        <v>6.0099999999999997E-3</v>
      </c>
      <c r="BM34" s="5">
        <f>P_A[[#This Row],[23+]]-P_A[[#This Row],[24+]]</f>
        <v>3.7800000000000004E-3</v>
      </c>
      <c r="BN34" s="5">
        <f>P_A[[#This Row],[24+]]-P_A[[#This Row],[25+]]</f>
        <v>2.4799999999999996E-3</v>
      </c>
      <c r="BO34" s="5">
        <f>P_A[[#This Row],[25+]]-P_A[[#This Row],[26+]]</f>
        <v>1.6500000000000004E-3</v>
      </c>
      <c r="BP34" s="5">
        <f>P_A[[#This Row],[26+]]-P_A[[#This Row],[27+]]</f>
        <v>9.4999999999999989E-4</v>
      </c>
      <c r="BQ34" s="5">
        <f>P_A[[#This Row],[27+]]-P_A[[#This Row],[28+]]</f>
        <v>5.6999999999999998E-4</v>
      </c>
      <c r="BR34" s="5">
        <f>P_A[[#This Row],[28+]]-P_A[[#This Row],[29+]]</f>
        <v>3.3999999999999997E-4</v>
      </c>
      <c r="BS34" s="5">
        <f>P_A[[#This Row],[29+]]-P_A[[#This Row],[30+]]</f>
        <v>1.9000000000000001E-4</v>
      </c>
      <c r="BT34" s="5">
        <f>P_A[[#This Row],[30+]]-P_A[[#This Row],[31+]]</f>
        <v>1E-4</v>
      </c>
      <c r="BU34" s="5">
        <f>P_A[[#This Row],[31+]]-P_A[[#This Row],[32+]]</f>
        <v>6.0000000000000002E-5</v>
      </c>
      <c r="BV34" s="5">
        <f>P_A[[#This Row],[32+]]-P_A[[#This Row],[33+]]</f>
        <v>5.0000000000000002E-5</v>
      </c>
      <c r="BW34" s="5">
        <f>P_A[[#This Row],[33+]]-P_A[[#This Row],[34+]]</f>
        <v>0</v>
      </c>
      <c r="BX34" s="5">
        <f>P_A[[#This Row],[34+]]-P_A[[#This Row],[35+]]</f>
        <v>0</v>
      </c>
      <c r="BY34" s="5">
        <f>P_A[[#This Row],[35+]]-P_A[[#This Row],[36+]]</f>
        <v>0</v>
      </c>
      <c r="BZ34" s="5">
        <f>P_A[[#This Row],[36+]]-P_A[[#This Row],[37+]]</f>
        <v>0</v>
      </c>
      <c r="CA34" s="5">
        <f>P_A[[#This Row],[37+]]-P_A[[#This Row],[38+]]</f>
        <v>0</v>
      </c>
      <c r="CB34" s="5">
        <f>P_A[[#This Row],[38+]]-P_A[[#This Row],[39+]]</f>
        <v>0</v>
      </c>
      <c r="CC34" s="5">
        <f>P_A[[#This Row],[39+]]-P_A[[#This Row],[40+]]</f>
        <v>0</v>
      </c>
      <c r="CD34" s="5">
        <f>P_A[[#This Row],[40+]]-P_A[[#This Row],[41+]]</f>
        <v>0</v>
      </c>
      <c r="CE34" s="5">
        <f>P_A[[#This Row],[41+]]-P_A[[#This Row],[42+]]</f>
        <v>0</v>
      </c>
      <c r="CF34" s="5">
        <f>P_A[[#This Row],[42+]]-P_A[[#This Row],[43+]]</f>
        <v>0</v>
      </c>
      <c r="CG34" s="5">
        <f>P_A[[#This Row],[43+]]-P_A[[#This Row],[44+]]</f>
        <v>0</v>
      </c>
      <c r="CH34" s="5">
        <f>P_A[[#This Row],[44+]]-P_A[[#This Row],[45+]]</f>
        <v>0</v>
      </c>
      <c r="CI34" s="5">
        <f>P_A[[#This Row],[45+]]-P_A[[#This Row],[46+]]</f>
        <v>0</v>
      </c>
      <c r="CJ34" s="5">
        <f>P_A[[#This Row],[46+]]-P_A[[#This Row],[47+]]</f>
        <v>0</v>
      </c>
      <c r="CK34" s="5">
        <f>P_A[[#This Row],[47+]]-P_A[[#This Row],[48+]]</f>
        <v>0</v>
      </c>
      <c r="CL34" s="5">
        <f>P_A[[#This Row],[48+]]-P_A[[#This Row],[49+]]</f>
        <v>0</v>
      </c>
    </row>
    <row r="35" spans="1:90" x14ac:dyDescent="0.25">
      <c r="A35" s="10">
        <v>22400789</v>
      </c>
      <c r="B35" t="s">
        <v>76</v>
      </c>
      <c r="C35" t="s">
        <v>235</v>
      </c>
      <c r="D35" s="11">
        <v>0.79166666666666663</v>
      </c>
      <c r="E35" s="9" t="str">
        <f>HYPERLINK("https://www.nba.com/stats/player/1628401/boxscores-traditional", "Derrick White")</f>
        <v>Derrick White</v>
      </c>
      <c r="F35">
        <v>21.4</v>
      </c>
      <c r="G35" s="4">
        <v>3.8780000000000001</v>
      </c>
      <c r="H35" s="3">
        <v>0.99973000000000001</v>
      </c>
      <c r="I35" s="3">
        <v>0.99931000000000003</v>
      </c>
      <c r="J35" s="3">
        <v>0.99836000000000003</v>
      </c>
      <c r="K35" s="3">
        <v>0.99631999999999998</v>
      </c>
      <c r="L35" s="3">
        <v>0.99224000000000001</v>
      </c>
      <c r="M35" s="3">
        <v>0.98499999999999999</v>
      </c>
      <c r="N35" s="3">
        <v>0.97192999999999996</v>
      </c>
      <c r="O35" s="3">
        <v>0.95052999999999999</v>
      </c>
      <c r="P35" s="3">
        <v>0.91774</v>
      </c>
      <c r="Q35" s="3">
        <v>0.87075999999999998</v>
      </c>
      <c r="R35" s="3">
        <v>0.81057000000000001</v>
      </c>
      <c r="S35" s="3">
        <v>0.73236999999999997</v>
      </c>
      <c r="T35" s="3">
        <v>0.64058000000000004</v>
      </c>
      <c r="U35" s="3">
        <v>0.53983000000000003</v>
      </c>
      <c r="V35" s="3">
        <v>0.44037999999999999</v>
      </c>
      <c r="W35" s="3">
        <v>0.34089999999999998</v>
      </c>
      <c r="X35" s="3">
        <v>0.25142999999999999</v>
      </c>
      <c r="Y35" s="3">
        <v>0.17619000000000001</v>
      </c>
      <c r="Z35" s="3">
        <v>0.11702</v>
      </c>
      <c r="AA35" s="3">
        <v>7.4929999999999997E-2</v>
      </c>
      <c r="AB35" s="3">
        <v>4.4569999999999999E-2</v>
      </c>
      <c r="AC35" s="3">
        <v>2.5000000000000001E-2</v>
      </c>
      <c r="AD35" s="3">
        <v>1.321E-2</v>
      </c>
      <c r="AE35" s="3">
        <v>6.5700000000000003E-3</v>
      </c>
      <c r="AF35" s="3">
        <v>3.1700000000000001E-3</v>
      </c>
      <c r="AG35" s="3">
        <v>1.39E-3</v>
      </c>
      <c r="AH35" s="3">
        <v>5.8E-4</v>
      </c>
      <c r="AI35" s="3">
        <v>2.2000000000000001E-4</v>
      </c>
      <c r="AJ35" s="3">
        <v>8.0000000000000007E-5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P_A[[#This Row],[8+]]-P_A[[#This Row],[9+]]</f>
        <v>4.1999999999997595E-4</v>
      </c>
      <c r="AY35" s="5">
        <f>P_A[[#This Row],[9+]]-P_A[[#This Row],[10+]]</f>
        <v>9.5000000000000639E-4</v>
      </c>
      <c r="AZ35" s="5">
        <f>P_A[[#This Row],[10+]]-P_A[[#This Row],[11+]]</f>
        <v>2.0400000000000418E-3</v>
      </c>
      <c r="BA35" s="5">
        <f>P_A[[#This Row],[11+]]-P_A[[#This Row],[12+]]</f>
        <v>4.0799999999999725E-3</v>
      </c>
      <c r="BB35" s="5">
        <f>P_A[[#This Row],[12+]]-P_A[[#This Row],[13+]]</f>
        <v>7.2400000000000242E-3</v>
      </c>
      <c r="BC35" s="5">
        <f>P_A[[#This Row],[13+]]-P_A[[#This Row],[14+]]</f>
        <v>1.3070000000000026E-2</v>
      </c>
      <c r="BD35" s="5">
        <f>P_A[[#This Row],[14+]]-P_A[[#This Row],[15+]]</f>
        <v>2.1399999999999975E-2</v>
      </c>
      <c r="BE35" s="5">
        <f>P_A[[#This Row],[15+]]-P_A[[#This Row],[16+]]</f>
        <v>3.2789999999999986E-2</v>
      </c>
      <c r="BF35" s="5">
        <f>P_A[[#This Row],[16+]]-P_A[[#This Row],[17+]]</f>
        <v>4.6980000000000022E-2</v>
      </c>
      <c r="BG35" s="5">
        <f>P_A[[#This Row],[17+]]-P_A[[#This Row],[18+]]</f>
        <v>6.0189999999999966E-2</v>
      </c>
      <c r="BH35" s="5">
        <f>P_A[[#This Row],[18+]]-P_A[[#This Row],[19+]]</f>
        <v>7.8200000000000047E-2</v>
      </c>
      <c r="BI35" s="5">
        <f>P_A[[#This Row],[19+]]-P_A[[#This Row],[20+]]</f>
        <v>9.1789999999999927E-2</v>
      </c>
      <c r="BJ35" s="5">
        <f>P_A[[#This Row],[20+]]-P_A[[#This Row],[21+]]</f>
        <v>0.10075000000000001</v>
      </c>
      <c r="BK35" s="5">
        <f>P_A[[#This Row],[21+]]-P_A[[#This Row],[22+]]</f>
        <v>9.9450000000000038E-2</v>
      </c>
      <c r="BL35" s="5">
        <f>P_A[[#This Row],[22+]]-P_A[[#This Row],[23+]]</f>
        <v>9.9480000000000013E-2</v>
      </c>
      <c r="BM35" s="5">
        <f>P_A[[#This Row],[23+]]-P_A[[#This Row],[24+]]</f>
        <v>8.9469999999999994E-2</v>
      </c>
      <c r="BN35" s="5">
        <f>P_A[[#This Row],[24+]]-P_A[[#This Row],[25+]]</f>
        <v>7.5239999999999974E-2</v>
      </c>
      <c r="BO35" s="5">
        <f>P_A[[#This Row],[25+]]-P_A[[#This Row],[26+]]</f>
        <v>5.9170000000000014E-2</v>
      </c>
      <c r="BP35" s="5">
        <f>P_A[[#This Row],[26+]]-P_A[[#This Row],[27+]]</f>
        <v>4.2090000000000002E-2</v>
      </c>
      <c r="BQ35" s="5">
        <f>P_A[[#This Row],[27+]]-P_A[[#This Row],[28+]]</f>
        <v>3.0359999999999998E-2</v>
      </c>
      <c r="BR35" s="5">
        <f>P_A[[#This Row],[28+]]-P_A[[#This Row],[29+]]</f>
        <v>1.9569999999999997E-2</v>
      </c>
      <c r="BS35" s="5">
        <f>P_A[[#This Row],[29+]]-P_A[[#This Row],[30+]]</f>
        <v>1.1790000000000002E-2</v>
      </c>
      <c r="BT35" s="5">
        <f>P_A[[#This Row],[30+]]-P_A[[#This Row],[31+]]</f>
        <v>6.6399999999999992E-3</v>
      </c>
      <c r="BU35" s="5">
        <f>P_A[[#This Row],[31+]]-P_A[[#This Row],[32+]]</f>
        <v>3.4000000000000002E-3</v>
      </c>
      <c r="BV35" s="5">
        <f>P_A[[#This Row],[32+]]-P_A[[#This Row],[33+]]</f>
        <v>1.7800000000000001E-3</v>
      </c>
      <c r="BW35" s="5">
        <f>P_A[[#This Row],[33+]]-P_A[[#This Row],[34+]]</f>
        <v>8.0999999999999996E-4</v>
      </c>
      <c r="BX35" s="5">
        <f>P_A[[#This Row],[34+]]-P_A[[#This Row],[35+]]</f>
        <v>3.5999999999999997E-4</v>
      </c>
      <c r="BY35" s="5">
        <f>P_A[[#This Row],[35+]]-P_A[[#This Row],[36+]]</f>
        <v>1.3999999999999999E-4</v>
      </c>
      <c r="BZ35" s="5">
        <f>P_A[[#This Row],[36+]]-P_A[[#This Row],[37+]]</f>
        <v>8.0000000000000007E-5</v>
      </c>
      <c r="CA35" s="5">
        <f>P_A[[#This Row],[37+]]-P_A[[#This Row],[38+]]</f>
        <v>0</v>
      </c>
      <c r="CB35" s="5">
        <f>P_A[[#This Row],[38+]]-P_A[[#This Row],[39+]]</f>
        <v>0</v>
      </c>
      <c r="CC35" s="5">
        <f>P_A[[#This Row],[39+]]-P_A[[#This Row],[40+]]</f>
        <v>0</v>
      </c>
      <c r="CD35" s="5">
        <f>P_A[[#This Row],[40+]]-P_A[[#This Row],[41+]]</f>
        <v>0</v>
      </c>
      <c r="CE35" s="5">
        <f>P_A[[#This Row],[41+]]-P_A[[#This Row],[42+]]</f>
        <v>0</v>
      </c>
      <c r="CF35" s="5">
        <f>P_A[[#This Row],[42+]]-P_A[[#This Row],[43+]]</f>
        <v>0</v>
      </c>
      <c r="CG35" s="5">
        <f>P_A[[#This Row],[43+]]-P_A[[#This Row],[44+]]</f>
        <v>0</v>
      </c>
      <c r="CH35" s="5">
        <f>P_A[[#This Row],[44+]]-P_A[[#This Row],[45+]]</f>
        <v>0</v>
      </c>
      <c r="CI35" s="5">
        <f>P_A[[#This Row],[45+]]-P_A[[#This Row],[46+]]</f>
        <v>0</v>
      </c>
      <c r="CJ35" s="5">
        <f>P_A[[#This Row],[46+]]-P_A[[#This Row],[47+]]</f>
        <v>0</v>
      </c>
      <c r="CK35" s="5">
        <f>P_A[[#This Row],[47+]]-P_A[[#This Row],[48+]]</f>
        <v>0</v>
      </c>
      <c r="CL35" s="5">
        <f>P_A[[#This Row],[48+]]-P_A[[#This Row],[49+]]</f>
        <v>0</v>
      </c>
    </row>
    <row r="36" spans="1:90" x14ac:dyDescent="0.25">
      <c r="A36" s="10">
        <v>22400789</v>
      </c>
      <c r="B36" t="s">
        <v>76</v>
      </c>
      <c r="C36" t="s">
        <v>235</v>
      </c>
      <c r="D36" s="11">
        <v>0.79166666666666663</v>
      </c>
      <c r="E36" s="9" t="str">
        <f>HYPERLINK("https://www.nba.com/stats/player/1627759/boxscores-traditional", "Jaylen Brown")</f>
        <v>Jaylen Brown</v>
      </c>
      <c r="F36">
        <v>25</v>
      </c>
      <c r="G36" s="4">
        <v>5.0990000000000002</v>
      </c>
      <c r="H36" s="3">
        <v>0.99956999999999996</v>
      </c>
      <c r="I36" s="3">
        <v>0.99916000000000005</v>
      </c>
      <c r="J36" s="3">
        <v>0.99836000000000003</v>
      </c>
      <c r="K36" s="3">
        <v>0.99702000000000002</v>
      </c>
      <c r="L36" s="3">
        <v>0.99460999999999999</v>
      </c>
      <c r="M36" s="3">
        <v>0.99060999999999999</v>
      </c>
      <c r="N36" s="3">
        <v>0.98460999999999999</v>
      </c>
      <c r="O36" s="3">
        <v>0.97499999999999998</v>
      </c>
      <c r="P36" s="3">
        <v>0.96164000000000005</v>
      </c>
      <c r="Q36" s="3">
        <v>0.94179000000000002</v>
      </c>
      <c r="R36" s="3">
        <v>0.91466000000000003</v>
      </c>
      <c r="S36" s="3">
        <v>0.88100000000000001</v>
      </c>
      <c r="T36" s="3">
        <v>0.83645999999999998</v>
      </c>
      <c r="U36" s="3">
        <v>0.7823</v>
      </c>
      <c r="V36" s="3">
        <v>0.72240000000000004</v>
      </c>
      <c r="W36" s="3">
        <v>0.65173000000000003</v>
      </c>
      <c r="X36" s="3">
        <v>0.57926</v>
      </c>
      <c r="Y36" s="3">
        <v>0.5</v>
      </c>
      <c r="Z36" s="3">
        <v>0.42074</v>
      </c>
      <c r="AA36" s="3">
        <v>0.34827000000000002</v>
      </c>
      <c r="AB36" s="3">
        <v>0.27760000000000001</v>
      </c>
      <c r="AC36" s="3">
        <v>0.2177</v>
      </c>
      <c r="AD36" s="3">
        <v>0.16353999999999999</v>
      </c>
      <c r="AE36" s="3">
        <v>0.11899999999999999</v>
      </c>
      <c r="AF36" s="3">
        <v>8.5339999999999999E-2</v>
      </c>
      <c r="AG36" s="3">
        <v>5.8209999999999998E-2</v>
      </c>
      <c r="AH36" s="3">
        <v>3.8359999999999998E-2</v>
      </c>
      <c r="AI36" s="3">
        <v>2.5000000000000001E-2</v>
      </c>
      <c r="AJ36" s="3">
        <v>1.5389999999999999E-2</v>
      </c>
      <c r="AK36" s="3">
        <v>9.3900000000000008E-3</v>
      </c>
      <c r="AL36" s="3">
        <v>5.3899999999999998E-3</v>
      </c>
      <c r="AM36" s="3">
        <v>2.98E-3</v>
      </c>
      <c r="AN36" s="3">
        <v>1.64E-3</v>
      </c>
      <c r="AO36" s="3">
        <v>8.4000000000000003E-4</v>
      </c>
      <c r="AP36" s="3">
        <v>4.2999999999999999E-4</v>
      </c>
      <c r="AQ36" s="3">
        <v>2.1000000000000001E-4</v>
      </c>
      <c r="AR36" s="3">
        <v>1E-4</v>
      </c>
      <c r="AS36" s="3">
        <v>4.0000000000000003E-5</v>
      </c>
      <c r="AT36" s="3">
        <v>0</v>
      </c>
      <c r="AU36" s="3">
        <v>0</v>
      </c>
      <c r="AV36" s="3">
        <v>0</v>
      </c>
      <c r="AW36" s="3">
        <v>0</v>
      </c>
      <c r="AX36" s="5">
        <f>P_A[[#This Row],[8+]]-P_A[[#This Row],[9+]]</f>
        <v>4.0999999999991044E-4</v>
      </c>
      <c r="AY36" s="5">
        <f>P_A[[#This Row],[9+]]-P_A[[#This Row],[10+]]</f>
        <v>8.0000000000002292E-4</v>
      </c>
      <c r="AZ36" s="5">
        <f>P_A[[#This Row],[10+]]-P_A[[#This Row],[11+]]</f>
        <v>1.3400000000000079E-3</v>
      </c>
      <c r="BA36" s="5">
        <f>P_A[[#This Row],[11+]]-P_A[[#This Row],[12+]]</f>
        <v>2.4100000000000232E-3</v>
      </c>
      <c r="BB36" s="5">
        <f>P_A[[#This Row],[12+]]-P_A[[#This Row],[13+]]</f>
        <v>4.0000000000000036E-3</v>
      </c>
      <c r="BC36" s="5">
        <f>P_A[[#This Row],[13+]]-P_A[[#This Row],[14+]]</f>
        <v>6.0000000000000053E-3</v>
      </c>
      <c r="BD36" s="5">
        <f>P_A[[#This Row],[14+]]-P_A[[#This Row],[15+]]</f>
        <v>9.6100000000000074E-3</v>
      </c>
      <c r="BE36" s="5">
        <f>P_A[[#This Row],[15+]]-P_A[[#This Row],[16+]]</f>
        <v>1.3359999999999927E-2</v>
      </c>
      <c r="BF36" s="5">
        <f>P_A[[#This Row],[16+]]-P_A[[#This Row],[17+]]</f>
        <v>1.9850000000000034E-2</v>
      </c>
      <c r="BG36" s="5">
        <f>P_A[[#This Row],[17+]]-P_A[[#This Row],[18+]]</f>
        <v>2.7129999999999987E-2</v>
      </c>
      <c r="BH36" s="5">
        <f>P_A[[#This Row],[18+]]-P_A[[#This Row],[19+]]</f>
        <v>3.3660000000000023E-2</v>
      </c>
      <c r="BI36" s="5">
        <f>P_A[[#This Row],[19+]]-P_A[[#This Row],[20+]]</f>
        <v>4.4540000000000024E-2</v>
      </c>
      <c r="BJ36" s="5">
        <f>P_A[[#This Row],[20+]]-P_A[[#This Row],[21+]]</f>
        <v>5.4159999999999986E-2</v>
      </c>
      <c r="BK36" s="5">
        <f>P_A[[#This Row],[21+]]-P_A[[#This Row],[22+]]</f>
        <v>5.9899999999999953E-2</v>
      </c>
      <c r="BL36" s="5">
        <f>P_A[[#This Row],[22+]]-P_A[[#This Row],[23+]]</f>
        <v>7.0670000000000011E-2</v>
      </c>
      <c r="BM36" s="5">
        <f>P_A[[#This Row],[23+]]-P_A[[#This Row],[24+]]</f>
        <v>7.2470000000000034E-2</v>
      </c>
      <c r="BN36" s="5">
        <f>P_A[[#This Row],[24+]]-P_A[[#This Row],[25+]]</f>
        <v>7.9259999999999997E-2</v>
      </c>
      <c r="BO36" s="5">
        <f>P_A[[#This Row],[25+]]-P_A[[#This Row],[26+]]</f>
        <v>7.9259999999999997E-2</v>
      </c>
      <c r="BP36" s="5">
        <f>P_A[[#This Row],[26+]]-P_A[[#This Row],[27+]]</f>
        <v>7.2469999999999979E-2</v>
      </c>
      <c r="BQ36" s="5">
        <f>P_A[[#This Row],[27+]]-P_A[[#This Row],[28+]]</f>
        <v>7.0670000000000011E-2</v>
      </c>
      <c r="BR36" s="5">
        <f>P_A[[#This Row],[28+]]-P_A[[#This Row],[29+]]</f>
        <v>5.9900000000000009E-2</v>
      </c>
      <c r="BS36" s="5">
        <f>P_A[[#This Row],[29+]]-P_A[[#This Row],[30+]]</f>
        <v>5.4160000000000014E-2</v>
      </c>
      <c r="BT36" s="5">
        <f>P_A[[#This Row],[30+]]-P_A[[#This Row],[31+]]</f>
        <v>4.4539999999999996E-2</v>
      </c>
      <c r="BU36" s="5">
        <f>P_A[[#This Row],[31+]]-P_A[[#This Row],[32+]]</f>
        <v>3.3659999999999995E-2</v>
      </c>
      <c r="BV36" s="5">
        <f>P_A[[#This Row],[32+]]-P_A[[#This Row],[33+]]</f>
        <v>2.7130000000000001E-2</v>
      </c>
      <c r="BW36" s="5">
        <f>P_A[[#This Row],[33+]]-P_A[[#This Row],[34+]]</f>
        <v>1.985E-2</v>
      </c>
      <c r="BX36" s="5">
        <f>P_A[[#This Row],[34+]]-P_A[[#This Row],[35+]]</f>
        <v>1.3359999999999997E-2</v>
      </c>
      <c r="BY36" s="5">
        <f>P_A[[#This Row],[35+]]-P_A[[#This Row],[36+]]</f>
        <v>9.6100000000000022E-3</v>
      </c>
      <c r="BZ36" s="5">
        <f>P_A[[#This Row],[36+]]-P_A[[#This Row],[37+]]</f>
        <v>5.9999999999999984E-3</v>
      </c>
      <c r="CA36" s="5">
        <f>P_A[[#This Row],[37+]]-P_A[[#This Row],[38+]]</f>
        <v>4.000000000000001E-3</v>
      </c>
      <c r="CB36" s="5">
        <f>P_A[[#This Row],[38+]]-P_A[[#This Row],[39+]]</f>
        <v>2.4099999999999998E-3</v>
      </c>
      <c r="CC36" s="5">
        <f>P_A[[#This Row],[39+]]-P_A[[#This Row],[40+]]</f>
        <v>1.34E-3</v>
      </c>
      <c r="CD36" s="5">
        <f>P_A[[#This Row],[40+]]-P_A[[#This Row],[41+]]</f>
        <v>7.9999999999999993E-4</v>
      </c>
      <c r="CE36" s="5">
        <f>P_A[[#This Row],[41+]]-P_A[[#This Row],[42+]]</f>
        <v>4.1000000000000005E-4</v>
      </c>
      <c r="CF36" s="5">
        <f>P_A[[#This Row],[42+]]-P_A[[#This Row],[43+]]</f>
        <v>2.1999999999999998E-4</v>
      </c>
      <c r="CG36" s="5">
        <f>P_A[[#This Row],[43+]]-P_A[[#This Row],[44+]]</f>
        <v>1.1E-4</v>
      </c>
      <c r="CH36" s="5">
        <f>P_A[[#This Row],[44+]]-P_A[[#This Row],[45+]]</f>
        <v>6.0000000000000002E-5</v>
      </c>
      <c r="CI36" s="5">
        <f>P_A[[#This Row],[45+]]-P_A[[#This Row],[46+]]</f>
        <v>4.0000000000000003E-5</v>
      </c>
      <c r="CJ36" s="5">
        <f>P_A[[#This Row],[46+]]-P_A[[#This Row],[47+]]</f>
        <v>0</v>
      </c>
      <c r="CK36" s="5">
        <f>P_A[[#This Row],[47+]]-P_A[[#This Row],[48+]]</f>
        <v>0</v>
      </c>
      <c r="CL36" s="5">
        <f>P_A[[#This Row],[48+]]-P_A[[#This Row],[49+]]</f>
        <v>0</v>
      </c>
    </row>
    <row r="37" spans="1:90" x14ac:dyDescent="0.25">
      <c r="A37" s="10">
        <v>22400789</v>
      </c>
      <c r="B37" t="s">
        <v>76</v>
      </c>
      <c r="C37" t="s">
        <v>235</v>
      </c>
      <c r="D37" s="11">
        <v>0.79166666666666663</v>
      </c>
      <c r="E37" s="9" t="str">
        <f>HYPERLINK("https://www.nba.com/stats/player/204001/boxscores-traditional", "Kristaps Porzingis")</f>
        <v>Kristaps Porzingis</v>
      </c>
      <c r="F37">
        <v>21.8</v>
      </c>
      <c r="G37" s="4">
        <v>4.2610000000000001</v>
      </c>
      <c r="H37" s="3">
        <v>0.99939999999999996</v>
      </c>
      <c r="I37" s="3">
        <v>0.99865000000000004</v>
      </c>
      <c r="J37" s="3">
        <v>0.99719999999999998</v>
      </c>
      <c r="K37" s="3">
        <v>0.99429999999999996</v>
      </c>
      <c r="L37" s="3">
        <v>0.98928000000000005</v>
      </c>
      <c r="M37" s="3">
        <v>0.98077000000000003</v>
      </c>
      <c r="N37" s="3">
        <v>0.96638000000000002</v>
      </c>
      <c r="O37" s="3">
        <v>0.94520000000000004</v>
      </c>
      <c r="P37" s="3">
        <v>0.91308999999999996</v>
      </c>
      <c r="Q37" s="3">
        <v>0.87075999999999998</v>
      </c>
      <c r="R37" s="3">
        <v>0.81327000000000005</v>
      </c>
      <c r="S37" s="3">
        <v>0.74536999999999998</v>
      </c>
      <c r="T37" s="3">
        <v>0.66276000000000002</v>
      </c>
      <c r="U37" s="3">
        <v>0.57535000000000003</v>
      </c>
      <c r="V37" s="3">
        <v>0.48005999999999999</v>
      </c>
      <c r="W37" s="3">
        <v>0.38973999999999998</v>
      </c>
      <c r="X37" s="3">
        <v>0.30153000000000002</v>
      </c>
      <c r="Y37" s="3">
        <v>0.22663</v>
      </c>
      <c r="Z37" s="3">
        <v>0.16109000000000001</v>
      </c>
      <c r="AA37" s="3">
        <v>0.11123</v>
      </c>
      <c r="AB37" s="3">
        <v>7.2150000000000006E-2</v>
      </c>
      <c r="AC37" s="3">
        <v>4.5510000000000002E-2</v>
      </c>
      <c r="AD37" s="3">
        <v>2.743E-2</v>
      </c>
      <c r="AE37" s="3">
        <v>1.5389999999999999E-2</v>
      </c>
      <c r="AF37" s="3">
        <v>8.4200000000000004E-3</v>
      </c>
      <c r="AG37" s="3">
        <v>4.2700000000000004E-3</v>
      </c>
      <c r="AH37" s="3">
        <v>2.1199999999999999E-3</v>
      </c>
      <c r="AI37" s="3">
        <v>9.7000000000000005E-4</v>
      </c>
      <c r="AJ37" s="3">
        <v>4.2999999999999999E-4</v>
      </c>
      <c r="AK37" s="3">
        <v>1.8000000000000001E-4</v>
      </c>
      <c r="AL37" s="3">
        <v>6.9999999999999994E-5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7.499999999999174E-4</v>
      </c>
      <c r="AY37" s="5">
        <f>P_A[[#This Row],[9+]]-P_A[[#This Row],[10+]]</f>
        <v>1.4500000000000624E-3</v>
      </c>
      <c r="AZ37" s="5">
        <f>P_A[[#This Row],[10+]]-P_A[[#This Row],[11+]]</f>
        <v>2.9000000000000137E-3</v>
      </c>
      <c r="BA37" s="5">
        <f>P_A[[#This Row],[11+]]-P_A[[#This Row],[12+]]</f>
        <v>5.0199999999999134E-3</v>
      </c>
      <c r="BB37" s="5">
        <f>P_A[[#This Row],[12+]]-P_A[[#This Row],[13+]]</f>
        <v>8.5100000000000176E-3</v>
      </c>
      <c r="BC37" s="5">
        <f>P_A[[#This Row],[13+]]-P_A[[#This Row],[14+]]</f>
        <v>1.4390000000000014E-2</v>
      </c>
      <c r="BD37" s="5">
        <f>P_A[[#This Row],[14+]]-P_A[[#This Row],[15+]]</f>
        <v>2.1179999999999977E-2</v>
      </c>
      <c r="BE37" s="5">
        <f>P_A[[#This Row],[15+]]-P_A[[#This Row],[16+]]</f>
        <v>3.2110000000000083E-2</v>
      </c>
      <c r="BF37" s="5">
        <f>P_A[[#This Row],[16+]]-P_A[[#This Row],[17+]]</f>
        <v>4.2329999999999979E-2</v>
      </c>
      <c r="BG37" s="5">
        <f>P_A[[#This Row],[17+]]-P_A[[#This Row],[18+]]</f>
        <v>5.748999999999993E-2</v>
      </c>
      <c r="BH37" s="5">
        <f>P_A[[#This Row],[18+]]-P_A[[#This Row],[19+]]</f>
        <v>6.7900000000000071E-2</v>
      </c>
      <c r="BI37" s="5">
        <f>P_A[[#This Row],[19+]]-P_A[[#This Row],[20+]]</f>
        <v>8.2609999999999961E-2</v>
      </c>
      <c r="BJ37" s="5">
        <f>P_A[[#This Row],[20+]]-P_A[[#This Row],[21+]]</f>
        <v>8.7409999999999988E-2</v>
      </c>
      <c r="BK37" s="5">
        <f>P_A[[#This Row],[21+]]-P_A[[#This Row],[22+]]</f>
        <v>9.5290000000000041E-2</v>
      </c>
      <c r="BL37" s="5">
        <f>P_A[[#This Row],[22+]]-P_A[[#This Row],[23+]]</f>
        <v>9.0320000000000011E-2</v>
      </c>
      <c r="BM37" s="5">
        <f>P_A[[#This Row],[23+]]-P_A[[#This Row],[24+]]</f>
        <v>8.8209999999999955E-2</v>
      </c>
      <c r="BN37" s="5">
        <f>P_A[[#This Row],[24+]]-P_A[[#This Row],[25+]]</f>
        <v>7.4900000000000022E-2</v>
      </c>
      <c r="BO37" s="5">
        <f>P_A[[#This Row],[25+]]-P_A[[#This Row],[26+]]</f>
        <v>6.5539999999999987E-2</v>
      </c>
      <c r="BP37" s="5">
        <f>P_A[[#This Row],[26+]]-P_A[[#This Row],[27+]]</f>
        <v>4.9860000000000015E-2</v>
      </c>
      <c r="BQ37" s="5">
        <f>P_A[[#This Row],[27+]]-P_A[[#This Row],[28+]]</f>
        <v>3.907999999999999E-2</v>
      </c>
      <c r="BR37" s="5">
        <f>P_A[[#This Row],[28+]]-P_A[[#This Row],[29+]]</f>
        <v>2.6640000000000004E-2</v>
      </c>
      <c r="BS37" s="5">
        <f>P_A[[#This Row],[29+]]-P_A[[#This Row],[30+]]</f>
        <v>1.8080000000000002E-2</v>
      </c>
      <c r="BT37" s="5">
        <f>P_A[[#This Row],[30+]]-P_A[[#This Row],[31+]]</f>
        <v>1.204E-2</v>
      </c>
      <c r="BU37" s="5">
        <f>P_A[[#This Row],[31+]]-P_A[[#This Row],[32+]]</f>
        <v>6.9699999999999988E-3</v>
      </c>
      <c r="BV37" s="5">
        <f>P_A[[#This Row],[32+]]-P_A[[#This Row],[33+]]</f>
        <v>4.15E-3</v>
      </c>
      <c r="BW37" s="5">
        <f>P_A[[#This Row],[33+]]-P_A[[#This Row],[34+]]</f>
        <v>2.1500000000000004E-3</v>
      </c>
      <c r="BX37" s="5">
        <f>P_A[[#This Row],[34+]]-P_A[[#This Row],[35+]]</f>
        <v>1.15E-3</v>
      </c>
      <c r="BY37" s="5">
        <f>P_A[[#This Row],[35+]]-P_A[[#This Row],[36+]]</f>
        <v>5.4000000000000012E-4</v>
      </c>
      <c r="BZ37" s="5">
        <f>P_A[[#This Row],[36+]]-P_A[[#This Row],[37+]]</f>
        <v>2.5000000000000001E-4</v>
      </c>
      <c r="CA37" s="5">
        <f>P_A[[#This Row],[37+]]-P_A[[#This Row],[38+]]</f>
        <v>1.1000000000000002E-4</v>
      </c>
      <c r="CB37" s="5">
        <f>P_A[[#This Row],[38+]]-P_A[[#This Row],[39+]]</f>
        <v>6.9999999999999994E-5</v>
      </c>
      <c r="CC37" s="5">
        <f>P_A[[#This Row],[39+]]-P_A[[#This Row],[40+]]</f>
        <v>0</v>
      </c>
      <c r="CD37" s="5">
        <f>P_A[[#This Row],[40+]]-P_A[[#This Row],[41+]]</f>
        <v>0</v>
      </c>
      <c r="CE37" s="5">
        <f>P_A[[#This Row],[41+]]-P_A[[#This Row],[42+]]</f>
        <v>0</v>
      </c>
      <c r="CF37" s="5">
        <f>P_A[[#This Row],[42+]]-P_A[[#This Row],[43+]]</f>
        <v>0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22400789</v>
      </c>
      <c r="B38" t="s">
        <v>76</v>
      </c>
      <c r="C38" t="s">
        <v>235</v>
      </c>
      <c r="D38" s="11">
        <v>0.79166666666666663</v>
      </c>
      <c r="E38" s="9" t="str">
        <f>HYPERLINK("https://www.nba.com/stats/player/1628369/boxscores-traditional", "Jayson Tatum")</f>
        <v>Jayson Tatum</v>
      </c>
      <c r="F38">
        <v>33.6</v>
      </c>
      <c r="G38" s="4">
        <v>7.99</v>
      </c>
      <c r="H38" s="3">
        <v>0.99931000000000003</v>
      </c>
      <c r="I38" s="3">
        <v>0.99895999999999996</v>
      </c>
      <c r="J38" s="3">
        <v>0.99841000000000002</v>
      </c>
      <c r="K38" s="3">
        <v>0.99766999999999995</v>
      </c>
      <c r="L38" s="3">
        <v>0.99653000000000003</v>
      </c>
      <c r="M38" s="3">
        <v>0.99505999999999994</v>
      </c>
      <c r="N38" s="3">
        <v>0.99285999999999996</v>
      </c>
      <c r="O38" s="3">
        <v>0.99009999999999998</v>
      </c>
      <c r="P38" s="3">
        <v>0.98609999999999998</v>
      </c>
      <c r="Q38" s="3">
        <v>0.98124</v>
      </c>
      <c r="R38" s="3">
        <v>0.97441</v>
      </c>
      <c r="S38" s="3">
        <v>0.96638000000000002</v>
      </c>
      <c r="T38" s="3">
        <v>0.95543</v>
      </c>
      <c r="U38" s="3">
        <v>0.94294999999999995</v>
      </c>
      <c r="V38" s="3">
        <v>0.92647000000000002</v>
      </c>
      <c r="W38" s="3">
        <v>0.90824000000000005</v>
      </c>
      <c r="X38" s="3">
        <v>0.88492999999999999</v>
      </c>
      <c r="Y38" s="3">
        <v>0.85992999999999997</v>
      </c>
      <c r="Z38" s="3">
        <v>0.82894000000000001</v>
      </c>
      <c r="AA38" s="3">
        <v>0.79673000000000005</v>
      </c>
      <c r="AB38" s="3">
        <v>0.75804000000000005</v>
      </c>
      <c r="AC38" s="3">
        <v>0.71904000000000001</v>
      </c>
      <c r="AD38" s="3">
        <v>0.67364000000000002</v>
      </c>
      <c r="AE38" s="3">
        <v>0.62929999999999997</v>
      </c>
      <c r="AF38" s="3">
        <v>0.57926</v>
      </c>
      <c r="AG38" s="3">
        <v>0.53188000000000002</v>
      </c>
      <c r="AH38" s="3">
        <v>0.48005999999999999</v>
      </c>
      <c r="AI38" s="3">
        <v>0.42858000000000002</v>
      </c>
      <c r="AJ38" s="3">
        <v>0.38208999999999999</v>
      </c>
      <c r="AK38" s="3">
        <v>0.33360000000000001</v>
      </c>
      <c r="AL38" s="3">
        <v>0.29115999999999997</v>
      </c>
      <c r="AM38" s="3">
        <v>0.24825</v>
      </c>
      <c r="AN38" s="3">
        <v>0.21185999999999999</v>
      </c>
      <c r="AO38" s="3">
        <v>0.17619000000000001</v>
      </c>
      <c r="AP38" s="3">
        <v>0.14685999999999999</v>
      </c>
      <c r="AQ38" s="3">
        <v>0.11899999999999999</v>
      </c>
      <c r="AR38" s="3">
        <v>9.6799999999999997E-2</v>
      </c>
      <c r="AS38" s="3">
        <v>7.6359999999999997E-2</v>
      </c>
      <c r="AT38" s="3">
        <v>6.0569999999999999E-2</v>
      </c>
      <c r="AU38" s="3">
        <v>4.648E-2</v>
      </c>
      <c r="AV38" s="3">
        <v>3.5929999999999997E-2</v>
      </c>
      <c r="AW38" s="3">
        <v>2.6800000000000001E-2</v>
      </c>
      <c r="AX38" s="5">
        <f>P_A[[#This Row],[8+]]-P_A[[#This Row],[9+]]</f>
        <v>3.5000000000007248E-4</v>
      </c>
      <c r="AY38" s="5">
        <f>P_A[[#This Row],[9+]]-P_A[[#This Row],[10+]]</f>
        <v>5.4999999999993943E-4</v>
      </c>
      <c r="AZ38" s="5">
        <f>P_A[[#This Row],[10+]]-P_A[[#This Row],[11+]]</f>
        <v>7.4000000000007393E-4</v>
      </c>
      <c r="BA38" s="5">
        <f>P_A[[#This Row],[11+]]-P_A[[#This Row],[12+]]</f>
        <v>1.1399999999999189E-3</v>
      </c>
      <c r="BB38" s="5">
        <f>P_A[[#This Row],[12+]]-P_A[[#This Row],[13+]]</f>
        <v>1.4700000000000824E-3</v>
      </c>
      <c r="BC38" s="5">
        <f>P_A[[#This Row],[13+]]-P_A[[#This Row],[14+]]</f>
        <v>2.1999999999999797E-3</v>
      </c>
      <c r="BD38" s="5">
        <f>P_A[[#This Row],[14+]]-P_A[[#This Row],[15+]]</f>
        <v>2.7599999999999847E-3</v>
      </c>
      <c r="BE38" s="5">
        <f>P_A[[#This Row],[15+]]-P_A[[#This Row],[16+]]</f>
        <v>4.0000000000000036E-3</v>
      </c>
      <c r="BF38" s="5">
        <f>P_A[[#This Row],[16+]]-P_A[[#This Row],[17+]]</f>
        <v>4.8599999999999755E-3</v>
      </c>
      <c r="BG38" s="5">
        <f>P_A[[#This Row],[17+]]-P_A[[#This Row],[18+]]</f>
        <v>6.8300000000000027E-3</v>
      </c>
      <c r="BH38" s="5">
        <f>P_A[[#This Row],[18+]]-P_A[[#This Row],[19+]]</f>
        <v>8.0299999999999816E-3</v>
      </c>
      <c r="BI38" s="5">
        <f>P_A[[#This Row],[19+]]-P_A[[#This Row],[20+]]</f>
        <v>1.0950000000000015E-2</v>
      </c>
      <c r="BJ38" s="5">
        <f>P_A[[#This Row],[20+]]-P_A[[#This Row],[21+]]</f>
        <v>1.2480000000000047E-2</v>
      </c>
      <c r="BK38" s="5">
        <f>P_A[[#This Row],[21+]]-P_A[[#This Row],[22+]]</f>
        <v>1.6479999999999939E-2</v>
      </c>
      <c r="BL38" s="5">
        <f>P_A[[#This Row],[22+]]-P_A[[#This Row],[23+]]</f>
        <v>1.8229999999999968E-2</v>
      </c>
      <c r="BM38" s="5">
        <f>P_A[[#This Row],[23+]]-P_A[[#This Row],[24+]]</f>
        <v>2.3310000000000053E-2</v>
      </c>
      <c r="BN38" s="5">
        <f>P_A[[#This Row],[24+]]-P_A[[#This Row],[25+]]</f>
        <v>2.5000000000000022E-2</v>
      </c>
      <c r="BO38" s="5">
        <f>P_A[[#This Row],[25+]]-P_A[[#This Row],[26+]]</f>
        <v>3.0989999999999962E-2</v>
      </c>
      <c r="BP38" s="5">
        <f>P_A[[#This Row],[26+]]-P_A[[#This Row],[27+]]</f>
        <v>3.2209999999999961E-2</v>
      </c>
      <c r="BQ38" s="5">
        <f>P_A[[#This Row],[27+]]-P_A[[#This Row],[28+]]</f>
        <v>3.8690000000000002E-2</v>
      </c>
      <c r="BR38" s="5">
        <f>P_A[[#This Row],[28+]]-P_A[[#This Row],[29+]]</f>
        <v>3.9000000000000035E-2</v>
      </c>
      <c r="BS38" s="5">
        <f>P_A[[#This Row],[29+]]-P_A[[#This Row],[30+]]</f>
        <v>4.5399999999999996E-2</v>
      </c>
      <c r="BT38" s="5">
        <f>P_A[[#This Row],[30+]]-P_A[[#This Row],[31+]]</f>
        <v>4.4340000000000046E-2</v>
      </c>
      <c r="BU38" s="5">
        <f>P_A[[#This Row],[31+]]-P_A[[#This Row],[32+]]</f>
        <v>5.0039999999999973E-2</v>
      </c>
      <c r="BV38" s="5">
        <f>P_A[[#This Row],[32+]]-P_A[[#This Row],[33+]]</f>
        <v>4.7379999999999978E-2</v>
      </c>
      <c r="BW38" s="5">
        <f>P_A[[#This Row],[33+]]-P_A[[#This Row],[34+]]</f>
        <v>5.1820000000000033E-2</v>
      </c>
      <c r="BX38" s="5">
        <f>P_A[[#This Row],[34+]]-P_A[[#This Row],[35+]]</f>
        <v>5.147999999999997E-2</v>
      </c>
      <c r="BY38" s="5">
        <f>P_A[[#This Row],[35+]]-P_A[[#This Row],[36+]]</f>
        <v>4.6490000000000031E-2</v>
      </c>
      <c r="BZ38" s="5">
        <f>P_A[[#This Row],[36+]]-P_A[[#This Row],[37+]]</f>
        <v>4.8489999999999978E-2</v>
      </c>
      <c r="CA38" s="5">
        <f>P_A[[#This Row],[37+]]-P_A[[#This Row],[38+]]</f>
        <v>4.2440000000000033E-2</v>
      </c>
      <c r="CB38" s="5">
        <f>P_A[[#This Row],[38+]]-P_A[[#This Row],[39+]]</f>
        <v>4.2909999999999976E-2</v>
      </c>
      <c r="CC38" s="5">
        <f>P_A[[#This Row],[39+]]-P_A[[#This Row],[40+]]</f>
        <v>3.6390000000000006E-2</v>
      </c>
      <c r="CD38" s="5">
        <f>P_A[[#This Row],[40+]]-P_A[[#This Row],[41+]]</f>
        <v>3.566999999999998E-2</v>
      </c>
      <c r="CE38" s="5">
        <f>P_A[[#This Row],[41+]]-P_A[[#This Row],[42+]]</f>
        <v>2.9330000000000023E-2</v>
      </c>
      <c r="CF38" s="5">
        <f>P_A[[#This Row],[42+]]-P_A[[#This Row],[43+]]</f>
        <v>2.7859999999999996E-2</v>
      </c>
      <c r="CG38" s="5">
        <f>P_A[[#This Row],[43+]]-P_A[[#This Row],[44+]]</f>
        <v>2.2199999999999998E-2</v>
      </c>
      <c r="CH38" s="5">
        <f>P_A[[#This Row],[44+]]-P_A[[#This Row],[45+]]</f>
        <v>2.044E-2</v>
      </c>
      <c r="CI38" s="5">
        <f>P_A[[#This Row],[45+]]-P_A[[#This Row],[46+]]</f>
        <v>1.5789999999999998E-2</v>
      </c>
      <c r="CJ38" s="5">
        <f>P_A[[#This Row],[46+]]-P_A[[#This Row],[47+]]</f>
        <v>1.4089999999999998E-2</v>
      </c>
      <c r="CK38" s="5">
        <f>P_A[[#This Row],[47+]]-P_A[[#This Row],[48+]]</f>
        <v>1.0550000000000004E-2</v>
      </c>
      <c r="CL38" s="5">
        <f>P_A[[#This Row],[48+]]-P_A[[#This Row],[49+]]</f>
        <v>9.1299999999999958E-3</v>
      </c>
    </row>
    <row r="39" spans="1:90" x14ac:dyDescent="0.25">
      <c r="A39" s="10">
        <v>22400789</v>
      </c>
      <c r="B39" t="s">
        <v>76</v>
      </c>
      <c r="C39" t="s">
        <v>235</v>
      </c>
      <c r="D39" s="11">
        <v>0.79166666666666663</v>
      </c>
      <c r="E39" s="9" t="str">
        <f>HYPERLINK("https://www.nba.com/stats/player/1630202/boxscores-traditional", "Payton Pritchard")</f>
        <v>Payton Pritchard</v>
      </c>
      <c r="F39">
        <v>18.8</v>
      </c>
      <c r="G39" s="4">
        <v>7.5469999999999997</v>
      </c>
      <c r="H39" s="3">
        <v>0.92364000000000002</v>
      </c>
      <c r="I39" s="3">
        <v>0.9032</v>
      </c>
      <c r="J39" s="3">
        <v>0.879</v>
      </c>
      <c r="K39" s="3">
        <v>0.84848999999999997</v>
      </c>
      <c r="L39" s="3">
        <v>0.81594</v>
      </c>
      <c r="M39" s="3">
        <v>0.77934999999999999</v>
      </c>
      <c r="N39" s="3">
        <v>0.73890999999999996</v>
      </c>
      <c r="O39" s="3">
        <v>0.69145999999999996</v>
      </c>
      <c r="P39" s="3">
        <v>0.64431000000000005</v>
      </c>
      <c r="Q39" s="3">
        <v>0.59482999999999997</v>
      </c>
      <c r="R39" s="3">
        <v>0.54379999999999995</v>
      </c>
      <c r="S39" s="3">
        <v>0.48803000000000002</v>
      </c>
      <c r="T39" s="3">
        <v>0.43643999999999999</v>
      </c>
      <c r="U39" s="3">
        <v>0.38590999999999998</v>
      </c>
      <c r="V39" s="3">
        <v>0.33723999999999998</v>
      </c>
      <c r="W39" s="3">
        <v>0.28774</v>
      </c>
      <c r="X39" s="3">
        <v>0.24510000000000001</v>
      </c>
      <c r="Y39" s="3">
        <v>0.20610999999999999</v>
      </c>
      <c r="Z39" s="3">
        <v>0.17105999999999999</v>
      </c>
      <c r="AA39" s="3">
        <v>0.13786000000000001</v>
      </c>
      <c r="AB39" s="3">
        <v>0.11123</v>
      </c>
      <c r="AC39" s="3">
        <v>8.8510000000000005E-2</v>
      </c>
      <c r="AD39" s="3">
        <v>6.9440000000000002E-2</v>
      </c>
      <c r="AE39" s="3">
        <v>5.262E-2</v>
      </c>
      <c r="AF39" s="3">
        <v>4.0059999999999998E-2</v>
      </c>
      <c r="AG39" s="3">
        <v>3.005E-2</v>
      </c>
      <c r="AH39" s="3">
        <v>2.222E-2</v>
      </c>
      <c r="AI39" s="3">
        <v>1.5779999999999999E-2</v>
      </c>
      <c r="AJ39" s="3">
        <v>1.1299999999999999E-2</v>
      </c>
      <c r="AK39" s="3">
        <v>7.9799999999999992E-3</v>
      </c>
      <c r="AL39" s="3">
        <v>5.5399999999999998E-3</v>
      </c>
      <c r="AM39" s="3">
        <v>3.6800000000000001E-3</v>
      </c>
      <c r="AN39" s="3">
        <v>2.48E-3</v>
      </c>
      <c r="AO39" s="3">
        <v>1.64E-3</v>
      </c>
      <c r="AP39" s="3">
        <v>1.07E-3</v>
      </c>
      <c r="AQ39" s="3">
        <v>6.6E-4</v>
      </c>
      <c r="AR39" s="3">
        <v>4.2000000000000002E-4</v>
      </c>
      <c r="AS39" s="3">
        <v>2.5999999999999998E-4</v>
      </c>
      <c r="AT39" s="3">
        <v>1.6000000000000001E-4</v>
      </c>
      <c r="AU39" s="3">
        <v>9.0000000000000006E-5</v>
      </c>
      <c r="AV39" s="3">
        <v>5.0000000000000002E-5</v>
      </c>
      <c r="AW39" s="3">
        <v>0</v>
      </c>
      <c r="AX39" s="5">
        <f>P_A[[#This Row],[8+]]-P_A[[#This Row],[9+]]</f>
        <v>2.0440000000000014E-2</v>
      </c>
      <c r="AY39" s="5">
        <f>P_A[[#This Row],[9+]]-P_A[[#This Row],[10+]]</f>
        <v>2.4199999999999999E-2</v>
      </c>
      <c r="AZ39" s="5">
        <f>P_A[[#This Row],[10+]]-P_A[[#This Row],[11+]]</f>
        <v>3.0510000000000037E-2</v>
      </c>
      <c r="BA39" s="5">
        <f>P_A[[#This Row],[11+]]-P_A[[#This Row],[12+]]</f>
        <v>3.2549999999999968E-2</v>
      </c>
      <c r="BB39" s="5">
        <f>P_A[[#This Row],[12+]]-P_A[[#This Row],[13+]]</f>
        <v>3.6590000000000011E-2</v>
      </c>
      <c r="BC39" s="5">
        <f>P_A[[#This Row],[13+]]-P_A[[#This Row],[14+]]</f>
        <v>4.0440000000000031E-2</v>
      </c>
      <c r="BD39" s="5">
        <f>P_A[[#This Row],[14+]]-P_A[[#This Row],[15+]]</f>
        <v>4.7449999999999992E-2</v>
      </c>
      <c r="BE39" s="5">
        <f>P_A[[#This Row],[15+]]-P_A[[#This Row],[16+]]</f>
        <v>4.7149999999999914E-2</v>
      </c>
      <c r="BF39" s="5">
        <f>P_A[[#This Row],[16+]]-P_A[[#This Row],[17+]]</f>
        <v>4.9480000000000079E-2</v>
      </c>
      <c r="BG39" s="5">
        <f>P_A[[#This Row],[17+]]-P_A[[#This Row],[18+]]</f>
        <v>5.103000000000002E-2</v>
      </c>
      <c r="BH39" s="5">
        <f>P_A[[#This Row],[18+]]-P_A[[#This Row],[19+]]</f>
        <v>5.5769999999999931E-2</v>
      </c>
      <c r="BI39" s="5">
        <f>P_A[[#This Row],[19+]]-P_A[[#This Row],[20+]]</f>
        <v>5.1590000000000025E-2</v>
      </c>
      <c r="BJ39" s="5">
        <f>P_A[[#This Row],[20+]]-P_A[[#This Row],[21+]]</f>
        <v>5.0530000000000019E-2</v>
      </c>
      <c r="BK39" s="5">
        <f>P_A[[#This Row],[21+]]-P_A[[#This Row],[22+]]</f>
        <v>4.8669999999999991E-2</v>
      </c>
      <c r="BL39" s="5">
        <f>P_A[[#This Row],[22+]]-P_A[[#This Row],[23+]]</f>
        <v>4.9499999999999988E-2</v>
      </c>
      <c r="BM39" s="5">
        <f>P_A[[#This Row],[23+]]-P_A[[#This Row],[24+]]</f>
        <v>4.2639999999999983E-2</v>
      </c>
      <c r="BN39" s="5">
        <f>P_A[[#This Row],[24+]]-P_A[[#This Row],[25+]]</f>
        <v>3.8990000000000025E-2</v>
      </c>
      <c r="BO39" s="5">
        <f>P_A[[#This Row],[25+]]-P_A[[#This Row],[26+]]</f>
        <v>3.5049999999999998E-2</v>
      </c>
      <c r="BP39" s="5">
        <f>P_A[[#This Row],[26+]]-P_A[[#This Row],[27+]]</f>
        <v>3.319999999999998E-2</v>
      </c>
      <c r="BQ39" s="5">
        <f>P_A[[#This Row],[27+]]-P_A[[#This Row],[28+]]</f>
        <v>2.6630000000000015E-2</v>
      </c>
      <c r="BR39" s="5">
        <f>P_A[[#This Row],[28+]]-P_A[[#This Row],[29+]]</f>
        <v>2.271999999999999E-2</v>
      </c>
      <c r="BS39" s="5">
        <f>P_A[[#This Row],[29+]]-P_A[[#This Row],[30+]]</f>
        <v>1.9070000000000004E-2</v>
      </c>
      <c r="BT39" s="5">
        <f>P_A[[#This Row],[30+]]-P_A[[#This Row],[31+]]</f>
        <v>1.6820000000000002E-2</v>
      </c>
      <c r="BU39" s="5">
        <f>P_A[[#This Row],[31+]]-P_A[[#This Row],[32+]]</f>
        <v>1.2560000000000002E-2</v>
      </c>
      <c r="BV39" s="5">
        <f>P_A[[#This Row],[32+]]-P_A[[#This Row],[33+]]</f>
        <v>1.0009999999999998E-2</v>
      </c>
      <c r="BW39" s="5">
        <f>P_A[[#This Row],[33+]]-P_A[[#This Row],[34+]]</f>
        <v>7.8300000000000002E-3</v>
      </c>
      <c r="BX39" s="5">
        <f>P_A[[#This Row],[34+]]-P_A[[#This Row],[35+]]</f>
        <v>6.4400000000000013E-3</v>
      </c>
      <c r="BY39" s="5">
        <f>P_A[[#This Row],[35+]]-P_A[[#This Row],[36+]]</f>
        <v>4.4799999999999996E-3</v>
      </c>
      <c r="BZ39" s="5">
        <f>P_A[[#This Row],[36+]]-P_A[[#This Row],[37+]]</f>
        <v>3.32E-3</v>
      </c>
      <c r="CA39" s="5">
        <f>P_A[[#This Row],[37+]]-P_A[[#This Row],[38+]]</f>
        <v>2.4399999999999995E-3</v>
      </c>
      <c r="CB39" s="5">
        <f>P_A[[#This Row],[38+]]-P_A[[#This Row],[39+]]</f>
        <v>1.8599999999999997E-3</v>
      </c>
      <c r="CC39" s="5">
        <f>P_A[[#This Row],[39+]]-P_A[[#This Row],[40+]]</f>
        <v>1.2000000000000001E-3</v>
      </c>
      <c r="CD39" s="5">
        <f>P_A[[#This Row],[40+]]-P_A[[#This Row],[41+]]</f>
        <v>8.4000000000000003E-4</v>
      </c>
      <c r="CE39" s="5">
        <f>P_A[[#This Row],[41+]]-P_A[[#This Row],[42+]]</f>
        <v>5.6999999999999998E-4</v>
      </c>
      <c r="CF39" s="5">
        <f>P_A[[#This Row],[42+]]-P_A[[#This Row],[43+]]</f>
        <v>4.0999999999999999E-4</v>
      </c>
      <c r="CG39" s="5">
        <f>P_A[[#This Row],[43+]]-P_A[[#This Row],[44+]]</f>
        <v>2.3999999999999998E-4</v>
      </c>
      <c r="CH39" s="5">
        <f>P_A[[#This Row],[44+]]-P_A[[#This Row],[45+]]</f>
        <v>1.6000000000000004E-4</v>
      </c>
      <c r="CI39" s="5">
        <f>P_A[[#This Row],[45+]]-P_A[[#This Row],[46+]]</f>
        <v>9.9999999999999964E-5</v>
      </c>
      <c r="CJ39" s="5">
        <f>P_A[[#This Row],[46+]]-P_A[[#This Row],[47+]]</f>
        <v>7.0000000000000007E-5</v>
      </c>
      <c r="CK39" s="5">
        <f>P_A[[#This Row],[47+]]-P_A[[#This Row],[48+]]</f>
        <v>4.0000000000000003E-5</v>
      </c>
      <c r="CL39" s="5">
        <f>P_A[[#This Row],[48+]]-P_A[[#This Row],[49+]]</f>
        <v>5.0000000000000002E-5</v>
      </c>
    </row>
    <row r="40" spans="1:90" x14ac:dyDescent="0.25">
      <c r="A40" s="10">
        <v>22400789</v>
      </c>
      <c r="B40" t="s">
        <v>76</v>
      </c>
      <c r="C40" t="s">
        <v>235</v>
      </c>
      <c r="D40" s="11">
        <v>0.79166666666666663</v>
      </c>
      <c r="E40" s="9" t="str">
        <f>HYPERLINK("https://www.nba.com/stats/player/201950/boxscores-traditional", "Jrue Holiday")</f>
        <v>Jrue Holiday</v>
      </c>
      <c r="F40">
        <v>10</v>
      </c>
      <c r="G40" s="4">
        <v>2.3660000000000001</v>
      </c>
      <c r="H40" s="3">
        <v>0.80234000000000005</v>
      </c>
      <c r="I40" s="3">
        <v>0.66276000000000002</v>
      </c>
      <c r="J40" s="3">
        <v>0.5</v>
      </c>
      <c r="K40" s="3">
        <v>0.33723999999999998</v>
      </c>
      <c r="L40" s="3">
        <v>0.19766</v>
      </c>
      <c r="M40" s="3">
        <v>0.10204000000000001</v>
      </c>
      <c r="N40" s="3">
        <v>4.5510000000000002E-2</v>
      </c>
      <c r="O40" s="3">
        <v>1.7430000000000001E-2</v>
      </c>
      <c r="P40" s="3">
        <v>5.5399999999999998E-3</v>
      </c>
      <c r="Q40" s="3">
        <v>1.5399999999999999E-3</v>
      </c>
      <c r="R40" s="3">
        <v>3.6000000000000002E-4</v>
      </c>
      <c r="S40" s="3">
        <v>6.9999999999999994E-5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P_A[[#This Row],[8+]]-P_A[[#This Row],[9+]]</f>
        <v>0.13958000000000004</v>
      </c>
      <c r="AY40" s="5">
        <f>P_A[[#This Row],[9+]]-P_A[[#This Row],[10+]]</f>
        <v>0.16276000000000002</v>
      </c>
      <c r="AZ40" s="5">
        <f>P_A[[#This Row],[10+]]-P_A[[#This Row],[11+]]</f>
        <v>0.16276000000000002</v>
      </c>
      <c r="BA40" s="5">
        <f>P_A[[#This Row],[11+]]-P_A[[#This Row],[12+]]</f>
        <v>0.13957999999999998</v>
      </c>
      <c r="BB40" s="5">
        <f>P_A[[#This Row],[12+]]-P_A[[#This Row],[13+]]</f>
        <v>9.5619999999999997E-2</v>
      </c>
      <c r="BC40" s="5">
        <f>P_A[[#This Row],[13+]]-P_A[[#This Row],[14+]]</f>
        <v>5.6530000000000004E-2</v>
      </c>
      <c r="BD40" s="5">
        <f>P_A[[#This Row],[14+]]-P_A[[#This Row],[15+]]</f>
        <v>2.8080000000000001E-2</v>
      </c>
      <c r="BE40" s="5">
        <f>P_A[[#This Row],[15+]]-P_A[[#This Row],[16+]]</f>
        <v>1.1890000000000001E-2</v>
      </c>
      <c r="BF40" s="5">
        <f>P_A[[#This Row],[16+]]-P_A[[#This Row],[17+]]</f>
        <v>4.0000000000000001E-3</v>
      </c>
      <c r="BG40" s="5">
        <f>P_A[[#This Row],[17+]]-P_A[[#This Row],[18+]]</f>
        <v>1.1799999999999998E-3</v>
      </c>
      <c r="BH40" s="5">
        <f>P_A[[#This Row],[18+]]-P_A[[#This Row],[19+]]</f>
        <v>2.9E-4</v>
      </c>
      <c r="BI40" s="5">
        <f>P_A[[#This Row],[19+]]-P_A[[#This Row],[20+]]</f>
        <v>6.9999999999999994E-5</v>
      </c>
      <c r="BJ40" s="5">
        <f>P_A[[#This Row],[20+]]-P_A[[#This Row],[21+]]</f>
        <v>0</v>
      </c>
      <c r="BK40" s="5">
        <f>P_A[[#This Row],[21+]]-P_A[[#This Row],[22+]]</f>
        <v>0</v>
      </c>
      <c r="BL40" s="5">
        <f>P_A[[#This Row],[22+]]-P_A[[#This Row],[23+]]</f>
        <v>0</v>
      </c>
      <c r="BM40" s="5">
        <f>P_A[[#This Row],[23+]]-P_A[[#This Row],[24+]]</f>
        <v>0</v>
      </c>
      <c r="BN40" s="5">
        <f>P_A[[#This Row],[24+]]-P_A[[#This Row],[25+]]</f>
        <v>0</v>
      </c>
      <c r="BO40" s="5">
        <f>P_A[[#This Row],[25+]]-P_A[[#This Row],[26+]]</f>
        <v>0</v>
      </c>
      <c r="BP40" s="5">
        <f>P_A[[#This Row],[26+]]-P_A[[#This Row],[27+]]</f>
        <v>0</v>
      </c>
      <c r="BQ40" s="5">
        <f>P_A[[#This Row],[27+]]-P_A[[#This Row],[28+]]</f>
        <v>0</v>
      </c>
      <c r="BR40" s="5">
        <f>P_A[[#This Row],[28+]]-P_A[[#This Row],[29+]]</f>
        <v>0</v>
      </c>
      <c r="BS40" s="5">
        <f>P_A[[#This Row],[29+]]-P_A[[#This Row],[30+]]</f>
        <v>0</v>
      </c>
      <c r="BT40" s="5">
        <f>P_A[[#This Row],[30+]]-P_A[[#This Row],[31+]]</f>
        <v>0</v>
      </c>
      <c r="BU40" s="5">
        <f>P_A[[#This Row],[31+]]-P_A[[#This Row],[32+]]</f>
        <v>0</v>
      </c>
      <c r="BV40" s="5">
        <f>P_A[[#This Row],[32+]]-P_A[[#This Row],[33+]]</f>
        <v>0</v>
      </c>
      <c r="BW40" s="5">
        <f>P_A[[#This Row],[33+]]-P_A[[#This Row],[34+]]</f>
        <v>0</v>
      </c>
      <c r="BX40" s="5">
        <f>P_A[[#This Row],[34+]]-P_A[[#This Row],[35+]]</f>
        <v>0</v>
      </c>
      <c r="BY40" s="5">
        <f>P_A[[#This Row],[35+]]-P_A[[#This Row],[36+]]</f>
        <v>0</v>
      </c>
      <c r="BZ40" s="5">
        <f>P_A[[#This Row],[36+]]-P_A[[#This Row],[37+]]</f>
        <v>0</v>
      </c>
      <c r="CA40" s="5">
        <f>P_A[[#This Row],[37+]]-P_A[[#This Row],[38+]]</f>
        <v>0</v>
      </c>
      <c r="CB40" s="5">
        <f>P_A[[#This Row],[38+]]-P_A[[#This Row],[39+]]</f>
        <v>0</v>
      </c>
      <c r="CC40" s="5">
        <f>P_A[[#This Row],[39+]]-P_A[[#This Row],[40+]]</f>
        <v>0</v>
      </c>
      <c r="CD40" s="5">
        <f>P_A[[#This Row],[40+]]-P_A[[#This Row],[41+]]</f>
        <v>0</v>
      </c>
      <c r="CE40" s="5">
        <f>P_A[[#This Row],[41+]]-P_A[[#This Row],[42+]]</f>
        <v>0</v>
      </c>
      <c r="CF40" s="5">
        <f>P_A[[#This Row],[42+]]-P_A[[#This Row],[43+]]</f>
        <v>0</v>
      </c>
      <c r="CG40" s="5">
        <f>P_A[[#This Row],[43+]]-P_A[[#This Row],[44+]]</f>
        <v>0</v>
      </c>
      <c r="CH40" s="5">
        <f>P_A[[#This Row],[44+]]-P_A[[#This Row],[45+]]</f>
        <v>0</v>
      </c>
      <c r="CI40" s="5">
        <f>P_A[[#This Row],[45+]]-P_A[[#This Row],[46+]]</f>
        <v>0</v>
      </c>
      <c r="CJ40" s="5">
        <f>P_A[[#This Row],[46+]]-P_A[[#This Row],[47+]]</f>
        <v>0</v>
      </c>
      <c r="CK40" s="5">
        <f>P_A[[#This Row],[47+]]-P_A[[#This Row],[48+]]</f>
        <v>0</v>
      </c>
      <c r="CL40" s="5">
        <f>P_A[[#This Row],[48+]]-P_A[[#This Row],[49+]]</f>
        <v>0</v>
      </c>
    </row>
    <row r="41" spans="1:90" x14ac:dyDescent="0.25">
      <c r="A41" s="10">
        <v>22400789</v>
      </c>
      <c r="B41" t="s">
        <v>76</v>
      </c>
      <c r="C41" t="s">
        <v>235</v>
      </c>
      <c r="D41" s="11">
        <v>0.79166666666666663</v>
      </c>
      <c r="E41" s="9" t="str">
        <f>HYPERLINK("https://www.nba.com/stats/player/201143/boxscores-traditional", "Al Horford")</f>
        <v>Al Horford</v>
      </c>
      <c r="F41">
        <v>10</v>
      </c>
      <c r="G41" s="4">
        <v>4.7750000000000004</v>
      </c>
      <c r="H41" s="3">
        <v>0.66276000000000002</v>
      </c>
      <c r="I41" s="3">
        <v>0.58316999999999997</v>
      </c>
      <c r="J41" s="3">
        <v>0.5</v>
      </c>
      <c r="K41" s="3">
        <v>0.41682999999999998</v>
      </c>
      <c r="L41" s="3">
        <v>0.33723999999999998</v>
      </c>
      <c r="M41" s="3">
        <v>0.26434999999999997</v>
      </c>
      <c r="N41" s="3">
        <v>0.20044999999999999</v>
      </c>
      <c r="O41" s="3">
        <v>0.14685999999999999</v>
      </c>
      <c r="P41" s="3">
        <v>0.10383000000000001</v>
      </c>
      <c r="Q41" s="3">
        <v>7.0779999999999996E-2</v>
      </c>
      <c r="R41" s="3">
        <v>4.648E-2</v>
      </c>
      <c r="S41" s="3">
        <v>3.005E-2</v>
      </c>
      <c r="T41" s="3">
        <v>1.831E-2</v>
      </c>
      <c r="U41" s="3">
        <v>1.072E-2</v>
      </c>
      <c r="V41" s="3">
        <v>6.0400000000000002E-3</v>
      </c>
      <c r="W41" s="3">
        <v>3.2599999999999999E-3</v>
      </c>
      <c r="X41" s="3">
        <v>1.6900000000000001E-3</v>
      </c>
      <c r="Y41" s="3">
        <v>8.4000000000000003E-4</v>
      </c>
      <c r="Z41" s="3">
        <v>4.0000000000000002E-4</v>
      </c>
      <c r="AA41" s="3">
        <v>1.9000000000000001E-4</v>
      </c>
      <c r="AB41" s="3">
        <v>8.0000000000000007E-5</v>
      </c>
      <c r="AC41" s="3">
        <v>3.0000000000000001E-5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P_A[[#This Row],[8+]]-P_A[[#This Row],[9+]]</f>
        <v>7.959000000000005E-2</v>
      </c>
      <c r="AY41" s="5">
        <f>P_A[[#This Row],[9+]]-P_A[[#This Row],[10+]]</f>
        <v>8.3169999999999966E-2</v>
      </c>
      <c r="AZ41" s="5">
        <f>P_A[[#This Row],[10+]]-P_A[[#This Row],[11+]]</f>
        <v>8.3170000000000022E-2</v>
      </c>
      <c r="BA41" s="5">
        <f>P_A[[#This Row],[11+]]-P_A[[#This Row],[12+]]</f>
        <v>7.9589999999999994E-2</v>
      </c>
      <c r="BB41" s="5">
        <f>P_A[[#This Row],[12+]]-P_A[[#This Row],[13+]]</f>
        <v>7.289000000000001E-2</v>
      </c>
      <c r="BC41" s="5">
        <f>P_A[[#This Row],[13+]]-P_A[[#This Row],[14+]]</f>
        <v>6.3899999999999985E-2</v>
      </c>
      <c r="BD41" s="5">
        <f>P_A[[#This Row],[14+]]-P_A[[#This Row],[15+]]</f>
        <v>5.3589999999999999E-2</v>
      </c>
      <c r="BE41" s="5">
        <f>P_A[[#This Row],[15+]]-P_A[[#This Row],[16+]]</f>
        <v>4.3029999999999985E-2</v>
      </c>
      <c r="BF41" s="5">
        <f>P_A[[#This Row],[16+]]-P_A[[#This Row],[17+]]</f>
        <v>3.305000000000001E-2</v>
      </c>
      <c r="BG41" s="5">
        <f>P_A[[#This Row],[17+]]-P_A[[#This Row],[18+]]</f>
        <v>2.4299999999999995E-2</v>
      </c>
      <c r="BH41" s="5">
        <f>P_A[[#This Row],[18+]]-P_A[[#This Row],[19+]]</f>
        <v>1.643E-2</v>
      </c>
      <c r="BI41" s="5">
        <f>P_A[[#This Row],[19+]]-P_A[[#This Row],[20+]]</f>
        <v>1.174E-2</v>
      </c>
      <c r="BJ41" s="5">
        <f>P_A[[#This Row],[20+]]-P_A[[#This Row],[21+]]</f>
        <v>7.5899999999999995E-3</v>
      </c>
      <c r="BK41" s="5">
        <f>P_A[[#This Row],[21+]]-P_A[[#This Row],[22+]]</f>
        <v>4.6800000000000001E-3</v>
      </c>
      <c r="BL41" s="5">
        <f>P_A[[#This Row],[22+]]-P_A[[#This Row],[23+]]</f>
        <v>2.7800000000000004E-3</v>
      </c>
      <c r="BM41" s="5">
        <f>P_A[[#This Row],[23+]]-P_A[[#This Row],[24+]]</f>
        <v>1.5699999999999998E-3</v>
      </c>
      <c r="BN41" s="5">
        <f>P_A[[#This Row],[24+]]-P_A[[#This Row],[25+]]</f>
        <v>8.5000000000000006E-4</v>
      </c>
      <c r="BO41" s="5">
        <f>P_A[[#This Row],[25+]]-P_A[[#This Row],[26+]]</f>
        <v>4.4000000000000002E-4</v>
      </c>
      <c r="BP41" s="5">
        <f>P_A[[#This Row],[26+]]-P_A[[#This Row],[27+]]</f>
        <v>2.1000000000000001E-4</v>
      </c>
      <c r="BQ41" s="5">
        <f>P_A[[#This Row],[27+]]-P_A[[#This Row],[28+]]</f>
        <v>1.1E-4</v>
      </c>
      <c r="BR41" s="5">
        <f>P_A[[#This Row],[28+]]-P_A[[#This Row],[29+]]</f>
        <v>5.0000000000000009E-5</v>
      </c>
      <c r="BS41" s="5">
        <f>P_A[[#This Row],[29+]]-P_A[[#This Row],[30+]]</f>
        <v>3.0000000000000001E-5</v>
      </c>
      <c r="BT41" s="5">
        <f>P_A[[#This Row],[30+]]-P_A[[#This Row],[31+]]</f>
        <v>0</v>
      </c>
      <c r="BU41" s="5">
        <f>P_A[[#This Row],[31+]]-P_A[[#This Row],[32+]]</f>
        <v>0</v>
      </c>
      <c r="BV41" s="5">
        <f>P_A[[#This Row],[32+]]-P_A[[#This Row],[33+]]</f>
        <v>0</v>
      </c>
      <c r="BW41" s="5">
        <f>P_A[[#This Row],[33+]]-P_A[[#This Row],[34+]]</f>
        <v>0</v>
      </c>
      <c r="BX41" s="5">
        <f>P_A[[#This Row],[34+]]-P_A[[#This Row],[35+]]</f>
        <v>0</v>
      </c>
      <c r="BY41" s="5">
        <f>P_A[[#This Row],[35+]]-P_A[[#This Row],[36+]]</f>
        <v>0</v>
      </c>
      <c r="BZ41" s="5">
        <f>P_A[[#This Row],[36+]]-P_A[[#This Row],[37+]]</f>
        <v>0</v>
      </c>
      <c r="CA41" s="5">
        <f>P_A[[#This Row],[37+]]-P_A[[#This Row],[38+]]</f>
        <v>0</v>
      </c>
      <c r="CB41" s="5">
        <f>P_A[[#This Row],[38+]]-P_A[[#This Row],[39+]]</f>
        <v>0</v>
      </c>
      <c r="CC41" s="5">
        <f>P_A[[#This Row],[39+]]-P_A[[#This Row],[40+]]</f>
        <v>0</v>
      </c>
      <c r="CD41" s="5">
        <f>P_A[[#This Row],[40+]]-P_A[[#This Row],[41+]]</f>
        <v>0</v>
      </c>
      <c r="CE41" s="5">
        <f>P_A[[#This Row],[41+]]-P_A[[#This Row],[42+]]</f>
        <v>0</v>
      </c>
      <c r="CF41" s="5">
        <f>P_A[[#This Row],[42+]]-P_A[[#This Row],[43+]]</f>
        <v>0</v>
      </c>
      <c r="CG41" s="5">
        <f>P_A[[#This Row],[43+]]-P_A[[#This Row],[44+]]</f>
        <v>0</v>
      </c>
      <c r="CH41" s="5">
        <f>P_A[[#This Row],[44+]]-P_A[[#This Row],[45+]]</f>
        <v>0</v>
      </c>
      <c r="CI41" s="5">
        <f>P_A[[#This Row],[45+]]-P_A[[#This Row],[46+]]</f>
        <v>0</v>
      </c>
      <c r="CJ41" s="5">
        <f>P_A[[#This Row],[46+]]-P_A[[#This Row],[47+]]</f>
        <v>0</v>
      </c>
      <c r="CK41" s="5">
        <f>P_A[[#This Row],[47+]]-P_A[[#This Row],[48+]]</f>
        <v>0</v>
      </c>
      <c r="CL41" s="5">
        <f>P_A[[#This Row],[48+]]-P_A[[#This Row],[49+]]</f>
        <v>0</v>
      </c>
    </row>
    <row r="42" spans="1:90" x14ac:dyDescent="0.25">
      <c r="A42" s="10">
        <v>22400789</v>
      </c>
      <c r="B42" t="s">
        <v>76</v>
      </c>
      <c r="C42" t="s">
        <v>235</v>
      </c>
      <c r="D42" s="11">
        <v>0.79166666666666663</v>
      </c>
      <c r="E42" s="9" t="str">
        <f>HYPERLINK("https://www.nba.com/stats/player/1629674/boxscores-traditional", "Neemias Queta")</f>
        <v>Neemias Queta</v>
      </c>
      <c r="F42">
        <v>8.8000000000000007</v>
      </c>
      <c r="G42" s="4">
        <v>2.5609999999999999</v>
      </c>
      <c r="H42" s="3">
        <v>0.62172000000000005</v>
      </c>
      <c r="I42" s="3">
        <v>0.46811999999999998</v>
      </c>
      <c r="J42" s="3">
        <v>0.31918000000000002</v>
      </c>
      <c r="K42" s="3">
        <v>0.19489000000000001</v>
      </c>
      <c r="L42" s="3">
        <v>0.10564999999999999</v>
      </c>
      <c r="M42" s="3">
        <v>5.0500000000000003E-2</v>
      </c>
      <c r="N42" s="3">
        <v>2.1180000000000001E-2</v>
      </c>
      <c r="O42" s="3">
        <v>7.7600000000000004E-3</v>
      </c>
      <c r="P42" s="3">
        <v>2.48E-3</v>
      </c>
      <c r="Q42" s="3">
        <v>6.8999999999999997E-4</v>
      </c>
      <c r="R42" s="3">
        <v>1.7000000000000001E-4</v>
      </c>
      <c r="S42" s="3">
        <v>3.0000000000000001E-5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P_A[[#This Row],[8+]]-P_A[[#This Row],[9+]]</f>
        <v>0.15360000000000007</v>
      </c>
      <c r="AY42" s="5">
        <f>P_A[[#This Row],[9+]]-P_A[[#This Row],[10+]]</f>
        <v>0.14893999999999996</v>
      </c>
      <c r="AZ42" s="5">
        <f>P_A[[#This Row],[10+]]-P_A[[#This Row],[11+]]</f>
        <v>0.12429000000000001</v>
      </c>
      <c r="BA42" s="5">
        <f>P_A[[#This Row],[11+]]-P_A[[#This Row],[12+]]</f>
        <v>8.9240000000000014E-2</v>
      </c>
      <c r="BB42" s="5">
        <f>P_A[[#This Row],[12+]]-P_A[[#This Row],[13+]]</f>
        <v>5.5149999999999991E-2</v>
      </c>
      <c r="BC42" s="5">
        <f>P_A[[#This Row],[13+]]-P_A[[#This Row],[14+]]</f>
        <v>2.9320000000000002E-2</v>
      </c>
      <c r="BD42" s="5">
        <f>P_A[[#This Row],[14+]]-P_A[[#This Row],[15+]]</f>
        <v>1.3420000000000001E-2</v>
      </c>
      <c r="BE42" s="5">
        <f>P_A[[#This Row],[15+]]-P_A[[#This Row],[16+]]</f>
        <v>5.28E-3</v>
      </c>
      <c r="BF42" s="5">
        <f>P_A[[#This Row],[16+]]-P_A[[#This Row],[17+]]</f>
        <v>1.7899999999999999E-3</v>
      </c>
      <c r="BG42" s="5">
        <f>P_A[[#This Row],[17+]]-P_A[[#This Row],[18+]]</f>
        <v>5.1999999999999995E-4</v>
      </c>
      <c r="BH42" s="5">
        <f>P_A[[#This Row],[18+]]-P_A[[#This Row],[19+]]</f>
        <v>1.4000000000000001E-4</v>
      </c>
      <c r="BI42" s="5">
        <f>P_A[[#This Row],[19+]]-P_A[[#This Row],[20+]]</f>
        <v>3.0000000000000001E-5</v>
      </c>
      <c r="BJ42" s="5">
        <f>P_A[[#This Row],[20+]]-P_A[[#This Row],[21+]]</f>
        <v>0</v>
      </c>
      <c r="BK42" s="5">
        <f>P_A[[#This Row],[21+]]-P_A[[#This Row],[22+]]</f>
        <v>0</v>
      </c>
      <c r="BL42" s="5">
        <f>P_A[[#This Row],[22+]]-P_A[[#This Row],[23+]]</f>
        <v>0</v>
      </c>
      <c r="BM42" s="5">
        <f>P_A[[#This Row],[23+]]-P_A[[#This Row],[24+]]</f>
        <v>0</v>
      </c>
      <c r="BN42" s="5">
        <f>P_A[[#This Row],[24+]]-P_A[[#This Row],[25+]]</f>
        <v>0</v>
      </c>
      <c r="BO42" s="5">
        <f>P_A[[#This Row],[25+]]-P_A[[#This Row],[26+]]</f>
        <v>0</v>
      </c>
      <c r="BP42" s="5">
        <f>P_A[[#This Row],[26+]]-P_A[[#This Row],[27+]]</f>
        <v>0</v>
      </c>
      <c r="BQ42" s="5">
        <f>P_A[[#This Row],[27+]]-P_A[[#This Row],[28+]]</f>
        <v>0</v>
      </c>
      <c r="BR42" s="5">
        <f>P_A[[#This Row],[28+]]-P_A[[#This Row],[29+]]</f>
        <v>0</v>
      </c>
      <c r="BS42" s="5">
        <f>P_A[[#This Row],[29+]]-P_A[[#This Row],[30+]]</f>
        <v>0</v>
      </c>
      <c r="BT42" s="5">
        <f>P_A[[#This Row],[30+]]-P_A[[#This Row],[31+]]</f>
        <v>0</v>
      </c>
      <c r="BU42" s="5">
        <f>P_A[[#This Row],[31+]]-P_A[[#This Row],[32+]]</f>
        <v>0</v>
      </c>
      <c r="BV42" s="5">
        <f>P_A[[#This Row],[32+]]-P_A[[#This Row],[33+]]</f>
        <v>0</v>
      </c>
      <c r="BW42" s="5">
        <f>P_A[[#This Row],[33+]]-P_A[[#This Row],[34+]]</f>
        <v>0</v>
      </c>
      <c r="BX42" s="5">
        <f>P_A[[#This Row],[34+]]-P_A[[#This Row],[35+]]</f>
        <v>0</v>
      </c>
      <c r="BY42" s="5">
        <f>P_A[[#This Row],[35+]]-P_A[[#This Row],[36+]]</f>
        <v>0</v>
      </c>
      <c r="BZ42" s="5">
        <f>P_A[[#This Row],[36+]]-P_A[[#This Row],[37+]]</f>
        <v>0</v>
      </c>
      <c r="CA42" s="5">
        <f>P_A[[#This Row],[37+]]-P_A[[#This Row],[38+]]</f>
        <v>0</v>
      </c>
      <c r="CB42" s="5">
        <f>P_A[[#This Row],[38+]]-P_A[[#This Row],[39+]]</f>
        <v>0</v>
      </c>
      <c r="CC42" s="5">
        <f>P_A[[#This Row],[39+]]-P_A[[#This Row],[40+]]</f>
        <v>0</v>
      </c>
      <c r="CD42" s="5">
        <f>P_A[[#This Row],[40+]]-P_A[[#This Row],[41+]]</f>
        <v>0</v>
      </c>
      <c r="CE42" s="5">
        <f>P_A[[#This Row],[41+]]-P_A[[#This Row],[42+]]</f>
        <v>0</v>
      </c>
      <c r="CF42" s="5">
        <f>P_A[[#This Row],[42+]]-P_A[[#This Row],[43+]]</f>
        <v>0</v>
      </c>
      <c r="CG42" s="5">
        <f>P_A[[#This Row],[43+]]-P_A[[#This Row],[44+]]</f>
        <v>0</v>
      </c>
      <c r="CH42" s="5">
        <f>P_A[[#This Row],[44+]]-P_A[[#This Row],[45+]]</f>
        <v>0</v>
      </c>
      <c r="CI42" s="5">
        <f>P_A[[#This Row],[45+]]-P_A[[#This Row],[46+]]</f>
        <v>0</v>
      </c>
      <c r="CJ42" s="5">
        <f>P_A[[#This Row],[46+]]-P_A[[#This Row],[47+]]</f>
        <v>0</v>
      </c>
      <c r="CK42" s="5">
        <f>P_A[[#This Row],[47+]]-P_A[[#This Row],[48+]]</f>
        <v>0</v>
      </c>
      <c r="CL42" s="5">
        <f>P_A[[#This Row],[48+]]-P_A[[#This Row],[49+]]</f>
        <v>0</v>
      </c>
    </row>
    <row r="43" spans="1:90" x14ac:dyDescent="0.25">
      <c r="A43" s="10">
        <v>22400789</v>
      </c>
      <c r="B43" t="s">
        <v>76</v>
      </c>
      <c r="C43" t="s">
        <v>235</v>
      </c>
      <c r="D43" s="11">
        <v>0.79166666666666663</v>
      </c>
      <c r="E43" s="9" t="str">
        <f>HYPERLINK("https://www.nba.com/stats/player/1630573/boxscores-traditional", "Sam Hauser")</f>
        <v>Sam Hauser</v>
      </c>
      <c r="F43">
        <v>9</v>
      </c>
      <c r="G43" s="4">
        <v>5.0199999999999996</v>
      </c>
      <c r="H43" s="3">
        <v>0.57926</v>
      </c>
      <c r="I43" s="3">
        <v>0.5</v>
      </c>
      <c r="J43" s="3">
        <v>0.42074</v>
      </c>
      <c r="K43" s="3">
        <v>0.34458</v>
      </c>
      <c r="L43" s="3">
        <v>0.27424999999999999</v>
      </c>
      <c r="M43" s="3">
        <v>0.21185999999999999</v>
      </c>
      <c r="N43" s="3">
        <v>0.15866</v>
      </c>
      <c r="O43" s="3">
        <v>0.11507000000000001</v>
      </c>
      <c r="P43" s="3">
        <v>8.226E-2</v>
      </c>
      <c r="Q43" s="3">
        <v>5.5919999999999997E-2</v>
      </c>
      <c r="R43" s="3">
        <v>3.6729999999999999E-2</v>
      </c>
      <c r="S43" s="3">
        <v>2.3300000000000001E-2</v>
      </c>
      <c r="T43" s="3">
        <v>1.426E-2</v>
      </c>
      <c r="U43" s="3">
        <v>8.4200000000000004E-3</v>
      </c>
      <c r="V43" s="3">
        <v>4.7999999999999996E-3</v>
      </c>
      <c r="W43" s="3">
        <v>2.64E-3</v>
      </c>
      <c r="X43" s="3">
        <v>1.39E-3</v>
      </c>
      <c r="Y43" s="3">
        <v>7.1000000000000002E-4</v>
      </c>
      <c r="Z43" s="3">
        <v>3.5E-4</v>
      </c>
      <c r="AA43" s="3">
        <v>1.7000000000000001E-4</v>
      </c>
      <c r="AB43" s="3">
        <v>8.0000000000000007E-5</v>
      </c>
      <c r="AC43" s="3">
        <v>3.0000000000000001E-5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P_A[[#This Row],[8+]]-P_A[[#This Row],[9+]]</f>
        <v>7.9259999999999997E-2</v>
      </c>
      <c r="AY43" s="5">
        <f>P_A[[#This Row],[9+]]-P_A[[#This Row],[10+]]</f>
        <v>7.9259999999999997E-2</v>
      </c>
      <c r="AZ43" s="5">
        <f>P_A[[#This Row],[10+]]-P_A[[#This Row],[11+]]</f>
        <v>7.6160000000000005E-2</v>
      </c>
      <c r="BA43" s="5">
        <f>P_A[[#This Row],[11+]]-P_A[[#This Row],[12+]]</f>
        <v>7.0330000000000004E-2</v>
      </c>
      <c r="BB43" s="5">
        <f>P_A[[#This Row],[12+]]-P_A[[#This Row],[13+]]</f>
        <v>6.2390000000000001E-2</v>
      </c>
      <c r="BC43" s="5">
        <f>P_A[[#This Row],[13+]]-P_A[[#This Row],[14+]]</f>
        <v>5.3199999999999997E-2</v>
      </c>
      <c r="BD43" s="5">
        <f>P_A[[#This Row],[14+]]-P_A[[#This Row],[15+]]</f>
        <v>4.358999999999999E-2</v>
      </c>
      <c r="BE43" s="5">
        <f>P_A[[#This Row],[15+]]-P_A[[#This Row],[16+]]</f>
        <v>3.2810000000000006E-2</v>
      </c>
      <c r="BF43" s="5">
        <f>P_A[[#This Row],[16+]]-P_A[[#This Row],[17+]]</f>
        <v>2.6340000000000002E-2</v>
      </c>
      <c r="BG43" s="5">
        <f>P_A[[#This Row],[17+]]-P_A[[#This Row],[18+]]</f>
        <v>1.9189999999999999E-2</v>
      </c>
      <c r="BH43" s="5">
        <f>P_A[[#This Row],[18+]]-P_A[[#This Row],[19+]]</f>
        <v>1.3429999999999997E-2</v>
      </c>
      <c r="BI43" s="5">
        <f>P_A[[#This Row],[19+]]-P_A[[#This Row],[20+]]</f>
        <v>9.0400000000000012E-3</v>
      </c>
      <c r="BJ43" s="5">
        <f>P_A[[#This Row],[20+]]-P_A[[#This Row],[21+]]</f>
        <v>5.8399999999999997E-3</v>
      </c>
      <c r="BK43" s="5">
        <f>P_A[[#This Row],[21+]]-P_A[[#This Row],[22+]]</f>
        <v>3.6200000000000008E-3</v>
      </c>
      <c r="BL43" s="5">
        <f>P_A[[#This Row],[22+]]-P_A[[#This Row],[23+]]</f>
        <v>2.1599999999999996E-3</v>
      </c>
      <c r="BM43" s="5">
        <f>P_A[[#This Row],[23+]]-P_A[[#This Row],[24+]]</f>
        <v>1.25E-3</v>
      </c>
      <c r="BN43" s="5">
        <f>P_A[[#This Row],[24+]]-P_A[[#This Row],[25+]]</f>
        <v>6.7999999999999994E-4</v>
      </c>
      <c r="BO43" s="5">
        <f>P_A[[#This Row],[25+]]-P_A[[#This Row],[26+]]</f>
        <v>3.6000000000000002E-4</v>
      </c>
      <c r="BP43" s="5">
        <f>P_A[[#This Row],[26+]]-P_A[[#This Row],[27+]]</f>
        <v>1.7999999999999998E-4</v>
      </c>
      <c r="BQ43" s="5">
        <f>P_A[[#This Row],[27+]]-P_A[[#This Row],[28+]]</f>
        <v>9.0000000000000006E-5</v>
      </c>
      <c r="BR43" s="5">
        <f>P_A[[#This Row],[28+]]-P_A[[#This Row],[29+]]</f>
        <v>5.0000000000000009E-5</v>
      </c>
      <c r="BS43" s="5">
        <f>P_A[[#This Row],[29+]]-P_A[[#This Row],[30+]]</f>
        <v>3.0000000000000001E-5</v>
      </c>
      <c r="BT43" s="5">
        <f>P_A[[#This Row],[30+]]-P_A[[#This Row],[31+]]</f>
        <v>0</v>
      </c>
      <c r="BU43" s="5">
        <f>P_A[[#This Row],[31+]]-P_A[[#This Row],[32+]]</f>
        <v>0</v>
      </c>
      <c r="BV43" s="5">
        <f>P_A[[#This Row],[32+]]-P_A[[#This Row],[33+]]</f>
        <v>0</v>
      </c>
      <c r="BW43" s="5">
        <f>P_A[[#This Row],[33+]]-P_A[[#This Row],[34+]]</f>
        <v>0</v>
      </c>
      <c r="BX43" s="5">
        <f>P_A[[#This Row],[34+]]-P_A[[#This Row],[35+]]</f>
        <v>0</v>
      </c>
      <c r="BY43" s="5">
        <f>P_A[[#This Row],[35+]]-P_A[[#This Row],[36+]]</f>
        <v>0</v>
      </c>
      <c r="BZ43" s="5">
        <f>P_A[[#This Row],[36+]]-P_A[[#This Row],[37+]]</f>
        <v>0</v>
      </c>
      <c r="CA43" s="5">
        <f>P_A[[#This Row],[37+]]-P_A[[#This Row],[38+]]</f>
        <v>0</v>
      </c>
      <c r="CB43" s="5">
        <f>P_A[[#This Row],[38+]]-P_A[[#This Row],[39+]]</f>
        <v>0</v>
      </c>
      <c r="CC43" s="5">
        <f>P_A[[#This Row],[39+]]-P_A[[#This Row],[40+]]</f>
        <v>0</v>
      </c>
      <c r="CD43" s="5">
        <f>P_A[[#This Row],[40+]]-P_A[[#This Row],[41+]]</f>
        <v>0</v>
      </c>
      <c r="CE43" s="5">
        <f>P_A[[#This Row],[41+]]-P_A[[#This Row],[42+]]</f>
        <v>0</v>
      </c>
      <c r="CF43" s="5">
        <f>P_A[[#This Row],[42+]]-P_A[[#This Row],[43+]]</f>
        <v>0</v>
      </c>
      <c r="CG43" s="5">
        <f>P_A[[#This Row],[43+]]-P_A[[#This Row],[44+]]</f>
        <v>0</v>
      </c>
      <c r="CH43" s="5">
        <f>P_A[[#This Row],[44+]]-P_A[[#This Row],[45+]]</f>
        <v>0</v>
      </c>
      <c r="CI43" s="5">
        <f>P_A[[#This Row],[45+]]-P_A[[#This Row],[46+]]</f>
        <v>0</v>
      </c>
      <c r="CJ43" s="5">
        <f>P_A[[#This Row],[46+]]-P_A[[#This Row],[47+]]</f>
        <v>0</v>
      </c>
      <c r="CK43" s="5">
        <f>P_A[[#This Row],[47+]]-P_A[[#This Row],[48+]]</f>
        <v>0</v>
      </c>
      <c r="CL43" s="5">
        <f>P_A[[#This Row],[48+]]-P_A[[#This Row],[49+]]</f>
        <v>0</v>
      </c>
    </row>
    <row r="44" spans="1:90" x14ac:dyDescent="0.25">
      <c r="A44" s="10">
        <v>22400790</v>
      </c>
      <c r="B44" t="s">
        <v>143</v>
      </c>
      <c r="C44" t="s">
        <v>80</v>
      </c>
      <c r="D44" s="11">
        <v>0.8125</v>
      </c>
      <c r="E44" s="9" t="str">
        <f>HYPERLINK("https://www.nba.com/stats/player/1630552/boxscores-traditional", "Jalen Johnson")</f>
        <v>Jalen Johnson</v>
      </c>
      <c r="F44">
        <v>18.2</v>
      </c>
      <c r="G44" s="4">
        <v>2.1349999999999998</v>
      </c>
      <c r="H44" s="3">
        <v>1</v>
      </c>
      <c r="I44" s="3">
        <v>1</v>
      </c>
      <c r="J44" s="3">
        <v>0.99994000000000005</v>
      </c>
      <c r="K44" s="3">
        <v>0.99961999999999995</v>
      </c>
      <c r="L44" s="3">
        <v>0.99812999999999996</v>
      </c>
      <c r="M44" s="3">
        <v>0.99265999999999999</v>
      </c>
      <c r="N44" s="3">
        <v>0.97558</v>
      </c>
      <c r="O44" s="3">
        <v>0.93318999999999996</v>
      </c>
      <c r="P44" s="3">
        <v>0.84848999999999997</v>
      </c>
      <c r="Q44" s="3">
        <v>0.71226</v>
      </c>
      <c r="R44" s="3">
        <v>0.53586</v>
      </c>
      <c r="S44" s="3">
        <v>0.35569000000000001</v>
      </c>
      <c r="T44" s="3">
        <v>0.20044999999999999</v>
      </c>
      <c r="U44" s="3">
        <v>9.5100000000000004E-2</v>
      </c>
      <c r="V44" s="3">
        <v>3.7539999999999997E-2</v>
      </c>
      <c r="W44" s="3">
        <v>1.222E-2</v>
      </c>
      <c r="X44" s="3">
        <v>3.2599999999999999E-3</v>
      </c>
      <c r="Y44" s="3">
        <v>7.1000000000000002E-4</v>
      </c>
      <c r="Z44" s="3">
        <v>1.2999999999999999E-4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P_A[[#This Row],[8+]]-P_A[[#This Row],[9+]]</f>
        <v>0</v>
      </c>
      <c r="AY44" s="5">
        <f>P_A[[#This Row],[9+]]-P_A[[#This Row],[10+]]</f>
        <v>5.9999999999948983E-5</v>
      </c>
      <c r="AZ44" s="5">
        <f>P_A[[#This Row],[10+]]-P_A[[#This Row],[11+]]</f>
        <v>3.2000000000009798E-4</v>
      </c>
      <c r="BA44" s="5">
        <f>P_A[[#This Row],[11+]]-P_A[[#This Row],[12+]]</f>
        <v>1.4899999999999913E-3</v>
      </c>
      <c r="BB44" s="5">
        <f>P_A[[#This Row],[12+]]-P_A[[#This Row],[13+]]</f>
        <v>5.4699999999999749E-3</v>
      </c>
      <c r="BC44" s="5">
        <f>P_A[[#This Row],[13+]]-P_A[[#This Row],[14+]]</f>
        <v>1.7079999999999984E-2</v>
      </c>
      <c r="BD44" s="5">
        <f>P_A[[#This Row],[14+]]-P_A[[#This Row],[15+]]</f>
        <v>4.2390000000000039E-2</v>
      </c>
      <c r="BE44" s="5">
        <f>P_A[[#This Row],[15+]]-P_A[[#This Row],[16+]]</f>
        <v>8.4699999999999998E-2</v>
      </c>
      <c r="BF44" s="5">
        <f>P_A[[#This Row],[16+]]-P_A[[#This Row],[17+]]</f>
        <v>0.13622999999999996</v>
      </c>
      <c r="BG44" s="5">
        <f>P_A[[#This Row],[17+]]-P_A[[#This Row],[18+]]</f>
        <v>0.1764</v>
      </c>
      <c r="BH44" s="5">
        <f>P_A[[#This Row],[18+]]-P_A[[#This Row],[19+]]</f>
        <v>0.18017</v>
      </c>
      <c r="BI44" s="5">
        <f>P_A[[#This Row],[19+]]-P_A[[#This Row],[20+]]</f>
        <v>0.15524000000000002</v>
      </c>
      <c r="BJ44" s="5">
        <f>P_A[[#This Row],[20+]]-P_A[[#This Row],[21+]]</f>
        <v>0.10534999999999999</v>
      </c>
      <c r="BK44" s="5">
        <f>P_A[[#This Row],[21+]]-P_A[[#This Row],[22+]]</f>
        <v>5.7560000000000007E-2</v>
      </c>
      <c r="BL44" s="5">
        <f>P_A[[#This Row],[22+]]-P_A[[#This Row],[23+]]</f>
        <v>2.5319999999999995E-2</v>
      </c>
      <c r="BM44" s="5">
        <f>P_A[[#This Row],[23+]]-P_A[[#This Row],[24+]]</f>
        <v>8.9599999999999992E-3</v>
      </c>
      <c r="BN44" s="5">
        <f>P_A[[#This Row],[24+]]-P_A[[#This Row],[25+]]</f>
        <v>2.5499999999999997E-3</v>
      </c>
      <c r="BO44" s="5">
        <f>P_A[[#This Row],[25+]]-P_A[[#This Row],[26+]]</f>
        <v>5.8E-4</v>
      </c>
      <c r="BP44" s="5">
        <f>P_A[[#This Row],[26+]]-P_A[[#This Row],[27+]]</f>
        <v>1.2999999999999999E-4</v>
      </c>
      <c r="BQ44" s="5">
        <f>P_A[[#This Row],[27+]]-P_A[[#This Row],[28+]]</f>
        <v>0</v>
      </c>
      <c r="BR44" s="5">
        <f>P_A[[#This Row],[28+]]-P_A[[#This Row],[29+]]</f>
        <v>0</v>
      </c>
      <c r="BS44" s="5">
        <f>P_A[[#This Row],[29+]]-P_A[[#This Row],[30+]]</f>
        <v>0</v>
      </c>
      <c r="BT44" s="5">
        <f>P_A[[#This Row],[30+]]-P_A[[#This Row],[31+]]</f>
        <v>0</v>
      </c>
      <c r="BU44" s="5">
        <f>P_A[[#This Row],[31+]]-P_A[[#This Row],[32+]]</f>
        <v>0</v>
      </c>
      <c r="BV44" s="5">
        <f>P_A[[#This Row],[32+]]-P_A[[#This Row],[33+]]</f>
        <v>0</v>
      </c>
      <c r="BW44" s="5">
        <f>P_A[[#This Row],[33+]]-P_A[[#This Row],[34+]]</f>
        <v>0</v>
      </c>
      <c r="BX44" s="5">
        <f>P_A[[#This Row],[34+]]-P_A[[#This Row],[35+]]</f>
        <v>0</v>
      </c>
      <c r="BY44" s="5">
        <f>P_A[[#This Row],[35+]]-P_A[[#This Row],[36+]]</f>
        <v>0</v>
      </c>
      <c r="BZ44" s="5">
        <f>P_A[[#This Row],[36+]]-P_A[[#This Row],[37+]]</f>
        <v>0</v>
      </c>
      <c r="CA44" s="5">
        <f>P_A[[#This Row],[37+]]-P_A[[#This Row],[38+]]</f>
        <v>0</v>
      </c>
      <c r="CB44" s="5">
        <f>P_A[[#This Row],[38+]]-P_A[[#This Row],[39+]]</f>
        <v>0</v>
      </c>
      <c r="CC44" s="5">
        <f>P_A[[#This Row],[39+]]-P_A[[#This Row],[40+]]</f>
        <v>0</v>
      </c>
      <c r="CD44" s="5">
        <f>P_A[[#This Row],[40+]]-P_A[[#This Row],[41+]]</f>
        <v>0</v>
      </c>
      <c r="CE44" s="5">
        <f>P_A[[#This Row],[41+]]-P_A[[#This Row],[42+]]</f>
        <v>0</v>
      </c>
      <c r="CF44" s="5">
        <f>P_A[[#This Row],[42+]]-P_A[[#This Row],[43+]]</f>
        <v>0</v>
      </c>
      <c r="CG44" s="5">
        <f>P_A[[#This Row],[43+]]-P_A[[#This Row],[44+]]</f>
        <v>0</v>
      </c>
      <c r="CH44" s="5">
        <f>P_A[[#This Row],[44+]]-P_A[[#This Row],[45+]]</f>
        <v>0</v>
      </c>
      <c r="CI44" s="5">
        <f>P_A[[#This Row],[45+]]-P_A[[#This Row],[46+]]</f>
        <v>0</v>
      </c>
      <c r="CJ44" s="5">
        <f>P_A[[#This Row],[46+]]-P_A[[#This Row],[47+]]</f>
        <v>0</v>
      </c>
      <c r="CK44" s="5">
        <f>P_A[[#This Row],[47+]]-P_A[[#This Row],[48+]]</f>
        <v>0</v>
      </c>
      <c r="CL44" s="5">
        <f>P_A[[#This Row],[48+]]-P_A[[#This Row],[49+]]</f>
        <v>0</v>
      </c>
    </row>
    <row r="45" spans="1:90" x14ac:dyDescent="0.25">
      <c r="A45" s="10">
        <v>22400790</v>
      </c>
      <c r="B45" t="s">
        <v>143</v>
      </c>
      <c r="C45" t="s">
        <v>80</v>
      </c>
      <c r="D45" s="11">
        <v>0.8125</v>
      </c>
      <c r="E45" s="9" t="str">
        <f>HYPERLINK("https://www.nba.com/stats/player/1629027/boxscores-traditional", "Trae Young")</f>
        <v>Trae Young</v>
      </c>
      <c r="F45">
        <v>41.6</v>
      </c>
      <c r="G45" s="4">
        <v>11.164</v>
      </c>
      <c r="H45" s="3">
        <v>0.99868999999999997</v>
      </c>
      <c r="I45" s="3">
        <v>0.99824999999999997</v>
      </c>
      <c r="J45" s="3">
        <v>0.99766999999999995</v>
      </c>
      <c r="K45" s="3">
        <v>0.99692999999999998</v>
      </c>
      <c r="L45" s="3">
        <v>0.99597999999999998</v>
      </c>
      <c r="M45" s="3">
        <v>0.99477000000000004</v>
      </c>
      <c r="N45" s="3">
        <v>0.99324000000000001</v>
      </c>
      <c r="O45" s="3">
        <v>0.99134</v>
      </c>
      <c r="P45" s="3">
        <v>0.98899000000000004</v>
      </c>
      <c r="Q45" s="3">
        <v>0.98609999999999998</v>
      </c>
      <c r="R45" s="3">
        <v>0.98257000000000005</v>
      </c>
      <c r="S45" s="3">
        <v>0.97831000000000001</v>
      </c>
      <c r="T45" s="3">
        <v>0.97319999999999995</v>
      </c>
      <c r="U45" s="3">
        <v>0.96784000000000003</v>
      </c>
      <c r="V45" s="3">
        <v>0.96079999999999999</v>
      </c>
      <c r="W45" s="3">
        <v>0.95254000000000005</v>
      </c>
      <c r="X45" s="3">
        <v>0.94294999999999995</v>
      </c>
      <c r="Y45" s="3">
        <v>0.93189</v>
      </c>
      <c r="Z45" s="3">
        <v>0.91923999999999995</v>
      </c>
      <c r="AA45" s="3">
        <v>0.90490000000000004</v>
      </c>
      <c r="AB45" s="3">
        <v>0.88876999999999995</v>
      </c>
      <c r="AC45" s="3">
        <v>0.87075999999999998</v>
      </c>
      <c r="AD45" s="3">
        <v>0.85082999999999998</v>
      </c>
      <c r="AE45" s="3">
        <v>0.82894000000000001</v>
      </c>
      <c r="AF45" s="3">
        <v>0.80510999999999999</v>
      </c>
      <c r="AG45" s="3">
        <v>0.77934999999999999</v>
      </c>
      <c r="AH45" s="3">
        <v>0.75175000000000003</v>
      </c>
      <c r="AI45" s="3">
        <v>0.72240000000000004</v>
      </c>
      <c r="AJ45" s="3">
        <v>0.69145999999999996</v>
      </c>
      <c r="AK45" s="3">
        <v>0.65910000000000002</v>
      </c>
      <c r="AL45" s="3">
        <v>0.62551999999999996</v>
      </c>
      <c r="AM45" s="3">
        <v>0.59094999999999998</v>
      </c>
      <c r="AN45" s="3">
        <v>0.55567</v>
      </c>
      <c r="AO45" s="3">
        <v>0.51993999999999996</v>
      </c>
      <c r="AP45" s="3">
        <v>0.48404999999999998</v>
      </c>
      <c r="AQ45" s="3">
        <v>0.44828000000000001</v>
      </c>
      <c r="AR45" s="3">
        <v>0.41682999999999998</v>
      </c>
      <c r="AS45" s="3">
        <v>0.38208999999999999</v>
      </c>
      <c r="AT45" s="3">
        <v>0.34827000000000002</v>
      </c>
      <c r="AU45" s="3">
        <v>0.31561</v>
      </c>
      <c r="AV45" s="3">
        <v>0.28433999999999998</v>
      </c>
      <c r="AW45" s="3">
        <v>0.25463000000000002</v>
      </c>
      <c r="AX45" s="5">
        <f>P_A[[#This Row],[8+]]-P_A[[#This Row],[9+]]</f>
        <v>4.3999999999999595E-4</v>
      </c>
      <c r="AY45" s="5">
        <f>P_A[[#This Row],[9+]]-P_A[[#This Row],[10+]]</f>
        <v>5.8000000000002494E-4</v>
      </c>
      <c r="AZ45" s="5">
        <f>P_A[[#This Row],[10+]]-P_A[[#This Row],[11+]]</f>
        <v>7.3999999999996291E-4</v>
      </c>
      <c r="BA45" s="5">
        <f>P_A[[#This Row],[11+]]-P_A[[#This Row],[12+]]</f>
        <v>9.5000000000000639E-4</v>
      </c>
      <c r="BB45" s="5">
        <f>P_A[[#This Row],[12+]]-P_A[[#This Row],[13+]]</f>
        <v>1.2099999999999334E-3</v>
      </c>
      <c r="BC45" s="5">
        <f>P_A[[#This Row],[13+]]-P_A[[#This Row],[14+]]</f>
        <v>1.5300000000000313E-3</v>
      </c>
      <c r="BD45" s="5">
        <f>P_A[[#This Row],[14+]]-P_A[[#This Row],[15+]]</f>
        <v>1.9000000000000128E-3</v>
      </c>
      <c r="BE45" s="5">
        <f>P_A[[#This Row],[15+]]-P_A[[#This Row],[16+]]</f>
        <v>2.3499999999999632E-3</v>
      </c>
      <c r="BF45" s="5">
        <f>P_A[[#This Row],[16+]]-P_A[[#This Row],[17+]]</f>
        <v>2.8900000000000592E-3</v>
      </c>
      <c r="BG45" s="5">
        <f>P_A[[#This Row],[17+]]-P_A[[#This Row],[18+]]</f>
        <v>3.5299999999999221E-3</v>
      </c>
      <c r="BH45" s="5">
        <f>P_A[[#This Row],[18+]]-P_A[[#This Row],[19+]]</f>
        <v>4.2600000000000415E-3</v>
      </c>
      <c r="BI45" s="5">
        <f>P_A[[#This Row],[19+]]-P_A[[#This Row],[20+]]</f>
        <v>5.1100000000000589E-3</v>
      </c>
      <c r="BJ45" s="5">
        <f>P_A[[#This Row],[20+]]-P_A[[#This Row],[21+]]</f>
        <v>5.3599999999999204E-3</v>
      </c>
      <c r="BK45" s="5">
        <f>P_A[[#This Row],[21+]]-P_A[[#This Row],[22+]]</f>
        <v>7.0400000000000462E-3</v>
      </c>
      <c r="BL45" s="5">
        <f>P_A[[#This Row],[22+]]-P_A[[#This Row],[23+]]</f>
        <v>8.2599999999999341E-3</v>
      </c>
      <c r="BM45" s="5">
        <f>P_A[[#This Row],[23+]]-P_A[[#This Row],[24+]]</f>
        <v>9.5900000000000984E-3</v>
      </c>
      <c r="BN45" s="5">
        <f>P_A[[#This Row],[24+]]-P_A[[#This Row],[25+]]</f>
        <v>1.1059999999999959E-2</v>
      </c>
      <c r="BO45" s="5">
        <f>P_A[[#This Row],[25+]]-P_A[[#This Row],[26+]]</f>
        <v>1.265000000000005E-2</v>
      </c>
      <c r="BP45" s="5">
        <f>P_A[[#This Row],[26+]]-P_A[[#This Row],[27+]]</f>
        <v>1.4339999999999908E-2</v>
      </c>
      <c r="BQ45" s="5">
        <f>P_A[[#This Row],[27+]]-P_A[[#This Row],[28+]]</f>
        <v>1.6130000000000089E-2</v>
      </c>
      <c r="BR45" s="5">
        <f>P_A[[#This Row],[28+]]-P_A[[#This Row],[29+]]</f>
        <v>1.800999999999997E-2</v>
      </c>
      <c r="BS45" s="5">
        <f>P_A[[#This Row],[29+]]-P_A[[#This Row],[30+]]</f>
        <v>1.9930000000000003E-2</v>
      </c>
      <c r="BT45" s="5">
        <f>P_A[[#This Row],[30+]]-P_A[[#This Row],[31+]]</f>
        <v>2.1889999999999965E-2</v>
      </c>
      <c r="BU45" s="5">
        <f>P_A[[#This Row],[31+]]-P_A[[#This Row],[32+]]</f>
        <v>2.3830000000000018E-2</v>
      </c>
      <c r="BV45" s="5">
        <f>P_A[[#This Row],[32+]]-P_A[[#This Row],[33+]]</f>
        <v>2.5760000000000005E-2</v>
      </c>
      <c r="BW45" s="5">
        <f>P_A[[#This Row],[33+]]-P_A[[#This Row],[34+]]</f>
        <v>2.7599999999999958E-2</v>
      </c>
      <c r="BX45" s="5">
        <f>P_A[[#This Row],[34+]]-P_A[[#This Row],[35+]]</f>
        <v>2.9349999999999987E-2</v>
      </c>
      <c r="BY45" s="5">
        <f>P_A[[#This Row],[35+]]-P_A[[#This Row],[36+]]</f>
        <v>3.0940000000000079E-2</v>
      </c>
      <c r="BZ45" s="5">
        <f>P_A[[#This Row],[36+]]-P_A[[#This Row],[37+]]</f>
        <v>3.2359999999999944E-2</v>
      </c>
      <c r="CA45" s="5">
        <f>P_A[[#This Row],[37+]]-P_A[[#This Row],[38+]]</f>
        <v>3.3580000000000054E-2</v>
      </c>
      <c r="CB45" s="5">
        <f>P_A[[#This Row],[38+]]-P_A[[#This Row],[39+]]</f>
        <v>3.456999999999999E-2</v>
      </c>
      <c r="CC45" s="5">
        <f>P_A[[#This Row],[39+]]-P_A[[#This Row],[40+]]</f>
        <v>3.5279999999999978E-2</v>
      </c>
      <c r="CD45" s="5">
        <f>P_A[[#This Row],[40+]]-P_A[[#This Row],[41+]]</f>
        <v>3.573000000000004E-2</v>
      </c>
      <c r="CE45" s="5">
        <f>P_A[[#This Row],[41+]]-P_A[[#This Row],[42+]]</f>
        <v>3.5889999999999977E-2</v>
      </c>
      <c r="CF45" s="5">
        <f>P_A[[#This Row],[42+]]-P_A[[#This Row],[43+]]</f>
        <v>3.5769999999999968E-2</v>
      </c>
      <c r="CG45" s="5">
        <f>P_A[[#This Row],[43+]]-P_A[[#This Row],[44+]]</f>
        <v>3.1450000000000033E-2</v>
      </c>
      <c r="CH45" s="5">
        <f>P_A[[#This Row],[44+]]-P_A[[#This Row],[45+]]</f>
        <v>3.4739999999999993E-2</v>
      </c>
      <c r="CI45" s="5">
        <f>P_A[[#This Row],[45+]]-P_A[[#This Row],[46+]]</f>
        <v>3.3819999999999961E-2</v>
      </c>
      <c r="CJ45" s="5">
        <f>P_A[[#This Row],[46+]]-P_A[[#This Row],[47+]]</f>
        <v>3.2660000000000022E-2</v>
      </c>
      <c r="CK45" s="5">
        <f>P_A[[#This Row],[47+]]-P_A[[#This Row],[48+]]</f>
        <v>3.127000000000002E-2</v>
      </c>
      <c r="CL45" s="5">
        <f>P_A[[#This Row],[48+]]-P_A[[#This Row],[49+]]</f>
        <v>2.9709999999999959E-2</v>
      </c>
    </row>
    <row r="46" spans="1:90" x14ac:dyDescent="0.25">
      <c r="A46" s="10">
        <v>22400790</v>
      </c>
      <c r="B46" t="s">
        <v>143</v>
      </c>
      <c r="C46" t="s">
        <v>80</v>
      </c>
      <c r="D46" s="11">
        <v>0.8125</v>
      </c>
      <c r="E46" s="9" t="str">
        <f>HYPERLINK("https://www.nba.com/stats/player/1630700/boxscores-traditional", "Dyson Daniels")</f>
        <v>Dyson Daniels</v>
      </c>
      <c r="F46">
        <v>21.4</v>
      </c>
      <c r="G46" s="4">
        <v>5.6779999999999999</v>
      </c>
      <c r="H46" s="3">
        <v>0.99085999999999996</v>
      </c>
      <c r="I46" s="3">
        <v>0.98536999999999997</v>
      </c>
      <c r="J46" s="3">
        <v>0.97777999999999998</v>
      </c>
      <c r="K46" s="3">
        <v>0.96638000000000002</v>
      </c>
      <c r="L46" s="3">
        <v>0.95154000000000005</v>
      </c>
      <c r="M46" s="3">
        <v>0.93056000000000005</v>
      </c>
      <c r="N46" s="3">
        <v>0.9032</v>
      </c>
      <c r="O46" s="3">
        <v>0.87075999999999998</v>
      </c>
      <c r="P46" s="3">
        <v>0.82894000000000001</v>
      </c>
      <c r="Q46" s="3">
        <v>0.77934999999999999</v>
      </c>
      <c r="R46" s="3">
        <v>0.72575000000000001</v>
      </c>
      <c r="S46" s="3">
        <v>0.66276000000000002</v>
      </c>
      <c r="T46" s="3">
        <v>0.59870999999999996</v>
      </c>
      <c r="U46" s="3">
        <v>0.52790000000000004</v>
      </c>
      <c r="V46" s="3">
        <v>0.45619999999999999</v>
      </c>
      <c r="W46" s="3">
        <v>0.38973999999999998</v>
      </c>
      <c r="X46" s="3">
        <v>0.32275999999999999</v>
      </c>
      <c r="Y46" s="3">
        <v>0.26434999999999997</v>
      </c>
      <c r="Z46" s="3">
        <v>0.20896999999999999</v>
      </c>
      <c r="AA46" s="3">
        <v>0.16109000000000001</v>
      </c>
      <c r="AB46" s="3">
        <v>0.12302</v>
      </c>
      <c r="AC46" s="3">
        <v>9.0120000000000006E-2</v>
      </c>
      <c r="AD46" s="3">
        <v>6.5519999999999995E-2</v>
      </c>
      <c r="AE46" s="3">
        <v>4.5510000000000002E-2</v>
      </c>
      <c r="AF46" s="3">
        <v>3.074E-2</v>
      </c>
      <c r="AG46" s="3">
        <v>2.068E-2</v>
      </c>
      <c r="AH46" s="3">
        <v>1.321E-2</v>
      </c>
      <c r="AI46" s="3">
        <v>8.2000000000000007E-3</v>
      </c>
      <c r="AJ46" s="3">
        <v>5.0800000000000003E-3</v>
      </c>
      <c r="AK46" s="3">
        <v>2.98E-3</v>
      </c>
      <c r="AL46" s="3">
        <v>1.75E-3</v>
      </c>
      <c r="AM46" s="3">
        <v>9.7000000000000005E-4</v>
      </c>
      <c r="AN46" s="3">
        <v>5.1999999999999995E-4</v>
      </c>
      <c r="AO46" s="3">
        <v>2.7999999999999998E-4</v>
      </c>
      <c r="AP46" s="3">
        <v>1.3999999999999999E-4</v>
      </c>
      <c r="AQ46" s="3">
        <v>6.9999999999999994E-5</v>
      </c>
      <c r="AR46" s="3">
        <v>3.0000000000000001E-5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P_A[[#This Row],[8+]]-P_A[[#This Row],[9+]]</f>
        <v>5.4899999999999949E-3</v>
      </c>
      <c r="AY46" s="5">
        <f>P_A[[#This Row],[9+]]-P_A[[#This Row],[10+]]</f>
        <v>7.5899999999999856E-3</v>
      </c>
      <c r="AZ46" s="5">
        <f>P_A[[#This Row],[10+]]-P_A[[#This Row],[11+]]</f>
        <v>1.1399999999999966E-2</v>
      </c>
      <c r="BA46" s="5">
        <f>P_A[[#This Row],[11+]]-P_A[[#This Row],[12+]]</f>
        <v>1.4839999999999964E-2</v>
      </c>
      <c r="BB46" s="5">
        <f>P_A[[#This Row],[12+]]-P_A[[#This Row],[13+]]</f>
        <v>2.0979999999999999E-2</v>
      </c>
      <c r="BC46" s="5">
        <f>P_A[[#This Row],[13+]]-P_A[[#This Row],[14+]]</f>
        <v>2.7360000000000051E-2</v>
      </c>
      <c r="BD46" s="5">
        <f>P_A[[#This Row],[14+]]-P_A[[#This Row],[15+]]</f>
        <v>3.2440000000000024E-2</v>
      </c>
      <c r="BE46" s="5">
        <f>P_A[[#This Row],[15+]]-P_A[[#This Row],[16+]]</f>
        <v>4.1819999999999968E-2</v>
      </c>
      <c r="BF46" s="5">
        <f>P_A[[#This Row],[16+]]-P_A[[#This Row],[17+]]</f>
        <v>4.9590000000000023E-2</v>
      </c>
      <c r="BG46" s="5">
        <f>P_A[[#This Row],[17+]]-P_A[[#This Row],[18+]]</f>
        <v>5.3599999999999981E-2</v>
      </c>
      <c r="BH46" s="5">
        <f>P_A[[#This Row],[18+]]-P_A[[#This Row],[19+]]</f>
        <v>6.298999999999999E-2</v>
      </c>
      <c r="BI46" s="5">
        <f>P_A[[#This Row],[19+]]-P_A[[#This Row],[20+]]</f>
        <v>6.4050000000000051E-2</v>
      </c>
      <c r="BJ46" s="5">
        <f>P_A[[#This Row],[20+]]-P_A[[#This Row],[21+]]</f>
        <v>7.0809999999999929E-2</v>
      </c>
      <c r="BK46" s="5">
        <f>P_A[[#This Row],[21+]]-P_A[[#This Row],[22+]]</f>
        <v>7.1700000000000041E-2</v>
      </c>
      <c r="BL46" s="5">
        <f>P_A[[#This Row],[22+]]-P_A[[#This Row],[23+]]</f>
        <v>6.6460000000000019E-2</v>
      </c>
      <c r="BM46" s="5">
        <f>P_A[[#This Row],[23+]]-P_A[[#This Row],[24+]]</f>
        <v>6.6979999999999984E-2</v>
      </c>
      <c r="BN46" s="5">
        <f>P_A[[#This Row],[24+]]-P_A[[#This Row],[25+]]</f>
        <v>5.8410000000000017E-2</v>
      </c>
      <c r="BO46" s="5">
        <f>P_A[[#This Row],[25+]]-P_A[[#This Row],[26+]]</f>
        <v>5.5379999999999985E-2</v>
      </c>
      <c r="BP46" s="5">
        <f>P_A[[#This Row],[26+]]-P_A[[#This Row],[27+]]</f>
        <v>4.7879999999999978E-2</v>
      </c>
      <c r="BQ46" s="5">
        <f>P_A[[#This Row],[27+]]-P_A[[#This Row],[28+]]</f>
        <v>3.8070000000000007E-2</v>
      </c>
      <c r="BR46" s="5">
        <f>P_A[[#This Row],[28+]]-P_A[[#This Row],[29+]]</f>
        <v>3.2899999999999999E-2</v>
      </c>
      <c r="BS46" s="5">
        <f>P_A[[#This Row],[29+]]-P_A[[#This Row],[30+]]</f>
        <v>2.4600000000000011E-2</v>
      </c>
      <c r="BT46" s="5">
        <f>P_A[[#This Row],[30+]]-P_A[[#This Row],[31+]]</f>
        <v>2.0009999999999993E-2</v>
      </c>
      <c r="BU46" s="5">
        <f>P_A[[#This Row],[31+]]-P_A[[#This Row],[32+]]</f>
        <v>1.4770000000000002E-2</v>
      </c>
      <c r="BV46" s="5">
        <f>P_A[[#This Row],[32+]]-P_A[[#This Row],[33+]]</f>
        <v>1.0059999999999999E-2</v>
      </c>
      <c r="BW46" s="5">
        <f>P_A[[#This Row],[33+]]-P_A[[#This Row],[34+]]</f>
        <v>7.4700000000000009E-3</v>
      </c>
      <c r="BX46" s="5">
        <f>P_A[[#This Row],[34+]]-P_A[[#This Row],[35+]]</f>
        <v>5.0099999999999988E-3</v>
      </c>
      <c r="BY46" s="5">
        <f>P_A[[#This Row],[35+]]-P_A[[#This Row],[36+]]</f>
        <v>3.1200000000000004E-3</v>
      </c>
      <c r="BZ46" s="5">
        <f>P_A[[#This Row],[36+]]-P_A[[#This Row],[37+]]</f>
        <v>2.1000000000000003E-3</v>
      </c>
      <c r="CA46" s="5">
        <f>P_A[[#This Row],[37+]]-P_A[[#This Row],[38+]]</f>
        <v>1.23E-3</v>
      </c>
      <c r="CB46" s="5">
        <f>P_A[[#This Row],[38+]]-P_A[[#This Row],[39+]]</f>
        <v>7.7999999999999999E-4</v>
      </c>
      <c r="CC46" s="5">
        <f>P_A[[#This Row],[39+]]-P_A[[#This Row],[40+]]</f>
        <v>4.500000000000001E-4</v>
      </c>
      <c r="CD46" s="5">
        <f>P_A[[#This Row],[40+]]-P_A[[#This Row],[41+]]</f>
        <v>2.3999999999999998E-4</v>
      </c>
      <c r="CE46" s="5">
        <f>P_A[[#This Row],[41+]]-P_A[[#This Row],[42+]]</f>
        <v>1.3999999999999999E-4</v>
      </c>
      <c r="CF46" s="5">
        <f>P_A[[#This Row],[42+]]-P_A[[#This Row],[43+]]</f>
        <v>6.9999999999999994E-5</v>
      </c>
      <c r="CG46" s="5">
        <f>P_A[[#This Row],[43+]]-P_A[[#This Row],[44+]]</f>
        <v>3.9999999999999996E-5</v>
      </c>
      <c r="CH46" s="5">
        <f>P_A[[#This Row],[44+]]-P_A[[#This Row],[45+]]</f>
        <v>3.0000000000000001E-5</v>
      </c>
      <c r="CI46" s="5">
        <f>P_A[[#This Row],[45+]]-P_A[[#This Row],[46+]]</f>
        <v>0</v>
      </c>
      <c r="CJ46" s="5">
        <f>P_A[[#This Row],[46+]]-P_A[[#This Row],[47+]]</f>
        <v>0</v>
      </c>
      <c r="CK46" s="5">
        <f>P_A[[#This Row],[47+]]-P_A[[#This Row],[48+]]</f>
        <v>0</v>
      </c>
      <c r="CL46" s="5">
        <f>P_A[[#This Row],[48+]]-P_A[[#This Row],[49+]]</f>
        <v>0</v>
      </c>
    </row>
    <row r="47" spans="1:90" x14ac:dyDescent="0.25">
      <c r="A47" s="10">
        <v>22400790</v>
      </c>
      <c r="B47" t="s">
        <v>143</v>
      </c>
      <c r="C47" t="s">
        <v>80</v>
      </c>
      <c r="D47" s="11">
        <v>0.8125</v>
      </c>
      <c r="E47" s="9" t="str">
        <f>HYPERLINK("https://www.nba.com/stats/player/1627777/boxscores-traditional", "Georges Niang")</f>
        <v>Georges Niang</v>
      </c>
      <c r="F47">
        <v>17.329999999999998</v>
      </c>
      <c r="G47" s="4">
        <v>6.2359999999999998</v>
      </c>
      <c r="H47" s="3">
        <v>0.93318999999999996</v>
      </c>
      <c r="I47" s="3">
        <v>0.90988000000000002</v>
      </c>
      <c r="J47" s="3">
        <v>0.88100000000000001</v>
      </c>
      <c r="K47" s="3">
        <v>0.84614</v>
      </c>
      <c r="L47" s="3">
        <v>0.80234000000000005</v>
      </c>
      <c r="M47" s="3">
        <v>0.75490000000000002</v>
      </c>
      <c r="N47" s="3">
        <v>0.70194000000000001</v>
      </c>
      <c r="O47" s="3">
        <v>0.64431000000000005</v>
      </c>
      <c r="P47" s="3">
        <v>0.58316999999999997</v>
      </c>
      <c r="Q47" s="3">
        <v>0.51993999999999996</v>
      </c>
      <c r="R47" s="3">
        <v>0.45619999999999999</v>
      </c>
      <c r="S47" s="3">
        <v>0.39357999999999999</v>
      </c>
      <c r="T47" s="3">
        <v>0.33360000000000001</v>
      </c>
      <c r="U47" s="3">
        <v>0.27760000000000001</v>
      </c>
      <c r="V47" s="3">
        <v>0.22663</v>
      </c>
      <c r="W47" s="3">
        <v>0.18140999999999999</v>
      </c>
      <c r="X47" s="3">
        <v>0.14230999999999999</v>
      </c>
      <c r="Y47" s="3">
        <v>0.10935</v>
      </c>
      <c r="Z47" s="3">
        <v>8.226E-2</v>
      </c>
      <c r="AA47" s="3">
        <v>6.0569999999999999E-2</v>
      </c>
      <c r="AB47" s="3">
        <v>4.3630000000000002E-2</v>
      </c>
      <c r="AC47" s="3">
        <v>3.074E-2</v>
      </c>
      <c r="AD47" s="3">
        <v>2.1180000000000001E-2</v>
      </c>
      <c r="AE47" s="3">
        <v>1.426E-2</v>
      </c>
      <c r="AF47" s="3">
        <v>9.3900000000000008E-3</v>
      </c>
      <c r="AG47" s="3">
        <v>6.0400000000000002E-3</v>
      </c>
      <c r="AH47" s="3">
        <v>3.79E-3</v>
      </c>
      <c r="AI47" s="3">
        <v>2.33E-3</v>
      </c>
      <c r="AJ47" s="3">
        <v>1.39E-3</v>
      </c>
      <c r="AK47" s="3">
        <v>8.1999999999999998E-4</v>
      </c>
      <c r="AL47" s="3">
        <v>4.6999999999999999E-4</v>
      </c>
      <c r="AM47" s="3">
        <v>2.5999999999999998E-4</v>
      </c>
      <c r="AN47" s="3">
        <v>1.3999999999999999E-4</v>
      </c>
      <c r="AO47" s="3">
        <v>6.9999999999999994E-5</v>
      </c>
      <c r="AP47" s="3">
        <v>4.0000000000000003E-5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2.3309999999999942E-2</v>
      </c>
      <c r="AY47" s="5">
        <f>P_A[[#This Row],[9+]]-P_A[[#This Row],[10+]]</f>
        <v>2.8880000000000017E-2</v>
      </c>
      <c r="AZ47" s="5">
        <f>P_A[[#This Row],[10+]]-P_A[[#This Row],[11+]]</f>
        <v>3.4860000000000002E-2</v>
      </c>
      <c r="BA47" s="5">
        <f>P_A[[#This Row],[11+]]-P_A[[#This Row],[12+]]</f>
        <v>4.379999999999995E-2</v>
      </c>
      <c r="BB47" s="5">
        <f>P_A[[#This Row],[12+]]-P_A[[#This Row],[13+]]</f>
        <v>4.7440000000000038E-2</v>
      </c>
      <c r="BC47" s="5">
        <f>P_A[[#This Row],[13+]]-P_A[[#This Row],[14+]]</f>
        <v>5.2960000000000007E-2</v>
      </c>
      <c r="BD47" s="5">
        <f>P_A[[#This Row],[14+]]-P_A[[#This Row],[15+]]</f>
        <v>5.7629999999999959E-2</v>
      </c>
      <c r="BE47" s="5">
        <f>P_A[[#This Row],[15+]]-P_A[[#This Row],[16+]]</f>
        <v>6.1140000000000083E-2</v>
      </c>
      <c r="BF47" s="5">
        <f>P_A[[#This Row],[16+]]-P_A[[#This Row],[17+]]</f>
        <v>6.3230000000000008E-2</v>
      </c>
      <c r="BG47" s="5">
        <f>P_A[[#This Row],[17+]]-P_A[[#This Row],[18+]]</f>
        <v>6.3739999999999963E-2</v>
      </c>
      <c r="BH47" s="5">
        <f>P_A[[#This Row],[18+]]-P_A[[#This Row],[19+]]</f>
        <v>6.2620000000000009E-2</v>
      </c>
      <c r="BI47" s="5">
        <f>P_A[[#This Row],[19+]]-P_A[[#This Row],[20+]]</f>
        <v>5.9979999999999978E-2</v>
      </c>
      <c r="BJ47" s="5">
        <f>P_A[[#This Row],[20+]]-P_A[[#This Row],[21+]]</f>
        <v>5.5999999999999994E-2</v>
      </c>
      <c r="BK47" s="5">
        <f>P_A[[#This Row],[21+]]-P_A[[#This Row],[22+]]</f>
        <v>5.0970000000000015E-2</v>
      </c>
      <c r="BL47" s="5">
        <f>P_A[[#This Row],[22+]]-P_A[[#This Row],[23+]]</f>
        <v>4.522000000000001E-2</v>
      </c>
      <c r="BM47" s="5">
        <f>P_A[[#This Row],[23+]]-P_A[[#This Row],[24+]]</f>
        <v>3.9099999999999996E-2</v>
      </c>
      <c r="BN47" s="5">
        <f>P_A[[#This Row],[24+]]-P_A[[#This Row],[25+]]</f>
        <v>3.2959999999999989E-2</v>
      </c>
      <c r="BO47" s="5">
        <f>P_A[[#This Row],[25+]]-P_A[[#This Row],[26+]]</f>
        <v>2.7090000000000003E-2</v>
      </c>
      <c r="BP47" s="5">
        <f>P_A[[#This Row],[26+]]-P_A[[#This Row],[27+]]</f>
        <v>2.1690000000000001E-2</v>
      </c>
      <c r="BQ47" s="5">
        <f>P_A[[#This Row],[27+]]-P_A[[#This Row],[28+]]</f>
        <v>1.6939999999999997E-2</v>
      </c>
      <c r="BR47" s="5">
        <f>P_A[[#This Row],[28+]]-P_A[[#This Row],[29+]]</f>
        <v>1.2890000000000002E-2</v>
      </c>
      <c r="BS47" s="5">
        <f>P_A[[#This Row],[29+]]-P_A[[#This Row],[30+]]</f>
        <v>9.5599999999999991E-3</v>
      </c>
      <c r="BT47" s="5">
        <f>P_A[[#This Row],[30+]]-P_A[[#This Row],[31+]]</f>
        <v>6.9200000000000008E-3</v>
      </c>
      <c r="BU47" s="5">
        <f>P_A[[#This Row],[31+]]-P_A[[#This Row],[32+]]</f>
        <v>4.8699999999999993E-3</v>
      </c>
      <c r="BV47" s="5">
        <f>P_A[[#This Row],[32+]]-P_A[[#This Row],[33+]]</f>
        <v>3.3500000000000005E-3</v>
      </c>
      <c r="BW47" s="5">
        <f>P_A[[#This Row],[33+]]-P_A[[#This Row],[34+]]</f>
        <v>2.2500000000000003E-3</v>
      </c>
      <c r="BX47" s="5">
        <f>P_A[[#This Row],[34+]]-P_A[[#This Row],[35+]]</f>
        <v>1.4599999999999999E-3</v>
      </c>
      <c r="BY47" s="5">
        <f>P_A[[#This Row],[35+]]-P_A[[#This Row],[36+]]</f>
        <v>9.4000000000000008E-4</v>
      </c>
      <c r="BZ47" s="5">
        <f>P_A[[#This Row],[36+]]-P_A[[#This Row],[37+]]</f>
        <v>5.6999999999999998E-4</v>
      </c>
      <c r="CA47" s="5">
        <f>P_A[[#This Row],[37+]]-P_A[[#This Row],[38+]]</f>
        <v>3.5E-4</v>
      </c>
      <c r="CB47" s="5">
        <f>P_A[[#This Row],[38+]]-P_A[[#This Row],[39+]]</f>
        <v>2.1000000000000001E-4</v>
      </c>
      <c r="CC47" s="5">
        <f>P_A[[#This Row],[39+]]-P_A[[#This Row],[40+]]</f>
        <v>1.1999999999999999E-4</v>
      </c>
      <c r="CD47" s="5">
        <f>P_A[[#This Row],[40+]]-P_A[[#This Row],[41+]]</f>
        <v>6.9999999999999994E-5</v>
      </c>
      <c r="CE47" s="5">
        <f>P_A[[#This Row],[41+]]-P_A[[#This Row],[42+]]</f>
        <v>2.9999999999999991E-5</v>
      </c>
      <c r="CF47" s="5">
        <f>P_A[[#This Row],[42+]]-P_A[[#This Row],[43+]]</f>
        <v>4.0000000000000003E-5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22400790</v>
      </c>
      <c r="B48" t="s">
        <v>143</v>
      </c>
      <c r="C48" t="s">
        <v>80</v>
      </c>
      <c r="D48" s="11">
        <v>0.8125</v>
      </c>
      <c r="E48" s="9" t="str">
        <f>HYPERLINK("https://www.nba.com/stats/player/1627747/boxscores-traditional", "Caris LeVert")</f>
        <v>Caris LeVert</v>
      </c>
      <c r="F48">
        <v>18.670000000000002</v>
      </c>
      <c r="G48" s="4">
        <v>7.4089999999999998</v>
      </c>
      <c r="H48" s="3">
        <v>0.92506999999999995</v>
      </c>
      <c r="I48" s="3">
        <v>0.90490000000000004</v>
      </c>
      <c r="J48" s="3">
        <v>0.879</v>
      </c>
      <c r="K48" s="3">
        <v>0.85082999999999998</v>
      </c>
      <c r="L48" s="3">
        <v>0.81594</v>
      </c>
      <c r="M48" s="3">
        <v>0.77934999999999999</v>
      </c>
      <c r="N48" s="3">
        <v>0.73565000000000003</v>
      </c>
      <c r="O48" s="3">
        <v>0.69145999999999996</v>
      </c>
      <c r="P48" s="3">
        <v>0.64058000000000004</v>
      </c>
      <c r="Q48" s="3">
        <v>0.59094999999999998</v>
      </c>
      <c r="R48" s="3">
        <v>0.53586</v>
      </c>
      <c r="S48" s="3">
        <v>0.48404999999999998</v>
      </c>
      <c r="T48" s="3">
        <v>0.42858000000000002</v>
      </c>
      <c r="U48" s="3">
        <v>0.37828000000000001</v>
      </c>
      <c r="V48" s="3">
        <v>0.32635999999999998</v>
      </c>
      <c r="W48" s="3">
        <v>0.28095999999999999</v>
      </c>
      <c r="X48" s="3">
        <v>0.23576</v>
      </c>
      <c r="Y48" s="3">
        <v>0.19766</v>
      </c>
      <c r="Z48" s="3">
        <v>0.16109000000000001</v>
      </c>
      <c r="AA48" s="3">
        <v>0.13136</v>
      </c>
      <c r="AB48" s="3">
        <v>0.10383000000000001</v>
      </c>
      <c r="AC48" s="3">
        <v>8.226E-2</v>
      </c>
      <c r="AD48" s="3">
        <v>6.3009999999999997E-2</v>
      </c>
      <c r="AE48" s="3">
        <v>4.8460000000000003E-2</v>
      </c>
      <c r="AF48" s="3">
        <v>3.5929999999999997E-2</v>
      </c>
      <c r="AG48" s="3">
        <v>2.6800000000000001E-2</v>
      </c>
      <c r="AH48" s="3">
        <v>1.9230000000000001E-2</v>
      </c>
      <c r="AI48" s="3">
        <v>1.3899999999999999E-2</v>
      </c>
      <c r="AJ48" s="3">
        <v>9.6399999999999993E-3</v>
      </c>
      <c r="AK48" s="3">
        <v>6.7600000000000004E-3</v>
      </c>
      <c r="AL48" s="3">
        <v>4.5300000000000002E-3</v>
      </c>
      <c r="AM48" s="3">
        <v>3.0699999999999998E-3</v>
      </c>
      <c r="AN48" s="3">
        <v>1.99E-3</v>
      </c>
      <c r="AO48" s="3">
        <v>1.31E-3</v>
      </c>
      <c r="AP48" s="3">
        <v>8.1999999999999998E-4</v>
      </c>
      <c r="AQ48" s="3">
        <v>5.1999999999999995E-4</v>
      </c>
      <c r="AR48" s="3">
        <v>3.1E-4</v>
      </c>
      <c r="AS48" s="3">
        <v>1.9000000000000001E-4</v>
      </c>
      <c r="AT48" s="3">
        <v>1.1E-4</v>
      </c>
      <c r="AU48" s="3">
        <v>6.9999999999999994E-5</v>
      </c>
      <c r="AV48" s="3">
        <v>4.0000000000000003E-5</v>
      </c>
      <c r="AW48" s="3">
        <v>0</v>
      </c>
      <c r="AX48" s="5">
        <f>P_A[[#This Row],[8+]]-P_A[[#This Row],[9+]]</f>
        <v>2.016999999999991E-2</v>
      </c>
      <c r="AY48" s="5">
        <f>P_A[[#This Row],[9+]]-P_A[[#This Row],[10+]]</f>
        <v>2.5900000000000034E-2</v>
      </c>
      <c r="AZ48" s="5">
        <f>P_A[[#This Row],[10+]]-P_A[[#This Row],[11+]]</f>
        <v>2.8170000000000028E-2</v>
      </c>
      <c r="BA48" s="5">
        <f>P_A[[#This Row],[11+]]-P_A[[#This Row],[12+]]</f>
        <v>3.4889999999999977E-2</v>
      </c>
      <c r="BB48" s="5">
        <f>P_A[[#This Row],[12+]]-P_A[[#This Row],[13+]]</f>
        <v>3.6590000000000011E-2</v>
      </c>
      <c r="BC48" s="5">
        <f>P_A[[#This Row],[13+]]-P_A[[#This Row],[14+]]</f>
        <v>4.3699999999999961E-2</v>
      </c>
      <c r="BD48" s="5">
        <f>P_A[[#This Row],[14+]]-P_A[[#This Row],[15+]]</f>
        <v>4.4190000000000063E-2</v>
      </c>
      <c r="BE48" s="5">
        <f>P_A[[#This Row],[15+]]-P_A[[#This Row],[16+]]</f>
        <v>5.0879999999999925E-2</v>
      </c>
      <c r="BF48" s="5">
        <f>P_A[[#This Row],[16+]]-P_A[[#This Row],[17+]]</f>
        <v>4.9630000000000063E-2</v>
      </c>
      <c r="BG48" s="5">
        <f>P_A[[#This Row],[17+]]-P_A[[#This Row],[18+]]</f>
        <v>5.5089999999999972E-2</v>
      </c>
      <c r="BH48" s="5">
        <f>P_A[[#This Row],[18+]]-P_A[[#This Row],[19+]]</f>
        <v>5.1810000000000023E-2</v>
      </c>
      <c r="BI48" s="5">
        <f>P_A[[#This Row],[19+]]-P_A[[#This Row],[20+]]</f>
        <v>5.5469999999999964E-2</v>
      </c>
      <c r="BJ48" s="5">
        <f>P_A[[#This Row],[20+]]-P_A[[#This Row],[21+]]</f>
        <v>5.0300000000000011E-2</v>
      </c>
      <c r="BK48" s="5">
        <f>P_A[[#This Row],[21+]]-P_A[[#This Row],[22+]]</f>
        <v>5.1920000000000022E-2</v>
      </c>
      <c r="BL48" s="5">
        <f>P_A[[#This Row],[22+]]-P_A[[#This Row],[23+]]</f>
        <v>4.5399999999999996E-2</v>
      </c>
      <c r="BM48" s="5">
        <f>P_A[[#This Row],[23+]]-P_A[[#This Row],[24+]]</f>
        <v>4.519999999999999E-2</v>
      </c>
      <c r="BN48" s="5">
        <f>P_A[[#This Row],[24+]]-P_A[[#This Row],[25+]]</f>
        <v>3.8099999999999995E-2</v>
      </c>
      <c r="BO48" s="5">
        <f>P_A[[#This Row],[25+]]-P_A[[#This Row],[26+]]</f>
        <v>3.6569999999999991E-2</v>
      </c>
      <c r="BP48" s="5">
        <f>P_A[[#This Row],[26+]]-P_A[[#This Row],[27+]]</f>
        <v>2.9730000000000006E-2</v>
      </c>
      <c r="BQ48" s="5">
        <f>P_A[[#This Row],[27+]]-P_A[[#This Row],[28+]]</f>
        <v>2.7529999999999999E-2</v>
      </c>
      <c r="BR48" s="5">
        <f>P_A[[#This Row],[28+]]-P_A[[#This Row],[29+]]</f>
        <v>2.1570000000000006E-2</v>
      </c>
      <c r="BS48" s="5">
        <f>P_A[[#This Row],[29+]]-P_A[[#This Row],[30+]]</f>
        <v>1.9250000000000003E-2</v>
      </c>
      <c r="BT48" s="5">
        <f>P_A[[#This Row],[30+]]-P_A[[#This Row],[31+]]</f>
        <v>1.4549999999999993E-2</v>
      </c>
      <c r="BU48" s="5">
        <f>P_A[[#This Row],[31+]]-P_A[[#This Row],[32+]]</f>
        <v>1.2530000000000006E-2</v>
      </c>
      <c r="BV48" s="5">
        <f>P_A[[#This Row],[32+]]-P_A[[#This Row],[33+]]</f>
        <v>9.1299999999999958E-3</v>
      </c>
      <c r="BW48" s="5">
        <f>P_A[[#This Row],[33+]]-P_A[[#This Row],[34+]]</f>
        <v>7.5700000000000003E-3</v>
      </c>
      <c r="BX48" s="5">
        <f>P_A[[#This Row],[34+]]-P_A[[#This Row],[35+]]</f>
        <v>5.3300000000000014E-3</v>
      </c>
      <c r="BY48" s="5">
        <f>P_A[[#This Row],[35+]]-P_A[[#This Row],[36+]]</f>
        <v>4.2599999999999999E-3</v>
      </c>
      <c r="BZ48" s="5">
        <f>P_A[[#This Row],[36+]]-P_A[[#This Row],[37+]]</f>
        <v>2.8799999999999989E-3</v>
      </c>
      <c r="CA48" s="5">
        <f>P_A[[#This Row],[37+]]-P_A[[#This Row],[38+]]</f>
        <v>2.2300000000000002E-3</v>
      </c>
      <c r="CB48" s="5">
        <f>P_A[[#This Row],[38+]]-P_A[[#This Row],[39+]]</f>
        <v>1.4600000000000004E-3</v>
      </c>
      <c r="CC48" s="5">
        <f>P_A[[#This Row],[39+]]-P_A[[#This Row],[40+]]</f>
        <v>1.0799999999999998E-3</v>
      </c>
      <c r="CD48" s="5">
        <f>P_A[[#This Row],[40+]]-P_A[[#This Row],[41+]]</f>
        <v>6.8000000000000005E-4</v>
      </c>
      <c r="CE48" s="5">
        <f>P_A[[#This Row],[41+]]-P_A[[#This Row],[42+]]</f>
        <v>4.8999999999999998E-4</v>
      </c>
      <c r="CF48" s="5">
        <f>P_A[[#This Row],[42+]]-P_A[[#This Row],[43+]]</f>
        <v>3.0000000000000003E-4</v>
      </c>
      <c r="CG48" s="5">
        <f>P_A[[#This Row],[43+]]-P_A[[#This Row],[44+]]</f>
        <v>2.0999999999999995E-4</v>
      </c>
      <c r="CH48" s="5">
        <f>P_A[[#This Row],[44+]]-P_A[[#This Row],[45+]]</f>
        <v>1.1999999999999999E-4</v>
      </c>
      <c r="CI48" s="5">
        <f>P_A[[#This Row],[45+]]-P_A[[#This Row],[46+]]</f>
        <v>8.0000000000000007E-5</v>
      </c>
      <c r="CJ48" s="5">
        <f>P_A[[#This Row],[46+]]-P_A[[#This Row],[47+]]</f>
        <v>4.000000000000001E-5</v>
      </c>
      <c r="CK48" s="5">
        <f>P_A[[#This Row],[47+]]-P_A[[#This Row],[48+]]</f>
        <v>2.9999999999999991E-5</v>
      </c>
      <c r="CL48" s="5">
        <f>P_A[[#This Row],[48+]]-P_A[[#This Row],[49+]]</f>
        <v>4.0000000000000003E-5</v>
      </c>
    </row>
    <row r="49" spans="1:90" x14ac:dyDescent="0.25">
      <c r="A49" s="10">
        <v>22400790</v>
      </c>
      <c r="B49" t="s">
        <v>143</v>
      </c>
      <c r="C49" t="s">
        <v>80</v>
      </c>
      <c r="D49" s="11">
        <v>0.8125</v>
      </c>
      <c r="E49" s="9" t="str">
        <f>HYPERLINK("https://www.nba.com/stats/player/1630249/boxscores-traditional", "Vít Krejcí")</f>
        <v>Vít Krejcí</v>
      </c>
      <c r="F49">
        <v>13.4</v>
      </c>
      <c r="G49" s="4">
        <v>3.9290000000000003</v>
      </c>
      <c r="H49" s="3">
        <v>0.91466000000000003</v>
      </c>
      <c r="I49" s="3">
        <v>0.86863999999999997</v>
      </c>
      <c r="J49" s="3">
        <v>0.80784999999999996</v>
      </c>
      <c r="K49" s="3">
        <v>0.72907</v>
      </c>
      <c r="L49" s="3">
        <v>0.64058000000000004</v>
      </c>
      <c r="M49" s="3">
        <v>0.53983000000000003</v>
      </c>
      <c r="N49" s="3">
        <v>0.44037999999999999</v>
      </c>
      <c r="O49" s="3">
        <v>0.34089999999999998</v>
      </c>
      <c r="P49" s="3">
        <v>0.25463000000000002</v>
      </c>
      <c r="Q49" s="3">
        <v>0.17879</v>
      </c>
      <c r="R49" s="3">
        <v>0.121</v>
      </c>
      <c r="S49" s="3">
        <v>7.6359999999999997E-2</v>
      </c>
      <c r="T49" s="3">
        <v>4.648E-2</v>
      </c>
      <c r="U49" s="3">
        <v>2.6800000000000001E-2</v>
      </c>
      <c r="V49" s="3">
        <v>1.426E-2</v>
      </c>
      <c r="W49" s="3">
        <v>7.3400000000000002E-3</v>
      </c>
      <c r="X49" s="3">
        <v>3.47E-3</v>
      </c>
      <c r="Y49" s="3">
        <v>1.5900000000000001E-3</v>
      </c>
      <c r="Z49" s="3">
        <v>6.6E-4</v>
      </c>
      <c r="AA49" s="3">
        <v>2.7E-4</v>
      </c>
      <c r="AB49" s="3">
        <v>1E-4</v>
      </c>
      <c r="AC49" s="3">
        <v>4.0000000000000003E-5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P_A[[#This Row],[8+]]-P_A[[#This Row],[9+]]</f>
        <v>4.6020000000000061E-2</v>
      </c>
      <c r="AY49" s="5">
        <f>P_A[[#This Row],[9+]]-P_A[[#This Row],[10+]]</f>
        <v>6.0790000000000011E-2</v>
      </c>
      <c r="AZ49" s="5">
        <f>P_A[[#This Row],[10+]]-P_A[[#This Row],[11+]]</f>
        <v>7.8779999999999961E-2</v>
      </c>
      <c r="BA49" s="5">
        <f>P_A[[#This Row],[11+]]-P_A[[#This Row],[12+]]</f>
        <v>8.8489999999999958E-2</v>
      </c>
      <c r="BB49" s="5">
        <f>P_A[[#This Row],[12+]]-P_A[[#This Row],[13+]]</f>
        <v>0.10075000000000001</v>
      </c>
      <c r="BC49" s="5">
        <f>P_A[[#This Row],[13+]]-P_A[[#This Row],[14+]]</f>
        <v>9.9450000000000038E-2</v>
      </c>
      <c r="BD49" s="5">
        <f>P_A[[#This Row],[14+]]-P_A[[#This Row],[15+]]</f>
        <v>9.9480000000000013E-2</v>
      </c>
      <c r="BE49" s="5">
        <f>P_A[[#This Row],[15+]]-P_A[[#This Row],[16+]]</f>
        <v>8.6269999999999958E-2</v>
      </c>
      <c r="BF49" s="5">
        <f>P_A[[#This Row],[16+]]-P_A[[#This Row],[17+]]</f>
        <v>7.5840000000000019E-2</v>
      </c>
      <c r="BG49" s="5">
        <f>P_A[[#This Row],[17+]]-P_A[[#This Row],[18+]]</f>
        <v>5.7790000000000008E-2</v>
      </c>
      <c r="BH49" s="5">
        <f>P_A[[#This Row],[18+]]-P_A[[#This Row],[19+]]</f>
        <v>4.4639999999999999E-2</v>
      </c>
      <c r="BI49" s="5">
        <f>P_A[[#This Row],[19+]]-P_A[[#This Row],[20+]]</f>
        <v>2.9879999999999997E-2</v>
      </c>
      <c r="BJ49" s="5">
        <f>P_A[[#This Row],[20+]]-P_A[[#This Row],[21+]]</f>
        <v>1.968E-2</v>
      </c>
      <c r="BK49" s="5">
        <f>P_A[[#This Row],[21+]]-P_A[[#This Row],[22+]]</f>
        <v>1.2540000000000001E-2</v>
      </c>
      <c r="BL49" s="5">
        <f>P_A[[#This Row],[22+]]-P_A[[#This Row],[23+]]</f>
        <v>6.9199999999999999E-3</v>
      </c>
      <c r="BM49" s="5">
        <f>P_A[[#This Row],[23+]]-P_A[[#This Row],[24+]]</f>
        <v>3.8700000000000002E-3</v>
      </c>
      <c r="BN49" s="5">
        <f>P_A[[#This Row],[24+]]-P_A[[#This Row],[25+]]</f>
        <v>1.8799999999999999E-3</v>
      </c>
      <c r="BO49" s="5">
        <f>P_A[[#This Row],[25+]]-P_A[[#This Row],[26+]]</f>
        <v>9.3000000000000005E-4</v>
      </c>
      <c r="BP49" s="5">
        <f>P_A[[#This Row],[26+]]-P_A[[#This Row],[27+]]</f>
        <v>3.8999999999999999E-4</v>
      </c>
      <c r="BQ49" s="5">
        <f>P_A[[#This Row],[27+]]-P_A[[#This Row],[28+]]</f>
        <v>1.7000000000000001E-4</v>
      </c>
      <c r="BR49" s="5">
        <f>P_A[[#This Row],[28+]]-P_A[[#This Row],[29+]]</f>
        <v>6.0000000000000002E-5</v>
      </c>
      <c r="BS49" s="5">
        <f>P_A[[#This Row],[29+]]-P_A[[#This Row],[30+]]</f>
        <v>4.0000000000000003E-5</v>
      </c>
      <c r="BT49" s="5">
        <f>P_A[[#This Row],[30+]]-P_A[[#This Row],[31+]]</f>
        <v>0</v>
      </c>
      <c r="BU49" s="5">
        <f>P_A[[#This Row],[31+]]-P_A[[#This Row],[32+]]</f>
        <v>0</v>
      </c>
      <c r="BV49" s="5">
        <f>P_A[[#This Row],[32+]]-P_A[[#This Row],[33+]]</f>
        <v>0</v>
      </c>
      <c r="BW49" s="5">
        <f>P_A[[#This Row],[33+]]-P_A[[#This Row],[34+]]</f>
        <v>0</v>
      </c>
      <c r="BX49" s="5">
        <f>P_A[[#This Row],[34+]]-P_A[[#This Row],[35+]]</f>
        <v>0</v>
      </c>
      <c r="BY49" s="5">
        <f>P_A[[#This Row],[35+]]-P_A[[#This Row],[36+]]</f>
        <v>0</v>
      </c>
      <c r="BZ49" s="5">
        <f>P_A[[#This Row],[36+]]-P_A[[#This Row],[37+]]</f>
        <v>0</v>
      </c>
      <c r="CA49" s="5">
        <f>P_A[[#This Row],[37+]]-P_A[[#This Row],[38+]]</f>
        <v>0</v>
      </c>
      <c r="CB49" s="5">
        <f>P_A[[#This Row],[38+]]-P_A[[#This Row],[39+]]</f>
        <v>0</v>
      </c>
      <c r="CC49" s="5">
        <f>P_A[[#This Row],[39+]]-P_A[[#This Row],[40+]]</f>
        <v>0</v>
      </c>
      <c r="CD49" s="5">
        <f>P_A[[#This Row],[40+]]-P_A[[#This Row],[41+]]</f>
        <v>0</v>
      </c>
      <c r="CE49" s="5">
        <f>P_A[[#This Row],[41+]]-P_A[[#This Row],[42+]]</f>
        <v>0</v>
      </c>
      <c r="CF49" s="5">
        <f>P_A[[#This Row],[42+]]-P_A[[#This Row],[43+]]</f>
        <v>0</v>
      </c>
      <c r="CG49" s="5">
        <f>P_A[[#This Row],[43+]]-P_A[[#This Row],[44+]]</f>
        <v>0</v>
      </c>
      <c r="CH49" s="5">
        <f>P_A[[#This Row],[44+]]-P_A[[#This Row],[45+]]</f>
        <v>0</v>
      </c>
      <c r="CI49" s="5">
        <f>P_A[[#This Row],[45+]]-P_A[[#This Row],[46+]]</f>
        <v>0</v>
      </c>
      <c r="CJ49" s="5">
        <f>P_A[[#This Row],[46+]]-P_A[[#This Row],[47+]]</f>
        <v>0</v>
      </c>
      <c r="CK49" s="5">
        <f>P_A[[#This Row],[47+]]-P_A[[#This Row],[48+]]</f>
        <v>0</v>
      </c>
      <c r="CL49" s="5">
        <f>P_A[[#This Row],[48+]]-P_A[[#This Row],[49+]]</f>
        <v>0</v>
      </c>
    </row>
    <row r="50" spans="1:90" x14ac:dyDescent="0.25">
      <c r="A50" s="10">
        <v>22400790</v>
      </c>
      <c r="B50" t="s">
        <v>143</v>
      </c>
      <c r="C50" t="s">
        <v>80</v>
      </c>
      <c r="D50" s="11">
        <v>0.8125</v>
      </c>
      <c r="E50" s="9" t="str">
        <f>HYPERLINK("https://www.nba.com/stats/player/1642258/boxscores-traditional", "Zaccharie Risacher")</f>
        <v>Zaccharie Risacher</v>
      </c>
      <c r="F50">
        <v>14</v>
      </c>
      <c r="G50" s="4">
        <v>4.4719999999999995</v>
      </c>
      <c r="H50" s="3">
        <v>0.90988000000000002</v>
      </c>
      <c r="I50" s="3">
        <v>0.86863999999999997</v>
      </c>
      <c r="J50" s="3">
        <v>0.81327000000000005</v>
      </c>
      <c r="K50" s="3">
        <v>0.74856999999999996</v>
      </c>
      <c r="L50" s="3">
        <v>0.67364000000000002</v>
      </c>
      <c r="M50" s="3">
        <v>0.58706000000000003</v>
      </c>
      <c r="N50" s="3">
        <v>0.5</v>
      </c>
      <c r="O50" s="3">
        <v>0.41293999999999997</v>
      </c>
      <c r="P50" s="3">
        <v>0.32635999999999998</v>
      </c>
      <c r="Q50" s="3">
        <v>0.25142999999999999</v>
      </c>
      <c r="R50" s="3">
        <v>0.18673000000000001</v>
      </c>
      <c r="S50" s="3">
        <v>0.13136</v>
      </c>
      <c r="T50" s="3">
        <v>9.0120000000000006E-2</v>
      </c>
      <c r="U50" s="3">
        <v>5.8209999999999998E-2</v>
      </c>
      <c r="V50" s="3">
        <v>3.6729999999999999E-2</v>
      </c>
      <c r="W50" s="3">
        <v>2.222E-2</v>
      </c>
      <c r="X50" s="3">
        <v>1.255E-2</v>
      </c>
      <c r="Y50" s="3">
        <v>6.9499999999999996E-3</v>
      </c>
      <c r="Z50" s="3">
        <v>3.6800000000000001E-3</v>
      </c>
      <c r="AA50" s="3">
        <v>1.81E-3</v>
      </c>
      <c r="AB50" s="3">
        <v>8.7000000000000001E-4</v>
      </c>
      <c r="AC50" s="3">
        <v>4.0000000000000002E-4</v>
      </c>
      <c r="AD50" s="3">
        <v>1.7000000000000001E-4</v>
      </c>
      <c r="AE50" s="3">
        <v>6.9999999999999994E-5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4.1240000000000054E-2</v>
      </c>
      <c r="AY50" s="5">
        <f>P_A[[#This Row],[9+]]-P_A[[#This Row],[10+]]</f>
        <v>5.5369999999999919E-2</v>
      </c>
      <c r="AZ50" s="5">
        <f>P_A[[#This Row],[10+]]-P_A[[#This Row],[11+]]</f>
        <v>6.4700000000000091E-2</v>
      </c>
      <c r="BA50" s="5">
        <f>P_A[[#This Row],[11+]]-P_A[[#This Row],[12+]]</f>
        <v>7.4929999999999941E-2</v>
      </c>
      <c r="BB50" s="5">
        <f>P_A[[#This Row],[12+]]-P_A[[#This Row],[13+]]</f>
        <v>8.657999999999999E-2</v>
      </c>
      <c r="BC50" s="5">
        <f>P_A[[#This Row],[13+]]-P_A[[#This Row],[14+]]</f>
        <v>8.7060000000000026E-2</v>
      </c>
      <c r="BD50" s="5">
        <f>P_A[[#This Row],[14+]]-P_A[[#This Row],[15+]]</f>
        <v>8.7060000000000026E-2</v>
      </c>
      <c r="BE50" s="5">
        <f>P_A[[#This Row],[15+]]-P_A[[#This Row],[16+]]</f>
        <v>8.657999999999999E-2</v>
      </c>
      <c r="BF50" s="5">
        <f>P_A[[#This Row],[16+]]-P_A[[#This Row],[17+]]</f>
        <v>7.4929999999999997E-2</v>
      </c>
      <c r="BG50" s="5">
        <f>P_A[[#This Row],[17+]]-P_A[[#This Row],[18+]]</f>
        <v>6.469999999999998E-2</v>
      </c>
      <c r="BH50" s="5">
        <f>P_A[[#This Row],[18+]]-P_A[[#This Row],[19+]]</f>
        <v>5.5370000000000003E-2</v>
      </c>
      <c r="BI50" s="5">
        <f>P_A[[#This Row],[19+]]-P_A[[#This Row],[20+]]</f>
        <v>4.1239999999999999E-2</v>
      </c>
      <c r="BJ50" s="5">
        <f>P_A[[#This Row],[20+]]-P_A[[#This Row],[21+]]</f>
        <v>3.1910000000000008E-2</v>
      </c>
      <c r="BK50" s="5">
        <f>P_A[[#This Row],[21+]]-P_A[[#This Row],[22+]]</f>
        <v>2.1479999999999999E-2</v>
      </c>
      <c r="BL50" s="5">
        <f>P_A[[#This Row],[22+]]-P_A[[#This Row],[23+]]</f>
        <v>1.4509999999999999E-2</v>
      </c>
      <c r="BM50" s="5">
        <f>P_A[[#This Row],[23+]]-P_A[[#This Row],[24+]]</f>
        <v>9.6699999999999998E-3</v>
      </c>
      <c r="BN50" s="5">
        <f>P_A[[#This Row],[24+]]-P_A[[#This Row],[25+]]</f>
        <v>5.6000000000000008E-3</v>
      </c>
      <c r="BO50" s="5">
        <f>P_A[[#This Row],[25+]]-P_A[[#This Row],[26+]]</f>
        <v>3.2699999999999995E-3</v>
      </c>
      <c r="BP50" s="5">
        <f>P_A[[#This Row],[26+]]-P_A[[#This Row],[27+]]</f>
        <v>1.8700000000000001E-3</v>
      </c>
      <c r="BQ50" s="5">
        <f>P_A[[#This Row],[27+]]-P_A[[#This Row],[28+]]</f>
        <v>9.3999999999999997E-4</v>
      </c>
      <c r="BR50" s="5">
        <f>P_A[[#This Row],[28+]]-P_A[[#This Row],[29+]]</f>
        <v>4.6999999999999999E-4</v>
      </c>
      <c r="BS50" s="5">
        <f>P_A[[#This Row],[29+]]-P_A[[#This Row],[30+]]</f>
        <v>2.3000000000000001E-4</v>
      </c>
      <c r="BT50" s="5">
        <f>P_A[[#This Row],[30+]]-P_A[[#This Row],[31+]]</f>
        <v>1.0000000000000002E-4</v>
      </c>
      <c r="BU50" s="5">
        <f>P_A[[#This Row],[31+]]-P_A[[#This Row],[32+]]</f>
        <v>6.9999999999999994E-5</v>
      </c>
      <c r="BV50" s="5">
        <f>P_A[[#This Row],[32+]]-P_A[[#This Row],[33+]]</f>
        <v>0</v>
      </c>
      <c r="BW50" s="5">
        <f>P_A[[#This Row],[33+]]-P_A[[#This Row],[34+]]</f>
        <v>0</v>
      </c>
      <c r="BX50" s="5">
        <f>P_A[[#This Row],[34+]]-P_A[[#This Row],[35+]]</f>
        <v>0</v>
      </c>
      <c r="BY50" s="5">
        <f>P_A[[#This Row],[35+]]-P_A[[#This Row],[36+]]</f>
        <v>0</v>
      </c>
      <c r="BZ50" s="5">
        <f>P_A[[#This Row],[36+]]-P_A[[#This Row],[37+]]</f>
        <v>0</v>
      </c>
      <c r="CA50" s="5">
        <f>P_A[[#This Row],[37+]]-P_A[[#This Row],[38+]]</f>
        <v>0</v>
      </c>
      <c r="CB50" s="5">
        <f>P_A[[#This Row],[38+]]-P_A[[#This Row],[39+]]</f>
        <v>0</v>
      </c>
      <c r="CC50" s="5">
        <f>P_A[[#This Row],[39+]]-P_A[[#This Row],[40+]]</f>
        <v>0</v>
      </c>
      <c r="CD50" s="5">
        <f>P_A[[#This Row],[40+]]-P_A[[#This Row],[41+]]</f>
        <v>0</v>
      </c>
      <c r="CE50" s="5">
        <f>P_A[[#This Row],[41+]]-P_A[[#This Row],[42+]]</f>
        <v>0</v>
      </c>
      <c r="CF50" s="5">
        <f>P_A[[#This Row],[42+]]-P_A[[#This Row],[43+]]</f>
        <v>0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22400790</v>
      </c>
      <c r="B51" t="s">
        <v>143</v>
      </c>
      <c r="C51" t="s">
        <v>80</v>
      </c>
      <c r="D51" s="11">
        <v>0.8125</v>
      </c>
      <c r="E51" s="9" t="str">
        <f>HYPERLINK("https://www.nba.com/stats/player/1630168/boxscores-traditional", "Onyeka Okongwu")</f>
        <v>Onyeka Okongwu</v>
      </c>
      <c r="F51">
        <v>19.399999999999999</v>
      </c>
      <c r="G51" s="4">
        <v>9.7690000000000001</v>
      </c>
      <c r="H51" s="3">
        <v>0.879</v>
      </c>
      <c r="I51" s="3">
        <v>0.85543000000000002</v>
      </c>
      <c r="J51" s="3">
        <v>0.83147000000000004</v>
      </c>
      <c r="K51" s="3">
        <v>0.80510999999999999</v>
      </c>
      <c r="L51" s="3">
        <v>0.77637</v>
      </c>
      <c r="M51" s="3">
        <v>0.74536999999999998</v>
      </c>
      <c r="N51" s="3">
        <v>0.70884000000000003</v>
      </c>
      <c r="O51" s="3">
        <v>0.67364000000000002</v>
      </c>
      <c r="P51" s="3">
        <v>0.63683000000000001</v>
      </c>
      <c r="Q51" s="3">
        <v>0.59870999999999996</v>
      </c>
      <c r="R51" s="3">
        <v>0.55567</v>
      </c>
      <c r="S51" s="3">
        <v>0.51595000000000002</v>
      </c>
      <c r="T51" s="3">
        <v>0.47608</v>
      </c>
      <c r="U51" s="3">
        <v>0.43643999999999999</v>
      </c>
      <c r="V51" s="3">
        <v>0.39357999999999999</v>
      </c>
      <c r="W51" s="3">
        <v>0.35569000000000001</v>
      </c>
      <c r="X51" s="3">
        <v>0.31918000000000002</v>
      </c>
      <c r="Y51" s="3">
        <v>0.28433999999999998</v>
      </c>
      <c r="Z51" s="3">
        <v>0.24825</v>
      </c>
      <c r="AA51" s="3">
        <v>0.2177</v>
      </c>
      <c r="AB51" s="3">
        <v>0.18942999999999999</v>
      </c>
      <c r="AC51" s="3">
        <v>0.16353999999999999</v>
      </c>
      <c r="AD51" s="3">
        <v>0.13786000000000001</v>
      </c>
      <c r="AE51" s="3">
        <v>0.11702</v>
      </c>
      <c r="AF51" s="3">
        <v>9.8530000000000006E-2</v>
      </c>
      <c r="AG51" s="3">
        <v>8.226E-2</v>
      </c>
      <c r="AH51" s="3">
        <v>6.8110000000000004E-2</v>
      </c>
      <c r="AI51" s="3">
        <v>5.4800000000000001E-2</v>
      </c>
      <c r="AJ51" s="3">
        <v>4.4569999999999999E-2</v>
      </c>
      <c r="AK51" s="3">
        <v>3.5929999999999997E-2</v>
      </c>
      <c r="AL51" s="3">
        <v>2.8719999999999999E-2</v>
      </c>
      <c r="AM51" s="3">
        <v>2.222E-2</v>
      </c>
      <c r="AN51" s="3">
        <v>1.7430000000000001E-2</v>
      </c>
      <c r="AO51" s="3">
        <v>1.355E-2</v>
      </c>
      <c r="AP51" s="3">
        <v>1.044E-2</v>
      </c>
      <c r="AQ51" s="3">
        <v>7.7600000000000004E-3</v>
      </c>
      <c r="AR51" s="3">
        <v>5.8700000000000002E-3</v>
      </c>
      <c r="AS51" s="3">
        <v>4.4000000000000003E-3</v>
      </c>
      <c r="AT51" s="3">
        <v>3.2599999999999999E-3</v>
      </c>
      <c r="AU51" s="3">
        <v>2.33E-3</v>
      </c>
      <c r="AV51" s="3">
        <v>1.6900000000000001E-3</v>
      </c>
      <c r="AW51" s="3">
        <v>1.2199999999999999E-3</v>
      </c>
      <c r="AX51" s="5">
        <f>P_A[[#This Row],[8+]]-P_A[[#This Row],[9+]]</f>
        <v>2.356999999999998E-2</v>
      </c>
      <c r="AY51" s="5">
        <f>P_A[[#This Row],[9+]]-P_A[[#This Row],[10+]]</f>
        <v>2.3959999999999981E-2</v>
      </c>
      <c r="AZ51" s="5">
        <f>P_A[[#This Row],[10+]]-P_A[[#This Row],[11+]]</f>
        <v>2.636000000000005E-2</v>
      </c>
      <c r="BA51" s="5">
        <f>P_A[[#This Row],[11+]]-P_A[[#This Row],[12+]]</f>
        <v>2.8739999999999988E-2</v>
      </c>
      <c r="BB51" s="5">
        <f>P_A[[#This Row],[12+]]-P_A[[#This Row],[13+]]</f>
        <v>3.1000000000000028E-2</v>
      </c>
      <c r="BC51" s="5">
        <f>P_A[[#This Row],[13+]]-P_A[[#This Row],[14+]]</f>
        <v>3.6529999999999951E-2</v>
      </c>
      <c r="BD51" s="5">
        <f>P_A[[#This Row],[14+]]-P_A[[#This Row],[15+]]</f>
        <v>3.5200000000000009E-2</v>
      </c>
      <c r="BE51" s="5">
        <f>P_A[[#This Row],[15+]]-P_A[[#This Row],[16+]]</f>
        <v>3.6810000000000009E-2</v>
      </c>
      <c r="BF51" s="5">
        <f>P_A[[#This Row],[16+]]-P_A[[#This Row],[17+]]</f>
        <v>3.8120000000000043E-2</v>
      </c>
      <c r="BG51" s="5">
        <f>P_A[[#This Row],[17+]]-P_A[[#This Row],[18+]]</f>
        <v>4.3039999999999967E-2</v>
      </c>
      <c r="BH51" s="5">
        <f>P_A[[#This Row],[18+]]-P_A[[#This Row],[19+]]</f>
        <v>3.9719999999999978E-2</v>
      </c>
      <c r="BI51" s="5">
        <f>P_A[[#This Row],[19+]]-P_A[[#This Row],[20+]]</f>
        <v>3.9870000000000017E-2</v>
      </c>
      <c r="BJ51" s="5">
        <f>P_A[[#This Row],[20+]]-P_A[[#This Row],[21+]]</f>
        <v>3.9640000000000009E-2</v>
      </c>
      <c r="BK51" s="5">
        <f>P_A[[#This Row],[21+]]-P_A[[#This Row],[22+]]</f>
        <v>4.2860000000000009E-2</v>
      </c>
      <c r="BL51" s="5">
        <f>P_A[[#This Row],[22+]]-P_A[[#This Row],[23+]]</f>
        <v>3.7889999999999979E-2</v>
      </c>
      <c r="BM51" s="5">
        <f>P_A[[#This Row],[23+]]-P_A[[#This Row],[24+]]</f>
        <v>3.6509999999999987E-2</v>
      </c>
      <c r="BN51" s="5">
        <f>P_A[[#This Row],[24+]]-P_A[[#This Row],[25+]]</f>
        <v>3.4840000000000038E-2</v>
      </c>
      <c r="BO51" s="5">
        <f>P_A[[#This Row],[25+]]-P_A[[#This Row],[26+]]</f>
        <v>3.6089999999999983E-2</v>
      </c>
      <c r="BP51" s="5">
        <f>P_A[[#This Row],[26+]]-P_A[[#This Row],[27+]]</f>
        <v>3.0549999999999994E-2</v>
      </c>
      <c r="BQ51" s="5">
        <f>P_A[[#This Row],[27+]]-P_A[[#This Row],[28+]]</f>
        <v>2.8270000000000017E-2</v>
      </c>
      <c r="BR51" s="5">
        <f>P_A[[#This Row],[28+]]-P_A[[#This Row],[29+]]</f>
        <v>2.5889999999999996E-2</v>
      </c>
      <c r="BS51" s="5">
        <f>P_A[[#This Row],[29+]]-P_A[[#This Row],[30+]]</f>
        <v>2.5679999999999981E-2</v>
      </c>
      <c r="BT51" s="5">
        <f>P_A[[#This Row],[30+]]-P_A[[#This Row],[31+]]</f>
        <v>2.0840000000000011E-2</v>
      </c>
      <c r="BU51" s="5">
        <f>P_A[[#This Row],[31+]]-P_A[[#This Row],[32+]]</f>
        <v>1.8489999999999993E-2</v>
      </c>
      <c r="BV51" s="5">
        <f>P_A[[#This Row],[32+]]-P_A[[#This Row],[33+]]</f>
        <v>1.6270000000000007E-2</v>
      </c>
      <c r="BW51" s="5">
        <f>P_A[[#This Row],[33+]]-P_A[[#This Row],[34+]]</f>
        <v>1.4149999999999996E-2</v>
      </c>
      <c r="BX51" s="5">
        <f>P_A[[#This Row],[34+]]-P_A[[#This Row],[35+]]</f>
        <v>1.3310000000000002E-2</v>
      </c>
      <c r="BY51" s="5">
        <f>P_A[[#This Row],[35+]]-P_A[[#This Row],[36+]]</f>
        <v>1.0230000000000003E-2</v>
      </c>
      <c r="BZ51" s="5">
        <f>P_A[[#This Row],[36+]]-P_A[[#This Row],[37+]]</f>
        <v>8.6400000000000018E-3</v>
      </c>
      <c r="CA51" s="5">
        <f>P_A[[#This Row],[37+]]-P_A[[#This Row],[38+]]</f>
        <v>7.2099999999999977E-3</v>
      </c>
      <c r="CB51" s="5">
        <f>P_A[[#This Row],[38+]]-P_A[[#This Row],[39+]]</f>
        <v>6.4999999999999988E-3</v>
      </c>
      <c r="CC51" s="5">
        <f>P_A[[#This Row],[39+]]-P_A[[#This Row],[40+]]</f>
        <v>4.7899999999999991E-3</v>
      </c>
      <c r="CD51" s="5">
        <f>P_A[[#This Row],[40+]]-P_A[[#This Row],[41+]]</f>
        <v>3.8800000000000015E-3</v>
      </c>
      <c r="CE51" s="5">
        <f>P_A[[#This Row],[41+]]-P_A[[#This Row],[42+]]</f>
        <v>3.1099999999999999E-3</v>
      </c>
      <c r="CF51" s="5">
        <f>P_A[[#This Row],[42+]]-P_A[[#This Row],[43+]]</f>
        <v>2.6799999999999992E-3</v>
      </c>
      <c r="CG51" s="5">
        <f>P_A[[#This Row],[43+]]-P_A[[#This Row],[44+]]</f>
        <v>1.8900000000000002E-3</v>
      </c>
      <c r="CH51" s="5">
        <f>P_A[[#This Row],[44+]]-P_A[[#This Row],[45+]]</f>
        <v>1.47E-3</v>
      </c>
      <c r="CI51" s="5">
        <f>P_A[[#This Row],[45+]]-P_A[[#This Row],[46+]]</f>
        <v>1.1400000000000004E-3</v>
      </c>
      <c r="CJ51" s="5">
        <f>P_A[[#This Row],[46+]]-P_A[[#This Row],[47+]]</f>
        <v>9.2999999999999984E-4</v>
      </c>
      <c r="CK51" s="5">
        <f>P_A[[#This Row],[47+]]-P_A[[#This Row],[48+]]</f>
        <v>6.3999999999999994E-4</v>
      </c>
      <c r="CL51" s="5">
        <f>P_A[[#This Row],[48+]]-P_A[[#This Row],[49+]]</f>
        <v>4.7000000000000015E-4</v>
      </c>
    </row>
    <row r="52" spans="1:90" x14ac:dyDescent="0.25">
      <c r="A52" s="10">
        <v>22400790</v>
      </c>
      <c r="B52" t="s">
        <v>143</v>
      </c>
      <c r="C52" t="s">
        <v>80</v>
      </c>
      <c r="D52" s="11">
        <v>0.8125</v>
      </c>
      <c r="E52" s="9" t="str">
        <f>HYPERLINK("https://www.nba.com/stats/player/1629631/boxscores-traditional", "De'Andre Hunter")</f>
        <v>De'Andre Hunter</v>
      </c>
      <c r="F52">
        <v>17.670000000000002</v>
      </c>
      <c r="G52" s="4">
        <v>8.7309999999999999</v>
      </c>
      <c r="H52" s="3">
        <v>0.86650000000000005</v>
      </c>
      <c r="I52" s="3">
        <v>0.83891000000000004</v>
      </c>
      <c r="J52" s="3">
        <v>0.81057000000000001</v>
      </c>
      <c r="K52" s="3">
        <v>0.77637</v>
      </c>
      <c r="L52" s="3">
        <v>0.74214999999999998</v>
      </c>
      <c r="M52" s="3">
        <v>0.70194000000000001</v>
      </c>
      <c r="N52" s="3">
        <v>0.66276000000000002</v>
      </c>
      <c r="O52" s="3">
        <v>0.62172000000000005</v>
      </c>
      <c r="P52" s="3">
        <v>0.57535000000000003</v>
      </c>
      <c r="Q52" s="3">
        <v>0.53188000000000002</v>
      </c>
      <c r="R52" s="3">
        <v>0.48404999999999998</v>
      </c>
      <c r="S52" s="3">
        <v>0.44037999999999999</v>
      </c>
      <c r="T52" s="3">
        <v>0.39357999999999999</v>
      </c>
      <c r="U52" s="3">
        <v>0.35197000000000001</v>
      </c>
      <c r="V52" s="3">
        <v>0.30853999999999998</v>
      </c>
      <c r="W52" s="3">
        <v>0.27093</v>
      </c>
      <c r="X52" s="3">
        <v>0.23269999999999999</v>
      </c>
      <c r="Y52" s="3">
        <v>0.20044999999999999</v>
      </c>
      <c r="Z52" s="3">
        <v>0.17105999999999999</v>
      </c>
      <c r="AA52" s="3">
        <v>0.14230999999999999</v>
      </c>
      <c r="AB52" s="3">
        <v>0.11899999999999999</v>
      </c>
      <c r="AC52" s="3">
        <v>9.6799999999999997E-2</v>
      </c>
      <c r="AD52" s="3">
        <v>7.9269999999999993E-2</v>
      </c>
      <c r="AE52" s="3">
        <v>6.3009999999999997E-2</v>
      </c>
      <c r="AF52" s="3">
        <v>5.0500000000000003E-2</v>
      </c>
      <c r="AG52" s="3">
        <v>3.9199999999999999E-2</v>
      </c>
      <c r="AH52" s="3">
        <v>3.074E-2</v>
      </c>
      <c r="AI52" s="3">
        <v>2.385E-2</v>
      </c>
      <c r="AJ52" s="3">
        <v>1.7860000000000001E-2</v>
      </c>
      <c r="AK52" s="3">
        <v>1.355E-2</v>
      </c>
      <c r="AL52" s="3">
        <v>9.9000000000000008E-3</v>
      </c>
      <c r="AM52" s="3">
        <v>7.3400000000000002E-3</v>
      </c>
      <c r="AN52" s="3">
        <v>5.2300000000000003E-3</v>
      </c>
      <c r="AO52" s="3">
        <v>3.79E-3</v>
      </c>
      <c r="AP52" s="3">
        <v>2.64E-3</v>
      </c>
      <c r="AQ52" s="3">
        <v>1.8699999999999999E-3</v>
      </c>
      <c r="AR52" s="3">
        <v>1.2600000000000001E-3</v>
      </c>
      <c r="AS52" s="3">
        <v>8.7000000000000001E-4</v>
      </c>
      <c r="AT52" s="3">
        <v>5.9999999999999995E-4</v>
      </c>
      <c r="AU52" s="3">
        <v>3.8999999999999999E-4</v>
      </c>
      <c r="AV52" s="3">
        <v>2.5999999999999998E-4</v>
      </c>
      <c r="AW52" s="3">
        <v>1.7000000000000001E-4</v>
      </c>
      <c r="AX52" s="5">
        <f>P_A[[#This Row],[8+]]-P_A[[#This Row],[9+]]</f>
        <v>2.7590000000000003E-2</v>
      </c>
      <c r="AY52" s="5">
        <f>P_A[[#This Row],[9+]]-P_A[[#This Row],[10+]]</f>
        <v>2.8340000000000032E-2</v>
      </c>
      <c r="AZ52" s="5">
        <f>P_A[[#This Row],[10+]]-P_A[[#This Row],[11+]]</f>
        <v>3.4200000000000008E-2</v>
      </c>
      <c r="BA52" s="5">
        <f>P_A[[#This Row],[11+]]-P_A[[#This Row],[12+]]</f>
        <v>3.4220000000000028E-2</v>
      </c>
      <c r="BB52" s="5">
        <f>P_A[[#This Row],[12+]]-P_A[[#This Row],[13+]]</f>
        <v>4.0209999999999968E-2</v>
      </c>
      <c r="BC52" s="5">
        <f>P_A[[#This Row],[13+]]-P_A[[#This Row],[14+]]</f>
        <v>3.9179999999999993E-2</v>
      </c>
      <c r="BD52" s="5">
        <f>P_A[[#This Row],[14+]]-P_A[[#This Row],[15+]]</f>
        <v>4.1039999999999965E-2</v>
      </c>
      <c r="BE52" s="5">
        <f>P_A[[#This Row],[15+]]-P_A[[#This Row],[16+]]</f>
        <v>4.6370000000000022E-2</v>
      </c>
      <c r="BF52" s="5">
        <f>P_A[[#This Row],[16+]]-P_A[[#This Row],[17+]]</f>
        <v>4.3470000000000009E-2</v>
      </c>
      <c r="BG52" s="5">
        <f>P_A[[#This Row],[17+]]-P_A[[#This Row],[18+]]</f>
        <v>4.7830000000000039E-2</v>
      </c>
      <c r="BH52" s="5">
        <f>P_A[[#This Row],[18+]]-P_A[[#This Row],[19+]]</f>
        <v>4.3669999999999987E-2</v>
      </c>
      <c r="BI52" s="5">
        <f>P_A[[#This Row],[19+]]-P_A[[#This Row],[20+]]</f>
        <v>4.6800000000000008E-2</v>
      </c>
      <c r="BJ52" s="5">
        <f>P_A[[#This Row],[20+]]-P_A[[#This Row],[21+]]</f>
        <v>4.160999999999998E-2</v>
      </c>
      <c r="BK52" s="5">
        <f>P_A[[#This Row],[21+]]-P_A[[#This Row],[22+]]</f>
        <v>4.3430000000000024E-2</v>
      </c>
      <c r="BL52" s="5">
        <f>P_A[[#This Row],[22+]]-P_A[[#This Row],[23+]]</f>
        <v>3.7609999999999977E-2</v>
      </c>
      <c r="BM52" s="5">
        <f>P_A[[#This Row],[23+]]-P_A[[#This Row],[24+]]</f>
        <v>3.8230000000000014E-2</v>
      </c>
      <c r="BN52" s="5">
        <f>P_A[[#This Row],[24+]]-P_A[[#This Row],[25+]]</f>
        <v>3.2250000000000001E-2</v>
      </c>
      <c r="BO52" s="5">
        <f>P_A[[#This Row],[25+]]-P_A[[#This Row],[26+]]</f>
        <v>2.9389999999999999E-2</v>
      </c>
      <c r="BP52" s="5">
        <f>P_A[[#This Row],[26+]]-P_A[[#This Row],[27+]]</f>
        <v>2.8749999999999998E-2</v>
      </c>
      <c r="BQ52" s="5">
        <f>P_A[[#This Row],[27+]]-P_A[[#This Row],[28+]]</f>
        <v>2.3309999999999997E-2</v>
      </c>
      <c r="BR52" s="5">
        <f>P_A[[#This Row],[28+]]-P_A[[#This Row],[29+]]</f>
        <v>2.2199999999999998E-2</v>
      </c>
      <c r="BS52" s="5">
        <f>P_A[[#This Row],[29+]]-P_A[[#This Row],[30+]]</f>
        <v>1.7530000000000004E-2</v>
      </c>
      <c r="BT52" s="5">
        <f>P_A[[#This Row],[30+]]-P_A[[#This Row],[31+]]</f>
        <v>1.6259999999999997E-2</v>
      </c>
      <c r="BU52" s="5">
        <f>P_A[[#This Row],[31+]]-P_A[[#This Row],[32+]]</f>
        <v>1.2509999999999993E-2</v>
      </c>
      <c r="BV52" s="5">
        <f>P_A[[#This Row],[32+]]-P_A[[#This Row],[33+]]</f>
        <v>1.1300000000000004E-2</v>
      </c>
      <c r="BW52" s="5">
        <f>P_A[[#This Row],[33+]]-P_A[[#This Row],[34+]]</f>
        <v>8.4599999999999988E-3</v>
      </c>
      <c r="BX52" s="5">
        <f>P_A[[#This Row],[34+]]-P_A[[#This Row],[35+]]</f>
        <v>6.8900000000000003E-3</v>
      </c>
      <c r="BY52" s="5">
        <f>P_A[[#This Row],[35+]]-P_A[[#This Row],[36+]]</f>
        <v>5.9899999999999988E-3</v>
      </c>
      <c r="BZ52" s="5">
        <f>P_A[[#This Row],[36+]]-P_A[[#This Row],[37+]]</f>
        <v>4.3100000000000013E-3</v>
      </c>
      <c r="CA52" s="5">
        <f>P_A[[#This Row],[37+]]-P_A[[#This Row],[38+]]</f>
        <v>3.6499999999999987E-3</v>
      </c>
      <c r="CB52" s="5">
        <f>P_A[[#This Row],[38+]]-P_A[[#This Row],[39+]]</f>
        <v>2.5600000000000006E-3</v>
      </c>
      <c r="CC52" s="5">
        <f>P_A[[#This Row],[39+]]-P_A[[#This Row],[40+]]</f>
        <v>2.1099999999999999E-3</v>
      </c>
      <c r="CD52" s="5">
        <f>P_A[[#This Row],[40+]]-P_A[[#This Row],[41+]]</f>
        <v>1.4400000000000003E-3</v>
      </c>
      <c r="CE52" s="5">
        <f>P_A[[#This Row],[41+]]-P_A[[#This Row],[42+]]</f>
        <v>1.15E-3</v>
      </c>
      <c r="CF52" s="5">
        <f>P_A[[#This Row],[42+]]-P_A[[#This Row],[43+]]</f>
        <v>7.7000000000000007E-4</v>
      </c>
      <c r="CG52" s="5">
        <f>P_A[[#This Row],[43+]]-P_A[[#This Row],[44+]]</f>
        <v>6.0999999999999987E-4</v>
      </c>
      <c r="CH52" s="5">
        <f>P_A[[#This Row],[44+]]-P_A[[#This Row],[45+]]</f>
        <v>3.9000000000000005E-4</v>
      </c>
      <c r="CI52" s="5">
        <f>P_A[[#This Row],[45+]]-P_A[[#This Row],[46+]]</f>
        <v>2.7000000000000006E-4</v>
      </c>
      <c r="CJ52" s="5">
        <f>P_A[[#This Row],[46+]]-P_A[[#This Row],[47+]]</f>
        <v>2.0999999999999995E-4</v>
      </c>
      <c r="CK52" s="5">
        <f>P_A[[#This Row],[47+]]-P_A[[#This Row],[48+]]</f>
        <v>1.3000000000000002E-4</v>
      </c>
      <c r="CL52" s="5">
        <f>P_A[[#This Row],[48+]]-P_A[[#This Row],[49+]]</f>
        <v>8.9999999999999965E-5</v>
      </c>
    </row>
    <row r="53" spans="1:90" x14ac:dyDescent="0.25">
      <c r="A53" s="10">
        <v>22400790</v>
      </c>
      <c r="B53" t="s">
        <v>143</v>
      </c>
      <c r="C53" t="s">
        <v>80</v>
      </c>
      <c r="D53" s="11">
        <v>0.8125</v>
      </c>
      <c r="E53" s="9" t="str">
        <f>HYPERLINK("https://www.nba.com/stats/player/1626204/boxscores-traditional", "Larry Nance Jr.")</f>
        <v>Larry Nance Jr.</v>
      </c>
      <c r="F53">
        <v>11</v>
      </c>
      <c r="G53" s="4">
        <v>5.0199999999999996</v>
      </c>
      <c r="H53" s="3">
        <v>0.72575000000000001</v>
      </c>
      <c r="I53" s="3">
        <v>0.65542</v>
      </c>
      <c r="J53" s="3">
        <v>0.57926</v>
      </c>
      <c r="K53" s="3">
        <v>0.5</v>
      </c>
      <c r="L53" s="3">
        <v>0.42074</v>
      </c>
      <c r="M53" s="3">
        <v>0.34458</v>
      </c>
      <c r="N53" s="3">
        <v>0.27424999999999999</v>
      </c>
      <c r="O53" s="3">
        <v>0.21185999999999999</v>
      </c>
      <c r="P53" s="3">
        <v>0.15866</v>
      </c>
      <c r="Q53" s="3">
        <v>0.11507000000000001</v>
      </c>
      <c r="R53" s="3">
        <v>8.226E-2</v>
      </c>
      <c r="S53" s="3">
        <v>5.5919999999999997E-2</v>
      </c>
      <c r="T53" s="3">
        <v>3.6729999999999999E-2</v>
      </c>
      <c r="U53" s="3">
        <v>2.3300000000000001E-2</v>
      </c>
      <c r="V53" s="3">
        <v>1.426E-2</v>
      </c>
      <c r="W53" s="3">
        <v>8.4200000000000004E-3</v>
      </c>
      <c r="X53" s="3">
        <v>4.7999999999999996E-3</v>
      </c>
      <c r="Y53" s="3">
        <v>2.64E-3</v>
      </c>
      <c r="Z53" s="3">
        <v>1.39E-3</v>
      </c>
      <c r="AA53" s="3">
        <v>7.1000000000000002E-4</v>
      </c>
      <c r="AB53" s="3">
        <v>3.5E-4</v>
      </c>
      <c r="AC53" s="3">
        <v>1.7000000000000001E-4</v>
      </c>
      <c r="AD53" s="3">
        <v>8.0000000000000007E-5</v>
      </c>
      <c r="AE53" s="3">
        <v>3.0000000000000001E-5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P_A[[#This Row],[8+]]-P_A[[#This Row],[9+]]</f>
        <v>7.0330000000000004E-2</v>
      </c>
      <c r="AY53" s="5">
        <f>P_A[[#This Row],[9+]]-P_A[[#This Row],[10+]]</f>
        <v>7.6160000000000005E-2</v>
      </c>
      <c r="AZ53" s="5">
        <f>P_A[[#This Row],[10+]]-P_A[[#This Row],[11+]]</f>
        <v>7.9259999999999997E-2</v>
      </c>
      <c r="BA53" s="5">
        <f>P_A[[#This Row],[11+]]-P_A[[#This Row],[12+]]</f>
        <v>7.9259999999999997E-2</v>
      </c>
      <c r="BB53" s="5">
        <f>P_A[[#This Row],[12+]]-P_A[[#This Row],[13+]]</f>
        <v>7.6160000000000005E-2</v>
      </c>
      <c r="BC53" s="5">
        <f>P_A[[#This Row],[13+]]-P_A[[#This Row],[14+]]</f>
        <v>7.0330000000000004E-2</v>
      </c>
      <c r="BD53" s="5">
        <f>P_A[[#This Row],[14+]]-P_A[[#This Row],[15+]]</f>
        <v>6.2390000000000001E-2</v>
      </c>
      <c r="BE53" s="5">
        <f>P_A[[#This Row],[15+]]-P_A[[#This Row],[16+]]</f>
        <v>5.3199999999999997E-2</v>
      </c>
      <c r="BF53" s="5">
        <f>P_A[[#This Row],[16+]]-P_A[[#This Row],[17+]]</f>
        <v>4.358999999999999E-2</v>
      </c>
      <c r="BG53" s="5">
        <f>P_A[[#This Row],[17+]]-P_A[[#This Row],[18+]]</f>
        <v>3.2810000000000006E-2</v>
      </c>
      <c r="BH53" s="5">
        <f>P_A[[#This Row],[18+]]-P_A[[#This Row],[19+]]</f>
        <v>2.6340000000000002E-2</v>
      </c>
      <c r="BI53" s="5">
        <f>P_A[[#This Row],[19+]]-P_A[[#This Row],[20+]]</f>
        <v>1.9189999999999999E-2</v>
      </c>
      <c r="BJ53" s="5">
        <f>P_A[[#This Row],[20+]]-P_A[[#This Row],[21+]]</f>
        <v>1.3429999999999997E-2</v>
      </c>
      <c r="BK53" s="5">
        <f>P_A[[#This Row],[21+]]-P_A[[#This Row],[22+]]</f>
        <v>9.0400000000000012E-3</v>
      </c>
      <c r="BL53" s="5">
        <f>P_A[[#This Row],[22+]]-P_A[[#This Row],[23+]]</f>
        <v>5.8399999999999997E-3</v>
      </c>
      <c r="BM53" s="5">
        <f>P_A[[#This Row],[23+]]-P_A[[#This Row],[24+]]</f>
        <v>3.6200000000000008E-3</v>
      </c>
      <c r="BN53" s="5">
        <f>P_A[[#This Row],[24+]]-P_A[[#This Row],[25+]]</f>
        <v>2.1599999999999996E-3</v>
      </c>
      <c r="BO53" s="5">
        <f>P_A[[#This Row],[25+]]-P_A[[#This Row],[26+]]</f>
        <v>1.25E-3</v>
      </c>
      <c r="BP53" s="5">
        <f>P_A[[#This Row],[26+]]-P_A[[#This Row],[27+]]</f>
        <v>6.7999999999999994E-4</v>
      </c>
      <c r="BQ53" s="5">
        <f>P_A[[#This Row],[27+]]-P_A[[#This Row],[28+]]</f>
        <v>3.6000000000000002E-4</v>
      </c>
      <c r="BR53" s="5">
        <f>P_A[[#This Row],[28+]]-P_A[[#This Row],[29+]]</f>
        <v>1.7999999999999998E-4</v>
      </c>
      <c r="BS53" s="5">
        <f>P_A[[#This Row],[29+]]-P_A[[#This Row],[30+]]</f>
        <v>9.0000000000000006E-5</v>
      </c>
      <c r="BT53" s="5">
        <f>P_A[[#This Row],[30+]]-P_A[[#This Row],[31+]]</f>
        <v>5.0000000000000009E-5</v>
      </c>
      <c r="BU53" s="5">
        <f>P_A[[#This Row],[31+]]-P_A[[#This Row],[32+]]</f>
        <v>3.0000000000000001E-5</v>
      </c>
      <c r="BV53" s="5">
        <f>P_A[[#This Row],[32+]]-P_A[[#This Row],[33+]]</f>
        <v>0</v>
      </c>
      <c r="BW53" s="5">
        <f>P_A[[#This Row],[33+]]-P_A[[#This Row],[34+]]</f>
        <v>0</v>
      </c>
      <c r="BX53" s="5">
        <f>P_A[[#This Row],[34+]]-P_A[[#This Row],[35+]]</f>
        <v>0</v>
      </c>
      <c r="BY53" s="5">
        <f>P_A[[#This Row],[35+]]-P_A[[#This Row],[36+]]</f>
        <v>0</v>
      </c>
      <c r="BZ53" s="5">
        <f>P_A[[#This Row],[36+]]-P_A[[#This Row],[37+]]</f>
        <v>0</v>
      </c>
      <c r="CA53" s="5">
        <f>P_A[[#This Row],[37+]]-P_A[[#This Row],[38+]]</f>
        <v>0</v>
      </c>
      <c r="CB53" s="5">
        <f>P_A[[#This Row],[38+]]-P_A[[#This Row],[39+]]</f>
        <v>0</v>
      </c>
      <c r="CC53" s="5">
        <f>P_A[[#This Row],[39+]]-P_A[[#This Row],[40+]]</f>
        <v>0</v>
      </c>
      <c r="CD53" s="5">
        <f>P_A[[#This Row],[40+]]-P_A[[#This Row],[41+]]</f>
        <v>0</v>
      </c>
      <c r="CE53" s="5">
        <f>P_A[[#This Row],[41+]]-P_A[[#This Row],[42+]]</f>
        <v>0</v>
      </c>
      <c r="CF53" s="5">
        <f>P_A[[#This Row],[42+]]-P_A[[#This Row],[43+]]</f>
        <v>0</v>
      </c>
      <c r="CG53" s="5">
        <f>P_A[[#This Row],[43+]]-P_A[[#This Row],[44+]]</f>
        <v>0</v>
      </c>
      <c r="CH53" s="5">
        <f>P_A[[#This Row],[44+]]-P_A[[#This Row],[45+]]</f>
        <v>0</v>
      </c>
      <c r="CI53" s="5">
        <f>P_A[[#This Row],[45+]]-P_A[[#This Row],[46+]]</f>
        <v>0</v>
      </c>
      <c r="CJ53" s="5">
        <f>P_A[[#This Row],[46+]]-P_A[[#This Row],[47+]]</f>
        <v>0</v>
      </c>
      <c r="CK53" s="5">
        <f>P_A[[#This Row],[47+]]-P_A[[#This Row],[48+]]</f>
        <v>0</v>
      </c>
      <c r="CL53" s="5">
        <f>P_A[[#This Row],[48+]]-P_A[[#This Row],[49+]]</f>
        <v>0</v>
      </c>
    </row>
    <row r="54" spans="1:90" x14ac:dyDescent="0.25">
      <c r="A54" s="10">
        <v>22400790</v>
      </c>
      <c r="B54" t="s">
        <v>143</v>
      </c>
      <c r="C54" t="s">
        <v>80</v>
      </c>
      <c r="D54" s="11">
        <v>0.8125</v>
      </c>
      <c r="E54" s="9" t="str">
        <f>HYPERLINK("https://www.nba.com/stats/player/1631243/boxscores-traditional", "Mouhamed Gueye")</f>
        <v>Mouhamed Gueye</v>
      </c>
      <c r="F54">
        <v>9.8000000000000007</v>
      </c>
      <c r="G54" s="4">
        <v>3.919</v>
      </c>
      <c r="H54" s="3">
        <v>0.67723999999999995</v>
      </c>
      <c r="I54" s="3">
        <v>0.57926</v>
      </c>
      <c r="J54" s="3">
        <v>0.48005999999999999</v>
      </c>
      <c r="K54" s="3">
        <v>0.37828000000000001</v>
      </c>
      <c r="L54" s="3">
        <v>0.28774</v>
      </c>
      <c r="M54" s="3">
        <v>0.20610999999999999</v>
      </c>
      <c r="N54" s="3">
        <v>0.14230999999999999</v>
      </c>
      <c r="O54" s="3">
        <v>9.1759999999999994E-2</v>
      </c>
      <c r="P54" s="3">
        <v>5.7049999999999997E-2</v>
      </c>
      <c r="Q54" s="3">
        <v>3.288E-2</v>
      </c>
      <c r="R54" s="3">
        <v>1.831E-2</v>
      </c>
      <c r="S54" s="3">
        <v>9.3900000000000008E-3</v>
      </c>
      <c r="T54" s="3">
        <v>4.6600000000000001E-3</v>
      </c>
      <c r="U54" s="3">
        <v>2.1199999999999999E-3</v>
      </c>
      <c r="V54" s="3">
        <v>9.3999999999999997E-4</v>
      </c>
      <c r="W54" s="3">
        <v>3.8000000000000002E-4</v>
      </c>
      <c r="X54" s="3">
        <v>1.4999999999999999E-4</v>
      </c>
      <c r="Y54" s="3">
        <v>5.0000000000000002E-5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9.7979999999999956E-2</v>
      </c>
      <c r="AY54" s="5">
        <f>P_A[[#This Row],[9+]]-P_A[[#This Row],[10+]]</f>
        <v>9.920000000000001E-2</v>
      </c>
      <c r="AZ54" s="5">
        <f>P_A[[#This Row],[10+]]-P_A[[#This Row],[11+]]</f>
        <v>0.10177999999999998</v>
      </c>
      <c r="BA54" s="5">
        <f>P_A[[#This Row],[11+]]-P_A[[#This Row],[12+]]</f>
        <v>9.0540000000000009E-2</v>
      </c>
      <c r="BB54" s="5">
        <f>P_A[[#This Row],[12+]]-P_A[[#This Row],[13+]]</f>
        <v>8.1630000000000008E-2</v>
      </c>
      <c r="BC54" s="5">
        <f>P_A[[#This Row],[13+]]-P_A[[#This Row],[14+]]</f>
        <v>6.3799999999999996E-2</v>
      </c>
      <c r="BD54" s="5">
        <f>P_A[[#This Row],[14+]]-P_A[[#This Row],[15+]]</f>
        <v>5.0549999999999998E-2</v>
      </c>
      <c r="BE54" s="5">
        <f>P_A[[#This Row],[15+]]-P_A[[#This Row],[16+]]</f>
        <v>3.4709999999999998E-2</v>
      </c>
      <c r="BF54" s="5">
        <f>P_A[[#This Row],[16+]]-P_A[[#This Row],[17+]]</f>
        <v>2.4169999999999997E-2</v>
      </c>
      <c r="BG54" s="5">
        <f>P_A[[#This Row],[17+]]-P_A[[#This Row],[18+]]</f>
        <v>1.457E-2</v>
      </c>
      <c r="BH54" s="5">
        <f>P_A[[#This Row],[18+]]-P_A[[#This Row],[19+]]</f>
        <v>8.9199999999999991E-3</v>
      </c>
      <c r="BI54" s="5">
        <f>P_A[[#This Row],[19+]]-P_A[[#This Row],[20+]]</f>
        <v>4.7300000000000007E-3</v>
      </c>
      <c r="BJ54" s="5">
        <f>P_A[[#This Row],[20+]]-P_A[[#This Row],[21+]]</f>
        <v>2.5400000000000002E-3</v>
      </c>
      <c r="BK54" s="5">
        <f>P_A[[#This Row],[21+]]-P_A[[#This Row],[22+]]</f>
        <v>1.1800000000000001E-3</v>
      </c>
      <c r="BL54" s="5">
        <f>P_A[[#This Row],[22+]]-P_A[[#This Row],[23+]]</f>
        <v>5.5999999999999995E-4</v>
      </c>
      <c r="BM54" s="5">
        <f>P_A[[#This Row],[23+]]-P_A[[#This Row],[24+]]</f>
        <v>2.3000000000000003E-4</v>
      </c>
      <c r="BN54" s="5">
        <f>P_A[[#This Row],[24+]]-P_A[[#This Row],[25+]]</f>
        <v>9.9999999999999991E-5</v>
      </c>
      <c r="BO54" s="5">
        <f>P_A[[#This Row],[25+]]-P_A[[#This Row],[26+]]</f>
        <v>5.0000000000000002E-5</v>
      </c>
      <c r="BP54" s="5">
        <f>P_A[[#This Row],[26+]]-P_A[[#This Row],[27+]]</f>
        <v>0</v>
      </c>
      <c r="BQ54" s="5">
        <f>P_A[[#This Row],[27+]]-P_A[[#This Row],[28+]]</f>
        <v>0</v>
      </c>
      <c r="BR54" s="5">
        <f>P_A[[#This Row],[28+]]-P_A[[#This Row],[29+]]</f>
        <v>0</v>
      </c>
      <c r="BS54" s="5">
        <f>P_A[[#This Row],[29+]]-P_A[[#This Row],[30+]]</f>
        <v>0</v>
      </c>
      <c r="BT54" s="5">
        <f>P_A[[#This Row],[30+]]-P_A[[#This Row],[31+]]</f>
        <v>0</v>
      </c>
      <c r="BU54" s="5">
        <f>P_A[[#This Row],[31+]]-P_A[[#This Row],[32+]]</f>
        <v>0</v>
      </c>
      <c r="BV54" s="5">
        <f>P_A[[#This Row],[32+]]-P_A[[#This Row],[33+]]</f>
        <v>0</v>
      </c>
      <c r="BW54" s="5">
        <f>P_A[[#This Row],[33+]]-P_A[[#This Row],[34+]]</f>
        <v>0</v>
      </c>
      <c r="BX54" s="5">
        <f>P_A[[#This Row],[34+]]-P_A[[#This Row],[35+]]</f>
        <v>0</v>
      </c>
      <c r="BY54" s="5">
        <f>P_A[[#This Row],[35+]]-P_A[[#This Row],[36+]]</f>
        <v>0</v>
      </c>
      <c r="BZ54" s="5">
        <f>P_A[[#This Row],[36+]]-P_A[[#This Row],[37+]]</f>
        <v>0</v>
      </c>
      <c r="CA54" s="5">
        <f>P_A[[#This Row],[37+]]-P_A[[#This Row],[38+]]</f>
        <v>0</v>
      </c>
      <c r="CB54" s="5">
        <f>P_A[[#This Row],[38+]]-P_A[[#This Row],[39+]]</f>
        <v>0</v>
      </c>
      <c r="CC54" s="5">
        <f>P_A[[#This Row],[39+]]-P_A[[#This Row],[40+]]</f>
        <v>0</v>
      </c>
      <c r="CD54" s="5">
        <f>P_A[[#This Row],[40+]]-P_A[[#This Row],[41+]]</f>
        <v>0</v>
      </c>
      <c r="CE54" s="5">
        <f>P_A[[#This Row],[41+]]-P_A[[#This Row],[42+]]</f>
        <v>0</v>
      </c>
      <c r="CF54" s="5">
        <f>P_A[[#This Row],[42+]]-P_A[[#This Row],[43+]]</f>
        <v>0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22400790</v>
      </c>
      <c r="B55" t="s">
        <v>143</v>
      </c>
      <c r="C55" t="s">
        <v>80</v>
      </c>
      <c r="D55" s="11">
        <v>0.8125</v>
      </c>
      <c r="E55" s="9" t="str">
        <f>HYPERLINK("https://www.nba.com/stats/player/203991/boxscores-traditional", "Clint Capela")</f>
        <v>Clint Capela</v>
      </c>
      <c r="F55">
        <v>10</v>
      </c>
      <c r="G55" s="4">
        <v>4.6899999999999995</v>
      </c>
      <c r="H55" s="3">
        <v>0.66639999999999999</v>
      </c>
      <c r="I55" s="3">
        <v>0.58316999999999997</v>
      </c>
      <c r="J55" s="3">
        <v>0.5</v>
      </c>
      <c r="K55" s="3">
        <v>0.41682999999999998</v>
      </c>
      <c r="L55" s="3">
        <v>0.33360000000000001</v>
      </c>
      <c r="M55" s="3">
        <v>0.26108999999999999</v>
      </c>
      <c r="N55" s="3">
        <v>0.19766</v>
      </c>
      <c r="O55" s="3">
        <v>0.14230999999999999</v>
      </c>
      <c r="P55" s="3">
        <v>0.10027</v>
      </c>
      <c r="Q55" s="3">
        <v>6.8110000000000004E-2</v>
      </c>
      <c r="R55" s="3">
        <v>4.3630000000000002E-2</v>
      </c>
      <c r="S55" s="3">
        <v>2.743E-2</v>
      </c>
      <c r="T55" s="3">
        <v>1.6590000000000001E-2</v>
      </c>
      <c r="U55" s="3">
        <v>9.3900000000000008E-3</v>
      </c>
      <c r="V55" s="3">
        <v>5.2300000000000003E-3</v>
      </c>
      <c r="W55" s="3">
        <v>2.8E-3</v>
      </c>
      <c r="X55" s="3">
        <v>1.39E-3</v>
      </c>
      <c r="Y55" s="3">
        <v>6.8999999999999997E-4</v>
      </c>
      <c r="Z55" s="3">
        <v>3.2000000000000003E-4</v>
      </c>
      <c r="AA55" s="3">
        <v>1.4999999999999999E-4</v>
      </c>
      <c r="AB55" s="3">
        <v>6.0000000000000002E-5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P_A[[#This Row],[8+]]-P_A[[#This Row],[9+]]</f>
        <v>8.3230000000000026E-2</v>
      </c>
      <c r="AY55" s="5">
        <f>P_A[[#This Row],[9+]]-P_A[[#This Row],[10+]]</f>
        <v>8.3169999999999966E-2</v>
      </c>
      <c r="AZ55" s="5">
        <f>P_A[[#This Row],[10+]]-P_A[[#This Row],[11+]]</f>
        <v>8.3170000000000022E-2</v>
      </c>
      <c r="BA55" s="5">
        <f>P_A[[#This Row],[11+]]-P_A[[#This Row],[12+]]</f>
        <v>8.3229999999999971E-2</v>
      </c>
      <c r="BB55" s="5">
        <f>P_A[[#This Row],[12+]]-P_A[[#This Row],[13+]]</f>
        <v>7.2510000000000019E-2</v>
      </c>
      <c r="BC55" s="5">
        <f>P_A[[#This Row],[13+]]-P_A[[#This Row],[14+]]</f>
        <v>6.3429999999999986E-2</v>
      </c>
      <c r="BD55" s="5">
        <f>P_A[[#This Row],[14+]]-P_A[[#This Row],[15+]]</f>
        <v>5.535000000000001E-2</v>
      </c>
      <c r="BE55" s="5">
        <f>P_A[[#This Row],[15+]]-P_A[[#This Row],[16+]]</f>
        <v>4.2039999999999994E-2</v>
      </c>
      <c r="BF55" s="5">
        <f>P_A[[#This Row],[16+]]-P_A[[#This Row],[17+]]</f>
        <v>3.2159999999999994E-2</v>
      </c>
      <c r="BG55" s="5">
        <f>P_A[[#This Row],[17+]]-P_A[[#This Row],[18+]]</f>
        <v>2.4480000000000002E-2</v>
      </c>
      <c r="BH55" s="5">
        <f>P_A[[#This Row],[18+]]-P_A[[#This Row],[19+]]</f>
        <v>1.6200000000000003E-2</v>
      </c>
      <c r="BI55" s="5">
        <f>P_A[[#This Row],[19+]]-P_A[[#This Row],[20+]]</f>
        <v>1.0839999999999999E-2</v>
      </c>
      <c r="BJ55" s="5">
        <f>P_A[[#This Row],[20+]]-P_A[[#This Row],[21+]]</f>
        <v>7.1999999999999998E-3</v>
      </c>
      <c r="BK55" s="5">
        <f>P_A[[#This Row],[21+]]-P_A[[#This Row],[22+]]</f>
        <v>4.1600000000000005E-3</v>
      </c>
      <c r="BL55" s="5">
        <f>P_A[[#This Row],[22+]]-P_A[[#This Row],[23+]]</f>
        <v>2.4300000000000003E-3</v>
      </c>
      <c r="BM55" s="5">
        <f>P_A[[#This Row],[23+]]-P_A[[#This Row],[24+]]</f>
        <v>1.41E-3</v>
      </c>
      <c r="BN55" s="5">
        <f>P_A[[#This Row],[24+]]-P_A[[#This Row],[25+]]</f>
        <v>6.9999999999999999E-4</v>
      </c>
      <c r="BO55" s="5">
        <f>P_A[[#This Row],[25+]]-P_A[[#This Row],[26+]]</f>
        <v>3.6999999999999994E-4</v>
      </c>
      <c r="BP55" s="5">
        <f>P_A[[#This Row],[26+]]-P_A[[#This Row],[27+]]</f>
        <v>1.7000000000000004E-4</v>
      </c>
      <c r="BQ55" s="5">
        <f>P_A[[#This Row],[27+]]-P_A[[#This Row],[28+]]</f>
        <v>8.9999999999999992E-5</v>
      </c>
      <c r="BR55" s="5">
        <f>P_A[[#This Row],[28+]]-P_A[[#This Row],[29+]]</f>
        <v>6.0000000000000002E-5</v>
      </c>
      <c r="BS55" s="5">
        <f>P_A[[#This Row],[29+]]-P_A[[#This Row],[30+]]</f>
        <v>0</v>
      </c>
      <c r="BT55" s="5">
        <f>P_A[[#This Row],[30+]]-P_A[[#This Row],[31+]]</f>
        <v>0</v>
      </c>
      <c r="BU55" s="5">
        <f>P_A[[#This Row],[31+]]-P_A[[#This Row],[32+]]</f>
        <v>0</v>
      </c>
      <c r="BV55" s="5">
        <f>P_A[[#This Row],[32+]]-P_A[[#This Row],[33+]]</f>
        <v>0</v>
      </c>
      <c r="BW55" s="5">
        <f>P_A[[#This Row],[33+]]-P_A[[#This Row],[34+]]</f>
        <v>0</v>
      </c>
      <c r="BX55" s="5">
        <f>P_A[[#This Row],[34+]]-P_A[[#This Row],[35+]]</f>
        <v>0</v>
      </c>
      <c r="BY55" s="5">
        <f>P_A[[#This Row],[35+]]-P_A[[#This Row],[36+]]</f>
        <v>0</v>
      </c>
      <c r="BZ55" s="5">
        <f>P_A[[#This Row],[36+]]-P_A[[#This Row],[37+]]</f>
        <v>0</v>
      </c>
      <c r="CA55" s="5">
        <f>P_A[[#This Row],[37+]]-P_A[[#This Row],[38+]]</f>
        <v>0</v>
      </c>
      <c r="CB55" s="5">
        <f>P_A[[#This Row],[38+]]-P_A[[#This Row],[39+]]</f>
        <v>0</v>
      </c>
      <c r="CC55" s="5">
        <f>P_A[[#This Row],[39+]]-P_A[[#This Row],[40+]]</f>
        <v>0</v>
      </c>
      <c r="CD55" s="5">
        <f>P_A[[#This Row],[40+]]-P_A[[#This Row],[41+]]</f>
        <v>0</v>
      </c>
      <c r="CE55" s="5">
        <f>P_A[[#This Row],[41+]]-P_A[[#This Row],[42+]]</f>
        <v>0</v>
      </c>
      <c r="CF55" s="5">
        <f>P_A[[#This Row],[42+]]-P_A[[#This Row],[43+]]</f>
        <v>0</v>
      </c>
      <c r="CG55" s="5">
        <f>P_A[[#This Row],[43+]]-P_A[[#This Row],[44+]]</f>
        <v>0</v>
      </c>
      <c r="CH55" s="5">
        <f>P_A[[#This Row],[44+]]-P_A[[#This Row],[45+]]</f>
        <v>0</v>
      </c>
      <c r="CI55" s="5">
        <f>P_A[[#This Row],[45+]]-P_A[[#This Row],[46+]]</f>
        <v>0</v>
      </c>
      <c r="CJ55" s="5">
        <f>P_A[[#This Row],[46+]]-P_A[[#This Row],[47+]]</f>
        <v>0</v>
      </c>
      <c r="CK55" s="5">
        <f>P_A[[#This Row],[47+]]-P_A[[#This Row],[48+]]</f>
        <v>0</v>
      </c>
      <c r="CL55" s="5">
        <f>P_A[[#This Row],[48+]]-P_A[[#This Row],[49+]]</f>
        <v>0</v>
      </c>
    </row>
    <row r="56" spans="1:90" x14ac:dyDescent="0.25">
      <c r="A56" s="10">
        <v>22400790</v>
      </c>
      <c r="B56" t="s">
        <v>143</v>
      </c>
      <c r="C56" t="s">
        <v>80</v>
      </c>
      <c r="D56" s="11">
        <v>0.8125</v>
      </c>
      <c r="E56" s="9" t="str">
        <f>HYPERLINK("https://www.nba.com/stats/player/203992/boxscores-traditional", "Bogdan Bogdanovic")</f>
        <v>Bogdan Bogdanovic</v>
      </c>
      <c r="F56">
        <v>10.67</v>
      </c>
      <c r="G56" s="4">
        <v>8.8070000000000004</v>
      </c>
      <c r="H56" s="3">
        <v>0.61790999999999996</v>
      </c>
      <c r="I56" s="3">
        <v>0.57535000000000003</v>
      </c>
      <c r="J56" s="3">
        <v>0.53188000000000002</v>
      </c>
      <c r="K56" s="3">
        <v>0.48404999999999998</v>
      </c>
      <c r="L56" s="3">
        <v>0.44037999999999999</v>
      </c>
      <c r="M56" s="3">
        <v>0.39743000000000001</v>
      </c>
      <c r="N56" s="3">
        <v>0.35197000000000001</v>
      </c>
      <c r="O56" s="3">
        <v>0.31207000000000001</v>
      </c>
      <c r="P56" s="3">
        <v>0.27093</v>
      </c>
      <c r="Q56" s="3">
        <v>0.23576</v>
      </c>
      <c r="R56" s="3">
        <v>0.20327000000000001</v>
      </c>
      <c r="S56" s="3">
        <v>0.17105999999999999</v>
      </c>
      <c r="T56" s="3">
        <v>0.14457</v>
      </c>
      <c r="U56" s="3">
        <v>0.121</v>
      </c>
      <c r="V56" s="3">
        <v>9.8530000000000006E-2</v>
      </c>
      <c r="W56" s="3">
        <v>8.0759999999999998E-2</v>
      </c>
      <c r="X56" s="3">
        <v>6.5519999999999995E-2</v>
      </c>
      <c r="Y56" s="3">
        <v>5.1549999999999999E-2</v>
      </c>
      <c r="Z56" s="3">
        <v>4.0930000000000001E-2</v>
      </c>
      <c r="AA56" s="3">
        <v>3.2160000000000001E-2</v>
      </c>
      <c r="AB56" s="3">
        <v>2.4420000000000001E-2</v>
      </c>
      <c r="AC56" s="3">
        <v>1.8759999999999999E-2</v>
      </c>
      <c r="AD56" s="3">
        <v>1.426E-2</v>
      </c>
      <c r="AE56" s="3">
        <v>1.044E-2</v>
      </c>
      <c r="AF56" s="3">
        <v>7.7600000000000004E-3</v>
      </c>
      <c r="AG56" s="3">
        <v>5.5399999999999998E-3</v>
      </c>
      <c r="AH56" s="3">
        <v>4.0200000000000001E-3</v>
      </c>
      <c r="AI56" s="3">
        <v>2.8900000000000002E-3</v>
      </c>
      <c r="AJ56" s="3">
        <v>1.99E-3</v>
      </c>
      <c r="AK56" s="3">
        <v>1.39E-3</v>
      </c>
      <c r="AL56" s="3">
        <v>9.7000000000000005E-4</v>
      </c>
      <c r="AM56" s="3">
        <v>6.4000000000000005E-4</v>
      </c>
      <c r="AN56" s="3">
        <v>4.2999999999999999E-4</v>
      </c>
      <c r="AO56" s="3">
        <v>2.9E-4</v>
      </c>
      <c r="AP56" s="3">
        <v>1.9000000000000001E-4</v>
      </c>
      <c r="AQ56" s="3">
        <v>1.2E-4</v>
      </c>
      <c r="AR56" s="3">
        <v>8.0000000000000007E-5</v>
      </c>
      <c r="AS56" s="3">
        <v>5.0000000000000002E-5</v>
      </c>
      <c r="AT56" s="3">
        <v>0</v>
      </c>
      <c r="AU56" s="3">
        <v>0</v>
      </c>
      <c r="AV56" s="3">
        <v>0</v>
      </c>
      <c r="AW56" s="3">
        <v>0</v>
      </c>
      <c r="AX56" s="5">
        <f>P_A[[#This Row],[8+]]-P_A[[#This Row],[9+]]</f>
        <v>4.2559999999999931E-2</v>
      </c>
      <c r="AY56" s="5">
        <f>P_A[[#This Row],[9+]]-P_A[[#This Row],[10+]]</f>
        <v>4.3470000000000009E-2</v>
      </c>
      <c r="AZ56" s="5">
        <f>P_A[[#This Row],[10+]]-P_A[[#This Row],[11+]]</f>
        <v>4.7830000000000039E-2</v>
      </c>
      <c r="BA56" s="5">
        <f>P_A[[#This Row],[11+]]-P_A[[#This Row],[12+]]</f>
        <v>4.3669999999999987E-2</v>
      </c>
      <c r="BB56" s="5">
        <f>P_A[[#This Row],[12+]]-P_A[[#This Row],[13+]]</f>
        <v>4.2949999999999988E-2</v>
      </c>
      <c r="BC56" s="5">
        <f>P_A[[#This Row],[13+]]-P_A[[#This Row],[14+]]</f>
        <v>4.546E-2</v>
      </c>
      <c r="BD56" s="5">
        <f>P_A[[#This Row],[14+]]-P_A[[#This Row],[15+]]</f>
        <v>3.9899999999999991E-2</v>
      </c>
      <c r="BE56" s="5">
        <f>P_A[[#This Row],[15+]]-P_A[[#This Row],[16+]]</f>
        <v>4.114000000000001E-2</v>
      </c>
      <c r="BF56" s="5">
        <f>P_A[[#This Row],[16+]]-P_A[[#This Row],[17+]]</f>
        <v>3.5170000000000007E-2</v>
      </c>
      <c r="BG56" s="5">
        <f>P_A[[#This Row],[17+]]-P_A[[#This Row],[18+]]</f>
        <v>3.2489999999999991E-2</v>
      </c>
      <c r="BH56" s="5">
        <f>P_A[[#This Row],[18+]]-P_A[[#This Row],[19+]]</f>
        <v>3.2210000000000016E-2</v>
      </c>
      <c r="BI56" s="5">
        <f>P_A[[#This Row],[19+]]-P_A[[#This Row],[20+]]</f>
        <v>2.6489999999999986E-2</v>
      </c>
      <c r="BJ56" s="5">
        <f>P_A[[#This Row],[20+]]-P_A[[#This Row],[21+]]</f>
        <v>2.3570000000000008E-2</v>
      </c>
      <c r="BK56" s="5">
        <f>P_A[[#This Row],[21+]]-P_A[[#This Row],[22+]]</f>
        <v>2.246999999999999E-2</v>
      </c>
      <c r="BL56" s="5">
        <f>P_A[[#This Row],[22+]]-P_A[[#This Row],[23+]]</f>
        <v>1.7770000000000008E-2</v>
      </c>
      <c r="BM56" s="5">
        <f>P_A[[#This Row],[23+]]-P_A[[#This Row],[24+]]</f>
        <v>1.5240000000000004E-2</v>
      </c>
      <c r="BN56" s="5">
        <f>P_A[[#This Row],[24+]]-P_A[[#This Row],[25+]]</f>
        <v>1.3969999999999996E-2</v>
      </c>
      <c r="BO56" s="5">
        <f>P_A[[#This Row],[25+]]-P_A[[#This Row],[26+]]</f>
        <v>1.0619999999999997E-2</v>
      </c>
      <c r="BP56" s="5">
        <f>P_A[[#This Row],[26+]]-P_A[[#This Row],[27+]]</f>
        <v>8.77E-3</v>
      </c>
      <c r="BQ56" s="5">
        <f>P_A[[#This Row],[27+]]-P_A[[#This Row],[28+]]</f>
        <v>7.7400000000000004E-3</v>
      </c>
      <c r="BR56" s="5">
        <f>P_A[[#This Row],[28+]]-P_A[[#This Row],[29+]]</f>
        <v>5.6600000000000018E-3</v>
      </c>
      <c r="BS56" s="5">
        <f>P_A[[#This Row],[29+]]-P_A[[#This Row],[30+]]</f>
        <v>4.4999999999999988E-3</v>
      </c>
      <c r="BT56" s="5">
        <f>P_A[[#This Row],[30+]]-P_A[[#This Row],[31+]]</f>
        <v>3.8200000000000005E-3</v>
      </c>
      <c r="BU56" s="5">
        <f>P_A[[#This Row],[31+]]-P_A[[#This Row],[32+]]</f>
        <v>2.6799999999999992E-3</v>
      </c>
      <c r="BV56" s="5">
        <f>P_A[[#This Row],[32+]]-P_A[[#This Row],[33+]]</f>
        <v>2.2200000000000006E-3</v>
      </c>
      <c r="BW56" s="5">
        <f>P_A[[#This Row],[33+]]-P_A[[#This Row],[34+]]</f>
        <v>1.5199999999999997E-3</v>
      </c>
      <c r="BX56" s="5">
        <f>P_A[[#This Row],[34+]]-P_A[[#This Row],[35+]]</f>
        <v>1.1299999999999999E-3</v>
      </c>
      <c r="BY56" s="5">
        <f>P_A[[#This Row],[35+]]-P_A[[#This Row],[36+]]</f>
        <v>9.0000000000000019E-4</v>
      </c>
      <c r="BZ56" s="5">
        <f>P_A[[#This Row],[36+]]-P_A[[#This Row],[37+]]</f>
        <v>6.0000000000000006E-4</v>
      </c>
      <c r="CA56" s="5">
        <f>P_A[[#This Row],[37+]]-P_A[[#This Row],[38+]]</f>
        <v>4.1999999999999991E-4</v>
      </c>
      <c r="CB56" s="5">
        <f>P_A[[#This Row],[38+]]-P_A[[#This Row],[39+]]</f>
        <v>3.3E-4</v>
      </c>
      <c r="CC56" s="5">
        <f>P_A[[#This Row],[39+]]-P_A[[#This Row],[40+]]</f>
        <v>2.1000000000000006E-4</v>
      </c>
      <c r="CD56" s="5">
        <f>P_A[[#This Row],[40+]]-P_A[[#This Row],[41+]]</f>
        <v>1.3999999999999999E-4</v>
      </c>
      <c r="CE56" s="5">
        <f>P_A[[#This Row],[41+]]-P_A[[#This Row],[42+]]</f>
        <v>9.9999999999999991E-5</v>
      </c>
      <c r="CF56" s="5">
        <f>P_A[[#This Row],[42+]]-P_A[[#This Row],[43+]]</f>
        <v>7.0000000000000007E-5</v>
      </c>
      <c r="CG56" s="5">
        <f>P_A[[#This Row],[43+]]-P_A[[#This Row],[44+]]</f>
        <v>3.9999999999999996E-5</v>
      </c>
      <c r="CH56" s="5">
        <f>P_A[[#This Row],[44+]]-P_A[[#This Row],[45+]]</f>
        <v>3.0000000000000004E-5</v>
      </c>
      <c r="CI56" s="5">
        <f>P_A[[#This Row],[45+]]-P_A[[#This Row],[46+]]</f>
        <v>5.0000000000000002E-5</v>
      </c>
      <c r="CJ56" s="5">
        <f>P_A[[#This Row],[46+]]-P_A[[#This Row],[47+]]</f>
        <v>0</v>
      </c>
      <c r="CK56" s="5">
        <f>P_A[[#This Row],[47+]]-P_A[[#This Row],[48+]]</f>
        <v>0</v>
      </c>
      <c r="CL56" s="5">
        <f>P_A[[#This Row],[48+]]-P_A[[#This Row],[49+]]</f>
        <v>0</v>
      </c>
    </row>
    <row r="57" spans="1:90" x14ac:dyDescent="0.25">
      <c r="A57" s="10">
        <v>22400790</v>
      </c>
      <c r="B57" t="s">
        <v>80</v>
      </c>
      <c r="C57" t="s">
        <v>143</v>
      </c>
      <c r="D57" s="11">
        <v>0.8125</v>
      </c>
      <c r="E57" s="9" t="str">
        <f>HYPERLINK("https://www.nba.com/stats/player/1631094/boxscores-traditional", "Paolo Banchero")</f>
        <v>Paolo Banchero</v>
      </c>
      <c r="F57">
        <v>28.4</v>
      </c>
      <c r="G57" s="4">
        <v>5.0830000000000002</v>
      </c>
      <c r="H57" s="3">
        <v>1</v>
      </c>
      <c r="I57" s="3">
        <v>0.99992999999999999</v>
      </c>
      <c r="J57" s="3">
        <v>0.99985000000000002</v>
      </c>
      <c r="K57" s="3">
        <v>0.99968999999999997</v>
      </c>
      <c r="L57" s="3">
        <v>0.99938000000000005</v>
      </c>
      <c r="M57" s="3">
        <v>0.99878</v>
      </c>
      <c r="N57" s="3">
        <v>0.99766999999999995</v>
      </c>
      <c r="O57" s="3">
        <v>0.99585000000000001</v>
      </c>
      <c r="P57" s="3">
        <v>0.99265999999999999</v>
      </c>
      <c r="Q57" s="3">
        <v>0.98745000000000005</v>
      </c>
      <c r="R57" s="3">
        <v>0.97982000000000002</v>
      </c>
      <c r="S57" s="3">
        <v>0.96784000000000003</v>
      </c>
      <c r="T57" s="3">
        <v>0.95052999999999999</v>
      </c>
      <c r="U57" s="3">
        <v>0.92784999999999995</v>
      </c>
      <c r="V57" s="3">
        <v>0.89617000000000002</v>
      </c>
      <c r="W57" s="3">
        <v>0.85543000000000002</v>
      </c>
      <c r="X57" s="3">
        <v>0.80784999999999996</v>
      </c>
      <c r="Y57" s="3">
        <v>0.74856999999999996</v>
      </c>
      <c r="Z57" s="3">
        <v>0.68081999999999998</v>
      </c>
      <c r="AA57" s="3">
        <v>0.61026000000000002</v>
      </c>
      <c r="AB57" s="3">
        <v>0.53188000000000002</v>
      </c>
      <c r="AC57" s="3">
        <v>0.45223999999999998</v>
      </c>
      <c r="AD57" s="3">
        <v>0.37828000000000001</v>
      </c>
      <c r="AE57" s="3">
        <v>0.30503000000000002</v>
      </c>
      <c r="AF57" s="3">
        <v>0.23885000000000001</v>
      </c>
      <c r="AG57" s="3">
        <v>0.18406</v>
      </c>
      <c r="AH57" s="3">
        <v>0.13567000000000001</v>
      </c>
      <c r="AI57" s="3">
        <v>9.6799999999999997E-2</v>
      </c>
      <c r="AJ57" s="3">
        <v>6.6809999999999994E-2</v>
      </c>
      <c r="AK57" s="3">
        <v>4.5510000000000002E-2</v>
      </c>
      <c r="AL57" s="3">
        <v>2.938E-2</v>
      </c>
      <c r="AM57" s="3">
        <v>1.831E-2</v>
      </c>
      <c r="AN57" s="3">
        <v>1.1299999999999999E-2</v>
      </c>
      <c r="AO57" s="3">
        <v>6.5700000000000003E-3</v>
      </c>
      <c r="AP57" s="3">
        <v>3.6800000000000001E-3</v>
      </c>
      <c r="AQ57" s="3">
        <v>2.0500000000000002E-3</v>
      </c>
      <c r="AR57" s="3">
        <v>1.07E-3</v>
      </c>
      <c r="AS57" s="3">
        <v>5.4000000000000001E-4</v>
      </c>
      <c r="AT57" s="3">
        <v>2.7E-4</v>
      </c>
      <c r="AU57" s="3">
        <v>1.2999999999999999E-4</v>
      </c>
      <c r="AV57" s="3">
        <v>6.0000000000000002E-5</v>
      </c>
      <c r="AW57" s="3">
        <v>0</v>
      </c>
      <c r="AX57" s="5">
        <f>P_A[[#This Row],[8+]]-P_A[[#This Row],[9+]]</f>
        <v>7.0000000000014495E-5</v>
      </c>
      <c r="AY57" s="5">
        <f>P_A[[#This Row],[9+]]-P_A[[#This Row],[10+]]</f>
        <v>7.9999999999968985E-5</v>
      </c>
      <c r="AZ57" s="5">
        <f>P_A[[#This Row],[10+]]-P_A[[#This Row],[11+]]</f>
        <v>1.6000000000004899E-4</v>
      </c>
      <c r="BA57" s="5">
        <f>P_A[[#This Row],[11+]]-P_A[[#This Row],[12+]]</f>
        <v>3.0999999999992145E-4</v>
      </c>
      <c r="BB57" s="5">
        <f>P_A[[#This Row],[12+]]-P_A[[#This Row],[13+]]</f>
        <v>6.0000000000004494E-4</v>
      </c>
      <c r="BC57" s="5">
        <f>P_A[[#This Row],[13+]]-P_A[[#This Row],[14+]]</f>
        <v>1.1100000000000554E-3</v>
      </c>
      <c r="BD57" s="5">
        <f>P_A[[#This Row],[14+]]-P_A[[#This Row],[15+]]</f>
        <v>1.8199999999999328E-3</v>
      </c>
      <c r="BE57" s="5">
        <f>P_A[[#This Row],[15+]]-P_A[[#This Row],[16+]]</f>
        <v>3.1900000000000261E-3</v>
      </c>
      <c r="BF57" s="5">
        <f>P_A[[#This Row],[16+]]-P_A[[#This Row],[17+]]</f>
        <v>5.2099999999999369E-3</v>
      </c>
      <c r="BG57" s="5">
        <f>P_A[[#This Row],[17+]]-P_A[[#This Row],[18+]]</f>
        <v>7.6300000000000257E-3</v>
      </c>
      <c r="BH57" s="5">
        <f>P_A[[#This Row],[18+]]-P_A[[#This Row],[19+]]</f>
        <v>1.1979999999999991E-2</v>
      </c>
      <c r="BI57" s="5">
        <f>P_A[[#This Row],[19+]]-P_A[[#This Row],[20+]]</f>
        <v>1.7310000000000048E-2</v>
      </c>
      <c r="BJ57" s="5">
        <f>P_A[[#This Row],[20+]]-P_A[[#This Row],[21+]]</f>
        <v>2.2680000000000033E-2</v>
      </c>
      <c r="BK57" s="5">
        <f>P_A[[#This Row],[21+]]-P_A[[#This Row],[22+]]</f>
        <v>3.167999999999993E-2</v>
      </c>
      <c r="BL57" s="5">
        <f>P_A[[#This Row],[22+]]-P_A[[#This Row],[23+]]</f>
        <v>4.0739999999999998E-2</v>
      </c>
      <c r="BM57" s="5">
        <f>P_A[[#This Row],[23+]]-P_A[[#This Row],[24+]]</f>
        <v>4.7580000000000067E-2</v>
      </c>
      <c r="BN57" s="5">
        <f>P_A[[#This Row],[24+]]-P_A[[#This Row],[25+]]</f>
        <v>5.9279999999999999E-2</v>
      </c>
      <c r="BO57" s="5">
        <f>P_A[[#This Row],[25+]]-P_A[[#This Row],[26+]]</f>
        <v>6.7749999999999977E-2</v>
      </c>
      <c r="BP57" s="5">
        <f>P_A[[#This Row],[26+]]-P_A[[#This Row],[27+]]</f>
        <v>7.0559999999999956E-2</v>
      </c>
      <c r="BQ57" s="5">
        <f>P_A[[#This Row],[27+]]-P_A[[#This Row],[28+]]</f>
        <v>7.8380000000000005E-2</v>
      </c>
      <c r="BR57" s="5">
        <f>P_A[[#This Row],[28+]]-P_A[[#This Row],[29+]]</f>
        <v>7.9640000000000044E-2</v>
      </c>
      <c r="BS57" s="5">
        <f>P_A[[#This Row],[29+]]-P_A[[#This Row],[30+]]</f>
        <v>7.395999999999997E-2</v>
      </c>
      <c r="BT57" s="5">
        <f>P_A[[#This Row],[30+]]-P_A[[#This Row],[31+]]</f>
        <v>7.3249999999999982E-2</v>
      </c>
      <c r="BU57" s="5">
        <f>P_A[[#This Row],[31+]]-P_A[[#This Row],[32+]]</f>
        <v>6.6180000000000017E-2</v>
      </c>
      <c r="BV57" s="5">
        <f>P_A[[#This Row],[32+]]-P_A[[#This Row],[33+]]</f>
        <v>5.4790000000000005E-2</v>
      </c>
      <c r="BW57" s="5">
        <f>P_A[[#This Row],[33+]]-P_A[[#This Row],[34+]]</f>
        <v>4.8389999999999989E-2</v>
      </c>
      <c r="BX57" s="5">
        <f>P_A[[#This Row],[34+]]-P_A[[#This Row],[35+]]</f>
        <v>3.8870000000000016E-2</v>
      </c>
      <c r="BY57" s="5">
        <f>P_A[[#This Row],[35+]]-P_A[[#This Row],[36+]]</f>
        <v>2.9990000000000003E-2</v>
      </c>
      <c r="BZ57" s="5">
        <f>P_A[[#This Row],[36+]]-P_A[[#This Row],[37+]]</f>
        <v>2.1299999999999993E-2</v>
      </c>
      <c r="CA57" s="5">
        <f>P_A[[#This Row],[37+]]-P_A[[#This Row],[38+]]</f>
        <v>1.6130000000000002E-2</v>
      </c>
      <c r="CB57" s="5">
        <f>P_A[[#This Row],[38+]]-P_A[[#This Row],[39+]]</f>
        <v>1.107E-2</v>
      </c>
      <c r="CC57" s="5">
        <f>P_A[[#This Row],[39+]]-P_A[[#This Row],[40+]]</f>
        <v>7.0100000000000006E-3</v>
      </c>
      <c r="CD57" s="5">
        <f>P_A[[#This Row],[40+]]-P_A[[#This Row],[41+]]</f>
        <v>4.729999999999999E-3</v>
      </c>
      <c r="CE57" s="5">
        <f>P_A[[#This Row],[41+]]-P_A[[#This Row],[42+]]</f>
        <v>2.8900000000000002E-3</v>
      </c>
      <c r="CF57" s="5">
        <f>P_A[[#This Row],[42+]]-P_A[[#This Row],[43+]]</f>
        <v>1.6299999999999999E-3</v>
      </c>
      <c r="CG57" s="5">
        <f>P_A[[#This Row],[43+]]-P_A[[#This Row],[44+]]</f>
        <v>9.8000000000000019E-4</v>
      </c>
      <c r="CH57" s="5">
        <f>P_A[[#This Row],[44+]]-P_A[[#This Row],[45+]]</f>
        <v>5.2999999999999998E-4</v>
      </c>
      <c r="CI57" s="5">
        <f>P_A[[#This Row],[45+]]-P_A[[#This Row],[46+]]</f>
        <v>2.7E-4</v>
      </c>
      <c r="CJ57" s="5">
        <f>P_A[[#This Row],[46+]]-P_A[[#This Row],[47+]]</f>
        <v>1.4000000000000001E-4</v>
      </c>
      <c r="CK57" s="5">
        <f>P_A[[#This Row],[47+]]-P_A[[#This Row],[48+]]</f>
        <v>6.9999999999999994E-5</v>
      </c>
      <c r="CL57" s="5">
        <f>P_A[[#This Row],[48+]]-P_A[[#This Row],[49+]]</f>
        <v>6.0000000000000002E-5</v>
      </c>
    </row>
    <row r="58" spans="1:90" x14ac:dyDescent="0.25">
      <c r="A58" s="10">
        <v>22400790</v>
      </c>
      <c r="B58" t="s">
        <v>80</v>
      </c>
      <c r="C58" t="s">
        <v>143</v>
      </c>
      <c r="D58" s="11">
        <v>0.8125</v>
      </c>
      <c r="E58" s="9" t="str">
        <f>HYPERLINK("https://www.nba.com/stats/player/1630532/boxscores-traditional", "Franz Wagner")</f>
        <v>Franz Wagner</v>
      </c>
      <c r="F58">
        <v>29.6</v>
      </c>
      <c r="G58" s="4">
        <v>9.6660000000000004</v>
      </c>
      <c r="H58" s="3">
        <v>0.98712999999999995</v>
      </c>
      <c r="I58" s="3">
        <v>0.98341000000000001</v>
      </c>
      <c r="J58" s="3">
        <v>0.97882000000000002</v>
      </c>
      <c r="K58" s="3">
        <v>0.97257000000000005</v>
      </c>
      <c r="L58" s="3">
        <v>0.96562000000000003</v>
      </c>
      <c r="M58" s="3">
        <v>0.95728000000000002</v>
      </c>
      <c r="N58" s="3">
        <v>0.94630000000000003</v>
      </c>
      <c r="O58" s="3">
        <v>0.93447999999999998</v>
      </c>
      <c r="P58" s="3">
        <v>0.92073000000000005</v>
      </c>
      <c r="Q58" s="3">
        <v>0.9032</v>
      </c>
      <c r="R58" s="3">
        <v>0.88492999999999999</v>
      </c>
      <c r="S58" s="3">
        <v>0.86433000000000004</v>
      </c>
      <c r="T58" s="3">
        <v>0.83891000000000004</v>
      </c>
      <c r="U58" s="3">
        <v>0.81327000000000005</v>
      </c>
      <c r="V58" s="3">
        <v>0.78524000000000005</v>
      </c>
      <c r="W58" s="3">
        <v>0.75175000000000003</v>
      </c>
      <c r="X58" s="3">
        <v>0.71904000000000001</v>
      </c>
      <c r="Y58" s="3">
        <v>0.68439000000000005</v>
      </c>
      <c r="Z58" s="3">
        <v>0.64431000000000005</v>
      </c>
      <c r="AA58" s="3">
        <v>0.60641999999999996</v>
      </c>
      <c r="AB58" s="3">
        <v>0.56749000000000005</v>
      </c>
      <c r="AC58" s="3">
        <v>0.52392000000000005</v>
      </c>
      <c r="AD58" s="3">
        <v>0.48404999999999998</v>
      </c>
      <c r="AE58" s="3">
        <v>0.44433</v>
      </c>
      <c r="AF58" s="3">
        <v>0.40128999999999998</v>
      </c>
      <c r="AG58" s="3">
        <v>0.36316999999999999</v>
      </c>
      <c r="AH58" s="3">
        <v>0.32275999999999999</v>
      </c>
      <c r="AI58" s="3">
        <v>0.28774</v>
      </c>
      <c r="AJ58" s="3">
        <v>0.25463000000000002</v>
      </c>
      <c r="AK58" s="3">
        <v>0.22065000000000001</v>
      </c>
      <c r="AL58" s="3">
        <v>0.19214999999999999</v>
      </c>
      <c r="AM58" s="3">
        <v>0.16602</v>
      </c>
      <c r="AN58" s="3">
        <v>0.14007</v>
      </c>
      <c r="AO58" s="3">
        <v>0.11899999999999999</v>
      </c>
      <c r="AP58" s="3">
        <v>0.10027</v>
      </c>
      <c r="AQ58" s="3">
        <v>8.226E-2</v>
      </c>
      <c r="AR58" s="3">
        <v>6.8110000000000004E-2</v>
      </c>
      <c r="AS58" s="3">
        <v>5.5919999999999997E-2</v>
      </c>
      <c r="AT58" s="3">
        <v>4.4569999999999999E-2</v>
      </c>
      <c r="AU58" s="3">
        <v>3.5929999999999997E-2</v>
      </c>
      <c r="AV58" s="3">
        <v>2.8719999999999999E-2</v>
      </c>
      <c r="AW58" s="3">
        <v>2.222E-2</v>
      </c>
      <c r="AX58" s="5">
        <f>P_A[[#This Row],[8+]]-P_A[[#This Row],[9+]]</f>
        <v>3.7199999999999456E-3</v>
      </c>
      <c r="AY58" s="5">
        <f>P_A[[#This Row],[9+]]-P_A[[#This Row],[10+]]</f>
        <v>4.589999999999983E-3</v>
      </c>
      <c r="AZ58" s="5">
        <f>P_A[[#This Row],[10+]]-P_A[[#This Row],[11+]]</f>
        <v>6.2499999999999778E-3</v>
      </c>
      <c r="BA58" s="5">
        <f>P_A[[#This Row],[11+]]-P_A[[#This Row],[12+]]</f>
        <v>6.9500000000000117E-3</v>
      </c>
      <c r="BB58" s="5">
        <f>P_A[[#This Row],[12+]]-P_A[[#This Row],[13+]]</f>
        <v>8.3400000000000141E-3</v>
      </c>
      <c r="BC58" s="5">
        <f>P_A[[#This Row],[13+]]-P_A[[#This Row],[14+]]</f>
        <v>1.097999999999999E-2</v>
      </c>
      <c r="BD58" s="5">
        <f>P_A[[#This Row],[14+]]-P_A[[#This Row],[15+]]</f>
        <v>1.1820000000000053E-2</v>
      </c>
      <c r="BE58" s="5">
        <f>P_A[[#This Row],[15+]]-P_A[[#This Row],[16+]]</f>
        <v>1.3749999999999929E-2</v>
      </c>
      <c r="BF58" s="5">
        <f>P_A[[#This Row],[16+]]-P_A[[#This Row],[17+]]</f>
        <v>1.7530000000000046E-2</v>
      </c>
      <c r="BG58" s="5">
        <f>P_A[[#This Row],[17+]]-P_A[[#This Row],[18+]]</f>
        <v>1.8270000000000008E-2</v>
      </c>
      <c r="BH58" s="5">
        <f>P_A[[#This Row],[18+]]-P_A[[#This Row],[19+]]</f>
        <v>2.0599999999999952E-2</v>
      </c>
      <c r="BI58" s="5">
        <f>P_A[[#This Row],[19+]]-P_A[[#This Row],[20+]]</f>
        <v>2.5419999999999998E-2</v>
      </c>
      <c r="BJ58" s="5">
        <f>P_A[[#This Row],[20+]]-P_A[[#This Row],[21+]]</f>
        <v>2.5639999999999996E-2</v>
      </c>
      <c r="BK58" s="5">
        <f>P_A[[#This Row],[21+]]-P_A[[#This Row],[22+]]</f>
        <v>2.8029999999999999E-2</v>
      </c>
      <c r="BL58" s="5">
        <f>P_A[[#This Row],[22+]]-P_A[[#This Row],[23+]]</f>
        <v>3.349000000000002E-2</v>
      </c>
      <c r="BM58" s="5">
        <f>P_A[[#This Row],[23+]]-P_A[[#This Row],[24+]]</f>
        <v>3.2710000000000017E-2</v>
      </c>
      <c r="BN58" s="5">
        <f>P_A[[#This Row],[24+]]-P_A[[#This Row],[25+]]</f>
        <v>3.4649999999999959E-2</v>
      </c>
      <c r="BO58" s="5">
        <f>P_A[[#This Row],[25+]]-P_A[[#This Row],[26+]]</f>
        <v>4.0080000000000005E-2</v>
      </c>
      <c r="BP58" s="5">
        <f>P_A[[#This Row],[26+]]-P_A[[#This Row],[27+]]</f>
        <v>3.789000000000009E-2</v>
      </c>
      <c r="BQ58" s="5">
        <f>P_A[[#This Row],[27+]]-P_A[[#This Row],[28+]]</f>
        <v>3.8929999999999909E-2</v>
      </c>
      <c r="BR58" s="5">
        <f>P_A[[#This Row],[28+]]-P_A[[#This Row],[29+]]</f>
        <v>4.3569999999999998E-2</v>
      </c>
      <c r="BS58" s="5">
        <f>P_A[[#This Row],[29+]]-P_A[[#This Row],[30+]]</f>
        <v>3.9870000000000072E-2</v>
      </c>
      <c r="BT58" s="5">
        <f>P_A[[#This Row],[30+]]-P_A[[#This Row],[31+]]</f>
        <v>3.9719999999999978E-2</v>
      </c>
      <c r="BU58" s="5">
        <f>P_A[[#This Row],[31+]]-P_A[[#This Row],[32+]]</f>
        <v>4.3040000000000023E-2</v>
      </c>
      <c r="BV58" s="5">
        <f>P_A[[#This Row],[32+]]-P_A[[#This Row],[33+]]</f>
        <v>3.8119999999999987E-2</v>
      </c>
      <c r="BW58" s="5">
        <f>P_A[[#This Row],[33+]]-P_A[[#This Row],[34+]]</f>
        <v>4.0410000000000001E-2</v>
      </c>
      <c r="BX58" s="5">
        <f>P_A[[#This Row],[34+]]-P_A[[#This Row],[35+]]</f>
        <v>3.5019999999999996E-2</v>
      </c>
      <c r="BY58" s="5">
        <f>P_A[[#This Row],[35+]]-P_A[[#This Row],[36+]]</f>
        <v>3.3109999999999973E-2</v>
      </c>
      <c r="BZ58" s="5">
        <f>P_A[[#This Row],[36+]]-P_A[[#This Row],[37+]]</f>
        <v>3.398000000000001E-2</v>
      </c>
      <c r="CA58" s="5">
        <f>P_A[[#This Row],[37+]]-P_A[[#This Row],[38+]]</f>
        <v>2.8500000000000025E-2</v>
      </c>
      <c r="CB58" s="5">
        <f>P_A[[#This Row],[38+]]-P_A[[#This Row],[39+]]</f>
        <v>2.6129999999999987E-2</v>
      </c>
      <c r="CC58" s="5">
        <f>P_A[[#This Row],[39+]]-P_A[[#This Row],[40+]]</f>
        <v>2.5950000000000001E-2</v>
      </c>
      <c r="CD58" s="5">
        <f>P_A[[#This Row],[40+]]-P_A[[#This Row],[41+]]</f>
        <v>2.1070000000000005E-2</v>
      </c>
      <c r="CE58" s="5">
        <f>P_A[[#This Row],[41+]]-P_A[[#This Row],[42+]]</f>
        <v>1.8729999999999997E-2</v>
      </c>
      <c r="CF58" s="5">
        <f>P_A[[#This Row],[42+]]-P_A[[#This Row],[43+]]</f>
        <v>1.8009999999999998E-2</v>
      </c>
      <c r="CG58" s="5">
        <f>P_A[[#This Row],[43+]]-P_A[[#This Row],[44+]]</f>
        <v>1.4149999999999996E-2</v>
      </c>
      <c r="CH58" s="5">
        <f>P_A[[#This Row],[44+]]-P_A[[#This Row],[45+]]</f>
        <v>1.2190000000000006E-2</v>
      </c>
      <c r="CI58" s="5">
        <f>P_A[[#This Row],[45+]]-P_A[[#This Row],[46+]]</f>
        <v>1.1349999999999999E-2</v>
      </c>
      <c r="CJ58" s="5">
        <f>P_A[[#This Row],[46+]]-P_A[[#This Row],[47+]]</f>
        <v>8.6400000000000018E-3</v>
      </c>
      <c r="CK58" s="5">
        <f>P_A[[#This Row],[47+]]-P_A[[#This Row],[48+]]</f>
        <v>7.2099999999999977E-3</v>
      </c>
      <c r="CL58" s="5">
        <f>P_A[[#This Row],[48+]]-P_A[[#This Row],[49+]]</f>
        <v>6.4999999999999988E-3</v>
      </c>
    </row>
    <row r="59" spans="1:90" x14ac:dyDescent="0.25">
      <c r="A59" s="10">
        <v>22400790</v>
      </c>
      <c r="B59" t="s">
        <v>80</v>
      </c>
      <c r="C59" t="s">
        <v>143</v>
      </c>
      <c r="D59" s="11">
        <v>0.8125</v>
      </c>
      <c r="E59" s="9" t="str">
        <f>HYPERLINK("https://www.nba.com/stats/player/1630591/boxscores-traditional", "Jalen Suggs")</f>
        <v>Jalen Suggs</v>
      </c>
      <c r="F59">
        <v>24</v>
      </c>
      <c r="G59" s="4">
        <v>7.3760000000000003</v>
      </c>
      <c r="H59" s="3">
        <v>0.98499999999999999</v>
      </c>
      <c r="I59" s="3">
        <v>0.97882000000000002</v>
      </c>
      <c r="J59" s="3">
        <v>0.97128000000000003</v>
      </c>
      <c r="K59" s="3">
        <v>0.96079999999999999</v>
      </c>
      <c r="L59" s="3">
        <v>0.94845000000000002</v>
      </c>
      <c r="M59" s="3">
        <v>0.93189</v>
      </c>
      <c r="N59" s="3">
        <v>0.91308999999999996</v>
      </c>
      <c r="O59" s="3">
        <v>0.88876999999999995</v>
      </c>
      <c r="P59" s="3">
        <v>0.85992999999999997</v>
      </c>
      <c r="Q59" s="3">
        <v>0.82894000000000001</v>
      </c>
      <c r="R59" s="3">
        <v>0.79103000000000001</v>
      </c>
      <c r="S59" s="3">
        <v>0.75175000000000003</v>
      </c>
      <c r="T59" s="3">
        <v>0.70540000000000003</v>
      </c>
      <c r="U59" s="3">
        <v>0.65910000000000002</v>
      </c>
      <c r="V59" s="3">
        <v>0.60641999999999996</v>
      </c>
      <c r="W59" s="3">
        <v>0.55567</v>
      </c>
      <c r="X59" s="3">
        <v>0.5</v>
      </c>
      <c r="Y59" s="3">
        <v>0.44433</v>
      </c>
      <c r="Z59" s="3">
        <v>0.39357999999999999</v>
      </c>
      <c r="AA59" s="3">
        <v>0.34089999999999998</v>
      </c>
      <c r="AB59" s="3">
        <v>0.29459999999999997</v>
      </c>
      <c r="AC59" s="3">
        <v>0.24825</v>
      </c>
      <c r="AD59" s="3">
        <v>0.20896999999999999</v>
      </c>
      <c r="AE59" s="3">
        <v>0.17105999999999999</v>
      </c>
      <c r="AF59" s="3">
        <v>0.14007</v>
      </c>
      <c r="AG59" s="3">
        <v>0.11123</v>
      </c>
      <c r="AH59" s="3">
        <v>8.6910000000000001E-2</v>
      </c>
      <c r="AI59" s="3">
        <v>6.8110000000000004E-2</v>
      </c>
      <c r="AJ59" s="3">
        <v>5.1549999999999999E-2</v>
      </c>
      <c r="AK59" s="3">
        <v>3.9199999999999999E-2</v>
      </c>
      <c r="AL59" s="3">
        <v>2.8719999999999999E-2</v>
      </c>
      <c r="AM59" s="3">
        <v>2.1180000000000001E-2</v>
      </c>
      <c r="AN59" s="3">
        <v>1.4999999999999999E-2</v>
      </c>
      <c r="AO59" s="3">
        <v>1.072E-2</v>
      </c>
      <c r="AP59" s="3">
        <v>7.3400000000000002E-3</v>
      </c>
      <c r="AQ59" s="3">
        <v>4.9399999999999999E-3</v>
      </c>
      <c r="AR59" s="3">
        <v>3.3600000000000001E-3</v>
      </c>
      <c r="AS59" s="3">
        <v>2.1900000000000001E-3</v>
      </c>
      <c r="AT59" s="3">
        <v>1.4400000000000001E-3</v>
      </c>
      <c r="AU59" s="3">
        <v>8.9999999999999998E-4</v>
      </c>
      <c r="AV59" s="3">
        <v>5.8E-4</v>
      </c>
      <c r="AW59" s="3">
        <v>3.5E-4</v>
      </c>
      <c r="AX59" s="5">
        <f>P_A[[#This Row],[8+]]-P_A[[#This Row],[9+]]</f>
        <v>6.1799999999999633E-3</v>
      </c>
      <c r="AY59" s="5">
        <f>P_A[[#This Row],[9+]]-P_A[[#This Row],[10+]]</f>
        <v>7.5399999999999912E-3</v>
      </c>
      <c r="AZ59" s="5">
        <f>P_A[[#This Row],[10+]]-P_A[[#This Row],[11+]]</f>
        <v>1.0480000000000045E-2</v>
      </c>
      <c r="BA59" s="5">
        <f>P_A[[#This Row],[11+]]-P_A[[#This Row],[12+]]</f>
        <v>1.2349999999999972E-2</v>
      </c>
      <c r="BB59" s="5">
        <f>P_A[[#This Row],[12+]]-P_A[[#This Row],[13+]]</f>
        <v>1.6560000000000019E-2</v>
      </c>
      <c r="BC59" s="5">
        <f>P_A[[#This Row],[13+]]-P_A[[#This Row],[14+]]</f>
        <v>1.8800000000000039E-2</v>
      </c>
      <c r="BD59" s="5">
        <f>P_A[[#This Row],[14+]]-P_A[[#This Row],[15+]]</f>
        <v>2.4320000000000008E-2</v>
      </c>
      <c r="BE59" s="5">
        <f>P_A[[#This Row],[15+]]-P_A[[#This Row],[16+]]</f>
        <v>2.8839999999999977E-2</v>
      </c>
      <c r="BF59" s="5">
        <f>P_A[[#This Row],[16+]]-P_A[[#This Row],[17+]]</f>
        <v>3.0989999999999962E-2</v>
      </c>
      <c r="BG59" s="5">
        <f>P_A[[#This Row],[17+]]-P_A[[#This Row],[18+]]</f>
        <v>3.7909999999999999E-2</v>
      </c>
      <c r="BH59" s="5">
        <f>P_A[[#This Row],[18+]]-P_A[[#This Row],[19+]]</f>
        <v>3.9279999999999982E-2</v>
      </c>
      <c r="BI59" s="5">
        <f>P_A[[#This Row],[19+]]-P_A[[#This Row],[20+]]</f>
        <v>4.6350000000000002E-2</v>
      </c>
      <c r="BJ59" s="5">
        <f>P_A[[#This Row],[20+]]-P_A[[#This Row],[21+]]</f>
        <v>4.6300000000000008E-2</v>
      </c>
      <c r="BK59" s="5">
        <f>P_A[[#This Row],[21+]]-P_A[[#This Row],[22+]]</f>
        <v>5.268000000000006E-2</v>
      </c>
      <c r="BL59" s="5">
        <f>P_A[[#This Row],[22+]]-P_A[[#This Row],[23+]]</f>
        <v>5.0749999999999962E-2</v>
      </c>
      <c r="BM59" s="5">
        <f>P_A[[#This Row],[23+]]-P_A[[#This Row],[24+]]</f>
        <v>5.5669999999999997E-2</v>
      </c>
      <c r="BN59" s="5">
        <f>P_A[[#This Row],[24+]]-P_A[[#This Row],[25+]]</f>
        <v>5.5669999999999997E-2</v>
      </c>
      <c r="BO59" s="5">
        <f>P_A[[#This Row],[25+]]-P_A[[#This Row],[26+]]</f>
        <v>5.0750000000000017E-2</v>
      </c>
      <c r="BP59" s="5">
        <f>P_A[[#This Row],[26+]]-P_A[[#This Row],[27+]]</f>
        <v>5.2680000000000005E-2</v>
      </c>
      <c r="BQ59" s="5">
        <f>P_A[[#This Row],[27+]]-P_A[[#This Row],[28+]]</f>
        <v>4.6300000000000008E-2</v>
      </c>
      <c r="BR59" s="5">
        <f>P_A[[#This Row],[28+]]-P_A[[#This Row],[29+]]</f>
        <v>4.6349999999999975E-2</v>
      </c>
      <c r="BS59" s="5">
        <f>P_A[[#This Row],[29+]]-P_A[[#This Row],[30+]]</f>
        <v>3.9280000000000009E-2</v>
      </c>
      <c r="BT59" s="5">
        <f>P_A[[#This Row],[30+]]-P_A[[#This Row],[31+]]</f>
        <v>3.7909999999999999E-2</v>
      </c>
      <c r="BU59" s="5">
        <f>P_A[[#This Row],[31+]]-P_A[[#This Row],[32+]]</f>
        <v>3.098999999999999E-2</v>
      </c>
      <c r="BV59" s="5">
        <f>P_A[[#This Row],[32+]]-P_A[[#This Row],[33+]]</f>
        <v>2.8840000000000005E-2</v>
      </c>
      <c r="BW59" s="5">
        <f>P_A[[#This Row],[33+]]-P_A[[#This Row],[34+]]</f>
        <v>2.4319999999999994E-2</v>
      </c>
      <c r="BX59" s="5">
        <f>P_A[[#This Row],[34+]]-P_A[[#This Row],[35+]]</f>
        <v>1.8799999999999997E-2</v>
      </c>
      <c r="BY59" s="5">
        <f>P_A[[#This Row],[35+]]-P_A[[#This Row],[36+]]</f>
        <v>1.6560000000000005E-2</v>
      </c>
      <c r="BZ59" s="5">
        <f>P_A[[#This Row],[36+]]-P_A[[#This Row],[37+]]</f>
        <v>1.235E-2</v>
      </c>
      <c r="CA59" s="5">
        <f>P_A[[#This Row],[37+]]-P_A[[#This Row],[38+]]</f>
        <v>1.048E-2</v>
      </c>
      <c r="CB59" s="5">
        <f>P_A[[#This Row],[38+]]-P_A[[#This Row],[39+]]</f>
        <v>7.5399999999999981E-3</v>
      </c>
      <c r="CC59" s="5">
        <f>P_A[[#This Row],[39+]]-P_A[[#This Row],[40+]]</f>
        <v>6.1800000000000015E-3</v>
      </c>
      <c r="CD59" s="5">
        <f>P_A[[#This Row],[40+]]-P_A[[#This Row],[41+]]</f>
        <v>4.2799999999999991E-3</v>
      </c>
      <c r="CE59" s="5">
        <f>P_A[[#This Row],[41+]]-P_A[[#This Row],[42+]]</f>
        <v>3.3800000000000002E-3</v>
      </c>
      <c r="CF59" s="5">
        <f>P_A[[#This Row],[42+]]-P_A[[#This Row],[43+]]</f>
        <v>2.4000000000000002E-3</v>
      </c>
      <c r="CG59" s="5">
        <f>P_A[[#This Row],[43+]]-P_A[[#This Row],[44+]]</f>
        <v>1.5799999999999998E-3</v>
      </c>
      <c r="CH59" s="5">
        <f>P_A[[#This Row],[44+]]-P_A[[#This Row],[45+]]</f>
        <v>1.17E-3</v>
      </c>
      <c r="CI59" s="5">
        <f>P_A[[#This Row],[45+]]-P_A[[#This Row],[46+]]</f>
        <v>7.5000000000000002E-4</v>
      </c>
      <c r="CJ59" s="5">
        <f>P_A[[#This Row],[46+]]-P_A[[#This Row],[47+]]</f>
        <v>5.4000000000000012E-4</v>
      </c>
      <c r="CK59" s="5">
        <f>P_A[[#This Row],[47+]]-P_A[[#This Row],[48+]]</f>
        <v>3.1999999999999997E-4</v>
      </c>
      <c r="CL59" s="5">
        <f>P_A[[#This Row],[48+]]-P_A[[#This Row],[49+]]</f>
        <v>2.3000000000000001E-4</v>
      </c>
    </row>
    <row r="60" spans="1:90" x14ac:dyDescent="0.25">
      <c r="A60" s="10">
        <v>22400790</v>
      </c>
      <c r="B60" t="s">
        <v>80</v>
      </c>
      <c r="C60" t="s">
        <v>143</v>
      </c>
      <c r="D60" s="11">
        <v>0.8125</v>
      </c>
      <c r="E60" s="9" t="str">
        <f>HYPERLINK("https://www.nba.com/stats/player/1641710/boxscores-traditional", "Anthony Black")</f>
        <v>Anthony Black</v>
      </c>
      <c r="F60">
        <v>16.600000000000001</v>
      </c>
      <c r="G60" s="4">
        <v>4.3170000000000002</v>
      </c>
      <c r="H60" s="3">
        <v>0.97670000000000001</v>
      </c>
      <c r="I60" s="3">
        <v>0.96079999999999999</v>
      </c>
      <c r="J60" s="3">
        <v>0.93698999999999999</v>
      </c>
      <c r="K60" s="3">
        <v>0.9032</v>
      </c>
      <c r="L60" s="3">
        <v>0.85768999999999995</v>
      </c>
      <c r="M60" s="3">
        <v>0.79673000000000005</v>
      </c>
      <c r="N60" s="3">
        <v>0.72575000000000001</v>
      </c>
      <c r="O60" s="3">
        <v>0.64431000000000005</v>
      </c>
      <c r="P60" s="3">
        <v>0.55567</v>
      </c>
      <c r="Q60" s="3">
        <v>0.46414</v>
      </c>
      <c r="R60" s="3">
        <v>0.37447999999999998</v>
      </c>
      <c r="S60" s="3">
        <v>0.28774</v>
      </c>
      <c r="T60" s="3">
        <v>0.21476000000000001</v>
      </c>
      <c r="U60" s="3">
        <v>0.15386</v>
      </c>
      <c r="V60" s="3">
        <v>0.10564999999999999</v>
      </c>
      <c r="W60" s="3">
        <v>6.9440000000000002E-2</v>
      </c>
      <c r="X60" s="3">
        <v>4.3630000000000002E-2</v>
      </c>
      <c r="Y60" s="3">
        <v>2.5590000000000002E-2</v>
      </c>
      <c r="Z60" s="3">
        <v>1.4630000000000001E-2</v>
      </c>
      <c r="AA60" s="3">
        <v>7.9799999999999992E-3</v>
      </c>
      <c r="AB60" s="3">
        <v>4.15E-3</v>
      </c>
      <c r="AC60" s="3">
        <v>2.0500000000000002E-3</v>
      </c>
      <c r="AD60" s="3">
        <v>9.7000000000000005E-4</v>
      </c>
      <c r="AE60" s="3">
        <v>4.2000000000000002E-4</v>
      </c>
      <c r="AF60" s="3">
        <v>1.8000000000000001E-4</v>
      </c>
      <c r="AG60" s="3">
        <v>6.9999999999999994E-5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1.5900000000000025E-2</v>
      </c>
      <c r="AY60" s="5">
        <f>P_A[[#This Row],[9+]]-P_A[[#This Row],[10+]]</f>
        <v>2.3809999999999998E-2</v>
      </c>
      <c r="AZ60" s="5">
        <f>P_A[[#This Row],[10+]]-P_A[[#This Row],[11+]]</f>
        <v>3.3789999999999987E-2</v>
      </c>
      <c r="BA60" s="5">
        <f>P_A[[#This Row],[11+]]-P_A[[#This Row],[12+]]</f>
        <v>4.551000000000005E-2</v>
      </c>
      <c r="BB60" s="5">
        <f>P_A[[#This Row],[12+]]-P_A[[#This Row],[13+]]</f>
        <v>6.0959999999999903E-2</v>
      </c>
      <c r="BC60" s="5">
        <f>P_A[[#This Row],[13+]]-P_A[[#This Row],[14+]]</f>
        <v>7.0980000000000043E-2</v>
      </c>
      <c r="BD60" s="5">
        <f>P_A[[#This Row],[14+]]-P_A[[#This Row],[15+]]</f>
        <v>8.1439999999999957E-2</v>
      </c>
      <c r="BE60" s="5">
        <f>P_A[[#This Row],[15+]]-P_A[[#This Row],[16+]]</f>
        <v>8.8640000000000052E-2</v>
      </c>
      <c r="BF60" s="5">
        <f>P_A[[#This Row],[16+]]-P_A[[#This Row],[17+]]</f>
        <v>9.153E-2</v>
      </c>
      <c r="BG60" s="5">
        <f>P_A[[#This Row],[17+]]-P_A[[#This Row],[18+]]</f>
        <v>8.9660000000000017E-2</v>
      </c>
      <c r="BH60" s="5">
        <f>P_A[[#This Row],[18+]]-P_A[[#This Row],[19+]]</f>
        <v>8.6739999999999984E-2</v>
      </c>
      <c r="BI60" s="5">
        <f>P_A[[#This Row],[19+]]-P_A[[#This Row],[20+]]</f>
        <v>7.2979999999999989E-2</v>
      </c>
      <c r="BJ60" s="5">
        <f>P_A[[#This Row],[20+]]-P_A[[#This Row],[21+]]</f>
        <v>6.090000000000001E-2</v>
      </c>
      <c r="BK60" s="5">
        <f>P_A[[#This Row],[21+]]-P_A[[#This Row],[22+]]</f>
        <v>4.8210000000000003E-2</v>
      </c>
      <c r="BL60" s="5">
        <f>P_A[[#This Row],[22+]]-P_A[[#This Row],[23+]]</f>
        <v>3.6209999999999992E-2</v>
      </c>
      <c r="BM60" s="5">
        <f>P_A[[#This Row],[23+]]-P_A[[#This Row],[24+]]</f>
        <v>2.581E-2</v>
      </c>
      <c r="BN60" s="5">
        <f>P_A[[#This Row],[24+]]-P_A[[#This Row],[25+]]</f>
        <v>1.804E-2</v>
      </c>
      <c r="BO60" s="5">
        <f>P_A[[#This Row],[25+]]-P_A[[#This Row],[26+]]</f>
        <v>1.0960000000000001E-2</v>
      </c>
      <c r="BP60" s="5">
        <f>P_A[[#This Row],[26+]]-P_A[[#This Row],[27+]]</f>
        <v>6.6500000000000014E-3</v>
      </c>
      <c r="BQ60" s="5">
        <f>P_A[[#This Row],[27+]]-P_A[[#This Row],[28+]]</f>
        <v>3.8299999999999992E-3</v>
      </c>
      <c r="BR60" s="5">
        <f>P_A[[#This Row],[28+]]-P_A[[#This Row],[29+]]</f>
        <v>2.0999999999999999E-3</v>
      </c>
      <c r="BS60" s="5">
        <f>P_A[[#This Row],[29+]]-P_A[[#This Row],[30+]]</f>
        <v>1.0800000000000002E-3</v>
      </c>
      <c r="BT60" s="5">
        <f>P_A[[#This Row],[30+]]-P_A[[#This Row],[31+]]</f>
        <v>5.5000000000000003E-4</v>
      </c>
      <c r="BU60" s="5">
        <f>P_A[[#This Row],[31+]]-P_A[[#This Row],[32+]]</f>
        <v>2.4000000000000001E-4</v>
      </c>
      <c r="BV60" s="5">
        <f>P_A[[#This Row],[32+]]-P_A[[#This Row],[33+]]</f>
        <v>1.1000000000000002E-4</v>
      </c>
      <c r="BW60" s="5">
        <f>P_A[[#This Row],[33+]]-P_A[[#This Row],[34+]]</f>
        <v>6.9999999999999994E-5</v>
      </c>
      <c r="BX60" s="5">
        <f>P_A[[#This Row],[34+]]-P_A[[#This Row],[35+]]</f>
        <v>0</v>
      </c>
      <c r="BY60" s="5">
        <f>P_A[[#This Row],[35+]]-P_A[[#This Row],[36+]]</f>
        <v>0</v>
      </c>
      <c r="BZ60" s="5">
        <f>P_A[[#This Row],[36+]]-P_A[[#This Row],[37+]]</f>
        <v>0</v>
      </c>
      <c r="CA60" s="5">
        <f>P_A[[#This Row],[37+]]-P_A[[#This Row],[38+]]</f>
        <v>0</v>
      </c>
      <c r="CB60" s="5">
        <f>P_A[[#This Row],[38+]]-P_A[[#This Row],[39+]]</f>
        <v>0</v>
      </c>
      <c r="CC60" s="5">
        <f>P_A[[#This Row],[39+]]-P_A[[#This Row],[40+]]</f>
        <v>0</v>
      </c>
      <c r="CD60" s="5">
        <f>P_A[[#This Row],[40+]]-P_A[[#This Row],[41+]]</f>
        <v>0</v>
      </c>
      <c r="CE60" s="5">
        <f>P_A[[#This Row],[41+]]-P_A[[#This Row],[42+]]</f>
        <v>0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22400790</v>
      </c>
      <c r="B61" t="s">
        <v>80</v>
      </c>
      <c r="C61" t="s">
        <v>143</v>
      </c>
      <c r="D61" s="11">
        <v>0.8125</v>
      </c>
      <c r="E61" s="9" t="str">
        <f>HYPERLINK("https://www.nba.com/stats/player/1630175/boxscores-traditional", "Cole Anthony")</f>
        <v>Cole Anthony</v>
      </c>
      <c r="F61">
        <v>13</v>
      </c>
      <c r="G61" s="4">
        <v>3.1619999999999999</v>
      </c>
      <c r="H61" s="3">
        <v>0.94294999999999995</v>
      </c>
      <c r="I61" s="3">
        <v>0.89795999999999998</v>
      </c>
      <c r="J61" s="3">
        <v>0.82894000000000001</v>
      </c>
      <c r="K61" s="3">
        <v>0.73565000000000003</v>
      </c>
      <c r="L61" s="3">
        <v>0.62551999999999996</v>
      </c>
      <c r="M61" s="3">
        <v>0.5</v>
      </c>
      <c r="N61" s="3">
        <v>0.37447999999999998</v>
      </c>
      <c r="O61" s="3">
        <v>0.26434999999999997</v>
      </c>
      <c r="P61" s="3">
        <v>0.17105999999999999</v>
      </c>
      <c r="Q61" s="3">
        <v>0.10204000000000001</v>
      </c>
      <c r="R61" s="3">
        <v>5.7049999999999997E-2</v>
      </c>
      <c r="S61" s="3">
        <v>2.8719999999999999E-2</v>
      </c>
      <c r="T61" s="3">
        <v>1.355E-2</v>
      </c>
      <c r="U61" s="3">
        <v>5.7000000000000002E-3</v>
      </c>
      <c r="V61" s="3">
        <v>2.1900000000000001E-3</v>
      </c>
      <c r="W61" s="3">
        <v>7.9000000000000001E-4</v>
      </c>
      <c r="X61" s="3">
        <v>2.5000000000000001E-4</v>
      </c>
      <c r="Y61" s="3">
        <v>6.9999999999999994E-5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4.4989999999999974E-2</v>
      </c>
      <c r="AY61" s="5">
        <f>P_A[[#This Row],[9+]]-P_A[[#This Row],[10+]]</f>
        <v>6.901999999999997E-2</v>
      </c>
      <c r="AZ61" s="5">
        <f>P_A[[#This Row],[10+]]-P_A[[#This Row],[11+]]</f>
        <v>9.3289999999999984E-2</v>
      </c>
      <c r="BA61" s="5">
        <f>P_A[[#This Row],[11+]]-P_A[[#This Row],[12+]]</f>
        <v>0.11013000000000006</v>
      </c>
      <c r="BB61" s="5">
        <f>P_A[[#This Row],[12+]]-P_A[[#This Row],[13+]]</f>
        <v>0.12551999999999996</v>
      </c>
      <c r="BC61" s="5">
        <f>P_A[[#This Row],[13+]]-P_A[[#This Row],[14+]]</f>
        <v>0.12552000000000002</v>
      </c>
      <c r="BD61" s="5">
        <f>P_A[[#This Row],[14+]]-P_A[[#This Row],[15+]]</f>
        <v>0.11013000000000001</v>
      </c>
      <c r="BE61" s="5">
        <f>P_A[[#This Row],[15+]]-P_A[[#This Row],[16+]]</f>
        <v>9.3289999999999984E-2</v>
      </c>
      <c r="BF61" s="5">
        <f>P_A[[#This Row],[16+]]-P_A[[#This Row],[17+]]</f>
        <v>6.9019999999999984E-2</v>
      </c>
      <c r="BG61" s="5">
        <f>P_A[[#This Row],[17+]]-P_A[[#This Row],[18+]]</f>
        <v>4.4990000000000009E-2</v>
      </c>
      <c r="BH61" s="5">
        <f>P_A[[#This Row],[18+]]-P_A[[#This Row],[19+]]</f>
        <v>2.8329999999999998E-2</v>
      </c>
      <c r="BI61" s="5">
        <f>P_A[[#This Row],[19+]]-P_A[[#This Row],[20+]]</f>
        <v>1.5169999999999999E-2</v>
      </c>
      <c r="BJ61" s="5">
        <f>P_A[[#This Row],[20+]]-P_A[[#This Row],[21+]]</f>
        <v>7.8499999999999993E-3</v>
      </c>
      <c r="BK61" s="5">
        <f>P_A[[#This Row],[21+]]-P_A[[#This Row],[22+]]</f>
        <v>3.5100000000000001E-3</v>
      </c>
      <c r="BL61" s="5">
        <f>P_A[[#This Row],[22+]]-P_A[[#This Row],[23+]]</f>
        <v>1.4000000000000002E-3</v>
      </c>
      <c r="BM61" s="5">
        <f>P_A[[#This Row],[23+]]-P_A[[#This Row],[24+]]</f>
        <v>5.4000000000000001E-4</v>
      </c>
      <c r="BN61" s="5">
        <f>P_A[[#This Row],[24+]]-P_A[[#This Row],[25+]]</f>
        <v>1.8000000000000001E-4</v>
      </c>
      <c r="BO61" s="5">
        <f>P_A[[#This Row],[25+]]-P_A[[#This Row],[26+]]</f>
        <v>6.9999999999999994E-5</v>
      </c>
      <c r="BP61" s="5">
        <f>P_A[[#This Row],[26+]]-P_A[[#This Row],[27+]]</f>
        <v>0</v>
      </c>
      <c r="BQ61" s="5">
        <f>P_A[[#This Row],[27+]]-P_A[[#This Row],[28+]]</f>
        <v>0</v>
      </c>
      <c r="BR61" s="5">
        <f>P_A[[#This Row],[28+]]-P_A[[#This Row],[29+]]</f>
        <v>0</v>
      </c>
      <c r="BS61" s="5">
        <f>P_A[[#This Row],[29+]]-P_A[[#This Row],[30+]]</f>
        <v>0</v>
      </c>
      <c r="BT61" s="5">
        <f>P_A[[#This Row],[30+]]-P_A[[#This Row],[31+]]</f>
        <v>0</v>
      </c>
      <c r="BU61" s="5">
        <f>P_A[[#This Row],[31+]]-P_A[[#This Row],[32+]]</f>
        <v>0</v>
      </c>
      <c r="BV61" s="5">
        <f>P_A[[#This Row],[32+]]-P_A[[#This Row],[33+]]</f>
        <v>0</v>
      </c>
      <c r="BW61" s="5">
        <f>P_A[[#This Row],[33+]]-P_A[[#This Row],[34+]]</f>
        <v>0</v>
      </c>
      <c r="BX61" s="5">
        <f>P_A[[#This Row],[34+]]-P_A[[#This Row],[35+]]</f>
        <v>0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22400790</v>
      </c>
      <c r="B62" t="s">
        <v>80</v>
      </c>
      <c r="C62" t="s">
        <v>143</v>
      </c>
      <c r="D62" s="11">
        <v>0.8125</v>
      </c>
      <c r="E62" s="9" t="str">
        <f>HYPERLINK("https://www.nba.com/stats/player/1629021/boxscores-traditional", "Moritz Wagner")</f>
        <v>Moritz Wagner</v>
      </c>
      <c r="F62">
        <v>17.2</v>
      </c>
      <c r="G62" s="4">
        <v>7.9350000000000005</v>
      </c>
      <c r="H62" s="3">
        <v>0.87697999999999998</v>
      </c>
      <c r="I62" s="3">
        <v>0.84848999999999997</v>
      </c>
      <c r="J62" s="3">
        <v>0.81859000000000004</v>
      </c>
      <c r="K62" s="3">
        <v>0.7823</v>
      </c>
      <c r="L62" s="3">
        <v>0.74536999999999998</v>
      </c>
      <c r="M62" s="3">
        <v>0.70194000000000001</v>
      </c>
      <c r="N62" s="3">
        <v>0.65542</v>
      </c>
      <c r="O62" s="3">
        <v>0.61026000000000002</v>
      </c>
      <c r="P62" s="3">
        <v>0.55962000000000001</v>
      </c>
      <c r="Q62" s="3">
        <v>0.51197000000000004</v>
      </c>
      <c r="R62" s="3">
        <v>0.46017000000000002</v>
      </c>
      <c r="S62" s="3">
        <v>0.40905000000000002</v>
      </c>
      <c r="T62" s="3">
        <v>0.36316999999999999</v>
      </c>
      <c r="U62" s="3">
        <v>0.31561</v>
      </c>
      <c r="V62" s="3">
        <v>0.27424999999999999</v>
      </c>
      <c r="W62" s="3">
        <v>0.23269999999999999</v>
      </c>
      <c r="X62" s="3">
        <v>0.19489000000000001</v>
      </c>
      <c r="Y62" s="3">
        <v>0.16353999999999999</v>
      </c>
      <c r="Z62" s="3">
        <v>0.13350000000000001</v>
      </c>
      <c r="AA62" s="3">
        <v>0.10749</v>
      </c>
      <c r="AB62" s="3">
        <v>8.6910000000000001E-2</v>
      </c>
      <c r="AC62" s="3">
        <v>6.8110000000000004E-2</v>
      </c>
      <c r="AD62" s="3">
        <v>5.3699999999999998E-2</v>
      </c>
      <c r="AE62" s="3">
        <v>4.0930000000000001E-2</v>
      </c>
      <c r="AF62" s="3">
        <v>3.074E-2</v>
      </c>
      <c r="AG62" s="3">
        <v>2.3300000000000001E-2</v>
      </c>
      <c r="AH62" s="3">
        <v>1.7000000000000001E-2</v>
      </c>
      <c r="AI62" s="3">
        <v>1.255E-2</v>
      </c>
      <c r="AJ62" s="3">
        <v>8.8900000000000003E-3</v>
      </c>
      <c r="AK62" s="3">
        <v>6.2100000000000002E-3</v>
      </c>
      <c r="AL62" s="3">
        <v>4.4000000000000003E-3</v>
      </c>
      <c r="AM62" s="3">
        <v>2.98E-3</v>
      </c>
      <c r="AN62" s="3">
        <v>2.0500000000000002E-3</v>
      </c>
      <c r="AO62" s="3">
        <v>1.3500000000000001E-3</v>
      </c>
      <c r="AP62" s="3">
        <v>8.7000000000000001E-4</v>
      </c>
      <c r="AQ62" s="3">
        <v>5.8E-4</v>
      </c>
      <c r="AR62" s="3">
        <v>3.6000000000000002E-4</v>
      </c>
      <c r="AS62" s="3">
        <v>2.3000000000000001E-4</v>
      </c>
      <c r="AT62" s="3">
        <v>1.3999999999999999E-4</v>
      </c>
      <c r="AU62" s="3">
        <v>8.0000000000000007E-5</v>
      </c>
      <c r="AV62" s="3">
        <v>5.0000000000000002E-5</v>
      </c>
      <c r="AW62" s="3">
        <v>0</v>
      </c>
      <c r="AX62" s="5">
        <f>P_A[[#This Row],[8+]]-P_A[[#This Row],[9+]]</f>
        <v>2.8490000000000015E-2</v>
      </c>
      <c r="AY62" s="5">
        <f>P_A[[#This Row],[9+]]-P_A[[#This Row],[10+]]</f>
        <v>2.9899999999999927E-2</v>
      </c>
      <c r="AZ62" s="5">
        <f>P_A[[#This Row],[10+]]-P_A[[#This Row],[11+]]</f>
        <v>3.6290000000000044E-2</v>
      </c>
      <c r="BA62" s="5">
        <f>P_A[[#This Row],[11+]]-P_A[[#This Row],[12+]]</f>
        <v>3.6930000000000018E-2</v>
      </c>
      <c r="BB62" s="5">
        <f>P_A[[#This Row],[12+]]-P_A[[#This Row],[13+]]</f>
        <v>4.3429999999999969E-2</v>
      </c>
      <c r="BC62" s="5">
        <f>P_A[[#This Row],[13+]]-P_A[[#This Row],[14+]]</f>
        <v>4.6520000000000006E-2</v>
      </c>
      <c r="BD62" s="5">
        <f>P_A[[#This Row],[14+]]-P_A[[#This Row],[15+]]</f>
        <v>4.5159999999999978E-2</v>
      </c>
      <c r="BE62" s="5">
        <f>P_A[[#This Row],[15+]]-P_A[[#This Row],[16+]]</f>
        <v>5.0640000000000018E-2</v>
      </c>
      <c r="BF62" s="5">
        <f>P_A[[#This Row],[16+]]-P_A[[#This Row],[17+]]</f>
        <v>4.764999999999997E-2</v>
      </c>
      <c r="BG62" s="5">
        <f>P_A[[#This Row],[17+]]-P_A[[#This Row],[18+]]</f>
        <v>5.1800000000000013E-2</v>
      </c>
      <c r="BH62" s="5">
        <f>P_A[[#This Row],[18+]]-P_A[[#This Row],[19+]]</f>
        <v>5.1119999999999999E-2</v>
      </c>
      <c r="BI62" s="5">
        <f>P_A[[#This Row],[19+]]-P_A[[#This Row],[20+]]</f>
        <v>4.5880000000000032E-2</v>
      </c>
      <c r="BJ62" s="5">
        <f>P_A[[#This Row],[20+]]-P_A[[#This Row],[21+]]</f>
        <v>4.7559999999999991E-2</v>
      </c>
      <c r="BK62" s="5">
        <f>P_A[[#This Row],[21+]]-P_A[[#This Row],[22+]]</f>
        <v>4.1360000000000008E-2</v>
      </c>
      <c r="BL62" s="5">
        <f>P_A[[#This Row],[22+]]-P_A[[#This Row],[23+]]</f>
        <v>4.1550000000000004E-2</v>
      </c>
      <c r="BM62" s="5">
        <f>P_A[[#This Row],[23+]]-P_A[[#This Row],[24+]]</f>
        <v>3.7809999999999983E-2</v>
      </c>
      <c r="BN62" s="5">
        <f>P_A[[#This Row],[24+]]-P_A[[#This Row],[25+]]</f>
        <v>3.1350000000000017E-2</v>
      </c>
      <c r="BO62" s="5">
        <f>P_A[[#This Row],[25+]]-P_A[[#This Row],[26+]]</f>
        <v>3.0039999999999983E-2</v>
      </c>
      <c r="BP62" s="5">
        <f>P_A[[#This Row],[26+]]-P_A[[#This Row],[27+]]</f>
        <v>2.6010000000000005E-2</v>
      </c>
      <c r="BQ62" s="5">
        <f>P_A[[#This Row],[27+]]-P_A[[#This Row],[28+]]</f>
        <v>2.0580000000000001E-2</v>
      </c>
      <c r="BR62" s="5">
        <f>P_A[[#This Row],[28+]]-P_A[[#This Row],[29+]]</f>
        <v>1.8799999999999997E-2</v>
      </c>
      <c r="BS62" s="5">
        <f>P_A[[#This Row],[29+]]-P_A[[#This Row],[30+]]</f>
        <v>1.4410000000000006E-2</v>
      </c>
      <c r="BT62" s="5">
        <f>P_A[[#This Row],[30+]]-P_A[[#This Row],[31+]]</f>
        <v>1.2769999999999997E-2</v>
      </c>
      <c r="BU62" s="5">
        <f>P_A[[#This Row],[31+]]-P_A[[#This Row],[32+]]</f>
        <v>1.0190000000000001E-2</v>
      </c>
      <c r="BV62" s="5">
        <f>P_A[[#This Row],[32+]]-P_A[[#This Row],[33+]]</f>
        <v>7.4399999999999987E-3</v>
      </c>
      <c r="BW62" s="5">
        <f>P_A[[#This Row],[33+]]-P_A[[#This Row],[34+]]</f>
        <v>6.3E-3</v>
      </c>
      <c r="BX62" s="5">
        <f>P_A[[#This Row],[34+]]-P_A[[#This Row],[35+]]</f>
        <v>4.4500000000000008E-3</v>
      </c>
      <c r="BY62" s="5">
        <f>P_A[[#This Row],[35+]]-P_A[[#This Row],[36+]]</f>
        <v>3.6600000000000001E-3</v>
      </c>
      <c r="BZ62" s="5">
        <f>P_A[[#This Row],[36+]]-P_A[[#This Row],[37+]]</f>
        <v>2.6800000000000001E-3</v>
      </c>
      <c r="CA62" s="5">
        <f>P_A[[#This Row],[37+]]-P_A[[#This Row],[38+]]</f>
        <v>1.81E-3</v>
      </c>
      <c r="CB62" s="5">
        <f>P_A[[#This Row],[38+]]-P_A[[#This Row],[39+]]</f>
        <v>1.4200000000000003E-3</v>
      </c>
      <c r="CC62" s="5">
        <f>P_A[[#This Row],[39+]]-P_A[[#This Row],[40+]]</f>
        <v>9.2999999999999984E-4</v>
      </c>
      <c r="CD62" s="5">
        <f>P_A[[#This Row],[40+]]-P_A[[#This Row],[41+]]</f>
        <v>7.000000000000001E-4</v>
      </c>
      <c r="CE62" s="5">
        <f>P_A[[#This Row],[41+]]-P_A[[#This Row],[42+]]</f>
        <v>4.8000000000000007E-4</v>
      </c>
      <c r="CF62" s="5">
        <f>P_A[[#This Row],[42+]]-P_A[[#This Row],[43+]]</f>
        <v>2.9E-4</v>
      </c>
      <c r="CG62" s="5">
        <f>P_A[[#This Row],[43+]]-P_A[[#This Row],[44+]]</f>
        <v>2.1999999999999998E-4</v>
      </c>
      <c r="CH62" s="5">
        <f>P_A[[#This Row],[44+]]-P_A[[#This Row],[45+]]</f>
        <v>1.3000000000000002E-4</v>
      </c>
      <c r="CI62" s="5">
        <f>P_A[[#This Row],[45+]]-P_A[[#This Row],[46+]]</f>
        <v>9.0000000000000019E-5</v>
      </c>
      <c r="CJ62" s="5">
        <f>P_A[[#This Row],[46+]]-P_A[[#This Row],[47+]]</f>
        <v>5.9999999999999981E-5</v>
      </c>
      <c r="CK62" s="5">
        <f>P_A[[#This Row],[47+]]-P_A[[#This Row],[48+]]</f>
        <v>3.0000000000000004E-5</v>
      </c>
      <c r="CL62" s="5">
        <f>P_A[[#This Row],[48+]]-P_A[[#This Row],[49+]]</f>
        <v>5.0000000000000002E-5</v>
      </c>
    </row>
    <row r="63" spans="1:90" x14ac:dyDescent="0.25">
      <c r="A63" s="10">
        <v>22400790</v>
      </c>
      <c r="B63" t="s">
        <v>80</v>
      </c>
      <c r="C63" t="s">
        <v>143</v>
      </c>
      <c r="D63" s="11">
        <v>0.8125</v>
      </c>
      <c r="E63" s="9" t="str">
        <f>HYPERLINK("https://www.nba.com/stats/player/1628976/boxscores-traditional", "Wendell Carter Jr.")</f>
        <v>Wendell Carter Jr.</v>
      </c>
      <c r="F63">
        <v>11.8</v>
      </c>
      <c r="G63" s="4">
        <v>4.49</v>
      </c>
      <c r="H63" s="3">
        <v>0.80234000000000005</v>
      </c>
      <c r="I63" s="3">
        <v>0.73236999999999997</v>
      </c>
      <c r="J63" s="3">
        <v>0.65542</v>
      </c>
      <c r="K63" s="3">
        <v>0.57142000000000004</v>
      </c>
      <c r="L63" s="3">
        <v>0.48404999999999998</v>
      </c>
      <c r="M63" s="3">
        <v>0.39357999999999999</v>
      </c>
      <c r="N63" s="3">
        <v>0.31207000000000001</v>
      </c>
      <c r="O63" s="3">
        <v>0.23885000000000001</v>
      </c>
      <c r="P63" s="3">
        <v>0.17360999999999999</v>
      </c>
      <c r="Q63" s="3">
        <v>0.12302</v>
      </c>
      <c r="R63" s="3">
        <v>8.3790000000000003E-2</v>
      </c>
      <c r="S63" s="3">
        <v>5.4800000000000001E-2</v>
      </c>
      <c r="T63" s="3">
        <v>3.3619999999999997E-2</v>
      </c>
      <c r="U63" s="3">
        <v>2.018E-2</v>
      </c>
      <c r="V63" s="3">
        <v>1.1599999999999999E-2</v>
      </c>
      <c r="W63" s="3">
        <v>6.3899999999999998E-3</v>
      </c>
      <c r="X63" s="3">
        <v>3.2599999999999999E-3</v>
      </c>
      <c r="Y63" s="3">
        <v>1.64E-3</v>
      </c>
      <c r="Z63" s="3">
        <v>7.9000000000000001E-4</v>
      </c>
      <c r="AA63" s="3">
        <v>3.5E-4</v>
      </c>
      <c r="AB63" s="3">
        <v>1.4999999999999999E-4</v>
      </c>
      <c r="AC63" s="3">
        <v>6.0000000000000002E-5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P_A[[#This Row],[8+]]-P_A[[#This Row],[9+]]</f>
        <v>6.9970000000000088E-2</v>
      </c>
      <c r="AY63" s="5">
        <f>P_A[[#This Row],[9+]]-P_A[[#This Row],[10+]]</f>
        <v>7.6949999999999963E-2</v>
      </c>
      <c r="AZ63" s="5">
        <f>P_A[[#This Row],[10+]]-P_A[[#This Row],[11+]]</f>
        <v>8.3999999999999964E-2</v>
      </c>
      <c r="BA63" s="5">
        <f>P_A[[#This Row],[11+]]-P_A[[#This Row],[12+]]</f>
        <v>8.7370000000000059E-2</v>
      </c>
      <c r="BB63" s="5">
        <f>P_A[[#This Row],[12+]]-P_A[[#This Row],[13+]]</f>
        <v>9.0469999999999995E-2</v>
      </c>
      <c r="BC63" s="5">
        <f>P_A[[#This Row],[13+]]-P_A[[#This Row],[14+]]</f>
        <v>8.1509999999999971E-2</v>
      </c>
      <c r="BD63" s="5">
        <f>P_A[[#This Row],[14+]]-P_A[[#This Row],[15+]]</f>
        <v>7.3220000000000007E-2</v>
      </c>
      <c r="BE63" s="5">
        <f>P_A[[#This Row],[15+]]-P_A[[#This Row],[16+]]</f>
        <v>6.524000000000002E-2</v>
      </c>
      <c r="BF63" s="5">
        <f>P_A[[#This Row],[16+]]-P_A[[#This Row],[17+]]</f>
        <v>5.0589999999999982E-2</v>
      </c>
      <c r="BG63" s="5">
        <f>P_A[[#This Row],[17+]]-P_A[[#This Row],[18+]]</f>
        <v>3.9230000000000001E-2</v>
      </c>
      <c r="BH63" s="5">
        <f>P_A[[#This Row],[18+]]-P_A[[#This Row],[19+]]</f>
        <v>2.8990000000000002E-2</v>
      </c>
      <c r="BI63" s="5">
        <f>P_A[[#This Row],[19+]]-P_A[[#This Row],[20+]]</f>
        <v>2.1180000000000004E-2</v>
      </c>
      <c r="BJ63" s="5">
        <f>P_A[[#This Row],[20+]]-P_A[[#This Row],[21+]]</f>
        <v>1.3439999999999997E-2</v>
      </c>
      <c r="BK63" s="5">
        <f>P_A[[#This Row],[21+]]-P_A[[#This Row],[22+]]</f>
        <v>8.5800000000000008E-3</v>
      </c>
      <c r="BL63" s="5">
        <f>P_A[[#This Row],[22+]]-P_A[[#This Row],[23+]]</f>
        <v>5.2099999999999994E-3</v>
      </c>
      <c r="BM63" s="5">
        <f>P_A[[#This Row],[23+]]-P_A[[#This Row],[24+]]</f>
        <v>3.13E-3</v>
      </c>
      <c r="BN63" s="5">
        <f>P_A[[#This Row],[24+]]-P_A[[#This Row],[25+]]</f>
        <v>1.6199999999999999E-3</v>
      </c>
      <c r="BO63" s="5">
        <f>P_A[[#This Row],[25+]]-P_A[[#This Row],[26+]]</f>
        <v>8.4999999999999995E-4</v>
      </c>
      <c r="BP63" s="5">
        <f>P_A[[#This Row],[26+]]-P_A[[#This Row],[27+]]</f>
        <v>4.4000000000000002E-4</v>
      </c>
      <c r="BQ63" s="5">
        <f>P_A[[#This Row],[27+]]-P_A[[#This Row],[28+]]</f>
        <v>2.0000000000000001E-4</v>
      </c>
      <c r="BR63" s="5">
        <f>P_A[[#This Row],[28+]]-P_A[[#This Row],[29+]]</f>
        <v>8.9999999999999992E-5</v>
      </c>
      <c r="BS63" s="5">
        <f>P_A[[#This Row],[29+]]-P_A[[#This Row],[30+]]</f>
        <v>6.0000000000000002E-5</v>
      </c>
      <c r="BT63" s="5">
        <f>P_A[[#This Row],[30+]]-P_A[[#This Row],[31+]]</f>
        <v>0</v>
      </c>
      <c r="BU63" s="5">
        <f>P_A[[#This Row],[31+]]-P_A[[#This Row],[32+]]</f>
        <v>0</v>
      </c>
      <c r="BV63" s="5">
        <f>P_A[[#This Row],[32+]]-P_A[[#This Row],[33+]]</f>
        <v>0</v>
      </c>
      <c r="BW63" s="5">
        <f>P_A[[#This Row],[33+]]-P_A[[#This Row],[34+]]</f>
        <v>0</v>
      </c>
      <c r="BX63" s="5">
        <f>P_A[[#This Row],[34+]]-P_A[[#This Row],[35+]]</f>
        <v>0</v>
      </c>
      <c r="BY63" s="5">
        <f>P_A[[#This Row],[35+]]-P_A[[#This Row],[36+]]</f>
        <v>0</v>
      </c>
      <c r="BZ63" s="5">
        <f>P_A[[#This Row],[36+]]-P_A[[#This Row],[37+]]</f>
        <v>0</v>
      </c>
      <c r="CA63" s="5">
        <f>P_A[[#This Row],[37+]]-P_A[[#This Row],[38+]]</f>
        <v>0</v>
      </c>
      <c r="CB63" s="5">
        <f>P_A[[#This Row],[38+]]-P_A[[#This Row],[39+]]</f>
        <v>0</v>
      </c>
      <c r="CC63" s="5">
        <f>P_A[[#This Row],[39+]]-P_A[[#This Row],[40+]]</f>
        <v>0</v>
      </c>
      <c r="CD63" s="5">
        <f>P_A[[#This Row],[40+]]-P_A[[#This Row],[41+]]</f>
        <v>0</v>
      </c>
      <c r="CE63" s="5">
        <f>P_A[[#This Row],[41+]]-P_A[[#This Row],[42+]]</f>
        <v>0</v>
      </c>
      <c r="CF63" s="5">
        <f>P_A[[#This Row],[42+]]-P_A[[#This Row],[43+]]</f>
        <v>0</v>
      </c>
      <c r="CG63" s="5">
        <f>P_A[[#This Row],[43+]]-P_A[[#This Row],[44+]]</f>
        <v>0</v>
      </c>
      <c r="CH63" s="5">
        <f>P_A[[#This Row],[44+]]-P_A[[#This Row],[45+]]</f>
        <v>0</v>
      </c>
      <c r="CI63" s="5">
        <f>P_A[[#This Row],[45+]]-P_A[[#This Row],[46+]]</f>
        <v>0</v>
      </c>
      <c r="CJ63" s="5">
        <f>P_A[[#This Row],[46+]]-P_A[[#This Row],[47+]]</f>
        <v>0</v>
      </c>
      <c r="CK63" s="5">
        <f>P_A[[#This Row],[47+]]-P_A[[#This Row],[48+]]</f>
        <v>0</v>
      </c>
      <c r="CL63" s="5">
        <f>P_A[[#This Row],[48+]]-P_A[[#This Row],[49+]]</f>
        <v>0</v>
      </c>
    </row>
    <row r="64" spans="1:90" x14ac:dyDescent="0.25">
      <c r="A64" s="10">
        <v>22400790</v>
      </c>
      <c r="B64" t="s">
        <v>80</v>
      </c>
      <c r="C64" t="s">
        <v>143</v>
      </c>
      <c r="D64" s="11">
        <v>0.8125</v>
      </c>
      <c r="E64" s="9" t="str">
        <f>HYPERLINK("https://www.nba.com/stats/player/1641783/boxscores-traditional", "Tristan da Silva")</f>
        <v>Tristan da Silva</v>
      </c>
      <c r="F64">
        <v>8.6</v>
      </c>
      <c r="G64" s="4">
        <v>3.262</v>
      </c>
      <c r="H64" s="3">
        <v>0.57142000000000004</v>
      </c>
      <c r="I64" s="3">
        <v>0.45223999999999998</v>
      </c>
      <c r="J64" s="3">
        <v>0.33360000000000001</v>
      </c>
      <c r="K64" s="3">
        <v>0.22964999999999999</v>
      </c>
      <c r="L64" s="3">
        <v>0.14917</v>
      </c>
      <c r="M64" s="3">
        <v>8.8510000000000005E-2</v>
      </c>
      <c r="N64" s="3">
        <v>4.8460000000000003E-2</v>
      </c>
      <c r="O64" s="3">
        <v>2.5000000000000001E-2</v>
      </c>
      <c r="P64" s="3">
        <v>1.1599999999999999E-2</v>
      </c>
      <c r="Q64" s="3">
        <v>4.9399999999999999E-3</v>
      </c>
      <c r="R64" s="3">
        <v>1.99E-3</v>
      </c>
      <c r="S64" s="3">
        <v>7.1000000000000002E-4</v>
      </c>
      <c r="T64" s="3">
        <v>2.4000000000000001E-4</v>
      </c>
      <c r="U64" s="3">
        <v>6.9999999999999994E-5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0.11918000000000006</v>
      </c>
      <c r="AY64" s="5">
        <f>P_A[[#This Row],[9+]]-P_A[[#This Row],[10+]]</f>
        <v>0.11863999999999997</v>
      </c>
      <c r="AZ64" s="5">
        <f>P_A[[#This Row],[10+]]-P_A[[#This Row],[11+]]</f>
        <v>0.10395000000000001</v>
      </c>
      <c r="BA64" s="5">
        <f>P_A[[#This Row],[11+]]-P_A[[#This Row],[12+]]</f>
        <v>8.0479999999999996E-2</v>
      </c>
      <c r="BB64" s="5">
        <f>P_A[[#This Row],[12+]]-P_A[[#This Row],[13+]]</f>
        <v>6.0659999999999992E-2</v>
      </c>
      <c r="BC64" s="5">
        <f>P_A[[#This Row],[13+]]-P_A[[#This Row],[14+]]</f>
        <v>4.0050000000000002E-2</v>
      </c>
      <c r="BD64" s="5">
        <f>P_A[[#This Row],[14+]]-P_A[[#This Row],[15+]]</f>
        <v>2.3460000000000002E-2</v>
      </c>
      <c r="BE64" s="5">
        <f>P_A[[#This Row],[15+]]-P_A[[#This Row],[16+]]</f>
        <v>1.3400000000000002E-2</v>
      </c>
      <c r="BF64" s="5">
        <f>P_A[[#This Row],[16+]]-P_A[[#This Row],[17+]]</f>
        <v>6.6599999999999993E-3</v>
      </c>
      <c r="BG64" s="5">
        <f>P_A[[#This Row],[17+]]-P_A[[#This Row],[18+]]</f>
        <v>2.9499999999999999E-3</v>
      </c>
      <c r="BH64" s="5">
        <f>P_A[[#This Row],[18+]]-P_A[[#This Row],[19+]]</f>
        <v>1.2799999999999999E-3</v>
      </c>
      <c r="BI64" s="5">
        <f>P_A[[#This Row],[19+]]-P_A[[#This Row],[20+]]</f>
        <v>4.7000000000000004E-4</v>
      </c>
      <c r="BJ64" s="5">
        <f>P_A[[#This Row],[20+]]-P_A[[#This Row],[21+]]</f>
        <v>1.7000000000000001E-4</v>
      </c>
      <c r="BK64" s="5">
        <f>P_A[[#This Row],[21+]]-P_A[[#This Row],[22+]]</f>
        <v>6.9999999999999994E-5</v>
      </c>
      <c r="BL64" s="5">
        <f>P_A[[#This Row],[22+]]-P_A[[#This Row],[23+]]</f>
        <v>0</v>
      </c>
      <c r="BM64" s="5">
        <f>P_A[[#This Row],[23+]]-P_A[[#This Row],[24+]]</f>
        <v>0</v>
      </c>
      <c r="BN64" s="5">
        <f>P_A[[#This Row],[24+]]-P_A[[#This Row],[25+]]</f>
        <v>0</v>
      </c>
      <c r="BO64" s="5">
        <f>P_A[[#This Row],[25+]]-P_A[[#This Row],[26+]]</f>
        <v>0</v>
      </c>
      <c r="BP64" s="5">
        <f>P_A[[#This Row],[26+]]-P_A[[#This Row],[27+]]</f>
        <v>0</v>
      </c>
      <c r="BQ64" s="5">
        <f>P_A[[#This Row],[27+]]-P_A[[#This Row],[28+]]</f>
        <v>0</v>
      </c>
      <c r="BR64" s="5">
        <f>P_A[[#This Row],[28+]]-P_A[[#This Row],[29+]]</f>
        <v>0</v>
      </c>
      <c r="BS64" s="5">
        <f>P_A[[#This Row],[29+]]-P_A[[#This Row],[30+]]</f>
        <v>0</v>
      </c>
      <c r="BT64" s="5">
        <f>P_A[[#This Row],[30+]]-P_A[[#This Row],[31+]]</f>
        <v>0</v>
      </c>
      <c r="BU64" s="5">
        <f>P_A[[#This Row],[31+]]-P_A[[#This Row],[32+]]</f>
        <v>0</v>
      </c>
      <c r="BV64" s="5">
        <f>P_A[[#This Row],[32+]]-P_A[[#This Row],[33+]]</f>
        <v>0</v>
      </c>
      <c r="BW64" s="5">
        <f>P_A[[#This Row],[33+]]-P_A[[#This Row],[34+]]</f>
        <v>0</v>
      </c>
      <c r="BX64" s="5">
        <f>P_A[[#This Row],[34+]]-P_A[[#This Row],[35+]]</f>
        <v>0</v>
      </c>
      <c r="BY64" s="5">
        <f>P_A[[#This Row],[35+]]-P_A[[#This Row],[36+]]</f>
        <v>0</v>
      </c>
      <c r="BZ64" s="5">
        <f>P_A[[#This Row],[36+]]-P_A[[#This Row],[37+]]</f>
        <v>0</v>
      </c>
      <c r="CA64" s="5">
        <f>P_A[[#This Row],[37+]]-P_A[[#This Row],[38+]]</f>
        <v>0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22400791</v>
      </c>
      <c r="B65" t="s">
        <v>132</v>
      </c>
      <c r="C65" t="s">
        <v>165</v>
      </c>
      <c r="D65" s="11">
        <v>0.8125</v>
      </c>
      <c r="E65" s="9" t="str">
        <f>HYPERLINK("https://www.nba.com/stats/player/1629636/boxscores-traditional", "Darius Garland")</f>
        <v>Darius Garland</v>
      </c>
      <c r="F65">
        <v>25.8</v>
      </c>
      <c r="G65" s="4">
        <v>3.7090000000000001</v>
      </c>
      <c r="H65" s="3">
        <v>1</v>
      </c>
      <c r="I65" s="3">
        <v>1</v>
      </c>
      <c r="J65" s="3">
        <v>1</v>
      </c>
      <c r="K65" s="3">
        <v>0.99997000000000003</v>
      </c>
      <c r="L65" s="3">
        <v>0.99990000000000001</v>
      </c>
      <c r="M65" s="3">
        <v>0.99972000000000005</v>
      </c>
      <c r="N65" s="3">
        <v>0.99926000000000004</v>
      </c>
      <c r="O65" s="3">
        <v>0.99819000000000002</v>
      </c>
      <c r="P65" s="3">
        <v>0.99585000000000001</v>
      </c>
      <c r="Q65" s="3">
        <v>0.99111000000000005</v>
      </c>
      <c r="R65" s="3">
        <v>0.98214000000000001</v>
      </c>
      <c r="S65" s="3">
        <v>0.96638000000000002</v>
      </c>
      <c r="T65" s="3">
        <v>0.94062000000000001</v>
      </c>
      <c r="U65" s="3">
        <v>0.90146999999999999</v>
      </c>
      <c r="V65" s="3">
        <v>0.84614</v>
      </c>
      <c r="W65" s="3">
        <v>0.77337</v>
      </c>
      <c r="X65" s="3">
        <v>0.68793000000000004</v>
      </c>
      <c r="Y65" s="3">
        <v>0.58706000000000003</v>
      </c>
      <c r="Z65" s="3">
        <v>0.48005999999999999</v>
      </c>
      <c r="AA65" s="3">
        <v>0.37447999999999998</v>
      </c>
      <c r="AB65" s="3">
        <v>0.27760000000000001</v>
      </c>
      <c r="AC65" s="3">
        <v>0.19489000000000001</v>
      </c>
      <c r="AD65" s="3">
        <v>0.12923999999999999</v>
      </c>
      <c r="AE65" s="3">
        <v>8.0759999999999998E-2</v>
      </c>
      <c r="AF65" s="3">
        <v>4.7460000000000002E-2</v>
      </c>
      <c r="AG65" s="3">
        <v>2.6190000000000001E-2</v>
      </c>
      <c r="AH65" s="3">
        <v>1.355E-2</v>
      </c>
      <c r="AI65" s="3">
        <v>6.5700000000000003E-3</v>
      </c>
      <c r="AJ65" s="3">
        <v>2.98E-3</v>
      </c>
      <c r="AK65" s="3">
        <v>1.2600000000000001E-3</v>
      </c>
      <c r="AL65" s="3">
        <v>5.0000000000000001E-4</v>
      </c>
      <c r="AM65" s="3">
        <v>1.9000000000000001E-4</v>
      </c>
      <c r="AN65" s="3">
        <v>6.0000000000000002E-5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0</v>
      </c>
      <c r="AY65" s="5">
        <f>P_A[[#This Row],[9+]]-P_A[[#This Row],[10+]]</f>
        <v>0</v>
      </c>
      <c r="AZ65" s="5">
        <f>P_A[[#This Row],[10+]]-P_A[[#This Row],[11+]]</f>
        <v>2.9999999999974492E-5</v>
      </c>
      <c r="BA65" s="5">
        <f>P_A[[#This Row],[11+]]-P_A[[#This Row],[12+]]</f>
        <v>7.0000000000014495E-5</v>
      </c>
      <c r="BB65" s="5">
        <f>P_A[[#This Row],[12+]]-P_A[[#This Row],[13+]]</f>
        <v>1.7999999999995797E-4</v>
      </c>
      <c r="BC65" s="5">
        <f>P_A[[#This Row],[13+]]-P_A[[#This Row],[14+]]</f>
        <v>4.6000000000001595E-4</v>
      </c>
      <c r="BD65" s="5">
        <f>P_A[[#This Row],[14+]]-P_A[[#This Row],[15+]]</f>
        <v>1.0700000000000154E-3</v>
      </c>
      <c r="BE65" s="5">
        <f>P_A[[#This Row],[15+]]-P_A[[#This Row],[16+]]</f>
        <v>2.3400000000000087E-3</v>
      </c>
      <c r="BF65" s="5">
        <f>P_A[[#This Row],[16+]]-P_A[[#This Row],[17+]]</f>
        <v>4.7399999999999665E-3</v>
      </c>
      <c r="BG65" s="5">
        <f>P_A[[#This Row],[17+]]-P_A[[#This Row],[18+]]</f>
        <v>8.9700000000000335E-3</v>
      </c>
      <c r="BH65" s="5">
        <f>P_A[[#This Row],[18+]]-P_A[[#This Row],[19+]]</f>
        <v>1.5759999999999996E-2</v>
      </c>
      <c r="BI65" s="5">
        <f>P_A[[#This Row],[19+]]-P_A[[#This Row],[20+]]</f>
        <v>2.5760000000000005E-2</v>
      </c>
      <c r="BJ65" s="5">
        <f>P_A[[#This Row],[20+]]-P_A[[#This Row],[21+]]</f>
        <v>3.9150000000000018E-2</v>
      </c>
      <c r="BK65" s="5">
        <f>P_A[[#This Row],[21+]]-P_A[[#This Row],[22+]]</f>
        <v>5.532999999999999E-2</v>
      </c>
      <c r="BL65" s="5">
        <f>P_A[[#This Row],[22+]]-P_A[[#This Row],[23+]]</f>
        <v>7.2770000000000001E-2</v>
      </c>
      <c r="BM65" s="5">
        <f>P_A[[#This Row],[23+]]-P_A[[#This Row],[24+]]</f>
        <v>8.543999999999996E-2</v>
      </c>
      <c r="BN65" s="5">
        <f>P_A[[#This Row],[24+]]-P_A[[#This Row],[25+]]</f>
        <v>0.10087000000000002</v>
      </c>
      <c r="BO65" s="5">
        <f>P_A[[#This Row],[25+]]-P_A[[#This Row],[26+]]</f>
        <v>0.10700000000000004</v>
      </c>
      <c r="BP65" s="5">
        <f>P_A[[#This Row],[26+]]-P_A[[#This Row],[27+]]</f>
        <v>0.10558000000000001</v>
      </c>
      <c r="BQ65" s="5">
        <f>P_A[[#This Row],[27+]]-P_A[[#This Row],[28+]]</f>
        <v>9.6879999999999966E-2</v>
      </c>
      <c r="BR65" s="5">
        <f>P_A[[#This Row],[28+]]-P_A[[#This Row],[29+]]</f>
        <v>8.2710000000000006E-2</v>
      </c>
      <c r="BS65" s="5">
        <f>P_A[[#This Row],[29+]]-P_A[[#This Row],[30+]]</f>
        <v>6.5650000000000014E-2</v>
      </c>
      <c r="BT65" s="5">
        <f>P_A[[#This Row],[30+]]-P_A[[#This Row],[31+]]</f>
        <v>4.8479999999999995E-2</v>
      </c>
      <c r="BU65" s="5">
        <f>P_A[[#This Row],[31+]]-P_A[[#This Row],[32+]]</f>
        <v>3.3299999999999996E-2</v>
      </c>
      <c r="BV65" s="5">
        <f>P_A[[#This Row],[32+]]-P_A[[#This Row],[33+]]</f>
        <v>2.1270000000000001E-2</v>
      </c>
      <c r="BW65" s="5">
        <f>P_A[[#This Row],[33+]]-P_A[[#This Row],[34+]]</f>
        <v>1.2640000000000002E-2</v>
      </c>
      <c r="BX65" s="5">
        <f>P_A[[#This Row],[34+]]-P_A[[#This Row],[35+]]</f>
        <v>6.9799999999999992E-3</v>
      </c>
      <c r="BY65" s="5">
        <f>P_A[[#This Row],[35+]]-P_A[[#This Row],[36+]]</f>
        <v>3.5900000000000003E-3</v>
      </c>
      <c r="BZ65" s="5">
        <f>P_A[[#This Row],[36+]]-P_A[[#This Row],[37+]]</f>
        <v>1.72E-3</v>
      </c>
      <c r="CA65" s="5">
        <f>P_A[[#This Row],[37+]]-P_A[[#This Row],[38+]]</f>
        <v>7.6000000000000004E-4</v>
      </c>
      <c r="CB65" s="5">
        <f>P_A[[#This Row],[38+]]-P_A[[#This Row],[39+]]</f>
        <v>3.1E-4</v>
      </c>
      <c r="CC65" s="5">
        <f>P_A[[#This Row],[39+]]-P_A[[#This Row],[40+]]</f>
        <v>1.3000000000000002E-4</v>
      </c>
      <c r="CD65" s="5">
        <f>P_A[[#This Row],[40+]]-P_A[[#This Row],[41+]]</f>
        <v>6.0000000000000002E-5</v>
      </c>
      <c r="CE65" s="5">
        <f>P_A[[#This Row],[41+]]-P_A[[#This Row],[42+]]</f>
        <v>0</v>
      </c>
      <c r="CF65" s="5">
        <f>P_A[[#This Row],[42+]]-P_A[[#This Row],[43+]]</f>
        <v>0</v>
      </c>
      <c r="CG65" s="5">
        <f>P_A[[#This Row],[43+]]-P_A[[#This Row],[44+]]</f>
        <v>0</v>
      </c>
      <c r="CH65" s="5">
        <f>P_A[[#This Row],[44+]]-P_A[[#This Row],[45+]]</f>
        <v>0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22400791</v>
      </c>
      <c r="B66" t="s">
        <v>132</v>
      </c>
      <c r="C66" t="s">
        <v>165</v>
      </c>
      <c r="D66" s="11">
        <v>0.8125</v>
      </c>
      <c r="E66" s="9" t="str">
        <f>HYPERLINK("https://www.nba.com/stats/player/1628386/boxscores-traditional", "Jarrett Allen")</f>
        <v>Jarrett Allen</v>
      </c>
      <c r="F66">
        <v>16</v>
      </c>
      <c r="G66" s="4">
        <v>2.2800000000000002</v>
      </c>
      <c r="H66" s="3">
        <v>0.99978</v>
      </c>
      <c r="I66" s="3">
        <v>0.99892999999999998</v>
      </c>
      <c r="J66" s="3">
        <v>0.99573</v>
      </c>
      <c r="K66" s="3">
        <v>0.98573999999999995</v>
      </c>
      <c r="L66" s="3">
        <v>0.95994000000000002</v>
      </c>
      <c r="M66" s="3">
        <v>0.90658000000000005</v>
      </c>
      <c r="N66" s="3">
        <v>0.81057000000000001</v>
      </c>
      <c r="O66" s="3">
        <v>0.67003000000000001</v>
      </c>
      <c r="P66" s="3">
        <v>0.5</v>
      </c>
      <c r="Q66" s="3">
        <v>0.32996999999999999</v>
      </c>
      <c r="R66" s="3">
        <v>0.18942999999999999</v>
      </c>
      <c r="S66" s="3">
        <v>9.3420000000000003E-2</v>
      </c>
      <c r="T66" s="3">
        <v>4.0059999999999998E-2</v>
      </c>
      <c r="U66" s="3">
        <v>1.426E-2</v>
      </c>
      <c r="V66" s="3">
        <v>4.2700000000000004E-3</v>
      </c>
      <c r="W66" s="3">
        <v>1.07E-3</v>
      </c>
      <c r="X66" s="3">
        <v>2.2000000000000001E-4</v>
      </c>
      <c r="Y66" s="3">
        <v>4.0000000000000003E-5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8.5000000000001741E-4</v>
      </c>
      <c r="AY66" s="5">
        <f>P_A[[#This Row],[9+]]-P_A[[#This Row],[10+]]</f>
        <v>3.1999999999999806E-3</v>
      </c>
      <c r="AZ66" s="5">
        <f>P_A[[#This Row],[10+]]-P_A[[#This Row],[11+]]</f>
        <v>9.9900000000000544E-3</v>
      </c>
      <c r="BA66" s="5">
        <f>P_A[[#This Row],[11+]]-P_A[[#This Row],[12+]]</f>
        <v>2.5799999999999934E-2</v>
      </c>
      <c r="BB66" s="5">
        <f>P_A[[#This Row],[12+]]-P_A[[#This Row],[13+]]</f>
        <v>5.3359999999999963E-2</v>
      </c>
      <c r="BC66" s="5">
        <f>P_A[[#This Row],[13+]]-P_A[[#This Row],[14+]]</f>
        <v>9.601000000000004E-2</v>
      </c>
      <c r="BD66" s="5">
        <f>P_A[[#This Row],[14+]]-P_A[[#This Row],[15+]]</f>
        <v>0.14054</v>
      </c>
      <c r="BE66" s="5">
        <f>P_A[[#This Row],[15+]]-P_A[[#This Row],[16+]]</f>
        <v>0.17003000000000001</v>
      </c>
      <c r="BF66" s="5">
        <f>P_A[[#This Row],[16+]]-P_A[[#This Row],[17+]]</f>
        <v>0.17003000000000001</v>
      </c>
      <c r="BG66" s="5">
        <f>P_A[[#This Row],[17+]]-P_A[[#This Row],[18+]]</f>
        <v>0.14054</v>
      </c>
      <c r="BH66" s="5">
        <f>P_A[[#This Row],[18+]]-P_A[[#This Row],[19+]]</f>
        <v>9.6009999999999984E-2</v>
      </c>
      <c r="BI66" s="5">
        <f>P_A[[#This Row],[19+]]-P_A[[#This Row],[20+]]</f>
        <v>5.3360000000000005E-2</v>
      </c>
      <c r="BJ66" s="5">
        <f>P_A[[#This Row],[20+]]-P_A[[#This Row],[21+]]</f>
        <v>2.5799999999999997E-2</v>
      </c>
      <c r="BK66" s="5">
        <f>P_A[[#This Row],[21+]]-P_A[[#This Row],[22+]]</f>
        <v>9.9899999999999989E-3</v>
      </c>
      <c r="BL66" s="5">
        <f>P_A[[#This Row],[22+]]-P_A[[#This Row],[23+]]</f>
        <v>3.2000000000000006E-3</v>
      </c>
      <c r="BM66" s="5">
        <f>P_A[[#This Row],[23+]]-P_A[[#This Row],[24+]]</f>
        <v>8.4999999999999995E-4</v>
      </c>
      <c r="BN66" s="5">
        <f>P_A[[#This Row],[24+]]-P_A[[#This Row],[25+]]</f>
        <v>1.8000000000000001E-4</v>
      </c>
      <c r="BO66" s="5">
        <f>P_A[[#This Row],[25+]]-P_A[[#This Row],[26+]]</f>
        <v>4.0000000000000003E-5</v>
      </c>
      <c r="BP66" s="5">
        <f>P_A[[#This Row],[26+]]-P_A[[#This Row],[27+]]</f>
        <v>0</v>
      </c>
      <c r="BQ66" s="5">
        <f>P_A[[#This Row],[27+]]-P_A[[#This Row],[28+]]</f>
        <v>0</v>
      </c>
      <c r="BR66" s="5">
        <f>P_A[[#This Row],[28+]]-P_A[[#This Row],[29+]]</f>
        <v>0</v>
      </c>
      <c r="BS66" s="5">
        <f>P_A[[#This Row],[29+]]-P_A[[#This Row],[30+]]</f>
        <v>0</v>
      </c>
      <c r="BT66" s="5">
        <f>P_A[[#This Row],[30+]]-P_A[[#This Row],[31+]]</f>
        <v>0</v>
      </c>
      <c r="BU66" s="5">
        <f>P_A[[#This Row],[31+]]-P_A[[#This Row],[32+]]</f>
        <v>0</v>
      </c>
      <c r="BV66" s="5">
        <f>P_A[[#This Row],[32+]]-P_A[[#This Row],[33+]]</f>
        <v>0</v>
      </c>
      <c r="BW66" s="5">
        <f>P_A[[#This Row],[33+]]-P_A[[#This Row],[34+]]</f>
        <v>0</v>
      </c>
      <c r="BX66" s="5">
        <f>P_A[[#This Row],[34+]]-P_A[[#This Row],[35+]]</f>
        <v>0</v>
      </c>
      <c r="BY66" s="5">
        <f>P_A[[#This Row],[35+]]-P_A[[#This Row],[36+]]</f>
        <v>0</v>
      </c>
      <c r="BZ66" s="5">
        <f>P_A[[#This Row],[36+]]-P_A[[#This Row],[37+]]</f>
        <v>0</v>
      </c>
      <c r="CA66" s="5">
        <f>P_A[[#This Row],[37+]]-P_A[[#This Row],[38+]]</f>
        <v>0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22400791</v>
      </c>
      <c r="B67" t="s">
        <v>132</v>
      </c>
      <c r="C67" t="s">
        <v>165</v>
      </c>
      <c r="D67" s="11">
        <v>0.8125</v>
      </c>
      <c r="E67" s="9" t="str">
        <f>HYPERLINK("https://www.nba.com/stats/player/1628378/boxscores-traditional", "Donovan Mitchell")</f>
        <v>Donovan Mitchell</v>
      </c>
      <c r="F67">
        <v>30</v>
      </c>
      <c r="G67" s="4">
        <v>7.4030000000000005</v>
      </c>
      <c r="H67" s="3">
        <v>0.99851000000000001</v>
      </c>
      <c r="I67" s="3">
        <v>0.99773999999999996</v>
      </c>
      <c r="J67" s="3">
        <v>0.99653000000000003</v>
      </c>
      <c r="K67" s="3">
        <v>0.99492000000000003</v>
      </c>
      <c r="L67" s="3">
        <v>0.99245000000000005</v>
      </c>
      <c r="M67" s="3">
        <v>0.98928000000000005</v>
      </c>
      <c r="N67" s="3">
        <v>0.98460999999999999</v>
      </c>
      <c r="O67" s="3">
        <v>0.97882000000000002</v>
      </c>
      <c r="P67" s="3">
        <v>0.97062000000000004</v>
      </c>
      <c r="Q67" s="3">
        <v>0.96079999999999999</v>
      </c>
      <c r="R67" s="3">
        <v>0.94738</v>
      </c>
      <c r="S67" s="3">
        <v>0.93189</v>
      </c>
      <c r="T67" s="3">
        <v>0.91149000000000002</v>
      </c>
      <c r="U67" s="3">
        <v>0.88876999999999995</v>
      </c>
      <c r="V67" s="3">
        <v>0.85992999999999997</v>
      </c>
      <c r="W67" s="3">
        <v>0.82894000000000001</v>
      </c>
      <c r="X67" s="3">
        <v>0.79103000000000001</v>
      </c>
      <c r="Y67" s="3">
        <v>0.75175000000000003</v>
      </c>
      <c r="Z67" s="3">
        <v>0.70540000000000003</v>
      </c>
      <c r="AA67" s="3">
        <v>0.65910000000000002</v>
      </c>
      <c r="AB67" s="3">
        <v>0.60641999999999996</v>
      </c>
      <c r="AC67" s="3">
        <v>0.55567</v>
      </c>
      <c r="AD67" s="3">
        <v>0.5</v>
      </c>
      <c r="AE67" s="3">
        <v>0.44433</v>
      </c>
      <c r="AF67" s="3">
        <v>0.39357999999999999</v>
      </c>
      <c r="AG67" s="3">
        <v>0.34089999999999998</v>
      </c>
      <c r="AH67" s="3">
        <v>0.29459999999999997</v>
      </c>
      <c r="AI67" s="3">
        <v>0.24825</v>
      </c>
      <c r="AJ67" s="3">
        <v>0.20896999999999999</v>
      </c>
      <c r="AK67" s="3">
        <v>0.17105999999999999</v>
      </c>
      <c r="AL67" s="3">
        <v>0.14007</v>
      </c>
      <c r="AM67" s="3">
        <v>0.11123</v>
      </c>
      <c r="AN67" s="3">
        <v>8.8510000000000005E-2</v>
      </c>
      <c r="AO67" s="3">
        <v>6.8110000000000004E-2</v>
      </c>
      <c r="AP67" s="3">
        <v>5.262E-2</v>
      </c>
      <c r="AQ67" s="3">
        <v>3.9199999999999999E-2</v>
      </c>
      <c r="AR67" s="3">
        <v>2.938E-2</v>
      </c>
      <c r="AS67" s="3">
        <v>2.1180000000000001E-2</v>
      </c>
      <c r="AT67" s="3">
        <v>1.5389999999999999E-2</v>
      </c>
      <c r="AU67" s="3">
        <v>1.072E-2</v>
      </c>
      <c r="AV67" s="3">
        <v>7.5500000000000003E-3</v>
      </c>
      <c r="AW67" s="3">
        <v>5.0800000000000003E-3</v>
      </c>
      <c r="AX67" s="5">
        <f>P_A[[#This Row],[8+]]-P_A[[#This Row],[9+]]</f>
        <v>7.7000000000004842E-4</v>
      </c>
      <c r="AY67" s="5">
        <f>P_A[[#This Row],[9+]]-P_A[[#This Row],[10+]]</f>
        <v>1.2099999999999334E-3</v>
      </c>
      <c r="AZ67" s="5">
        <f>P_A[[#This Row],[10+]]-P_A[[#This Row],[11+]]</f>
        <v>1.6100000000000003E-3</v>
      </c>
      <c r="BA67" s="5">
        <f>P_A[[#This Row],[11+]]-P_A[[#This Row],[12+]]</f>
        <v>2.4699999999999722E-3</v>
      </c>
      <c r="BB67" s="5">
        <f>P_A[[#This Row],[12+]]-P_A[[#This Row],[13+]]</f>
        <v>3.1700000000000061E-3</v>
      </c>
      <c r="BC67" s="5">
        <f>P_A[[#This Row],[13+]]-P_A[[#This Row],[14+]]</f>
        <v>4.670000000000063E-3</v>
      </c>
      <c r="BD67" s="5">
        <f>P_A[[#This Row],[14+]]-P_A[[#This Row],[15+]]</f>
        <v>5.7899999999999618E-3</v>
      </c>
      <c r="BE67" s="5">
        <f>P_A[[#This Row],[15+]]-P_A[[#This Row],[16+]]</f>
        <v>8.1999999999999851E-3</v>
      </c>
      <c r="BF67" s="5">
        <f>P_A[[#This Row],[16+]]-P_A[[#This Row],[17+]]</f>
        <v>9.8200000000000509E-3</v>
      </c>
      <c r="BG67" s="5">
        <f>P_A[[#This Row],[17+]]-P_A[[#This Row],[18+]]</f>
        <v>1.3419999999999987E-2</v>
      </c>
      <c r="BH67" s="5">
        <f>P_A[[#This Row],[18+]]-P_A[[#This Row],[19+]]</f>
        <v>1.5490000000000004E-2</v>
      </c>
      <c r="BI67" s="5">
        <f>P_A[[#This Row],[19+]]-P_A[[#This Row],[20+]]</f>
        <v>2.0399999999999974E-2</v>
      </c>
      <c r="BJ67" s="5">
        <f>P_A[[#This Row],[20+]]-P_A[[#This Row],[21+]]</f>
        <v>2.2720000000000073E-2</v>
      </c>
      <c r="BK67" s="5">
        <f>P_A[[#This Row],[21+]]-P_A[[#This Row],[22+]]</f>
        <v>2.8839999999999977E-2</v>
      </c>
      <c r="BL67" s="5">
        <f>P_A[[#This Row],[22+]]-P_A[[#This Row],[23+]]</f>
        <v>3.0989999999999962E-2</v>
      </c>
      <c r="BM67" s="5">
        <f>P_A[[#This Row],[23+]]-P_A[[#This Row],[24+]]</f>
        <v>3.7909999999999999E-2</v>
      </c>
      <c r="BN67" s="5">
        <f>P_A[[#This Row],[24+]]-P_A[[#This Row],[25+]]</f>
        <v>3.9279999999999982E-2</v>
      </c>
      <c r="BO67" s="5">
        <f>P_A[[#This Row],[25+]]-P_A[[#This Row],[26+]]</f>
        <v>4.6350000000000002E-2</v>
      </c>
      <c r="BP67" s="5">
        <f>P_A[[#This Row],[26+]]-P_A[[#This Row],[27+]]</f>
        <v>4.6300000000000008E-2</v>
      </c>
      <c r="BQ67" s="5">
        <f>P_A[[#This Row],[27+]]-P_A[[#This Row],[28+]]</f>
        <v>5.268000000000006E-2</v>
      </c>
      <c r="BR67" s="5">
        <f>P_A[[#This Row],[28+]]-P_A[[#This Row],[29+]]</f>
        <v>5.0749999999999962E-2</v>
      </c>
      <c r="BS67" s="5">
        <f>P_A[[#This Row],[29+]]-P_A[[#This Row],[30+]]</f>
        <v>5.5669999999999997E-2</v>
      </c>
      <c r="BT67" s="5">
        <f>P_A[[#This Row],[30+]]-P_A[[#This Row],[31+]]</f>
        <v>5.5669999999999997E-2</v>
      </c>
      <c r="BU67" s="5">
        <f>P_A[[#This Row],[31+]]-P_A[[#This Row],[32+]]</f>
        <v>5.0750000000000017E-2</v>
      </c>
      <c r="BV67" s="5">
        <f>P_A[[#This Row],[32+]]-P_A[[#This Row],[33+]]</f>
        <v>5.2680000000000005E-2</v>
      </c>
      <c r="BW67" s="5">
        <f>P_A[[#This Row],[33+]]-P_A[[#This Row],[34+]]</f>
        <v>4.6300000000000008E-2</v>
      </c>
      <c r="BX67" s="5">
        <f>P_A[[#This Row],[34+]]-P_A[[#This Row],[35+]]</f>
        <v>4.6349999999999975E-2</v>
      </c>
      <c r="BY67" s="5">
        <f>P_A[[#This Row],[35+]]-P_A[[#This Row],[36+]]</f>
        <v>3.9280000000000009E-2</v>
      </c>
      <c r="BZ67" s="5">
        <f>P_A[[#This Row],[36+]]-P_A[[#This Row],[37+]]</f>
        <v>3.7909999999999999E-2</v>
      </c>
      <c r="CA67" s="5">
        <f>P_A[[#This Row],[37+]]-P_A[[#This Row],[38+]]</f>
        <v>3.098999999999999E-2</v>
      </c>
      <c r="CB67" s="5">
        <f>P_A[[#This Row],[38+]]-P_A[[#This Row],[39+]]</f>
        <v>2.8840000000000005E-2</v>
      </c>
      <c r="CC67" s="5">
        <f>P_A[[#This Row],[39+]]-P_A[[#This Row],[40+]]</f>
        <v>2.271999999999999E-2</v>
      </c>
      <c r="CD67" s="5">
        <f>P_A[[#This Row],[40+]]-P_A[[#This Row],[41+]]</f>
        <v>2.0400000000000001E-2</v>
      </c>
      <c r="CE67" s="5">
        <f>P_A[[#This Row],[41+]]-P_A[[#This Row],[42+]]</f>
        <v>1.5490000000000004E-2</v>
      </c>
      <c r="CF67" s="5">
        <f>P_A[[#This Row],[42+]]-P_A[[#This Row],[43+]]</f>
        <v>1.3420000000000001E-2</v>
      </c>
      <c r="CG67" s="5">
        <f>P_A[[#This Row],[43+]]-P_A[[#This Row],[44+]]</f>
        <v>9.8199999999999989E-3</v>
      </c>
      <c r="CH67" s="5">
        <f>P_A[[#This Row],[44+]]-P_A[[#This Row],[45+]]</f>
        <v>8.199999999999999E-3</v>
      </c>
      <c r="CI67" s="5">
        <f>P_A[[#This Row],[45+]]-P_A[[#This Row],[46+]]</f>
        <v>5.7900000000000017E-3</v>
      </c>
      <c r="CJ67" s="5">
        <f>P_A[[#This Row],[46+]]-P_A[[#This Row],[47+]]</f>
        <v>4.6699999999999988E-3</v>
      </c>
      <c r="CK67" s="5">
        <f>P_A[[#This Row],[47+]]-P_A[[#This Row],[48+]]</f>
        <v>3.1700000000000001E-3</v>
      </c>
      <c r="CL67" s="5">
        <f>P_A[[#This Row],[48+]]-P_A[[#This Row],[49+]]</f>
        <v>2.47E-3</v>
      </c>
    </row>
    <row r="68" spans="1:90" x14ac:dyDescent="0.25">
      <c r="A68" s="10">
        <v>22400791</v>
      </c>
      <c r="B68" t="s">
        <v>132</v>
      </c>
      <c r="C68" t="s">
        <v>165</v>
      </c>
      <c r="D68" s="11">
        <v>0.8125</v>
      </c>
      <c r="E68" s="9" t="str">
        <f>HYPERLINK("https://www.nba.com/stats/player/1629631/boxscores-traditional", "De'Andre Hunter")</f>
        <v>De'Andre Hunter</v>
      </c>
      <c r="F68">
        <v>15</v>
      </c>
      <c r="G68" s="4">
        <v>3</v>
      </c>
      <c r="H68" s="3">
        <v>0.99009999999999998</v>
      </c>
      <c r="I68" s="3">
        <v>0.97724999999999995</v>
      </c>
      <c r="J68" s="3">
        <v>0.95254000000000005</v>
      </c>
      <c r="K68" s="3">
        <v>0.90824000000000005</v>
      </c>
      <c r="L68" s="3">
        <v>0.84133999999999998</v>
      </c>
      <c r="M68" s="3">
        <v>0.74856999999999996</v>
      </c>
      <c r="N68" s="3">
        <v>0.62929999999999997</v>
      </c>
      <c r="O68" s="3">
        <v>0.5</v>
      </c>
      <c r="P68" s="3">
        <v>0.37069999999999997</v>
      </c>
      <c r="Q68" s="3">
        <v>0.25142999999999999</v>
      </c>
      <c r="R68" s="3">
        <v>0.15866</v>
      </c>
      <c r="S68" s="3">
        <v>9.1759999999999994E-2</v>
      </c>
      <c r="T68" s="3">
        <v>4.7460000000000002E-2</v>
      </c>
      <c r="U68" s="3">
        <v>2.2749999999999999E-2</v>
      </c>
      <c r="V68" s="3">
        <v>9.9000000000000008E-3</v>
      </c>
      <c r="W68" s="3">
        <v>3.79E-3</v>
      </c>
      <c r="X68" s="3">
        <v>1.3500000000000001E-3</v>
      </c>
      <c r="Y68" s="3">
        <v>4.2999999999999999E-4</v>
      </c>
      <c r="Z68" s="3">
        <v>1.2E-4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P_A[[#This Row],[8+]]-P_A[[#This Row],[9+]]</f>
        <v>1.2850000000000028E-2</v>
      </c>
      <c r="AY68" s="5">
        <f>P_A[[#This Row],[9+]]-P_A[[#This Row],[10+]]</f>
        <v>2.4709999999999899E-2</v>
      </c>
      <c r="AZ68" s="5">
        <f>P_A[[#This Row],[10+]]-P_A[[#This Row],[11+]]</f>
        <v>4.4300000000000006E-2</v>
      </c>
      <c r="BA68" s="5">
        <f>P_A[[#This Row],[11+]]-P_A[[#This Row],[12+]]</f>
        <v>6.6900000000000071E-2</v>
      </c>
      <c r="BB68" s="5">
        <f>P_A[[#This Row],[12+]]-P_A[[#This Row],[13+]]</f>
        <v>9.2770000000000019E-2</v>
      </c>
      <c r="BC68" s="5">
        <f>P_A[[#This Row],[13+]]-P_A[[#This Row],[14+]]</f>
        <v>0.11926999999999999</v>
      </c>
      <c r="BD68" s="5">
        <f>P_A[[#This Row],[14+]]-P_A[[#This Row],[15+]]</f>
        <v>0.12929999999999997</v>
      </c>
      <c r="BE68" s="5">
        <f>P_A[[#This Row],[15+]]-P_A[[#This Row],[16+]]</f>
        <v>0.12930000000000003</v>
      </c>
      <c r="BF68" s="5">
        <f>P_A[[#This Row],[16+]]-P_A[[#This Row],[17+]]</f>
        <v>0.11926999999999999</v>
      </c>
      <c r="BG68" s="5">
        <f>P_A[[#This Row],[17+]]-P_A[[#This Row],[18+]]</f>
        <v>9.2769999999999991E-2</v>
      </c>
      <c r="BH68" s="5">
        <f>P_A[[#This Row],[18+]]-P_A[[#This Row],[19+]]</f>
        <v>6.6900000000000001E-2</v>
      </c>
      <c r="BI68" s="5">
        <f>P_A[[#This Row],[19+]]-P_A[[#This Row],[20+]]</f>
        <v>4.4299999999999992E-2</v>
      </c>
      <c r="BJ68" s="5">
        <f>P_A[[#This Row],[20+]]-P_A[[#This Row],[21+]]</f>
        <v>2.4710000000000003E-2</v>
      </c>
      <c r="BK68" s="5">
        <f>P_A[[#This Row],[21+]]-P_A[[#This Row],[22+]]</f>
        <v>1.2849999999999999E-2</v>
      </c>
      <c r="BL68" s="5">
        <f>P_A[[#This Row],[22+]]-P_A[[#This Row],[23+]]</f>
        <v>6.1100000000000008E-3</v>
      </c>
      <c r="BM68" s="5">
        <f>P_A[[#This Row],[23+]]-P_A[[#This Row],[24+]]</f>
        <v>2.4399999999999999E-3</v>
      </c>
      <c r="BN68" s="5">
        <f>P_A[[#This Row],[24+]]-P_A[[#This Row],[25+]]</f>
        <v>9.2000000000000003E-4</v>
      </c>
      <c r="BO68" s="5">
        <f>P_A[[#This Row],[25+]]-P_A[[#This Row],[26+]]</f>
        <v>3.1E-4</v>
      </c>
      <c r="BP68" s="5">
        <f>P_A[[#This Row],[26+]]-P_A[[#This Row],[27+]]</f>
        <v>1.2E-4</v>
      </c>
      <c r="BQ68" s="5">
        <f>P_A[[#This Row],[27+]]-P_A[[#This Row],[28+]]</f>
        <v>0</v>
      </c>
      <c r="BR68" s="5">
        <f>P_A[[#This Row],[28+]]-P_A[[#This Row],[29+]]</f>
        <v>0</v>
      </c>
      <c r="BS68" s="5">
        <f>P_A[[#This Row],[29+]]-P_A[[#This Row],[30+]]</f>
        <v>0</v>
      </c>
      <c r="BT68" s="5">
        <f>P_A[[#This Row],[30+]]-P_A[[#This Row],[31+]]</f>
        <v>0</v>
      </c>
      <c r="BU68" s="5">
        <f>P_A[[#This Row],[31+]]-P_A[[#This Row],[32+]]</f>
        <v>0</v>
      </c>
      <c r="BV68" s="5">
        <f>P_A[[#This Row],[32+]]-P_A[[#This Row],[33+]]</f>
        <v>0</v>
      </c>
      <c r="BW68" s="5">
        <f>P_A[[#This Row],[33+]]-P_A[[#This Row],[34+]]</f>
        <v>0</v>
      </c>
      <c r="BX68" s="5">
        <f>P_A[[#This Row],[34+]]-P_A[[#This Row],[35+]]</f>
        <v>0</v>
      </c>
      <c r="BY68" s="5">
        <f>P_A[[#This Row],[35+]]-P_A[[#This Row],[36+]]</f>
        <v>0</v>
      </c>
      <c r="BZ68" s="5">
        <f>P_A[[#This Row],[36+]]-P_A[[#This Row],[37+]]</f>
        <v>0</v>
      </c>
      <c r="CA68" s="5">
        <f>P_A[[#This Row],[37+]]-P_A[[#This Row],[38+]]</f>
        <v>0</v>
      </c>
      <c r="CB68" s="5">
        <f>P_A[[#This Row],[38+]]-P_A[[#This Row],[39+]]</f>
        <v>0</v>
      </c>
      <c r="CC68" s="5">
        <f>P_A[[#This Row],[39+]]-P_A[[#This Row],[40+]]</f>
        <v>0</v>
      </c>
      <c r="CD68" s="5">
        <f>P_A[[#This Row],[40+]]-P_A[[#This Row],[41+]]</f>
        <v>0</v>
      </c>
      <c r="CE68" s="5">
        <f>P_A[[#This Row],[41+]]-P_A[[#This Row],[42+]]</f>
        <v>0</v>
      </c>
      <c r="CF68" s="5">
        <f>P_A[[#This Row],[42+]]-P_A[[#This Row],[43+]]</f>
        <v>0</v>
      </c>
      <c r="CG68" s="5">
        <f>P_A[[#This Row],[43+]]-P_A[[#This Row],[44+]]</f>
        <v>0</v>
      </c>
      <c r="CH68" s="5">
        <f>P_A[[#This Row],[44+]]-P_A[[#This Row],[45+]]</f>
        <v>0</v>
      </c>
      <c r="CI68" s="5">
        <f>P_A[[#This Row],[45+]]-P_A[[#This Row],[46+]]</f>
        <v>0</v>
      </c>
      <c r="CJ68" s="5">
        <f>P_A[[#This Row],[46+]]-P_A[[#This Row],[47+]]</f>
        <v>0</v>
      </c>
      <c r="CK68" s="5">
        <f>P_A[[#This Row],[47+]]-P_A[[#This Row],[48+]]</f>
        <v>0</v>
      </c>
      <c r="CL68" s="5">
        <f>P_A[[#This Row],[48+]]-P_A[[#This Row],[49+]]</f>
        <v>0</v>
      </c>
    </row>
    <row r="69" spans="1:90" x14ac:dyDescent="0.25">
      <c r="A69" s="10">
        <v>22400791</v>
      </c>
      <c r="B69" t="s">
        <v>132</v>
      </c>
      <c r="C69" t="s">
        <v>165</v>
      </c>
      <c r="D69" s="11">
        <v>0.8125</v>
      </c>
      <c r="E69" s="9" t="str">
        <f>HYPERLINK("https://www.nba.com/stats/player/1630596/boxscores-traditional", "Evan Mobley")</f>
        <v>Evan Mobley</v>
      </c>
      <c r="F69">
        <v>25</v>
      </c>
      <c r="G69" s="4">
        <v>10.526</v>
      </c>
      <c r="H69" s="3">
        <v>0.94738</v>
      </c>
      <c r="I69" s="3">
        <v>0.93574000000000002</v>
      </c>
      <c r="J69" s="3">
        <v>0.92364000000000002</v>
      </c>
      <c r="K69" s="3">
        <v>0.90824000000000005</v>
      </c>
      <c r="L69" s="3">
        <v>0.89251000000000003</v>
      </c>
      <c r="M69" s="3">
        <v>0.87285999999999997</v>
      </c>
      <c r="N69" s="3">
        <v>0.85314000000000001</v>
      </c>
      <c r="O69" s="3">
        <v>0.82894000000000001</v>
      </c>
      <c r="P69" s="3">
        <v>0.80510999999999999</v>
      </c>
      <c r="Q69" s="3">
        <v>0.77637</v>
      </c>
      <c r="R69" s="3">
        <v>0.74856999999999996</v>
      </c>
      <c r="S69" s="3">
        <v>0.71565999999999996</v>
      </c>
      <c r="T69" s="3">
        <v>0.68439000000000005</v>
      </c>
      <c r="U69" s="3">
        <v>0.64802999999999999</v>
      </c>
      <c r="V69" s="3">
        <v>0.61409000000000002</v>
      </c>
      <c r="W69" s="3">
        <v>0.57535000000000003</v>
      </c>
      <c r="X69" s="3">
        <v>0.53983000000000003</v>
      </c>
      <c r="Y69" s="3">
        <v>0.5</v>
      </c>
      <c r="Z69" s="3">
        <v>0.46017000000000002</v>
      </c>
      <c r="AA69" s="3">
        <v>0.42465000000000003</v>
      </c>
      <c r="AB69" s="3">
        <v>0.38590999999999998</v>
      </c>
      <c r="AC69" s="3">
        <v>0.35197000000000001</v>
      </c>
      <c r="AD69" s="3">
        <v>0.31561</v>
      </c>
      <c r="AE69" s="3">
        <v>0.28433999999999998</v>
      </c>
      <c r="AF69" s="3">
        <v>0.25142999999999999</v>
      </c>
      <c r="AG69" s="3">
        <v>0.22363</v>
      </c>
      <c r="AH69" s="3">
        <v>0.19489000000000001</v>
      </c>
      <c r="AI69" s="3">
        <v>0.17105999999999999</v>
      </c>
      <c r="AJ69" s="3">
        <v>0.14685999999999999</v>
      </c>
      <c r="AK69" s="3">
        <v>0.12714</v>
      </c>
      <c r="AL69" s="3">
        <v>0.10749</v>
      </c>
      <c r="AM69" s="3">
        <v>9.1759999999999994E-2</v>
      </c>
      <c r="AN69" s="3">
        <v>7.6359999999999997E-2</v>
      </c>
      <c r="AO69" s="3">
        <v>6.4259999999999998E-2</v>
      </c>
      <c r="AP69" s="3">
        <v>5.262E-2</v>
      </c>
      <c r="AQ69" s="3">
        <v>4.3630000000000002E-2</v>
      </c>
      <c r="AR69" s="3">
        <v>3.5150000000000001E-2</v>
      </c>
      <c r="AS69" s="3">
        <v>2.8719999999999999E-2</v>
      </c>
      <c r="AT69" s="3">
        <v>2.2749999999999999E-2</v>
      </c>
      <c r="AU69" s="3">
        <v>1.831E-2</v>
      </c>
      <c r="AV69" s="3">
        <v>1.426E-2</v>
      </c>
      <c r="AW69" s="3">
        <v>1.1299999999999999E-2</v>
      </c>
      <c r="AX69" s="5">
        <f>P_A[[#This Row],[8+]]-P_A[[#This Row],[9+]]</f>
        <v>1.1639999999999984E-2</v>
      </c>
      <c r="AY69" s="5">
        <f>P_A[[#This Row],[9+]]-P_A[[#This Row],[10+]]</f>
        <v>1.21E-2</v>
      </c>
      <c r="AZ69" s="5">
        <f>P_A[[#This Row],[10+]]-P_A[[#This Row],[11+]]</f>
        <v>1.5399999999999969E-2</v>
      </c>
      <c r="BA69" s="5">
        <f>P_A[[#This Row],[11+]]-P_A[[#This Row],[12+]]</f>
        <v>1.5730000000000022E-2</v>
      </c>
      <c r="BB69" s="5">
        <f>P_A[[#This Row],[12+]]-P_A[[#This Row],[13+]]</f>
        <v>1.9650000000000056E-2</v>
      </c>
      <c r="BC69" s="5">
        <f>P_A[[#This Row],[13+]]-P_A[[#This Row],[14+]]</f>
        <v>1.971999999999996E-2</v>
      </c>
      <c r="BD69" s="5">
        <f>P_A[[#This Row],[14+]]-P_A[[#This Row],[15+]]</f>
        <v>2.4199999999999999E-2</v>
      </c>
      <c r="BE69" s="5">
        <f>P_A[[#This Row],[15+]]-P_A[[#This Row],[16+]]</f>
        <v>2.3830000000000018E-2</v>
      </c>
      <c r="BF69" s="5">
        <f>P_A[[#This Row],[16+]]-P_A[[#This Row],[17+]]</f>
        <v>2.8739999999999988E-2</v>
      </c>
      <c r="BG69" s="5">
        <f>P_A[[#This Row],[17+]]-P_A[[#This Row],[18+]]</f>
        <v>2.7800000000000047E-2</v>
      </c>
      <c r="BH69" s="5">
        <f>P_A[[#This Row],[18+]]-P_A[[#This Row],[19+]]</f>
        <v>3.2909999999999995E-2</v>
      </c>
      <c r="BI69" s="5">
        <f>P_A[[#This Row],[19+]]-P_A[[#This Row],[20+]]</f>
        <v>3.1269999999999909E-2</v>
      </c>
      <c r="BJ69" s="5">
        <f>P_A[[#This Row],[20+]]-P_A[[#This Row],[21+]]</f>
        <v>3.6360000000000059E-2</v>
      </c>
      <c r="BK69" s="5">
        <f>P_A[[#This Row],[21+]]-P_A[[#This Row],[22+]]</f>
        <v>3.393999999999997E-2</v>
      </c>
      <c r="BL69" s="5">
        <f>P_A[[#This Row],[22+]]-P_A[[#This Row],[23+]]</f>
        <v>3.8739999999999997E-2</v>
      </c>
      <c r="BM69" s="5">
        <f>P_A[[#This Row],[23+]]-P_A[[#This Row],[24+]]</f>
        <v>3.5519999999999996E-2</v>
      </c>
      <c r="BN69" s="5">
        <f>P_A[[#This Row],[24+]]-P_A[[#This Row],[25+]]</f>
        <v>3.9830000000000032E-2</v>
      </c>
      <c r="BO69" s="5">
        <f>P_A[[#This Row],[25+]]-P_A[[#This Row],[26+]]</f>
        <v>3.9829999999999977E-2</v>
      </c>
      <c r="BP69" s="5">
        <f>P_A[[#This Row],[26+]]-P_A[[#This Row],[27+]]</f>
        <v>3.5519999999999996E-2</v>
      </c>
      <c r="BQ69" s="5">
        <f>P_A[[#This Row],[27+]]-P_A[[#This Row],[28+]]</f>
        <v>3.8740000000000052E-2</v>
      </c>
      <c r="BR69" s="5">
        <f>P_A[[#This Row],[28+]]-P_A[[#This Row],[29+]]</f>
        <v>3.393999999999997E-2</v>
      </c>
      <c r="BS69" s="5">
        <f>P_A[[#This Row],[29+]]-P_A[[#This Row],[30+]]</f>
        <v>3.6360000000000003E-2</v>
      </c>
      <c r="BT69" s="5">
        <f>P_A[[#This Row],[30+]]-P_A[[#This Row],[31+]]</f>
        <v>3.127000000000002E-2</v>
      </c>
      <c r="BU69" s="5">
        <f>P_A[[#This Row],[31+]]-P_A[[#This Row],[32+]]</f>
        <v>3.2909999999999995E-2</v>
      </c>
      <c r="BV69" s="5">
        <f>P_A[[#This Row],[32+]]-P_A[[#This Row],[33+]]</f>
        <v>2.7799999999999991E-2</v>
      </c>
      <c r="BW69" s="5">
        <f>P_A[[#This Row],[33+]]-P_A[[#This Row],[34+]]</f>
        <v>2.8739999999999988E-2</v>
      </c>
      <c r="BX69" s="5">
        <f>P_A[[#This Row],[34+]]-P_A[[#This Row],[35+]]</f>
        <v>2.3830000000000018E-2</v>
      </c>
      <c r="BY69" s="5">
        <f>P_A[[#This Row],[35+]]-P_A[[#This Row],[36+]]</f>
        <v>2.4199999999999999E-2</v>
      </c>
      <c r="BZ69" s="5">
        <f>P_A[[#This Row],[36+]]-P_A[[#This Row],[37+]]</f>
        <v>1.9719999999999988E-2</v>
      </c>
      <c r="CA69" s="5">
        <f>P_A[[#This Row],[37+]]-P_A[[#This Row],[38+]]</f>
        <v>1.9650000000000001E-2</v>
      </c>
      <c r="CB69" s="5">
        <f>P_A[[#This Row],[38+]]-P_A[[#This Row],[39+]]</f>
        <v>1.5730000000000008E-2</v>
      </c>
      <c r="CC69" s="5">
        <f>P_A[[#This Row],[39+]]-P_A[[#This Row],[40+]]</f>
        <v>1.5399999999999997E-2</v>
      </c>
      <c r="CD69" s="5">
        <f>P_A[[#This Row],[40+]]-P_A[[#This Row],[41+]]</f>
        <v>1.21E-2</v>
      </c>
      <c r="CE69" s="5">
        <f>P_A[[#This Row],[41+]]-P_A[[#This Row],[42+]]</f>
        <v>1.1639999999999998E-2</v>
      </c>
      <c r="CF69" s="5">
        <f>P_A[[#This Row],[42+]]-P_A[[#This Row],[43+]]</f>
        <v>8.989999999999998E-3</v>
      </c>
      <c r="CG69" s="5">
        <f>P_A[[#This Row],[43+]]-P_A[[#This Row],[44+]]</f>
        <v>8.4800000000000014E-3</v>
      </c>
      <c r="CH69" s="5">
        <f>P_A[[#This Row],[44+]]-P_A[[#This Row],[45+]]</f>
        <v>6.4300000000000017E-3</v>
      </c>
      <c r="CI69" s="5">
        <f>P_A[[#This Row],[45+]]-P_A[[#This Row],[46+]]</f>
        <v>5.9699999999999996E-3</v>
      </c>
      <c r="CJ69" s="5">
        <f>P_A[[#This Row],[46+]]-P_A[[#This Row],[47+]]</f>
        <v>4.4399999999999995E-3</v>
      </c>
      <c r="CK69" s="5">
        <f>P_A[[#This Row],[47+]]-P_A[[#This Row],[48+]]</f>
        <v>4.0499999999999998E-3</v>
      </c>
      <c r="CL69" s="5">
        <f>P_A[[#This Row],[48+]]-P_A[[#This Row],[49+]]</f>
        <v>2.9600000000000008E-3</v>
      </c>
    </row>
    <row r="70" spans="1:90" x14ac:dyDescent="0.25">
      <c r="A70" s="10">
        <v>22400791</v>
      </c>
      <c r="B70" t="s">
        <v>132</v>
      </c>
      <c r="C70" t="s">
        <v>165</v>
      </c>
      <c r="D70" s="11">
        <v>0.8125</v>
      </c>
      <c r="E70" s="9" t="str">
        <f>HYPERLINK("https://www.nba.com/stats/player/1629660/boxscores-traditional", "Ty Jerome")</f>
        <v>Ty Jerome</v>
      </c>
      <c r="F70">
        <v>15</v>
      </c>
      <c r="G70" s="4">
        <v>5.0990000000000002</v>
      </c>
      <c r="H70" s="3">
        <v>0.91466000000000003</v>
      </c>
      <c r="I70" s="3">
        <v>0.88100000000000001</v>
      </c>
      <c r="J70" s="3">
        <v>0.83645999999999998</v>
      </c>
      <c r="K70" s="3">
        <v>0.7823</v>
      </c>
      <c r="L70" s="3">
        <v>0.72240000000000004</v>
      </c>
      <c r="M70" s="3">
        <v>0.65173000000000003</v>
      </c>
      <c r="N70" s="3">
        <v>0.57926</v>
      </c>
      <c r="O70" s="3">
        <v>0.5</v>
      </c>
      <c r="P70" s="3">
        <v>0.42074</v>
      </c>
      <c r="Q70" s="3">
        <v>0.34827000000000002</v>
      </c>
      <c r="R70" s="3">
        <v>0.27760000000000001</v>
      </c>
      <c r="S70" s="3">
        <v>0.2177</v>
      </c>
      <c r="T70" s="3">
        <v>0.16353999999999999</v>
      </c>
      <c r="U70" s="3">
        <v>0.11899999999999999</v>
      </c>
      <c r="V70" s="3">
        <v>8.5339999999999999E-2</v>
      </c>
      <c r="W70" s="3">
        <v>5.8209999999999998E-2</v>
      </c>
      <c r="X70" s="3">
        <v>3.8359999999999998E-2</v>
      </c>
      <c r="Y70" s="3">
        <v>2.5000000000000001E-2</v>
      </c>
      <c r="Z70" s="3">
        <v>1.5389999999999999E-2</v>
      </c>
      <c r="AA70" s="3">
        <v>9.3900000000000008E-3</v>
      </c>
      <c r="AB70" s="3">
        <v>5.3899999999999998E-3</v>
      </c>
      <c r="AC70" s="3">
        <v>2.98E-3</v>
      </c>
      <c r="AD70" s="3">
        <v>1.64E-3</v>
      </c>
      <c r="AE70" s="3">
        <v>8.4000000000000003E-4</v>
      </c>
      <c r="AF70" s="3">
        <v>4.2999999999999999E-4</v>
      </c>
      <c r="AG70" s="3">
        <v>2.1000000000000001E-4</v>
      </c>
      <c r="AH70" s="3">
        <v>1E-4</v>
      </c>
      <c r="AI70" s="3">
        <v>4.0000000000000003E-5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P_A[[#This Row],[8+]]-P_A[[#This Row],[9+]]</f>
        <v>3.3660000000000023E-2</v>
      </c>
      <c r="AY70" s="5">
        <f>P_A[[#This Row],[9+]]-P_A[[#This Row],[10+]]</f>
        <v>4.4540000000000024E-2</v>
      </c>
      <c r="AZ70" s="5">
        <f>P_A[[#This Row],[10+]]-P_A[[#This Row],[11+]]</f>
        <v>5.4159999999999986E-2</v>
      </c>
      <c r="BA70" s="5">
        <f>P_A[[#This Row],[11+]]-P_A[[#This Row],[12+]]</f>
        <v>5.9899999999999953E-2</v>
      </c>
      <c r="BB70" s="5">
        <f>P_A[[#This Row],[12+]]-P_A[[#This Row],[13+]]</f>
        <v>7.0670000000000011E-2</v>
      </c>
      <c r="BC70" s="5">
        <f>P_A[[#This Row],[13+]]-P_A[[#This Row],[14+]]</f>
        <v>7.2470000000000034E-2</v>
      </c>
      <c r="BD70" s="5">
        <f>P_A[[#This Row],[14+]]-P_A[[#This Row],[15+]]</f>
        <v>7.9259999999999997E-2</v>
      </c>
      <c r="BE70" s="5">
        <f>P_A[[#This Row],[15+]]-P_A[[#This Row],[16+]]</f>
        <v>7.9259999999999997E-2</v>
      </c>
      <c r="BF70" s="5">
        <f>P_A[[#This Row],[16+]]-P_A[[#This Row],[17+]]</f>
        <v>7.2469999999999979E-2</v>
      </c>
      <c r="BG70" s="5">
        <f>P_A[[#This Row],[17+]]-P_A[[#This Row],[18+]]</f>
        <v>7.0670000000000011E-2</v>
      </c>
      <c r="BH70" s="5">
        <f>P_A[[#This Row],[18+]]-P_A[[#This Row],[19+]]</f>
        <v>5.9900000000000009E-2</v>
      </c>
      <c r="BI70" s="5">
        <f>P_A[[#This Row],[19+]]-P_A[[#This Row],[20+]]</f>
        <v>5.4160000000000014E-2</v>
      </c>
      <c r="BJ70" s="5">
        <f>P_A[[#This Row],[20+]]-P_A[[#This Row],[21+]]</f>
        <v>4.4539999999999996E-2</v>
      </c>
      <c r="BK70" s="5">
        <f>P_A[[#This Row],[21+]]-P_A[[#This Row],[22+]]</f>
        <v>3.3659999999999995E-2</v>
      </c>
      <c r="BL70" s="5">
        <f>P_A[[#This Row],[22+]]-P_A[[#This Row],[23+]]</f>
        <v>2.7130000000000001E-2</v>
      </c>
      <c r="BM70" s="5">
        <f>P_A[[#This Row],[23+]]-P_A[[#This Row],[24+]]</f>
        <v>1.985E-2</v>
      </c>
      <c r="BN70" s="5">
        <f>P_A[[#This Row],[24+]]-P_A[[#This Row],[25+]]</f>
        <v>1.3359999999999997E-2</v>
      </c>
      <c r="BO70" s="5">
        <f>P_A[[#This Row],[25+]]-P_A[[#This Row],[26+]]</f>
        <v>9.6100000000000022E-3</v>
      </c>
      <c r="BP70" s="5">
        <f>P_A[[#This Row],[26+]]-P_A[[#This Row],[27+]]</f>
        <v>5.9999999999999984E-3</v>
      </c>
      <c r="BQ70" s="5">
        <f>P_A[[#This Row],[27+]]-P_A[[#This Row],[28+]]</f>
        <v>4.000000000000001E-3</v>
      </c>
      <c r="BR70" s="5">
        <f>P_A[[#This Row],[28+]]-P_A[[#This Row],[29+]]</f>
        <v>2.4099999999999998E-3</v>
      </c>
      <c r="BS70" s="5">
        <f>P_A[[#This Row],[29+]]-P_A[[#This Row],[30+]]</f>
        <v>1.34E-3</v>
      </c>
      <c r="BT70" s="5">
        <f>P_A[[#This Row],[30+]]-P_A[[#This Row],[31+]]</f>
        <v>7.9999999999999993E-4</v>
      </c>
      <c r="BU70" s="5">
        <f>P_A[[#This Row],[31+]]-P_A[[#This Row],[32+]]</f>
        <v>4.1000000000000005E-4</v>
      </c>
      <c r="BV70" s="5">
        <f>P_A[[#This Row],[32+]]-P_A[[#This Row],[33+]]</f>
        <v>2.1999999999999998E-4</v>
      </c>
      <c r="BW70" s="5">
        <f>P_A[[#This Row],[33+]]-P_A[[#This Row],[34+]]</f>
        <v>1.1E-4</v>
      </c>
      <c r="BX70" s="5">
        <f>P_A[[#This Row],[34+]]-P_A[[#This Row],[35+]]</f>
        <v>6.0000000000000002E-5</v>
      </c>
      <c r="BY70" s="5">
        <f>P_A[[#This Row],[35+]]-P_A[[#This Row],[36+]]</f>
        <v>4.0000000000000003E-5</v>
      </c>
      <c r="BZ70" s="5">
        <f>P_A[[#This Row],[36+]]-P_A[[#This Row],[37+]]</f>
        <v>0</v>
      </c>
      <c r="CA70" s="5">
        <f>P_A[[#This Row],[37+]]-P_A[[#This Row],[38+]]</f>
        <v>0</v>
      </c>
      <c r="CB70" s="5">
        <f>P_A[[#This Row],[38+]]-P_A[[#This Row],[39+]]</f>
        <v>0</v>
      </c>
      <c r="CC70" s="5">
        <f>P_A[[#This Row],[39+]]-P_A[[#This Row],[40+]]</f>
        <v>0</v>
      </c>
      <c r="CD70" s="5">
        <f>P_A[[#This Row],[40+]]-P_A[[#This Row],[41+]]</f>
        <v>0</v>
      </c>
      <c r="CE70" s="5">
        <f>P_A[[#This Row],[41+]]-P_A[[#This Row],[42+]]</f>
        <v>0</v>
      </c>
      <c r="CF70" s="5">
        <f>P_A[[#This Row],[42+]]-P_A[[#This Row],[43+]]</f>
        <v>0</v>
      </c>
      <c r="CG70" s="5">
        <f>P_A[[#This Row],[43+]]-P_A[[#This Row],[44+]]</f>
        <v>0</v>
      </c>
      <c r="CH70" s="5">
        <f>P_A[[#This Row],[44+]]-P_A[[#This Row],[45+]]</f>
        <v>0</v>
      </c>
      <c r="CI70" s="5">
        <f>P_A[[#This Row],[45+]]-P_A[[#This Row],[46+]]</f>
        <v>0</v>
      </c>
      <c r="CJ70" s="5">
        <f>P_A[[#This Row],[46+]]-P_A[[#This Row],[47+]]</f>
        <v>0</v>
      </c>
      <c r="CK70" s="5">
        <f>P_A[[#This Row],[47+]]-P_A[[#This Row],[48+]]</f>
        <v>0</v>
      </c>
      <c r="CL70" s="5">
        <f>P_A[[#This Row],[48+]]-P_A[[#This Row],[49+]]</f>
        <v>0</v>
      </c>
    </row>
    <row r="71" spans="1:90" x14ac:dyDescent="0.25">
      <c r="A71" s="10">
        <v>22400791</v>
      </c>
      <c r="B71" t="s">
        <v>132</v>
      </c>
      <c r="C71" t="s">
        <v>165</v>
      </c>
      <c r="D71" s="11">
        <v>0.8125</v>
      </c>
      <c r="E71" s="9" t="str">
        <f>HYPERLINK("https://www.nba.com/stats/player/1629622/boxscores-traditional", "Max Strus")</f>
        <v>Max Strus</v>
      </c>
      <c r="F71">
        <v>14.6</v>
      </c>
      <c r="G71" s="4">
        <v>6.3440000000000003</v>
      </c>
      <c r="H71" s="3">
        <v>0.85082999999999998</v>
      </c>
      <c r="I71" s="3">
        <v>0.81057000000000001</v>
      </c>
      <c r="J71" s="3">
        <v>0.76729999999999998</v>
      </c>
      <c r="K71" s="3">
        <v>0.71565999999999996</v>
      </c>
      <c r="L71" s="3">
        <v>0.65910000000000002</v>
      </c>
      <c r="M71" s="3">
        <v>0.59870999999999996</v>
      </c>
      <c r="N71" s="3">
        <v>0.53586</v>
      </c>
      <c r="O71" s="3">
        <v>0.47608</v>
      </c>
      <c r="P71" s="3">
        <v>0.41293999999999997</v>
      </c>
      <c r="Q71" s="3">
        <v>0.35197000000000001</v>
      </c>
      <c r="R71" s="3">
        <v>0.29459999999999997</v>
      </c>
      <c r="S71" s="3">
        <v>0.24510000000000001</v>
      </c>
      <c r="T71" s="3">
        <v>0.19766</v>
      </c>
      <c r="U71" s="3">
        <v>0.15625</v>
      </c>
      <c r="V71" s="3">
        <v>0.121</v>
      </c>
      <c r="W71" s="3">
        <v>9.3420000000000003E-2</v>
      </c>
      <c r="X71" s="3">
        <v>6.9440000000000002E-2</v>
      </c>
      <c r="Y71" s="3">
        <v>5.0500000000000003E-2</v>
      </c>
      <c r="Z71" s="3">
        <v>3.5929999999999997E-2</v>
      </c>
      <c r="AA71" s="3">
        <v>2.5590000000000002E-2</v>
      </c>
      <c r="AB71" s="3">
        <v>1.7430000000000001E-2</v>
      </c>
      <c r="AC71" s="3">
        <v>1.1599999999999999E-2</v>
      </c>
      <c r="AD71" s="3">
        <v>7.5500000000000003E-3</v>
      </c>
      <c r="AE71" s="3">
        <v>4.7999999999999996E-3</v>
      </c>
      <c r="AF71" s="3">
        <v>3.0699999999999998E-3</v>
      </c>
      <c r="AG71" s="3">
        <v>1.8699999999999999E-3</v>
      </c>
      <c r="AH71" s="3">
        <v>1.1100000000000001E-3</v>
      </c>
      <c r="AI71" s="3">
        <v>6.4000000000000005E-4</v>
      </c>
      <c r="AJ71" s="3">
        <v>3.8000000000000002E-4</v>
      </c>
      <c r="AK71" s="3">
        <v>2.1000000000000001E-4</v>
      </c>
      <c r="AL71" s="3">
        <v>1.1E-4</v>
      </c>
      <c r="AM71" s="3">
        <v>6.0000000000000002E-5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P_A[[#This Row],[8+]]-P_A[[#This Row],[9+]]</f>
        <v>4.0259999999999962E-2</v>
      </c>
      <c r="AY71" s="5">
        <f>P_A[[#This Row],[9+]]-P_A[[#This Row],[10+]]</f>
        <v>4.3270000000000031E-2</v>
      </c>
      <c r="AZ71" s="5">
        <f>P_A[[#This Row],[10+]]-P_A[[#This Row],[11+]]</f>
        <v>5.1640000000000019E-2</v>
      </c>
      <c r="BA71" s="5">
        <f>P_A[[#This Row],[11+]]-P_A[[#This Row],[12+]]</f>
        <v>5.6559999999999944E-2</v>
      </c>
      <c r="BB71" s="5">
        <f>P_A[[#This Row],[12+]]-P_A[[#This Row],[13+]]</f>
        <v>6.0390000000000055E-2</v>
      </c>
      <c r="BC71" s="5">
        <f>P_A[[#This Row],[13+]]-P_A[[#This Row],[14+]]</f>
        <v>6.2849999999999961E-2</v>
      </c>
      <c r="BD71" s="5">
        <f>P_A[[#This Row],[14+]]-P_A[[#This Row],[15+]]</f>
        <v>5.978E-2</v>
      </c>
      <c r="BE71" s="5">
        <f>P_A[[#This Row],[15+]]-P_A[[#This Row],[16+]]</f>
        <v>6.3140000000000029E-2</v>
      </c>
      <c r="BF71" s="5">
        <f>P_A[[#This Row],[16+]]-P_A[[#This Row],[17+]]</f>
        <v>6.0969999999999969E-2</v>
      </c>
      <c r="BG71" s="5">
        <f>P_A[[#This Row],[17+]]-P_A[[#This Row],[18+]]</f>
        <v>5.7370000000000032E-2</v>
      </c>
      <c r="BH71" s="5">
        <f>P_A[[#This Row],[18+]]-P_A[[#This Row],[19+]]</f>
        <v>4.9499999999999961E-2</v>
      </c>
      <c r="BI71" s="5">
        <f>P_A[[#This Row],[19+]]-P_A[[#This Row],[20+]]</f>
        <v>4.744000000000001E-2</v>
      </c>
      <c r="BJ71" s="5">
        <f>P_A[[#This Row],[20+]]-P_A[[#This Row],[21+]]</f>
        <v>4.1410000000000002E-2</v>
      </c>
      <c r="BK71" s="5">
        <f>P_A[[#This Row],[21+]]-P_A[[#This Row],[22+]]</f>
        <v>3.5250000000000004E-2</v>
      </c>
      <c r="BL71" s="5">
        <f>P_A[[#This Row],[22+]]-P_A[[#This Row],[23+]]</f>
        <v>2.7579999999999993E-2</v>
      </c>
      <c r="BM71" s="5">
        <f>P_A[[#This Row],[23+]]-P_A[[#This Row],[24+]]</f>
        <v>2.3980000000000001E-2</v>
      </c>
      <c r="BN71" s="5">
        <f>P_A[[#This Row],[24+]]-P_A[[#This Row],[25+]]</f>
        <v>1.8939999999999999E-2</v>
      </c>
      <c r="BO71" s="5">
        <f>P_A[[#This Row],[25+]]-P_A[[#This Row],[26+]]</f>
        <v>1.4570000000000007E-2</v>
      </c>
      <c r="BP71" s="5">
        <f>P_A[[#This Row],[26+]]-P_A[[#This Row],[27+]]</f>
        <v>1.0339999999999995E-2</v>
      </c>
      <c r="BQ71" s="5">
        <f>P_A[[#This Row],[27+]]-P_A[[#This Row],[28+]]</f>
        <v>8.1600000000000006E-3</v>
      </c>
      <c r="BR71" s="5">
        <f>P_A[[#This Row],[28+]]-P_A[[#This Row],[29+]]</f>
        <v>5.8300000000000018E-3</v>
      </c>
      <c r="BS71" s="5">
        <f>P_A[[#This Row],[29+]]-P_A[[#This Row],[30+]]</f>
        <v>4.0499999999999989E-3</v>
      </c>
      <c r="BT71" s="5">
        <f>P_A[[#This Row],[30+]]-P_A[[#This Row],[31+]]</f>
        <v>2.7500000000000007E-3</v>
      </c>
      <c r="BU71" s="5">
        <f>P_A[[#This Row],[31+]]-P_A[[#This Row],[32+]]</f>
        <v>1.7299999999999998E-3</v>
      </c>
      <c r="BV71" s="5">
        <f>P_A[[#This Row],[32+]]-P_A[[#This Row],[33+]]</f>
        <v>1.1999999999999999E-3</v>
      </c>
      <c r="BW71" s="5">
        <f>P_A[[#This Row],[33+]]-P_A[[#This Row],[34+]]</f>
        <v>7.5999999999999983E-4</v>
      </c>
      <c r="BX71" s="5">
        <f>P_A[[#This Row],[34+]]-P_A[[#This Row],[35+]]</f>
        <v>4.7000000000000004E-4</v>
      </c>
      <c r="BY71" s="5">
        <f>P_A[[#This Row],[35+]]-P_A[[#This Row],[36+]]</f>
        <v>2.6000000000000003E-4</v>
      </c>
      <c r="BZ71" s="5">
        <f>P_A[[#This Row],[36+]]-P_A[[#This Row],[37+]]</f>
        <v>1.7000000000000001E-4</v>
      </c>
      <c r="CA71" s="5">
        <f>P_A[[#This Row],[37+]]-P_A[[#This Row],[38+]]</f>
        <v>1E-4</v>
      </c>
      <c r="CB71" s="5">
        <f>P_A[[#This Row],[38+]]-P_A[[#This Row],[39+]]</f>
        <v>5.0000000000000002E-5</v>
      </c>
      <c r="CC71" s="5">
        <f>P_A[[#This Row],[39+]]-P_A[[#This Row],[40+]]</f>
        <v>6.0000000000000002E-5</v>
      </c>
      <c r="CD71" s="5">
        <f>P_A[[#This Row],[40+]]-P_A[[#This Row],[41+]]</f>
        <v>0</v>
      </c>
      <c r="CE71" s="5">
        <f>P_A[[#This Row],[41+]]-P_A[[#This Row],[42+]]</f>
        <v>0</v>
      </c>
      <c r="CF71" s="5">
        <f>P_A[[#This Row],[42+]]-P_A[[#This Row],[43+]]</f>
        <v>0</v>
      </c>
      <c r="CG71" s="5">
        <f>P_A[[#This Row],[43+]]-P_A[[#This Row],[44+]]</f>
        <v>0</v>
      </c>
      <c r="CH71" s="5">
        <f>P_A[[#This Row],[44+]]-P_A[[#This Row],[45+]]</f>
        <v>0</v>
      </c>
      <c r="CI71" s="5">
        <f>P_A[[#This Row],[45+]]-P_A[[#This Row],[46+]]</f>
        <v>0</v>
      </c>
      <c r="CJ71" s="5">
        <f>P_A[[#This Row],[46+]]-P_A[[#This Row],[47+]]</f>
        <v>0</v>
      </c>
      <c r="CK71" s="5">
        <f>P_A[[#This Row],[47+]]-P_A[[#This Row],[48+]]</f>
        <v>0</v>
      </c>
      <c r="CL71" s="5">
        <f>P_A[[#This Row],[48+]]-P_A[[#This Row],[49+]]</f>
        <v>0</v>
      </c>
    </row>
    <row r="72" spans="1:90" x14ac:dyDescent="0.25">
      <c r="A72" s="10">
        <v>22400791</v>
      </c>
      <c r="B72" t="s">
        <v>132</v>
      </c>
      <c r="C72" t="s">
        <v>165</v>
      </c>
      <c r="D72" s="11">
        <v>0.8125</v>
      </c>
      <c r="E72" s="9" t="str">
        <f>HYPERLINK("https://www.nba.com/stats/player/1630241/boxscores-traditional", "Sam Merrill")</f>
        <v>Sam Merrill</v>
      </c>
      <c r="F72">
        <v>14.2</v>
      </c>
      <c r="G72" s="4">
        <v>7.25</v>
      </c>
      <c r="H72" s="3">
        <v>0.80510999999999999</v>
      </c>
      <c r="I72" s="3">
        <v>0.76424000000000003</v>
      </c>
      <c r="J72" s="3">
        <v>0.71904000000000001</v>
      </c>
      <c r="K72" s="3">
        <v>0.67003000000000001</v>
      </c>
      <c r="L72" s="3">
        <v>0.61790999999999996</v>
      </c>
      <c r="M72" s="3">
        <v>0.56749000000000005</v>
      </c>
      <c r="N72" s="3">
        <v>0.51197000000000004</v>
      </c>
      <c r="O72" s="3">
        <v>0.45619999999999999</v>
      </c>
      <c r="P72" s="3">
        <v>0.40128999999999998</v>
      </c>
      <c r="Q72" s="3">
        <v>0.34827000000000002</v>
      </c>
      <c r="R72" s="3">
        <v>0.30153000000000002</v>
      </c>
      <c r="S72" s="3">
        <v>0.25463000000000002</v>
      </c>
      <c r="T72" s="3">
        <v>0.21185999999999999</v>
      </c>
      <c r="U72" s="3">
        <v>0.17360999999999999</v>
      </c>
      <c r="V72" s="3">
        <v>0.14007</v>
      </c>
      <c r="W72" s="3">
        <v>0.11314</v>
      </c>
      <c r="X72" s="3">
        <v>8.8510000000000005E-2</v>
      </c>
      <c r="Y72" s="3">
        <v>6.8110000000000004E-2</v>
      </c>
      <c r="Z72" s="3">
        <v>5.1549999999999999E-2</v>
      </c>
      <c r="AA72" s="3">
        <v>3.8359999999999998E-2</v>
      </c>
      <c r="AB72" s="3">
        <v>2.8719999999999999E-2</v>
      </c>
      <c r="AC72" s="3">
        <v>2.068E-2</v>
      </c>
      <c r="AD72" s="3">
        <v>1.4630000000000001E-2</v>
      </c>
      <c r="AE72" s="3">
        <v>1.017E-2</v>
      </c>
      <c r="AF72" s="3">
        <v>6.9499999999999996E-3</v>
      </c>
      <c r="AG72" s="3">
        <v>4.7999999999999996E-3</v>
      </c>
      <c r="AH72" s="3">
        <v>3.1700000000000001E-3</v>
      </c>
      <c r="AI72" s="3">
        <v>2.0500000000000002E-3</v>
      </c>
      <c r="AJ72" s="3">
        <v>1.31E-3</v>
      </c>
      <c r="AK72" s="3">
        <v>8.4000000000000003E-4</v>
      </c>
      <c r="AL72" s="3">
        <v>5.1999999999999995E-4</v>
      </c>
      <c r="AM72" s="3">
        <v>3.1E-4</v>
      </c>
      <c r="AN72" s="3">
        <v>1.9000000000000001E-4</v>
      </c>
      <c r="AO72" s="3">
        <v>1.1E-4</v>
      </c>
      <c r="AP72" s="3">
        <v>6.0000000000000002E-5</v>
      </c>
      <c r="AQ72" s="3">
        <v>4.0000000000000003E-5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P_A[[#This Row],[8+]]-P_A[[#This Row],[9+]]</f>
        <v>4.0869999999999962E-2</v>
      </c>
      <c r="AY72" s="5">
        <f>P_A[[#This Row],[9+]]-P_A[[#This Row],[10+]]</f>
        <v>4.5200000000000018E-2</v>
      </c>
      <c r="AZ72" s="5">
        <f>P_A[[#This Row],[10+]]-P_A[[#This Row],[11+]]</f>
        <v>4.9009999999999998E-2</v>
      </c>
      <c r="BA72" s="5">
        <f>P_A[[#This Row],[11+]]-P_A[[#This Row],[12+]]</f>
        <v>5.2120000000000055E-2</v>
      </c>
      <c r="BB72" s="5">
        <f>P_A[[#This Row],[12+]]-P_A[[#This Row],[13+]]</f>
        <v>5.0419999999999909E-2</v>
      </c>
      <c r="BC72" s="5">
        <f>P_A[[#This Row],[13+]]-P_A[[#This Row],[14+]]</f>
        <v>5.5520000000000014E-2</v>
      </c>
      <c r="BD72" s="5">
        <f>P_A[[#This Row],[14+]]-P_A[[#This Row],[15+]]</f>
        <v>5.5770000000000042E-2</v>
      </c>
      <c r="BE72" s="5">
        <f>P_A[[#This Row],[15+]]-P_A[[#This Row],[16+]]</f>
        <v>5.4910000000000014E-2</v>
      </c>
      <c r="BF72" s="5">
        <f>P_A[[#This Row],[16+]]-P_A[[#This Row],[17+]]</f>
        <v>5.3019999999999956E-2</v>
      </c>
      <c r="BG72" s="5">
        <f>P_A[[#This Row],[17+]]-P_A[[#This Row],[18+]]</f>
        <v>4.6740000000000004E-2</v>
      </c>
      <c r="BH72" s="5">
        <f>P_A[[#This Row],[18+]]-P_A[[#This Row],[19+]]</f>
        <v>4.6899999999999997E-2</v>
      </c>
      <c r="BI72" s="5">
        <f>P_A[[#This Row],[19+]]-P_A[[#This Row],[20+]]</f>
        <v>4.277000000000003E-2</v>
      </c>
      <c r="BJ72" s="5">
        <f>P_A[[#This Row],[20+]]-P_A[[#This Row],[21+]]</f>
        <v>3.8250000000000006E-2</v>
      </c>
      <c r="BK72" s="5">
        <f>P_A[[#This Row],[21+]]-P_A[[#This Row],[22+]]</f>
        <v>3.3539999999999986E-2</v>
      </c>
      <c r="BL72" s="5">
        <f>P_A[[#This Row],[22+]]-P_A[[#This Row],[23+]]</f>
        <v>2.6929999999999996E-2</v>
      </c>
      <c r="BM72" s="5">
        <f>P_A[[#This Row],[23+]]-P_A[[#This Row],[24+]]</f>
        <v>2.4629999999999999E-2</v>
      </c>
      <c r="BN72" s="5">
        <f>P_A[[#This Row],[24+]]-P_A[[#This Row],[25+]]</f>
        <v>2.0400000000000001E-2</v>
      </c>
      <c r="BO72" s="5">
        <f>P_A[[#This Row],[25+]]-P_A[[#This Row],[26+]]</f>
        <v>1.6560000000000005E-2</v>
      </c>
      <c r="BP72" s="5">
        <f>P_A[[#This Row],[26+]]-P_A[[#This Row],[27+]]</f>
        <v>1.319E-2</v>
      </c>
      <c r="BQ72" s="5">
        <f>P_A[[#This Row],[27+]]-P_A[[#This Row],[28+]]</f>
        <v>9.6399999999999993E-3</v>
      </c>
      <c r="BR72" s="5">
        <f>P_A[[#This Row],[28+]]-P_A[[#This Row],[29+]]</f>
        <v>8.0399999999999985E-3</v>
      </c>
      <c r="BS72" s="5">
        <f>P_A[[#This Row],[29+]]-P_A[[#This Row],[30+]]</f>
        <v>6.0499999999999998E-3</v>
      </c>
      <c r="BT72" s="5">
        <f>P_A[[#This Row],[30+]]-P_A[[#This Row],[31+]]</f>
        <v>4.4600000000000004E-3</v>
      </c>
      <c r="BU72" s="5">
        <f>P_A[[#This Row],[31+]]-P_A[[#This Row],[32+]]</f>
        <v>3.2200000000000006E-3</v>
      </c>
      <c r="BV72" s="5">
        <f>P_A[[#This Row],[32+]]-P_A[[#This Row],[33+]]</f>
        <v>2.15E-3</v>
      </c>
      <c r="BW72" s="5">
        <f>P_A[[#This Row],[33+]]-P_A[[#This Row],[34+]]</f>
        <v>1.6299999999999995E-3</v>
      </c>
      <c r="BX72" s="5">
        <f>P_A[[#This Row],[34+]]-P_A[[#This Row],[35+]]</f>
        <v>1.1199999999999999E-3</v>
      </c>
      <c r="BY72" s="5">
        <f>P_A[[#This Row],[35+]]-P_A[[#This Row],[36+]]</f>
        <v>7.4000000000000021E-4</v>
      </c>
      <c r="BZ72" s="5">
        <f>P_A[[#This Row],[36+]]-P_A[[#This Row],[37+]]</f>
        <v>4.6999999999999993E-4</v>
      </c>
      <c r="CA72" s="5">
        <f>P_A[[#This Row],[37+]]-P_A[[#This Row],[38+]]</f>
        <v>3.2000000000000008E-4</v>
      </c>
      <c r="CB72" s="5">
        <f>P_A[[#This Row],[38+]]-P_A[[#This Row],[39+]]</f>
        <v>2.0999999999999995E-4</v>
      </c>
      <c r="CC72" s="5">
        <f>P_A[[#This Row],[39+]]-P_A[[#This Row],[40+]]</f>
        <v>1.1999999999999999E-4</v>
      </c>
      <c r="CD72" s="5">
        <f>P_A[[#This Row],[40+]]-P_A[[#This Row],[41+]]</f>
        <v>8.0000000000000007E-5</v>
      </c>
      <c r="CE72" s="5">
        <f>P_A[[#This Row],[41+]]-P_A[[#This Row],[42+]]</f>
        <v>5.0000000000000002E-5</v>
      </c>
      <c r="CF72" s="5">
        <f>P_A[[#This Row],[42+]]-P_A[[#This Row],[43+]]</f>
        <v>1.9999999999999998E-5</v>
      </c>
      <c r="CG72" s="5">
        <f>P_A[[#This Row],[43+]]-P_A[[#This Row],[44+]]</f>
        <v>4.0000000000000003E-5</v>
      </c>
      <c r="CH72" s="5">
        <f>P_A[[#This Row],[44+]]-P_A[[#This Row],[45+]]</f>
        <v>0</v>
      </c>
      <c r="CI72" s="5">
        <f>P_A[[#This Row],[45+]]-P_A[[#This Row],[46+]]</f>
        <v>0</v>
      </c>
      <c r="CJ72" s="5">
        <f>P_A[[#This Row],[46+]]-P_A[[#This Row],[47+]]</f>
        <v>0</v>
      </c>
      <c r="CK72" s="5">
        <f>P_A[[#This Row],[47+]]-P_A[[#This Row],[48+]]</f>
        <v>0</v>
      </c>
      <c r="CL72" s="5">
        <f>P_A[[#This Row],[48+]]-P_A[[#This Row],[49+]]</f>
        <v>0</v>
      </c>
    </row>
    <row r="73" spans="1:90" x14ac:dyDescent="0.25">
      <c r="A73" s="10">
        <v>22400791</v>
      </c>
      <c r="B73" t="s">
        <v>132</v>
      </c>
      <c r="C73" t="s">
        <v>165</v>
      </c>
      <c r="D73" s="11">
        <v>0.8125</v>
      </c>
      <c r="E73" s="9" t="str">
        <f>HYPERLINK("https://www.nba.com/stats/player/1629731/boxscores-traditional", "Dean Wade")</f>
        <v>Dean Wade</v>
      </c>
      <c r="F73">
        <v>8.8000000000000007</v>
      </c>
      <c r="G73" s="4">
        <v>1.9390000000000001</v>
      </c>
      <c r="H73" s="3">
        <v>0.65910000000000002</v>
      </c>
      <c r="I73" s="3">
        <v>0.46017000000000002</v>
      </c>
      <c r="J73" s="3">
        <v>0.26762999999999998</v>
      </c>
      <c r="K73" s="3">
        <v>0.12923999999999999</v>
      </c>
      <c r="L73" s="3">
        <v>4.947E-2</v>
      </c>
      <c r="M73" s="3">
        <v>1.4999999999999999E-2</v>
      </c>
      <c r="N73" s="3">
        <v>3.6800000000000001E-3</v>
      </c>
      <c r="O73" s="3">
        <v>6.8999999999999997E-4</v>
      </c>
      <c r="P73" s="3">
        <v>1E-4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P_A[[#This Row],[8+]]-P_A[[#This Row],[9+]]</f>
        <v>0.19893</v>
      </c>
      <c r="AY73" s="5">
        <f>P_A[[#This Row],[9+]]-P_A[[#This Row],[10+]]</f>
        <v>0.19254000000000004</v>
      </c>
      <c r="AZ73" s="5">
        <f>P_A[[#This Row],[10+]]-P_A[[#This Row],[11+]]</f>
        <v>0.13838999999999999</v>
      </c>
      <c r="BA73" s="5">
        <f>P_A[[#This Row],[11+]]-P_A[[#This Row],[12+]]</f>
        <v>7.9769999999999994E-2</v>
      </c>
      <c r="BB73" s="5">
        <f>P_A[[#This Row],[12+]]-P_A[[#This Row],[13+]]</f>
        <v>3.4470000000000001E-2</v>
      </c>
      <c r="BC73" s="5">
        <f>P_A[[#This Row],[13+]]-P_A[[#This Row],[14+]]</f>
        <v>1.132E-2</v>
      </c>
      <c r="BD73" s="5">
        <f>P_A[[#This Row],[14+]]-P_A[[#This Row],[15+]]</f>
        <v>2.99E-3</v>
      </c>
      <c r="BE73" s="5">
        <f>P_A[[#This Row],[15+]]-P_A[[#This Row],[16+]]</f>
        <v>5.8999999999999992E-4</v>
      </c>
      <c r="BF73" s="5">
        <f>P_A[[#This Row],[16+]]-P_A[[#This Row],[17+]]</f>
        <v>1E-4</v>
      </c>
      <c r="BG73" s="5">
        <f>P_A[[#This Row],[17+]]-P_A[[#This Row],[18+]]</f>
        <v>0</v>
      </c>
      <c r="BH73" s="5">
        <f>P_A[[#This Row],[18+]]-P_A[[#This Row],[19+]]</f>
        <v>0</v>
      </c>
      <c r="BI73" s="5">
        <f>P_A[[#This Row],[19+]]-P_A[[#This Row],[20+]]</f>
        <v>0</v>
      </c>
      <c r="BJ73" s="5">
        <f>P_A[[#This Row],[20+]]-P_A[[#This Row],[21+]]</f>
        <v>0</v>
      </c>
      <c r="BK73" s="5">
        <f>P_A[[#This Row],[21+]]-P_A[[#This Row],[22+]]</f>
        <v>0</v>
      </c>
      <c r="BL73" s="5">
        <f>P_A[[#This Row],[22+]]-P_A[[#This Row],[23+]]</f>
        <v>0</v>
      </c>
      <c r="BM73" s="5">
        <f>P_A[[#This Row],[23+]]-P_A[[#This Row],[24+]]</f>
        <v>0</v>
      </c>
      <c r="BN73" s="5">
        <f>P_A[[#This Row],[24+]]-P_A[[#This Row],[25+]]</f>
        <v>0</v>
      </c>
      <c r="BO73" s="5">
        <f>P_A[[#This Row],[25+]]-P_A[[#This Row],[26+]]</f>
        <v>0</v>
      </c>
      <c r="BP73" s="5">
        <f>P_A[[#This Row],[26+]]-P_A[[#This Row],[27+]]</f>
        <v>0</v>
      </c>
      <c r="BQ73" s="5">
        <f>P_A[[#This Row],[27+]]-P_A[[#This Row],[28+]]</f>
        <v>0</v>
      </c>
      <c r="BR73" s="5">
        <f>P_A[[#This Row],[28+]]-P_A[[#This Row],[29+]]</f>
        <v>0</v>
      </c>
      <c r="BS73" s="5">
        <f>P_A[[#This Row],[29+]]-P_A[[#This Row],[30+]]</f>
        <v>0</v>
      </c>
      <c r="BT73" s="5">
        <f>P_A[[#This Row],[30+]]-P_A[[#This Row],[31+]]</f>
        <v>0</v>
      </c>
      <c r="BU73" s="5">
        <f>P_A[[#This Row],[31+]]-P_A[[#This Row],[32+]]</f>
        <v>0</v>
      </c>
      <c r="BV73" s="5">
        <f>P_A[[#This Row],[32+]]-P_A[[#This Row],[33+]]</f>
        <v>0</v>
      </c>
      <c r="BW73" s="5">
        <f>P_A[[#This Row],[33+]]-P_A[[#This Row],[34+]]</f>
        <v>0</v>
      </c>
      <c r="BX73" s="5">
        <f>P_A[[#This Row],[34+]]-P_A[[#This Row],[35+]]</f>
        <v>0</v>
      </c>
      <c r="BY73" s="5">
        <f>P_A[[#This Row],[35+]]-P_A[[#This Row],[36+]]</f>
        <v>0</v>
      </c>
      <c r="BZ73" s="5">
        <f>P_A[[#This Row],[36+]]-P_A[[#This Row],[37+]]</f>
        <v>0</v>
      </c>
      <c r="CA73" s="5">
        <f>P_A[[#This Row],[37+]]-P_A[[#This Row],[38+]]</f>
        <v>0</v>
      </c>
      <c r="CB73" s="5">
        <f>P_A[[#This Row],[38+]]-P_A[[#This Row],[39+]]</f>
        <v>0</v>
      </c>
      <c r="CC73" s="5">
        <f>P_A[[#This Row],[39+]]-P_A[[#This Row],[40+]]</f>
        <v>0</v>
      </c>
      <c r="CD73" s="5">
        <f>P_A[[#This Row],[40+]]-P_A[[#This Row],[41+]]</f>
        <v>0</v>
      </c>
      <c r="CE73" s="5">
        <f>P_A[[#This Row],[41+]]-P_A[[#This Row],[42+]]</f>
        <v>0</v>
      </c>
      <c r="CF73" s="5">
        <f>P_A[[#This Row],[42+]]-P_A[[#This Row],[43+]]</f>
        <v>0</v>
      </c>
      <c r="CG73" s="5">
        <f>P_A[[#This Row],[43+]]-P_A[[#This Row],[44+]]</f>
        <v>0</v>
      </c>
      <c r="CH73" s="5">
        <f>P_A[[#This Row],[44+]]-P_A[[#This Row],[45+]]</f>
        <v>0</v>
      </c>
      <c r="CI73" s="5">
        <f>P_A[[#This Row],[45+]]-P_A[[#This Row],[46+]]</f>
        <v>0</v>
      </c>
      <c r="CJ73" s="5">
        <f>P_A[[#This Row],[46+]]-P_A[[#This Row],[47+]]</f>
        <v>0</v>
      </c>
      <c r="CK73" s="5">
        <f>P_A[[#This Row],[47+]]-P_A[[#This Row],[48+]]</f>
        <v>0</v>
      </c>
      <c r="CL73" s="5">
        <f>P_A[[#This Row],[48+]]-P_A[[#This Row],[49+]]</f>
        <v>0</v>
      </c>
    </row>
    <row r="74" spans="1:90" x14ac:dyDescent="0.25">
      <c r="A74" s="10">
        <v>22400791</v>
      </c>
      <c r="B74" t="s">
        <v>132</v>
      </c>
      <c r="C74" t="s">
        <v>165</v>
      </c>
      <c r="D74" s="11">
        <v>0.8125</v>
      </c>
      <c r="E74" s="9" t="str">
        <f>HYPERLINK("https://www.nba.com/stats/player/1641854/boxscores-traditional", "Craig Porter Jr.")</f>
        <v>Craig Porter Jr.</v>
      </c>
      <c r="F74">
        <v>8.4</v>
      </c>
      <c r="G74" s="4">
        <v>5.4260000000000002</v>
      </c>
      <c r="H74" s="3">
        <v>0.52790000000000004</v>
      </c>
      <c r="I74" s="3">
        <v>0.45619999999999999</v>
      </c>
      <c r="J74" s="3">
        <v>0.38590999999999998</v>
      </c>
      <c r="K74" s="3">
        <v>0.31561</v>
      </c>
      <c r="L74" s="3">
        <v>0.25463000000000002</v>
      </c>
      <c r="M74" s="3">
        <v>0.19766</v>
      </c>
      <c r="N74" s="3">
        <v>0.15151000000000001</v>
      </c>
      <c r="O74" s="3">
        <v>0.11123</v>
      </c>
      <c r="P74" s="3">
        <v>8.0759999999999998E-2</v>
      </c>
      <c r="Q74" s="3">
        <v>5.7049999999999997E-2</v>
      </c>
      <c r="R74" s="3">
        <v>3.8359999999999998E-2</v>
      </c>
      <c r="S74" s="3">
        <v>2.5590000000000002E-2</v>
      </c>
      <c r="T74" s="3">
        <v>1.618E-2</v>
      </c>
      <c r="U74" s="3">
        <v>1.017E-2</v>
      </c>
      <c r="V74" s="3">
        <v>6.0400000000000002E-3</v>
      </c>
      <c r="W74" s="3">
        <v>3.5699999999999998E-3</v>
      </c>
      <c r="X74" s="3">
        <v>1.99E-3</v>
      </c>
      <c r="Y74" s="3">
        <v>1.1100000000000001E-3</v>
      </c>
      <c r="Z74" s="3">
        <v>5.9999999999999995E-4</v>
      </c>
      <c r="AA74" s="3">
        <v>2.9999999999999997E-4</v>
      </c>
      <c r="AB74" s="3">
        <v>1.4999999999999999E-4</v>
      </c>
      <c r="AC74" s="3">
        <v>6.9999999999999994E-5</v>
      </c>
      <c r="AD74" s="3">
        <v>3.0000000000000001E-5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P_A[[#This Row],[8+]]-P_A[[#This Row],[9+]]</f>
        <v>7.1700000000000041E-2</v>
      </c>
      <c r="AY74" s="5">
        <f>P_A[[#This Row],[9+]]-P_A[[#This Row],[10+]]</f>
        <v>7.0290000000000019E-2</v>
      </c>
      <c r="AZ74" s="5">
        <f>P_A[[#This Row],[10+]]-P_A[[#This Row],[11+]]</f>
        <v>7.0299999999999974E-2</v>
      </c>
      <c r="BA74" s="5">
        <f>P_A[[#This Row],[11+]]-P_A[[#This Row],[12+]]</f>
        <v>6.0979999999999979E-2</v>
      </c>
      <c r="BB74" s="5">
        <f>P_A[[#This Row],[12+]]-P_A[[#This Row],[13+]]</f>
        <v>5.6970000000000021E-2</v>
      </c>
      <c r="BC74" s="5">
        <f>P_A[[#This Row],[13+]]-P_A[[#This Row],[14+]]</f>
        <v>4.6149999999999997E-2</v>
      </c>
      <c r="BD74" s="5">
        <f>P_A[[#This Row],[14+]]-P_A[[#This Row],[15+]]</f>
        <v>4.028000000000001E-2</v>
      </c>
      <c r="BE74" s="5">
        <f>P_A[[#This Row],[15+]]-P_A[[#This Row],[16+]]</f>
        <v>3.0469999999999997E-2</v>
      </c>
      <c r="BF74" s="5">
        <f>P_A[[#This Row],[16+]]-P_A[[#This Row],[17+]]</f>
        <v>2.3710000000000002E-2</v>
      </c>
      <c r="BG74" s="5">
        <f>P_A[[#This Row],[17+]]-P_A[[#This Row],[18+]]</f>
        <v>1.8689999999999998E-2</v>
      </c>
      <c r="BH74" s="5">
        <f>P_A[[#This Row],[18+]]-P_A[[#This Row],[19+]]</f>
        <v>1.2769999999999997E-2</v>
      </c>
      <c r="BI74" s="5">
        <f>P_A[[#This Row],[19+]]-P_A[[#This Row],[20+]]</f>
        <v>9.4100000000000017E-3</v>
      </c>
      <c r="BJ74" s="5">
        <f>P_A[[#This Row],[20+]]-P_A[[#This Row],[21+]]</f>
        <v>6.0099999999999997E-3</v>
      </c>
      <c r="BK74" s="5">
        <f>P_A[[#This Row],[21+]]-P_A[[#This Row],[22+]]</f>
        <v>4.13E-3</v>
      </c>
      <c r="BL74" s="5">
        <f>P_A[[#This Row],[22+]]-P_A[[#This Row],[23+]]</f>
        <v>2.4700000000000004E-3</v>
      </c>
      <c r="BM74" s="5">
        <f>P_A[[#This Row],[23+]]-P_A[[#This Row],[24+]]</f>
        <v>1.5799999999999998E-3</v>
      </c>
      <c r="BN74" s="5">
        <f>P_A[[#This Row],[24+]]-P_A[[#This Row],[25+]]</f>
        <v>8.7999999999999992E-4</v>
      </c>
      <c r="BO74" s="5">
        <f>P_A[[#This Row],[25+]]-P_A[[#This Row],[26+]]</f>
        <v>5.1000000000000015E-4</v>
      </c>
      <c r="BP74" s="5">
        <f>P_A[[#This Row],[26+]]-P_A[[#This Row],[27+]]</f>
        <v>2.9999999999999997E-4</v>
      </c>
      <c r="BQ74" s="5">
        <f>P_A[[#This Row],[27+]]-P_A[[#This Row],[28+]]</f>
        <v>1.4999999999999999E-4</v>
      </c>
      <c r="BR74" s="5">
        <f>P_A[[#This Row],[28+]]-P_A[[#This Row],[29+]]</f>
        <v>7.9999999999999993E-5</v>
      </c>
      <c r="BS74" s="5">
        <f>P_A[[#This Row],[29+]]-P_A[[#This Row],[30+]]</f>
        <v>3.9999999999999996E-5</v>
      </c>
      <c r="BT74" s="5">
        <f>P_A[[#This Row],[30+]]-P_A[[#This Row],[31+]]</f>
        <v>3.0000000000000001E-5</v>
      </c>
      <c r="BU74" s="5">
        <f>P_A[[#This Row],[31+]]-P_A[[#This Row],[32+]]</f>
        <v>0</v>
      </c>
      <c r="BV74" s="5">
        <f>P_A[[#This Row],[32+]]-P_A[[#This Row],[33+]]</f>
        <v>0</v>
      </c>
      <c r="BW74" s="5">
        <f>P_A[[#This Row],[33+]]-P_A[[#This Row],[34+]]</f>
        <v>0</v>
      </c>
      <c r="BX74" s="5">
        <f>P_A[[#This Row],[34+]]-P_A[[#This Row],[35+]]</f>
        <v>0</v>
      </c>
      <c r="BY74" s="5">
        <f>P_A[[#This Row],[35+]]-P_A[[#This Row],[36+]]</f>
        <v>0</v>
      </c>
      <c r="BZ74" s="5">
        <f>P_A[[#This Row],[36+]]-P_A[[#This Row],[37+]]</f>
        <v>0</v>
      </c>
      <c r="CA74" s="5">
        <f>P_A[[#This Row],[37+]]-P_A[[#This Row],[38+]]</f>
        <v>0</v>
      </c>
      <c r="CB74" s="5">
        <f>P_A[[#This Row],[38+]]-P_A[[#This Row],[39+]]</f>
        <v>0</v>
      </c>
      <c r="CC74" s="5">
        <f>P_A[[#This Row],[39+]]-P_A[[#This Row],[40+]]</f>
        <v>0</v>
      </c>
      <c r="CD74" s="5">
        <f>P_A[[#This Row],[40+]]-P_A[[#This Row],[41+]]</f>
        <v>0</v>
      </c>
      <c r="CE74" s="5">
        <f>P_A[[#This Row],[41+]]-P_A[[#This Row],[42+]]</f>
        <v>0</v>
      </c>
      <c r="CF74" s="5">
        <f>P_A[[#This Row],[42+]]-P_A[[#This Row],[43+]]</f>
        <v>0</v>
      </c>
      <c r="CG74" s="5">
        <f>P_A[[#This Row],[43+]]-P_A[[#This Row],[44+]]</f>
        <v>0</v>
      </c>
      <c r="CH74" s="5">
        <f>P_A[[#This Row],[44+]]-P_A[[#This Row],[45+]]</f>
        <v>0</v>
      </c>
      <c r="CI74" s="5">
        <f>P_A[[#This Row],[45+]]-P_A[[#This Row],[46+]]</f>
        <v>0</v>
      </c>
      <c r="CJ74" s="5">
        <f>P_A[[#This Row],[46+]]-P_A[[#This Row],[47+]]</f>
        <v>0</v>
      </c>
      <c r="CK74" s="5">
        <f>P_A[[#This Row],[47+]]-P_A[[#This Row],[48+]]</f>
        <v>0</v>
      </c>
      <c r="CL74" s="5">
        <f>P_A[[#This Row],[48+]]-P_A[[#This Row],[49+]]</f>
        <v>0</v>
      </c>
    </row>
    <row r="75" spans="1:90" x14ac:dyDescent="0.25">
      <c r="A75" s="10">
        <v>22400791</v>
      </c>
      <c r="B75" t="s">
        <v>132</v>
      </c>
      <c r="C75" t="s">
        <v>165</v>
      </c>
      <c r="D75" s="11">
        <v>0.8125</v>
      </c>
      <c r="E75" s="9" t="str">
        <f>HYPERLINK("https://www.nba.com/stats/player/1630171/boxscores-traditional", "Isaac Okoro")</f>
        <v>Isaac Okoro</v>
      </c>
      <c r="F75">
        <v>8.1999999999999993</v>
      </c>
      <c r="G75" s="4">
        <v>4.8739999999999997</v>
      </c>
      <c r="H75" s="3">
        <v>0.51595000000000002</v>
      </c>
      <c r="I75" s="3">
        <v>0.43643999999999999</v>
      </c>
      <c r="J75" s="3">
        <v>0.35569000000000001</v>
      </c>
      <c r="K75" s="3">
        <v>0.28433999999999998</v>
      </c>
      <c r="L75" s="3">
        <v>0.2177</v>
      </c>
      <c r="M75" s="3">
        <v>0.16353999999999999</v>
      </c>
      <c r="N75" s="3">
        <v>0.11702</v>
      </c>
      <c r="O75" s="3">
        <v>8.0759999999999998E-2</v>
      </c>
      <c r="P75" s="3">
        <v>5.4800000000000001E-2</v>
      </c>
      <c r="Q75" s="3">
        <v>3.5150000000000001E-2</v>
      </c>
      <c r="R75" s="3">
        <v>2.222E-2</v>
      </c>
      <c r="S75" s="3">
        <v>1.321E-2</v>
      </c>
      <c r="T75" s="3">
        <v>7.7600000000000004E-3</v>
      </c>
      <c r="U75" s="3">
        <v>4.2700000000000004E-3</v>
      </c>
      <c r="V75" s="3">
        <v>2.33E-3</v>
      </c>
      <c r="W75" s="3">
        <v>1.1800000000000001E-3</v>
      </c>
      <c r="X75" s="3">
        <v>5.9999999999999995E-4</v>
      </c>
      <c r="Y75" s="3">
        <v>2.7999999999999998E-4</v>
      </c>
      <c r="Z75" s="3">
        <v>1.2999999999999999E-4</v>
      </c>
      <c r="AA75" s="3">
        <v>6.0000000000000002E-5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P_A[[#This Row],[8+]]-P_A[[#This Row],[9+]]</f>
        <v>7.9510000000000025E-2</v>
      </c>
      <c r="AY75" s="5">
        <f>P_A[[#This Row],[9+]]-P_A[[#This Row],[10+]]</f>
        <v>8.0749999999999988E-2</v>
      </c>
      <c r="AZ75" s="5">
        <f>P_A[[#This Row],[10+]]-P_A[[#This Row],[11+]]</f>
        <v>7.1350000000000025E-2</v>
      </c>
      <c r="BA75" s="5">
        <f>P_A[[#This Row],[11+]]-P_A[[#This Row],[12+]]</f>
        <v>6.6639999999999977E-2</v>
      </c>
      <c r="BB75" s="5">
        <f>P_A[[#This Row],[12+]]-P_A[[#This Row],[13+]]</f>
        <v>5.4160000000000014E-2</v>
      </c>
      <c r="BC75" s="5">
        <f>P_A[[#This Row],[13+]]-P_A[[#This Row],[14+]]</f>
        <v>4.6519999999999992E-2</v>
      </c>
      <c r="BD75" s="5">
        <f>P_A[[#This Row],[14+]]-P_A[[#This Row],[15+]]</f>
        <v>3.6260000000000001E-2</v>
      </c>
      <c r="BE75" s="5">
        <f>P_A[[#This Row],[15+]]-P_A[[#This Row],[16+]]</f>
        <v>2.5959999999999997E-2</v>
      </c>
      <c r="BF75" s="5">
        <f>P_A[[#This Row],[16+]]-P_A[[#This Row],[17+]]</f>
        <v>1.9650000000000001E-2</v>
      </c>
      <c r="BG75" s="5">
        <f>P_A[[#This Row],[17+]]-P_A[[#This Row],[18+]]</f>
        <v>1.2930000000000001E-2</v>
      </c>
      <c r="BH75" s="5">
        <f>P_A[[#This Row],[18+]]-P_A[[#This Row],[19+]]</f>
        <v>9.0100000000000006E-3</v>
      </c>
      <c r="BI75" s="5">
        <f>P_A[[#This Row],[19+]]-P_A[[#This Row],[20+]]</f>
        <v>5.4499999999999991E-3</v>
      </c>
      <c r="BJ75" s="5">
        <f>P_A[[#This Row],[20+]]-P_A[[#This Row],[21+]]</f>
        <v>3.49E-3</v>
      </c>
      <c r="BK75" s="5">
        <f>P_A[[#This Row],[21+]]-P_A[[#This Row],[22+]]</f>
        <v>1.9400000000000003E-3</v>
      </c>
      <c r="BL75" s="5">
        <f>P_A[[#This Row],[22+]]-P_A[[#This Row],[23+]]</f>
        <v>1.15E-3</v>
      </c>
      <c r="BM75" s="5">
        <f>P_A[[#This Row],[23+]]-P_A[[#This Row],[24+]]</f>
        <v>5.8000000000000011E-4</v>
      </c>
      <c r="BN75" s="5">
        <f>P_A[[#This Row],[24+]]-P_A[[#This Row],[25+]]</f>
        <v>3.1999999999999997E-4</v>
      </c>
      <c r="BO75" s="5">
        <f>P_A[[#This Row],[25+]]-P_A[[#This Row],[26+]]</f>
        <v>1.4999999999999999E-4</v>
      </c>
      <c r="BP75" s="5">
        <f>P_A[[#This Row],[26+]]-P_A[[#This Row],[27+]]</f>
        <v>6.9999999999999994E-5</v>
      </c>
      <c r="BQ75" s="5">
        <f>P_A[[#This Row],[27+]]-P_A[[#This Row],[28+]]</f>
        <v>6.0000000000000002E-5</v>
      </c>
      <c r="BR75" s="5">
        <f>P_A[[#This Row],[28+]]-P_A[[#This Row],[29+]]</f>
        <v>0</v>
      </c>
      <c r="BS75" s="5">
        <f>P_A[[#This Row],[29+]]-P_A[[#This Row],[30+]]</f>
        <v>0</v>
      </c>
      <c r="BT75" s="5">
        <f>P_A[[#This Row],[30+]]-P_A[[#This Row],[31+]]</f>
        <v>0</v>
      </c>
      <c r="BU75" s="5">
        <f>P_A[[#This Row],[31+]]-P_A[[#This Row],[32+]]</f>
        <v>0</v>
      </c>
      <c r="BV75" s="5">
        <f>P_A[[#This Row],[32+]]-P_A[[#This Row],[33+]]</f>
        <v>0</v>
      </c>
      <c r="BW75" s="5">
        <f>P_A[[#This Row],[33+]]-P_A[[#This Row],[34+]]</f>
        <v>0</v>
      </c>
      <c r="BX75" s="5">
        <f>P_A[[#This Row],[34+]]-P_A[[#This Row],[35+]]</f>
        <v>0</v>
      </c>
      <c r="BY75" s="5">
        <f>P_A[[#This Row],[35+]]-P_A[[#This Row],[36+]]</f>
        <v>0</v>
      </c>
      <c r="BZ75" s="5">
        <f>P_A[[#This Row],[36+]]-P_A[[#This Row],[37+]]</f>
        <v>0</v>
      </c>
      <c r="CA75" s="5">
        <f>P_A[[#This Row],[37+]]-P_A[[#This Row],[38+]]</f>
        <v>0</v>
      </c>
      <c r="CB75" s="5">
        <f>P_A[[#This Row],[38+]]-P_A[[#This Row],[39+]]</f>
        <v>0</v>
      </c>
      <c r="CC75" s="5">
        <f>P_A[[#This Row],[39+]]-P_A[[#This Row],[40+]]</f>
        <v>0</v>
      </c>
      <c r="CD75" s="5">
        <f>P_A[[#This Row],[40+]]-P_A[[#This Row],[41+]]</f>
        <v>0</v>
      </c>
      <c r="CE75" s="5">
        <f>P_A[[#This Row],[41+]]-P_A[[#This Row],[42+]]</f>
        <v>0</v>
      </c>
      <c r="CF75" s="5">
        <f>P_A[[#This Row],[42+]]-P_A[[#This Row],[43+]]</f>
        <v>0</v>
      </c>
      <c r="CG75" s="5">
        <f>P_A[[#This Row],[43+]]-P_A[[#This Row],[44+]]</f>
        <v>0</v>
      </c>
      <c r="CH75" s="5">
        <f>P_A[[#This Row],[44+]]-P_A[[#This Row],[45+]]</f>
        <v>0</v>
      </c>
      <c r="CI75" s="5">
        <f>P_A[[#This Row],[45+]]-P_A[[#This Row],[46+]]</f>
        <v>0</v>
      </c>
      <c r="CJ75" s="5">
        <f>P_A[[#This Row],[46+]]-P_A[[#This Row],[47+]]</f>
        <v>0</v>
      </c>
      <c r="CK75" s="5">
        <f>P_A[[#This Row],[47+]]-P_A[[#This Row],[48+]]</f>
        <v>0</v>
      </c>
      <c r="CL75" s="5">
        <f>P_A[[#This Row],[48+]]-P_A[[#This Row],[49+]]</f>
        <v>0</v>
      </c>
    </row>
    <row r="76" spans="1:90" x14ac:dyDescent="0.25">
      <c r="A76" s="10">
        <v>22400791</v>
      </c>
      <c r="B76" t="s">
        <v>165</v>
      </c>
      <c r="C76" t="s">
        <v>132</v>
      </c>
      <c r="D76" s="11">
        <v>0.8125</v>
      </c>
      <c r="E76" s="9" t="str">
        <f>HYPERLINK("https://www.nba.com/stats/player/1629661/boxscores-traditional", "Cameron Johnson")</f>
        <v>Cameron Johnson</v>
      </c>
      <c r="F76">
        <v>18.8</v>
      </c>
      <c r="G76" s="4">
        <v>1.327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0.99985000000000002</v>
      </c>
      <c r="O76" s="3">
        <v>0.99787999999999999</v>
      </c>
      <c r="P76" s="3">
        <v>0.98257000000000005</v>
      </c>
      <c r="Q76" s="3">
        <v>0.91308999999999996</v>
      </c>
      <c r="R76" s="3">
        <v>0.72575000000000001</v>
      </c>
      <c r="S76" s="3">
        <v>0.44037999999999999</v>
      </c>
      <c r="T76" s="3">
        <v>0.18406</v>
      </c>
      <c r="U76" s="3">
        <v>4.8460000000000003E-2</v>
      </c>
      <c r="V76" s="3">
        <v>7.9799999999999992E-3</v>
      </c>
      <c r="W76" s="3">
        <v>7.6000000000000004E-4</v>
      </c>
      <c r="X76" s="3">
        <v>4.0000000000000003E-5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P_A[[#This Row],[8+]]-P_A[[#This Row],[9+]]</f>
        <v>0</v>
      </c>
      <c r="AY76" s="5">
        <f>P_A[[#This Row],[9+]]-P_A[[#This Row],[10+]]</f>
        <v>0</v>
      </c>
      <c r="AZ76" s="5">
        <f>P_A[[#This Row],[10+]]-P_A[[#This Row],[11+]]</f>
        <v>0</v>
      </c>
      <c r="BA76" s="5">
        <f>P_A[[#This Row],[11+]]-P_A[[#This Row],[12+]]</f>
        <v>0</v>
      </c>
      <c r="BB76" s="5">
        <f>P_A[[#This Row],[12+]]-P_A[[#This Row],[13+]]</f>
        <v>0</v>
      </c>
      <c r="BC76" s="5">
        <f>P_A[[#This Row],[13+]]-P_A[[#This Row],[14+]]</f>
        <v>1.4999999999998348E-4</v>
      </c>
      <c r="BD76" s="5">
        <f>P_A[[#This Row],[14+]]-P_A[[#This Row],[15+]]</f>
        <v>1.9700000000000273E-3</v>
      </c>
      <c r="BE76" s="5">
        <f>P_A[[#This Row],[15+]]-P_A[[#This Row],[16+]]</f>
        <v>1.5309999999999935E-2</v>
      </c>
      <c r="BF76" s="5">
        <f>P_A[[#This Row],[16+]]-P_A[[#This Row],[17+]]</f>
        <v>6.9480000000000097E-2</v>
      </c>
      <c r="BG76" s="5">
        <f>P_A[[#This Row],[17+]]-P_A[[#This Row],[18+]]</f>
        <v>0.18733999999999995</v>
      </c>
      <c r="BH76" s="5">
        <f>P_A[[#This Row],[18+]]-P_A[[#This Row],[19+]]</f>
        <v>0.28537000000000001</v>
      </c>
      <c r="BI76" s="5">
        <f>P_A[[#This Row],[19+]]-P_A[[#This Row],[20+]]</f>
        <v>0.25631999999999999</v>
      </c>
      <c r="BJ76" s="5">
        <f>P_A[[#This Row],[20+]]-P_A[[#This Row],[21+]]</f>
        <v>0.1356</v>
      </c>
      <c r="BK76" s="5">
        <f>P_A[[#This Row],[21+]]-P_A[[#This Row],[22+]]</f>
        <v>4.0480000000000002E-2</v>
      </c>
      <c r="BL76" s="5">
        <f>P_A[[#This Row],[22+]]-P_A[[#This Row],[23+]]</f>
        <v>7.219999999999999E-3</v>
      </c>
      <c r="BM76" s="5">
        <f>P_A[[#This Row],[23+]]-P_A[[#This Row],[24+]]</f>
        <v>7.2000000000000005E-4</v>
      </c>
      <c r="BN76" s="5">
        <f>P_A[[#This Row],[24+]]-P_A[[#This Row],[25+]]</f>
        <v>4.0000000000000003E-5</v>
      </c>
      <c r="BO76" s="5">
        <f>P_A[[#This Row],[25+]]-P_A[[#This Row],[26+]]</f>
        <v>0</v>
      </c>
      <c r="BP76" s="5">
        <f>P_A[[#This Row],[26+]]-P_A[[#This Row],[27+]]</f>
        <v>0</v>
      </c>
      <c r="BQ76" s="5">
        <f>P_A[[#This Row],[27+]]-P_A[[#This Row],[28+]]</f>
        <v>0</v>
      </c>
      <c r="BR76" s="5">
        <f>P_A[[#This Row],[28+]]-P_A[[#This Row],[29+]]</f>
        <v>0</v>
      </c>
      <c r="BS76" s="5">
        <f>P_A[[#This Row],[29+]]-P_A[[#This Row],[30+]]</f>
        <v>0</v>
      </c>
      <c r="BT76" s="5">
        <f>P_A[[#This Row],[30+]]-P_A[[#This Row],[31+]]</f>
        <v>0</v>
      </c>
      <c r="BU76" s="5">
        <f>P_A[[#This Row],[31+]]-P_A[[#This Row],[32+]]</f>
        <v>0</v>
      </c>
      <c r="BV76" s="5">
        <f>P_A[[#This Row],[32+]]-P_A[[#This Row],[33+]]</f>
        <v>0</v>
      </c>
      <c r="BW76" s="5">
        <f>P_A[[#This Row],[33+]]-P_A[[#This Row],[34+]]</f>
        <v>0</v>
      </c>
      <c r="BX76" s="5">
        <f>P_A[[#This Row],[34+]]-P_A[[#This Row],[35+]]</f>
        <v>0</v>
      </c>
      <c r="BY76" s="5">
        <f>P_A[[#This Row],[35+]]-P_A[[#This Row],[36+]]</f>
        <v>0</v>
      </c>
      <c r="BZ76" s="5">
        <f>P_A[[#This Row],[36+]]-P_A[[#This Row],[37+]]</f>
        <v>0</v>
      </c>
      <c r="CA76" s="5">
        <f>P_A[[#This Row],[37+]]-P_A[[#This Row],[38+]]</f>
        <v>0</v>
      </c>
      <c r="CB76" s="5">
        <f>P_A[[#This Row],[38+]]-P_A[[#This Row],[39+]]</f>
        <v>0</v>
      </c>
      <c r="CC76" s="5">
        <f>P_A[[#This Row],[39+]]-P_A[[#This Row],[40+]]</f>
        <v>0</v>
      </c>
      <c r="CD76" s="5">
        <f>P_A[[#This Row],[40+]]-P_A[[#This Row],[41+]]</f>
        <v>0</v>
      </c>
      <c r="CE76" s="5">
        <f>P_A[[#This Row],[41+]]-P_A[[#This Row],[42+]]</f>
        <v>0</v>
      </c>
      <c r="CF76" s="5">
        <f>P_A[[#This Row],[42+]]-P_A[[#This Row],[43+]]</f>
        <v>0</v>
      </c>
      <c r="CG76" s="5">
        <f>P_A[[#This Row],[43+]]-P_A[[#This Row],[44+]]</f>
        <v>0</v>
      </c>
      <c r="CH76" s="5">
        <f>P_A[[#This Row],[44+]]-P_A[[#This Row],[45+]]</f>
        <v>0</v>
      </c>
      <c r="CI76" s="5">
        <f>P_A[[#This Row],[45+]]-P_A[[#This Row],[46+]]</f>
        <v>0</v>
      </c>
      <c r="CJ76" s="5">
        <f>P_A[[#This Row],[46+]]-P_A[[#This Row],[47+]]</f>
        <v>0</v>
      </c>
      <c r="CK76" s="5">
        <f>P_A[[#This Row],[47+]]-P_A[[#This Row],[48+]]</f>
        <v>0</v>
      </c>
      <c r="CL76" s="5">
        <f>P_A[[#This Row],[48+]]-P_A[[#This Row],[49+]]</f>
        <v>0</v>
      </c>
    </row>
    <row r="77" spans="1:90" x14ac:dyDescent="0.25">
      <c r="A77" s="10">
        <v>22400791</v>
      </c>
      <c r="B77" t="s">
        <v>165</v>
      </c>
      <c r="C77" t="s">
        <v>132</v>
      </c>
      <c r="D77" s="11">
        <v>0.8125</v>
      </c>
      <c r="E77" s="9" t="str">
        <f>HYPERLINK("https://www.nba.com/stats/player/1630560/boxscores-traditional", "Cam Thomas")</f>
        <v>Cam Thomas</v>
      </c>
      <c r="F77">
        <v>29.2</v>
      </c>
      <c r="G77" s="4">
        <v>5.9130000000000003</v>
      </c>
      <c r="H77" s="3">
        <v>0.99983</v>
      </c>
      <c r="I77" s="3">
        <v>0.99968999999999997</v>
      </c>
      <c r="J77" s="3">
        <v>0.99941999999999998</v>
      </c>
      <c r="K77" s="3">
        <v>0.99895999999999996</v>
      </c>
      <c r="L77" s="3">
        <v>0.99819000000000002</v>
      </c>
      <c r="M77" s="3">
        <v>0.99692999999999998</v>
      </c>
      <c r="N77" s="3">
        <v>0.99492000000000003</v>
      </c>
      <c r="O77" s="3">
        <v>0.99180000000000001</v>
      </c>
      <c r="P77" s="3">
        <v>0.98712999999999995</v>
      </c>
      <c r="Q77" s="3">
        <v>0.98029999999999995</v>
      </c>
      <c r="R77" s="3">
        <v>0.97062000000000004</v>
      </c>
      <c r="S77" s="3">
        <v>0.95818000000000003</v>
      </c>
      <c r="T77" s="3">
        <v>0.94062000000000001</v>
      </c>
      <c r="U77" s="3">
        <v>0.91774</v>
      </c>
      <c r="V77" s="3">
        <v>0.88876999999999995</v>
      </c>
      <c r="W77" s="3">
        <v>0.85314000000000001</v>
      </c>
      <c r="X77" s="3">
        <v>0.81057000000000001</v>
      </c>
      <c r="Y77" s="3">
        <v>0.76114999999999999</v>
      </c>
      <c r="Z77" s="3">
        <v>0.70540000000000003</v>
      </c>
      <c r="AA77" s="3">
        <v>0.64431000000000005</v>
      </c>
      <c r="AB77" s="3">
        <v>0.57926</v>
      </c>
      <c r="AC77" s="3">
        <v>0.51197000000000004</v>
      </c>
      <c r="AD77" s="3">
        <v>0.44433</v>
      </c>
      <c r="AE77" s="3">
        <v>0.38208999999999999</v>
      </c>
      <c r="AF77" s="3">
        <v>0.31918000000000002</v>
      </c>
      <c r="AG77" s="3">
        <v>0.26108999999999999</v>
      </c>
      <c r="AH77" s="3">
        <v>0.20896999999999999</v>
      </c>
      <c r="AI77" s="3">
        <v>0.16353999999999999</v>
      </c>
      <c r="AJ77" s="3">
        <v>0.12506999999999999</v>
      </c>
      <c r="AK77" s="3">
        <v>9.3420000000000003E-2</v>
      </c>
      <c r="AL77" s="3">
        <v>6.8110000000000004E-2</v>
      </c>
      <c r="AM77" s="3">
        <v>4.8460000000000003E-2</v>
      </c>
      <c r="AN77" s="3">
        <v>3.3619999999999997E-2</v>
      </c>
      <c r="AO77" s="3">
        <v>2.2749999999999999E-2</v>
      </c>
      <c r="AP77" s="3">
        <v>1.5389999999999999E-2</v>
      </c>
      <c r="AQ77" s="3">
        <v>9.9000000000000008E-3</v>
      </c>
      <c r="AR77" s="3">
        <v>6.2100000000000002E-3</v>
      </c>
      <c r="AS77" s="3">
        <v>3.79E-3</v>
      </c>
      <c r="AT77" s="3">
        <v>2.2599999999999999E-3</v>
      </c>
      <c r="AU77" s="3">
        <v>1.31E-3</v>
      </c>
      <c r="AV77" s="3">
        <v>7.3999999999999999E-4</v>
      </c>
      <c r="AW77" s="3">
        <v>4.0000000000000002E-4</v>
      </c>
      <c r="AX77" s="5">
        <f>P_A[[#This Row],[8+]]-P_A[[#This Row],[9+]]</f>
        <v>1.4000000000002899E-4</v>
      </c>
      <c r="AY77" s="5">
        <f>P_A[[#This Row],[9+]]-P_A[[#This Row],[10+]]</f>
        <v>2.6999999999999247E-4</v>
      </c>
      <c r="AZ77" s="5">
        <f>P_A[[#This Row],[10+]]-P_A[[#This Row],[11+]]</f>
        <v>4.6000000000001595E-4</v>
      </c>
      <c r="BA77" s="5">
        <f>P_A[[#This Row],[11+]]-P_A[[#This Row],[12+]]</f>
        <v>7.699999999999374E-4</v>
      </c>
      <c r="BB77" s="5">
        <f>P_A[[#This Row],[12+]]-P_A[[#This Row],[13+]]</f>
        <v>1.2600000000000389E-3</v>
      </c>
      <c r="BC77" s="5">
        <f>P_A[[#This Row],[13+]]-P_A[[#This Row],[14+]]</f>
        <v>2.0099999999999563E-3</v>
      </c>
      <c r="BD77" s="5">
        <f>P_A[[#This Row],[14+]]-P_A[[#This Row],[15+]]</f>
        <v>3.1200000000000117E-3</v>
      </c>
      <c r="BE77" s="5">
        <f>P_A[[#This Row],[15+]]-P_A[[#This Row],[16+]]</f>
        <v>4.670000000000063E-3</v>
      </c>
      <c r="BF77" s="5">
        <f>P_A[[#This Row],[16+]]-P_A[[#This Row],[17+]]</f>
        <v>6.8300000000000027E-3</v>
      </c>
      <c r="BG77" s="5">
        <f>P_A[[#This Row],[17+]]-P_A[[#This Row],[18+]]</f>
        <v>9.6799999999999109E-3</v>
      </c>
      <c r="BH77" s="5">
        <f>P_A[[#This Row],[18+]]-P_A[[#This Row],[19+]]</f>
        <v>1.2440000000000007E-2</v>
      </c>
      <c r="BI77" s="5">
        <f>P_A[[#This Row],[19+]]-P_A[[#This Row],[20+]]</f>
        <v>1.756000000000002E-2</v>
      </c>
      <c r="BJ77" s="5">
        <f>P_A[[#This Row],[20+]]-P_A[[#This Row],[21+]]</f>
        <v>2.2880000000000011E-2</v>
      </c>
      <c r="BK77" s="5">
        <f>P_A[[#This Row],[21+]]-P_A[[#This Row],[22+]]</f>
        <v>2.8970000000000051E-2</v>
      </c>
      <c r="BL77" s="5">
        <f>P_A[[#This Row],[22+]]-P_A[[#This Row],[23+]]</f>
        <v>3.5629999999999939E-2</v>
      </c>
      <c r="BM77" s="5">
        <f>P_A[[#This Row],[23+]]-P_A[[#This Row],[24+]]</f>
        <v>4.2569999999999997E-2</v>
      </c>
      <c r="BN77" s="5">
        <f>P_A[[#This Row],[24+]]-P_A[[#This Row],[25+]]</f>
        <v>4.9420000000000019E-2</v>
      </c>
      <c r="BO77" s="5">
        <f>P_A[[#This Row],[25+]]-P_A[[#This Row],[26+]]</f>
        <v>5.5749999999999966E-2</v>
      </c>
      <c r="BP77" s="5">
        <f>P_A[[#This Row],[26+]]-P_A[[#This Row],[27+]]</f>
        <v>6.1089999999999978E-2</v>
      </c>
      <c r="BQ77" s="5">
        <f>P_A[[#This Row],[27+]]-P_A[[#This Row],[28+]]</f>
        <v>6.5050000000000052E-2</v>
      </c>
      <c r="BR77" s="5">
        <f>P_A[[#This Row],[28+]]-P_A[[#This Row],[29+]]</f>
        <v>6.7289999999999961E-2</v>
      </c>
      <c r="BS77" s="5">
        <f>P_A[[#This Row],[29+]]-P_A[[#This Row],[30+]]</f>
        <v>6.7640000000000033E-2</v>
      </c>
      <c r="BT77" s="5">
        <f>P_A[[#This Row],[30+]]-P_A[[#This Row],[31+]]</f>
        <v>6.2240000000000018E-2</v>
      </c>
      <c r="BU77" s="5">
        <f>P_A[[#This Row],[31+]]-P_A[[#This Row],[32+]]</f>
        <v>6.2909999999999966E-2</v>
      </c>
      <c r="BV77" s="5">
        <f>P_A[[#This Row],[32+]]-P_A[[#This Row],[33+]]</f>
        <v>5.8090000000000031E-2</v>
      </c>
      <c r="BW77" s="5">
        <f>P_A[[#This Row],[33+]]-P_A[[#This Row],[34+]]</f>
        <v>5.212E-2</v>
      </c>
      <c r="BX77" s="5">
        <f>P_A[[#This Row],[34+]]-P_A[[#This Row],[35+]]</f>
        <v>4.5429999999999998E-2</v>
      </c>
      <c r="BY77" s="5">
        <f>P_A[[#This Row],[35+]]-P_A[[#This Row],[36+]]</f>
        <v>3.8470000000000004E-2</v>
      </c>
      <c r="BZ77" s="5">
        <f>P_A[[#This Row],[36+]]-P_A[[#This Row],[37+]]</f>
        <v>3.1649999999999984E-2</v>
      </c>
      <c r="CA77" s="5">
        <f>P_A[[#This Row],[37+]]-P_A[[#This Row],[38+]]</f>
        <v>2.5309999999999999E-2</v>
      </c>
      <c r="CB77" s="5">
        <f>P_A[[#This Row],[38+]]-P_A[[#This Row],[39+]]</f>
        <v>1.9650000000000001E-2</v>
      </c>
      <c r="CC77" s="5">
        <f>P_A[[#This Row],[39+]]-P_A[[#This Row],[40+]]</f>
        <v>1.4840000000000006E-2</v>
      </c>
      <c r="CD77" s="5">
        <f>P_A[[#This Row],[40+]]-P_A[[#This Row],[41+]]</f>
        <v>1.0869999999999998E-2</v>
      </c>
      <c r="CE77" s="5">
        <f>P_A[[#This Row],[41+]]-P_A[[#This Row],[42+]]</f>
        <v>7.3600000000000002E-3</v>
      </c>
      <c r="CF77" s="5">
        <f>P_A[[#This Row],[42+]]-P_A[[#This Row],[43+]]</f>
        <v>5.4899999999999984E-3</v>
      </c>
      <c r="CG77" s="5">
        <f>P_A[[#This Row],[43+]]-P_A[[#This Row],[44+]]</f>
        <v>3.6900000000000006E-3</v>
      </c>
      <c r="CH77" s="5">
        <f>P_A[[#This Row],[44+]]-P_A[[#This Row],[45+]]</f>
        <v>2.4200000000000003E-3</v>
      </c>
      <c r="CI77" s="5">
        <f>P_A[[#This Row],[45+]]-P_A[[#This Row],[46+]]</f>
        <v>1.5300000000000001E-3</v>
      </c>
      <c r="CJ77" s="5">
        <f>P_A[[#This Row],[46+]]-P_A[[#This Row],[47+]]</f>
        <v>9.4999999999999989E-4</v>
      </c>
      <c r="CK77" s="5">
        <f>P_A[[#This Row],[47+]]-P_A[[#This Row],[48+]]</f>
        <v>5.6999999999999998E-4</v>
      </c>
      <c r="CL77" s="5">
        <f>P_A[[#This Row],[48+]]-P_A[[#This Row],[49+]]</f>
        <v>3.3999999999999997E-4</v>
      </c>
    </row>
    <row r="78" spans="1:90" x14ac:dyDescent="0.25">
      <c r="A78" s="10">
        <v>22400791</v>
      </c>
      <c r="B78" t="s">
        <v>165</v>
      </c>
      <c r="C78" t="s">
        <v>132</v>
      </c>
      <c r="D78" s="11">
        <v>0.8125</v>
      </c>
      <c r="E78" s="9" t="str">
        <f>HYPERLINK("https://www.nba.com/stats/player/1630549/boxscores-traditional", "Day'Ron Sharpe")</f>
        <v>Day'Ron Sharpe</v>
      </c>
      <c r="F78">
        <v>12.4</v>
      </c>
      <c r="G78" s="4">
        <v>2.0590000000000002</v>
      </c>
      <c r="H78" s="3">
        <v>0.98382000000000003</v>
      </c>
      <c r="I78" s="3">
        <v>0.95052999999999999</v>
      </c>
      <c r="J78" s="3">
        <v>0.879</v>
      </c>
      <c r="K78" s="3">
        <v>0.75175000000000003</v>
      </c>
      <c r="L78" s="3">
        <v>0.57535000000000003</v>
      </c>
      <c r="M78" s="3">
        <v>0.38590999999999998</v>
      </c>
      <c r="N78" s="3">
        <v>0.2177</v>
      </c>
      <c r="O78" s="3">
        <v>0.10383000000000001</v>
      </c>
      <c r="P78" s="3">
        <v>4.0059999999999998E-2</v>
      </c>
      <c r="Q78" s="3">
        <v>1.2869999999999999E-2</v>
      </c>
      <c r="R78" s="3">
        <v>3.2599999999999999E-3</v>
      </c>
      <c r="S78" s="3">
        <v>6.6E-4</v>
      </c>
      <c r="T78" s="3">
        <v>1.1E-4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P_A[[#This Row],[8+]]-P_A[[#This Row],[9+]]</f>
        <v>3.3290000000000042E-2</v>
      </c>
      <c r="AY78" s="5">
        <f>P_A[[#This Row],[9+]]-P_A[[#This Row],[10+]]</f>
        <v>7.1529999999999982E-2</v>
      </c>
      <c r="AZ78" s="5">
        <f>P_A[[#This Row],[10+]]-P_A[[#This Row],[11+]]</f>
        <v>0.12724999999999997</v>
      </c>
      <c r="BA78" s="5">
        <f>P_A[[#This Row],[11+]]-P_A[[#This Row],[12+]]</f>
        <v>0.1764</v>
      </c>
      <c r="BB78" s="5">
        <f>P_A[[#This Row],[12+]]-P_A[[#This Row],[13+]]</f>
        <v>0.18944000000000005</v>
      </c>
      <c r="BC78" s="5">
        <f>P_A[[#This Row],[13+]]-P_A[[#This Row],[14+]]</f>
        <v>0.16820999999999997</v>
      </c>
      <c r="BD78" s="5">
        <f>P_A[[#This Row],[14+]]-P_A[[#This Row],[15+]]</f>
        <v>0.11387</v>
      </c>
      <c r="BE78" s="5">
        <f>P_A[[#This Row],[15+]]-P_A[[#This Row],[16+]]</f>
        <v>6.3770000000000007E-2</v>
      </c>
      <c r="BF78" s="5">
        <f>P_A[[#This Row],[16+]]-P_A[[#This Row],[17+]]</f>
        <v>2.7189999999999999E-2</v>
      </c>
      <c r="BG78" s="5">
        <f>P_A[[#This Row],[17+]]-P_A[[#This Row],[18+]]</f>
        <v>9.6100000000000005E-3</v>
      </c>
      <c r="BH78" s="5">
        <f>P_A[[#This Row],[18+]]-P_A[[#This Row],[19+]]</f>
        <v>2.5999999999999999E-3</v>
      </c>
      <c r="BI78" s="5">
        <f>P_A[[#This Row],[19+]]-P_A[[#This Row],[20+]]</f>
        <v>5.5000000000000003E-4</v>
      </c>
      <c r="BJ78" s="5">
        <f>P_A[[#This Row],[20+]]-P_A[[#This Row],[21+]]</f>
        <v>1.1E-4</v>
      </c>
      <c r="BK78" s="5">
        <f>P_A[[#This Row],[21+]]-P_A[[#This Row],[22+]]</f>
        <v>0</v>
      </c>
      <c r="BL78" s="5">
        <f>P_A[[#This Row],[22+]]-P_A[[#This Row],[23+]]</f>
        <v>0</v>
      </c>
      <c r="BM78" s="5">
        <f>P_A[[#This Row],[23+]]-P_A[[#This Row],[24+]]</f>
        <v>0</v>
      </c>
      <c r="BN78" s="5">
        <f>P_A[[#This Row],[24+]]-P_A[[#This Row],[25+]]</f>
        <v>0</v>
      </c>
      <c r="BO78" s="5">
        <f>P_A[[#This Row],[25+]]-P_A[[#This Row],[26+]]</f>
        <v>0</v>
      </c>
      <c r="BP78" s="5">
        <f>P_A[[#This Row],[26+]]-P_A[[#This Row],[27+]]</f>
        <v>0</v>
      </c>
      <c r="BQ78" s="5">
        <f>P_A[[#This Row],[27+]]-P_A[[#This Row],[28+]]</f>
        <v>0</v>
      </c>
      <c r="BR78" s="5">
        <f>P_A[[#This Row],[28+]]-P_A[[#This Row],[29+]]</f>
        <v>0</v>
      </c>
      <c r="BS78" s="5">
        <f>P_A[[#This Row],[29+]]-P_A[[#This Row],[30+]]</f>
        <v>0</v>
      </c>
      <c r="BT78" s="5">
        <f>P_A[[#This Row],[30+]]-P_A[[#This Row],[31+]]</f>
        <v>0</v>
      </c>
      <c r="BU78" s="5">
        <f>P_A[[#This Row],[31+]]-P_A[[#This Row],[32+]]</f>
        <v>0</v>
      </c>
      <c r="BV78" s="5">
        <f>P_A[[#This Row],[32+]]-P_A[[#This Row],[33+]]</f>
        <v>0</v>
      </c>
      <c r="BW78" s="5">
        <f>P_A[[#This Row],[33+]]-P_A[[#This Row],[34+]]</f>
        <v>0</v>
      </c>
      <c r="BX78" s="5">
        <f>P_A[[#This Row],[34+]]-P_A[[#This Row],[35+]]</f>
        <v>0</v>
      </c>
      <c r="BY78" s="5">
        <f>P_A[[#This Row],[35+]]-P_A[[#This Row],[36+]]</f>
        <v>0</v>
      </c>
      <c r="BZ78" s="5">
        <f>P_A[[#This Row],[36+]]-P_A[[#This Row],[37+]]</f>
        <v>0</v>
      </c>
      <c r="CA78" s="5">
        <f>P_A[[#This Row],[37+]]-P_A[[#This Row],[38+]]</f>
        <v>0</v>
      </c>
      <c r="CB78" s="5">
        <f>P_A[[#This Row],[38+]]-P_A[[#This Row],[39+]]</f>
        <v>0</v>
      </c>
      <c r="CC78" s="5">
        <f>P_A[[#This Row],[39+]]-P_A[[#This Row],[40+]]</f>
        <v>0</v>
      </c>
      <c r="CD78" s="5">
        <f>P_A[[#This Row],[40+]]-P_A[[#This Row],[41+]]</f>
        <v>0</v>
      </c>
      <c r="CE78" s="5">
        <f>P_A[[#This Row],[41+]]-P_A[[#This Row],[42+]]</f>
        <v>0</v>
      </c>
      <c r="CF78" s="5">
        <f>P_A[[#This Row],[42+]]-P_A[[#This Row],[43+]]</f>
        <v>0</v>
      </c>
      <c r="CG78" s="5">
        <f>P_A[[#This Row],[43+]]-P_A[[#This Row],[44+]]</f>
        <v>0</v>
      </c>
      <c r="CH78" s="5">
        <f>P_A[[#This Row],[44+]]-P_A[[#This Row],[45+]]</f>
        <v>0</v>
      </c>
      <c r="CI78" s="5">
        <f>P_A[[#This Row],[45+]]-P_A[[#This Row],[46+]]</f>
        <v>0</v>
      </c>
      <c r="CJ78" s="5">
        <f>P_A[[#This Row],[46+]]-P_A[[#This Row],[47+]]</f>
        <v>0</v>
      </c>
      <c r="CK78" s="5">
        <f>P_A[[#This Row],[47+]]-P_A[[#This Row],[48+]]</f>
        <v>0</v>
      </c>
      <c r="CL78" s="5">
        <f>P_A[[#This Row],[48+]]-P_A[[#This Row],[49+]]</f>
        <v>0</v>
      </c>
    </row>
    <row r="79" spans="1:90" x14ac:dyDescent="0.25">
      <c r="A79" s="10">
        <v>22400791</v>
      </c>
      <c r="B79" t="s">
        <v>165</v>
      </c>
      <c r="C79" t="s">
        <v>132</v>
      </c>
      <c r="D79" s="11">
        <v>0.8125</v>
      </c>
      <c r="E79" s="9" t="str">
        <f>HYPERLINK("https://www.nba.com/stats/player/1629651/boxscores-traditional", "Nic Claxton")</f>
        <v>Nic Claxton</v>
      </c>
      <c r="F79">
        <v>13.8</v>
      </c>
      <c r="G79" s="4">
        <v>3.6550000000000002</v>
      </c>
      <c r="H79" s="3">
        <v>0.94408000000000003</v>
      </c>
      <c r="I79" s="3">
        <v>0.90490000000000004</v>
      </c>
      <c r="J79" s="3">
        <v>0.85082999999999998</v>
      </c>
      <c r="K79" s="3">
        <v>0.77934999999999999</v>
      </c>
      <c r="L79" s="3">
        <v>0.68793000000000004</v>
      </c>
      <c r="M79" s="3">
        <v>0.58706000000000003</v>
      </c>
      <c r="N79" s="3">
        <v>0.48005999999999999</v>
      </c>
      <c r="O79" s="3">
        <v>0.37069999999999997</v>
      </c>
      <c r="P79" s="3">
        <v>0.27424999999999999</v>
      </c>
      <c r="Q79" s="3">
        <v>0.18942999999999999</v>
      </c>
      <c r="R79" s="3">
        <v>0.12506999999999999</v>
      </c>
      <c r="S79" s="3">
        <v>7.7799999999999994E-2</v>
      </c>
      <c r="T79" s="3">
        <v>4.4569999999999999E-2</v>
      </c>
      <c r="U79" s="3">
        <v>2.4420000000000001E-2</v>
      </c>
      <c r="V79" s="3">
        <v>1.255E-2</v>
      </c>
      <c r="W79" s="3">
        <v>5.8700000000000002E-3</v>
      </c>
      <c r="X79" s="3">
        <v>2.64E-3</v>
      </c>
      <c r="Y79" s="3">
        <v>1.1100000000000001E-3</v>
      </c>
      <c r="Z79" s="3">
        <v>4.2000000000000002E-4</v>
      </c>
      <c r="AA79" s="3">
        <v>1.4999999999999999E-4</v>
      </c>
      <c r="AB79" s="3">
        <v>5.0000000000000002E-5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P_A[[#This Row],[8+]]-P_A[[#This Row],[9+]]</f>
        <v>3.9179999999999993E-2</v>
      </c>
      <c r="AY79" s="5">
        <f>P_A[[#This Row],[9+]]-P_A[[#This Row],[10+]]</f>
        <v>5.4070000000000062E-2</v>
      </c>
      <c r="AZ79" s="5">
        <f>P_A[[#This Row],[10+]]-P_A[[#This Row],[11+]]</f>
        <v>7.1479999999999988E-2</v>
      </c>
      <c r="BA79" s="5">
        <f>P_A[[#This Row],[11+]]-P_A[[#This Row],[12+]]</f>
        <v>9.1419999999999946E-2</v>
      </c>
      <c r="BB79" s="5">
        <f>P_A[[#This Row],[12+]]-P_A[[#This Row],[13+]]</f>
        <v>0.10087000000000002</v>
      </c>
      <c r="BC79" s="5">
        <f>P_A[[#This Row],[13+]]-P_A[[#This Row],[14+]]</f>
        <v>0.10700000000000004</v>
      </c>
      <c r="BD79" s="5">
        <f>P_A[[#This Row],[14+]]-P_A[[#This Row],[15+]]</f>
        <v>0.10936000000000001</v>
      </c>
      <c r="BE79" s="5">
        <f>P_A[[#This Row],[15+]]-P_A[[#This Row],[16+]]</f>
        <v>9.644999999999998E-2</v>
      </c>
      <c r="BF79" s="5">
        <f>P_A[[#This Row],[16+]]-P_A[[#This Row],[17+]]</f>
        <v>8.4820000000000007E-2</v>
      </c>
      <c r="BG79" s="5">
        <f>P_A[[#This Row],[17+]]-P_A[[#This Row],[18+]]</f>
        <v>6.4360000000000001E-2</v>
      </c>
      <c r="BH79" s="5">
        <f>P_A[[#This Row],[18+]]-P_A[[#This Row],[19+]]</f>
        <v>4.7269999999999993E-2</v>
      </c>
      <c r="BI79" s="5">
        <f>P_A[[#This Row],[19+]]-P_A[[#This Row],[20+]]</f>
        <v>3.3229999999999996E-2</v>
      </c>
      <c r="BJ79" s="5">
        <f>P_A[[#This Row],[20+]]-P_A[[#This Row],[21+]]</f>
        <v>2.0149999999999998E-2</v>
      </c>
      <c r="BK79" s="5">
        <f>P_A[[#This Row],[21+]]-P_A[[#This Row],[22+]]</f>
        <v>1.187E-2</v>
      </c>
      <c r="BL79" s="5">
        <f>P_A[[#This Row],[22+]]-P_A[[#This Row],[23+]]</f>
        <v>6.6800000000000002E-3</v>
      </c>
      <c r="BM79" s="5">
        <f>P_A[[#This Row],[23+]]-P_A[[#This Row],[24+]]</f>
        <v>3.2300000000000002E-3</v>
      </c>
      <c r="BN79" s="5">
        <f>P_A[[#This Row],[24+]]-P_A[[#This Row],[25+]]</f>
        <v>1.5299999999999999E-3</v>
      </c>
      <c r="BO79" s="5">
        <f>P_A[[#This Row],[25+]]-P_A[[#This Row],[26+]]</f>
        <v>6.9000000000000008E-4</v>
      </c>
      <c r="BP79" s="5">
        <f>P_A[[#This Row],[26+]]-P_A[[#This Row],[27+]]</f>
        <v>2.7000000000000006E-4</v>
      </c>
      <c r="BQ79" s="5">
        <f>P_A[[#This Row],[27+]]-P_A[[#This Row],[28+]]</f>
        <v>9.9999999999999991E-5</v>
      </c>
      <c r="BR79" s="5">
        <f>P_A[[#This Row],[28+]]-P_A[[#This Row],[29+]]</f>
        <v>5.0000000000000002E-5</v>
      </c>
      <c r="BS79" s="5">
        <f>P_A[[#This Row],[29+]]-P_A[[#This Row],[30+]]</f>
        <v>0</v>
      </c>
      <c r="BT79" s="5">
        <f>P_A[[#This Row],[30+]]-P_A[[#This Row],[31+]]</f>
        <v>0</v>
      </c>
      <c r="BU79" s="5">
        <f>P_A[[#This Row],[31+]]-P_A[[#This Row],[32+]]</f>
        <v>0</v>
      </c>
      <c r="BV79" s="5">
        <f>P_A[[#This Row],[32+]]-P_A[[#This Row],[33+]]</f>
        <v>0</v>
      </c>
      <c r="BW79" s="5">
        <f>P_A[[#This Row],[33+]]-P_A[[#This Row],[34+]]</f>
        <v>0</v>
      </c>
      <c r="BX79" s="5">
        <f>P_A[[#This Row],[34+]]-P_A[[#This Row],[35+]]</f>
        <v>0</v>
      </c>
      <c r="BY79" s="5">
        <f>P_A[[#This Row],[35+]]-P_A[[#This Row],[36+]]</f>
        <v>0</v>
      </c>
      <c r="BZ79" s="5">
        <f>P_A[[#This Row],[36+]]-P_A[[#This Row],[37+]]</f>
        <v>0</v>
      </c>
      <c r="CA79" s="5">
        <f>P_A[[#This Row],[37+]]-P_A[[#This Row],[38+]]</f>
        <v>0</v>
      </c>
      <c r="CB79" s="5">
        <f>P_A[[#This Row],[38+]]-P_A[[#This Row],[39+]]</f>
        <v>0</v>
      </c>
      <c r="CC79" s="5">
        <f>P_A[[#This Row],[39+]]-P_A[[#This Row],[40+]]</f>
        <v>0</v>
      </c>
      <c r="CD79" s="5">
        <f>P_A[[#This Row],[40+]]-P_A[[#This Row],[41+]]</f>
        <v>0</v>
      </c>
      <c r="CE79" s="5">
        <f>P_A[[#This Row],[41+]]-P_A[[#This Row],[42+]]</f>
        <v>0</v>
      </c>
      <c r="CF79" s="5">
        <f>P_A[[#This Row],[42+]]-P_A[[#This Row],[43+]]</f>
        <v>0</v>
      </c>
      <c r="CG79" s="5">
        <f>P_A[[#This Row],[43+]]-P_A[[#This Row],[44+]]</f>
        <v>0</v>
      </c>
      <c r="CH79" s="5">
        <f>P_A[[#This Row],[44+]]-P_A[[#This Row],[45+]]</f>
        <v>0</v>
      </c>
      <c r="CI79" s="5">
        <f>P_A[[#This Row],[45+]]-P_A[[#This Row],[46+]]</f>
        <v>0</v>
      </c>
      <c r="CJ79" s="5">
        <f>P_A[[#This Row],[46+]]-P_A[[#This Row],[47+]]</f>
        <v>0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22400791</v>
      </c>
      <c r="B80" t="s">
        <v>165</v>
      </c>
      <c r="C80" t="s">
        <v>132</v>
      </c>
      <c r="D80" s="11">
        <v>0.8125</v>
      </c>
      <c r="E80" s="9" t="str">
        <f>HYPERLINK("https://www.nba.com/stats/player/1626156/boxscores-traditional", "D'Angelo Russell")</f>
        <v>D'Angelo Russell</v>
      </c>
      <c r="F80">
        <v>16.2</v>
      </c>
      <c r="G80" s="4">
        <v>6.1120000000000001</v>
      </c>
      <c r="H80" s="3">
        <v>0.90988000000000002</v>
      </c>
      <c r="I80" s="3">
        <v>0.88100000000000001</v>
      </c>
      <c r="J80" s="3">
        <v>0.84375</v>
      </c>
      <c r="K80" s="3">
        <v>0.80234000000000005</v>
      </c>
      <c r="L80" s="3">
        <v>0.75490000000000002</v>
      </c>
      <c r="M80" s="3">
        <v>0.69847000000000004</v>
      </c>
      <c r="N80" s="3">
        <v>0.64058000000000004</v>
      </c>
      <c r="O80" s="3">
        <v>0.57926</v>
      </c>
      <c r="P80" s="3">
        <v>0.51197000000000004</v>
      </c>
      <c r="Q80" s="3">
        <v>0.44828000000000001</v>
      </c>
      <c r="R80" s="3">
        <v>0.38590999999999998</v>
      </c>
      <c r="S80" s="3">
        <v>0.32275999999999999</v>
      </c>
      <c r="T80" s="3">
        <v>0.26762999999999998</v>
      </c>
      <c r="U80" s="3">
        <v>0.21476000000000001</v>
      </c>
      <c r="V80" s="3">
        <v>0.17105999999999999</v>
      </c>
      <c r="W80" s="3">
        <v>0.13350000000000001</v>
      </c>
      <c r="X80" s="3">
        <v>0.10027</v>
      </c>
      <c r="Y80" s="3">
        <v>7.4929999999999997E-2</v>
      </c>
      <c r="Z80" s="3">
        <v>5.4800000000000001E-2</v>
      </c>
      <c r="AA80" s="3">
        <v>3.8359999999999998E-2</v>
      </c>
      <c r="AB80" s="3">
        <v>2.6800000000000001E-2</v>
      </c>
      <c r="AC80" s="3">
        <v>1.831E-2</v>
      </c>
      <c r="AD80" s="3">
        <v>1.191E-2</v>
      </c>
      <c r="AE80" s="3">
        <v>7.7600000000000004E-3</v>
      </c>
      <c r="AF80" s="3">
        <v>4.7999999999999996E-3</v>
      </c>
      <c r="AG80" s="3">
        <v>2.98E-3</v>
      </c>
      <c r="AH80" s="3">
        <v>1.81E-3</v>
      </c>
      <c r="AI80" s="3">
        <v>1.0399999999999999E-3</v>
      </c>
      <c r="AJ80" s="3">
        <v>5.9999999999999995E-4</v>
      </c>
      <c r="AK80" s="3">
        <v>3.4000000000000002E-4</v>
      </c>
      <c r="AL80" s="3">
        <v>1.8000000000000001E-4</v>
      </c>
      <c r="AM80" s="3">
        <v>1E-4</v>
      </c>
      <c r="AN80" s="3">
        <v>5.0000000000000002E-5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P_A[[#This Row],[8+]]-P_A[[#This Row],[9+]]</f>
        <v>2.8880000000000017E-2</v>
      </c>
      <c r="AY80" s="5">
        <f>P_A[[#This Row],[9+]]-P_A[[#This Row],[10+]]</f>
        <v>3.7250000000000005E-2</v>
      </c>
      <c r="AZ80" s="5">
        <f>P_A[[#This Row],[10+]]-P_A[[#This Row],[11+]]</f>
        <v>4.1409999999999947E-2</v>
      </c>
      <c r="BA80" s="5">
        <f>P_A[[#This Row],[11+]]-P_A[[#This Row],[12+]]</f>
        <v>4.7440000000000038E-2</v>
      </c>
      <c r="BB80" s="5">
        <f>P_A[[#This Row],[12+]]-P_A[[#This Row],[13+]]</f>
        <v>5.642999999999998E-2</v>
      </c>
      <c r="BC80" s="5">
        <f>P_A[[#This Row],[13+]]-P_A[[#This Row],[14+]]</f>
        <v>5.7889999999999997E-2</v>
      </c>
      <c r="BD80" s="5">
        <f>P_A[[#This Row],[14+]]-P_A[[#This Row],[15+]]</f>
        <v>6.1320000000000041E-2</v>
      </c>
      <c r="BE80" s="5">
        <f>P_A[[#This Row],[15+]]-P_A[[#This Row],[16+]]</f>
        <v>6.7289999999999961E-2</v>
      </c>
      <c r="BF80" s="5">
        <f>P_A[[#This Row],[16+]]-P_A[[#This Row],[17+]]</f>
        <v>6.3690000000000024E-2</v>
      </c>
      <c r="BG80" s="5">
        <f>P_A[[#This Row],[17+]]-P_A[[#This Row],[18+]]</f>
        <v>6.2370000000000037E-2</v>
      </c>
      <c r="BH80" s="5">
        <f>P_A[[#This Row],[18+]]-P_A[[#This Row],[19+]]</f>
        <v>6.3149999999999984E-2</v>
      </c>
      <c r="BI80" s="5">
        <f>P_A[[#This Row],[19+]]-P_A[[#This Row],[20+]]</f>
        <v>5.5130000000000012E-2</v>
      </c>
      <c r="BJ80" s="5">
        <f>P_A[[#This Row],[20+]]-P_A[[#This Row],[21+]]</f>
        <v>5.2869999999999973E-2</v>
      </c>
      <c r="BK80" s="5">
        <f>P_A[[#This Row],[21+]]-P_A[[#This Row],[22+]]</f>
        <v>4.3700000000000017E-2</v>
      </c>
      <c r="BL80" s="5">
        <f>P_A[[#This Row],[22+]]-P_A[[#This Row],[23+]]</f>
        <v>3.7559999999999982E-2</v>
      </c>
      <c r="BM80" s="5">
        <f>P_A[[#This Row],[23+]]-P_A[[#This Row],[24+]]</f>
        <v>3.323000000000001E-2</v>
      </c>
      <c r="BN80" s="5">
        <f>P_A[[#This Row],[24+]]-P_A[[#This Row],[25+]]</f>
        <v>2.5340000000000001E-2</v>
      </c>
      <c r="BO80" s="5">
        <f>P_A[[#This Row],[25+]]-P_A[[#This Row],[26+]]</f>
        <v>2.0129999999999995E-2</v>
      </c>
      <c r="BP80" s="5">
        <f>P_A[[#This Row],[26+]]-P_A[[#This Row],[27+]]</f>
        <v>1.6440000000000003E-2</v>
      </c>
      <c r="BQ80" s="5">
        <f>P_A[[#This Row],[27+]]-P_A[[#This Row],[28+]]</f>
        <v>1.1559999999999997E-2</v>
      </c>
      <c r="BR80" s="5">
        <f>P_A[[#This Row],[28+]]-P_A[[#This Row],[29+]]</f>
        <v>8.490000000000001E-3</v>
      </c>
      <c r="BS80" s="5">
        <f>P_A[[#This Row],[29+]]-P_A[[#This Row],[30+]]</f>
        <v>6.3999999999999994E-3</v>
      </c>
      <c r="BT80" s="5">
        <f>P_A[[#This Row],[30+]]-P_A[[#This Row],[31+]]</f>
        <v>4.15E-3</v>
      </c>
      <c r="BU80" s="5">
        <f>P_A[[#This Row],[31+]]-P_A[[#This Row],[32+]]</f>
        <v>2.9600000000000008E-3</v>
      </c>
      <c r="BV80" s="5">
        <f>P_A[[#This Row],[32+]]-P_A[[#This Row],[33+]]</f>
        <v>1.8199999999999996E-3</v>
      </c>
      <c r="BW80" s="5">
        <f>P_A[[#This Row],[33+]]-P_A[[#This Row],[34+]]</f>
        <v>1.17E-3</v>
      </c>
      <c r="BX80" s="5">
        <f>P_A[[#This Row],[34+]]-P_A[[#This Row],[35+]]</f>
        <v>7.7000000000000007E-4</v>
      </c>
      <c r="BY80" s="5">
        <f>P_A[[#This Row],[35+]]-P_A[[#This Row],[36+]]</f>
        <v>4.3999999999999996E-4</v>
      </c>
      <c r="BZ80" s="5">
        <f>P_A[[#This Row],[36+]]-P_A[[#This Row],[37+]]</f>
        <v>2.5999999999999992E-4</v>
      </c>
      <c r="CA80" s="5">
        <f>P_A[[#This Row],[37+]]-P_A[[#This Row],[38+]]</f>
        <v>1.6000000000000001E-4</v>
      </c>
      <c r="CB80" s="5">
        <f>P_A[[#This Row],[38+]]-P_A[[#This Row],[39+]]</f>
        <v>8.0000000000000007E-5</v>
      </c>
      <c r="CC80" s="5">
        <f>P_A[[#This Row],[39+]]-P_A[[#This Row],[40+]]</f>
        <v>5.0000000000000002E-5</v>
      </c>
      <c r="CD80" s="5">
        <f>P_A[[#This Row],[40+]]-P_A[[#This Row],[41+]]</f>
        <v>5.0000000000000002E-5</v>
      </c>
      <c r="CE80" s="5">
        <f>P_A[[#This Row],[41+]]-P_A[[#This Row],[42+]]</f>
        <v>0</v>
      </c>
      <c r="CF80" s="5">
        <f>P_A[[#This Row],[42+]]-P_A[[#This Row],[43+]]</f>
        <v>0</v>
      </c>
      <c r="CG80" s="5">
        <f>P_A[[#This Row],[43+]]-P_A[[#This Row],[44+]]</f>
        <v>0</v>
      </c>
      <c r="CH80" s="5">
        <f>P_A[[#This Row],[44+]]-P_A[[#This Row],[45+]]</f>
        <v>0</v>
      </c>
      <c r="CI80" s="5">
        <f>P_A[[#This Row],[45+]]-P_A[[#This Row],[46+]]</f>
        <v>0</v>
      </c>
      <c r="CJ80" s="5">
        <f>P_A[[#This Row],[46+]]-P_A[[#This Row],[47+]]</f>
        <v>0</v>
      </c>
      <c r="CK80" s="5">
        <f>P_A[[#This Row],[47+]]-P_A[[#This Row],[48+]]</f>
        <v>0</v>
      </c>
      <c r="CL80" s="5">
        <f>P_A[[#This Row],[48+]]-P_A[[#This Row],[49+]]</f>
        <v>0</v>
      </c>
    </row>
    <row r="81" spans="1:90" x14ac:dyDescent="0.25">
      <c r="A81" s="10">
        <v>22400791</v>
      </c>
      <c r="B81" t="s">
        <v>165</v>
      </c>
      <c r="C81" t="s">
        <v>132</v>
      </c>
      <c r="D81" s="11">
        <v>0.8125</v>
      </c>
      <c r="E81" s="9" t="str">
        <f>HYPERLINK("https://www.nba.com/stats/player/1630553/boxscores-traditional", "Keon Johnson")</f>
        <v>Keon Johnson</v>
      </c>
      <c r="F81">
        <v>15.8</v>
      </c>
      <c r="G81" s="4">
        <v>8.6349999999999998</v>
      </c>
      <c r="H81" s="3">
        <v>0.81594</v>
      </c>
      <c r="I81" s="3">
        <v>0.78524000000000005</v>
      </c>
      <c r="J81" s="3">
        <v>0.74856999999999996</v>
      </c>
      <c r="K81" s="3">
        <v>0.71226</v>
      </c>
      <c r="L81" s="3">
        <v>0.67003000000000001</v>
      </c>
      <c r="M81" s="3">
        <v>0.62551999999999996</v>
      </c>
      <c r="N81" s="3">
        <v>0.58316999999999997</v>
      </c>
      <c r="O81" s="3">
        <v>0.53586</v>
      </c>
      <c r="P81" s="3">
        <v>0.49202000000000001</v>
      </c>
      <c r="Q81" s="3">
        <v>0.44433</v>
      </c>
      <c r="R81" s="3">
        <v>0.40128999999999998</v>
      </c>
      <c r="S81" s="3">
        <v>0.35569000000000001</v>
      </c>
      <c r="T81" s="3">
        <v>0.31207000000000001</v>
      </c>
      <c r="U81" s="3">
        <v>0.27424999999999999</v>
      </c>
      <c r="V81" s="3">
        <v>0.23576</v>
      </c>
      <c r="W81" s="3">
        <v>0.20327000000000001</v>
      </c>
      <c r="X81" s="3">
        <v>0.17105999999999999</v>
      </c>
      <c r="Y81" s="3">
        <v>0.14230999999999999</v>
      </c>
      <c r="Z81" s="3">
        <v>0.11899999999999999</v>
      </c>
      <c r="AA81" s="3">
        <v>9.6799999999999997E-2</v>
      </c>
      <c r="AB81" s="3">
        <v>7.9269999999999993E-2</v>
      </c>
      <c r="AC81" s="3">
        <v>6.3009999999999997E-2</v>
      </c>
      <c r="AD81" s="3">
        <v>5.0500000000000003E-2</v>
      </c>
      <c r="AE81" s="3">
        <v>3.9199999999999999E-2</v>
      </c>
      <c r="AF81" s="3">
        <v>3.005E-2</v>
      </c>
      <c r="AG81" s="3">
        <v>2.3300000000000001E-2</v>
      </c>
      <c r="AH81" s="3">
        <v>1.7430000000000001E-2</v>
      </c>
      <c r="AI81" s="3">
        <v>1.321E-2</v>
      </c>
      <c r="AJ81" s="3">
        <v>9.6399999999999993E-3</v>
      </c>
      <c r="AK81" s="3">
        <v>6.9499999999999996E-3</v>
      </c>
      <c r="AL81" s="3">
        <v>5.0800000000000003E-3</v>
      </c>
      <c r="AM81" s="3">
        <v>3.5699999999999998E-3</v>
      </c>
      <c r="AN81" s="3">
        <v>2.5600000000000002E-3</v>
      </c>
      <c r="AO81" s="3">
        <v>1.75E-3</v>
      </c>
      <c r="AP81" s="3">
        <v>1.2199999999999999E-3</v>
      </c>
      <c r="AQ81" s="3">
        <v>8.1999999999999998E-4</v>
      </c>
      <c r="AR81" s="3">
        <v>5.4000000000000001E-4</v>
      </c>
      <c r="AS81" s="3">
        <v>3.6000000000000002E-4</v>
      </c>
      <c r="AT81" s="3">
        <v>2.3000000000000001E-4</v>
      </c>
      <c r="AU81" s="3">
        <v>1.4999999999999999E-4</v>
      </c>
      <c r="AV81" s="3">
        <v>1E-4</v>
      </c>
      <c r="AW81" s="3">
        <v>6.0000000000000002E-5</v>
      </c>
      <c r="AX81" s="5">
        <f>P_A[[#This Row],[8+]]-P_A[[#This Row],[9+]]</f>
        <v>3.069999999999995E-2</v>
      </c>
      <c r="AY81" s="5">
        <f>P_A[[#This Row],[9+]]-P_A[[#This Row],[10+]]</f>
        <v>3.6670000000000091E-2</v>
      </c>
      <c r="AZ81" s="5">
        <f>P_A[[#This Row],[10+]]-P_A[[#This Row],[11+]]</f>
        <v>3.6309999999999953E-2</v>
      </c>
      <c r="BA81" s="5">
        <f>P_A[[#This Row],[11+]]-P_A[[#This Row],[12+]]</f>
        <v>4.222999999999999E-2</v>
      </c>
      <c r="BB81" s="5">
        <f>P_A[[#This Row],[12+]]-P_A[[#This Row],[13+]]</f>
        <v>4.451000000000005E-2</v>
      </c>
      <c r="BC81" s="5">
        <f>P_A[[#This Row],[13+]]-P_A[[#This Row],[14+]]</f>
        <v>4.2349999999999999E-2</v>
      </c>
      <c r="BD81" s="5">
        <f>P_A[[#This Row],[14+]]-P_A[[#This Row],[15+]]</f>
        <v>4.7309999999999963E-2</v>
      </c>
      <c r="BE81" s="5">
        <f>P_A[[#This Row],[15+]]-P_A[[#This Row],[16+]]</f>
        <v>4.383999999999999E-2</v>
      </c>
      <c r="BF81" s="5">
        <f>P_A[[#This Row],[16+]]-P_A[[#This Row],[17+]]</f>
        <v>4.769000000000001E-2</v>
      </c>
      <c r="BG81" s="5">
        <f>P_A[[#This Row],[17+]]-P_A[[#This Row],[18+]]</f>
        <v>4.3040000000000023E-2</v>
      </c>
      <c r="BH81" s="5">
        <f>P_A[[#This Row],[18+]]-P_A[[#This Row],[19+]]</f>
        <v>4.5599999999999974E-2</v>
      </c>
      <c r="BI81" s="5">
        <f>P_A[[#This Row],[19+]]-P_A[[#This Row],[20+]]</f>
        <v>4.3619999999999992E-2</v>
      </c>
      <c r="BJ81" s="5">
        <f>P_A[[#This Row],[20+]]-P_A[[#This Row],[21+]]</f>
        <v>3.782000000000002E-2</v>
      </c>
      <c r="BK81" s="5">
        <f>P_A[[#This Row],[21+]]-P_A[[#This Row],[22+]]</f>
        <v>3.8489999999999996E-2</v>
      </c>
      <c r="BL81" s="5">
        <f>P_A[[#This Row],[22+]]-P_A[[#This Row],[23+]]</f>
        <v>3.2489999999999991E-2</v>
      </c>
      <c r="BM81" s="5">
        <f>P_A[[#This Row],[23+]]-P_A[[#This Row],[24+]]</f>
        <v>3.2210000000000016E-2</v>
      </c>
      <c r="BN81" s="5">
        <f>P_A[[#This Row],[24+]]-P_A[[#This Row],[25+]]</f>
        <v>2.8749999999999998E-2</v>
      </c>
      <c r="BO81" s="5">
        <f>P_A[[#This Row],[25+]]-P_A[[#This Row],[26+]]</f>
        <v>2.3309999999999997E-2</v>
      </c>
      <c r="BP81" s="5">
        <f>P_A[[#This Row],[26+]]-P_A[[#This Row],[27+]]</f>
        <v>2.2199999999999998E-2</v>
      </c>
      <c r="BQ81" s="5">
        <f>P_A[[#This Row],[27+]]-P_A[[#This Row],[28+]]</f>
        <v>1.7530000000000004E-2</v>
      </c>
      <c r="BR81" s="5">
        <f>P_A[[#This Row],[28+]]-P_A[[#This Row],[29+]]</f>
        <v>1.6259999999999997E-2</v>
      </c>
      <c r="BS81" s="5">
        <f>P_A[[#This Row],[29+]]-P_A[[#This Row],[30+]]</f>
        <v>1.2509999999999993E-2</v>
      </c>
      <c r="BT81" s="5">
        <f>P_A[[#This Row],[30+]]-P_A[[#This Row],[31+]]</f>
        <v>1.1300000000000004E-2</v>
      </c>
      <c r="BU81" s="5">
        <f>P_A[[#This Row],[31+]]-P_A[[#This Row],[32+]]</f>
        <v>9.1499999999999984E-3</v>
      </c>
      <c r="BV81" s="5">
        <f>P_A[[#This Row],[32+]]-P_A[[#This Row],[33+]]</f>
        <v>6.7499999999999991E-3</v>
      </c>
      <c r="BW81" s="5">
        <f>P_A[[#This Row],[33+]]-P_A[[#This Row],[34+]]</f>
        <v>5.8700000000000002E-3</v>
      </c>
      <c r="BX81" s="5">
        <f>P_A[[#This Row],[34+]]-P_A[[#This Row],[35+]]</f>
        <v>4.2200000000000015E-3</v>
      </c>
      <c r="BY81" s="5">
        <f>P_A[[#This Row],[35+]]-P_A[[#This Row],[36+]]</f>
        <v>3.5700000000000003E-3</v>
      </c>
      <c r="BZ81" s="5">
        <f>P_A[[#This Row],[36+]]-P_A[[#This Row],[37+]]</f>
        <v>2.6899999999999997E-3</v>
      </c>
      <c r="CA81" s="5">
        <f>P_A[[#This Row],[37+]]-P_A[[#This Row],[38+]]</f>
        <v>1.8699999999999993E-3</v>
      </c>
      <c r="CB81" s="5">
        <f>P_A[[#This Row],[38+]]-P_A[[#This Row],[39+]]</f>
        <v>1.5100000000000005E-3</v>
      </c>
      <c r="CC81" s="5">
        <f>P_A[[#This Row],[39+]]-P_A[[#This Row],[40+]]</f>
        <v>1.0099999999999996E-3</v>
      </c>
      <c r="CD81" s="5">
        <f>P_A[[#This Row],[40+]]-P_A[[#This Row],[41+]]</f>
        <v>8.1000000000000017E-4</v>
      </c>
      <c r="CE81" s="5">
        <f>P_A[[#This Row],[41+]]-P_A[[#This Row],[42+]]</f>
        <v>5.3000000000000009E-4</v>
      </c>
      <c r="CF81" s="5">
        <f>P_A[[#This Row],[42+]]-P_A[[#This Row],[43+]]</f>
        <v>3.9999999999999996E-4</v>
      </c>
      <c r="CG81" s="5">
        <f>P_A[[#This Row],[43+]]-P_A[[#This Row],[44+]]</f>
        <v>2.7999999999999998E-4</v>
      </c>
      <c r="CH81" s="5">
        <f>P_A[[#This Row],[44+]]-P_A[[#This Row],[45+]]</f>
        <v>1.7999999999999998E-4</v>
      </c>
      <c r="CI81" s="5">
        <f>P_A[[#This Row],[45+]]-P_A[[#This Row],[46+]]</f>
        <v>1.3000000000000002E-4</v>
      </c>
      <c r="CJ81" s="5">
        <f>P_A[[#This Row],[46+]]-P_A[[#This Row],[47+]]</f>
        <v>8.000000000000002E-5</v>
      </c>
      <c r="CK81" s="5">
        <f>P_A[[#This Row],[47+]]-P_A[[#This Row],[48+]]</f>
        <v>4.9999999999999982E-5</v>
      </c>
      <c r="CL81" s="5">
        <f>P_A[[#This Row],[48+]]-P_A[[#This Row],[49+]]</f>
        <v>4.0000000000000003E-5</v>
      </c>
    </row>
    <row r="82" spans="1:90" x14ac:dyDescent="0.25">
      <c r="A82" s="10">
        <v>22400791</v>
      </c>
      <c r="B82" t="s">
        <v>165</v>
      </c>
      <c r="C82" t="s">
        <v>132</v>
      </c>
      <c r="D82" s="11">
        <v>0.8125</v>
      </c>
      <c r="E82" s="9" t="str">
        <f>HYPERLINK("https://www.nba.com/stats/player/1630570/boxscores-traditional", "Trendon Watford")</f>
        <v>Trendon Watford</v>
      </c>
      <c r="F82">
        <v>13</v>
      </c>
      <c r="G82" s="4">
        <v>5.55</v>
      </c>
      <c r="H82" s="3">
        <v>0.81594</v>
      </c>
      <c r="I82" s="3">
        <v>0.76424000000000003</v>
      </c>
      <c r="J82" s="3">
        <v>0.70540000000000003</v>
      </c>
      <c r="K82" s="3">
        <v>0.64058000000000004</v>
      </c>
      <c r="L82" s="3">
        <v>0.57142000000000004</v>
      </c>
      <c r="M82" s="3">
        <v>0.5</v>
      </c>
      <c r="N82" s="3">
        <v>0.42858000000000002</v>
      </c>
      <c r="O82" s="3">
        <v>0.35942000000000002</v>
      </c>
      <c r="P82" s="3">
        <v>0.29459999999999997</v>
      </c>
      <c r="Q82" s="3">
        <v>0.23576</v>
      </c>
      <c r="R82" s="3">
        <v>0.18406</v>
      </c>
      <c r="S82" s="3">
        <v>0.14007</v>
      </c>
      <c r="T82" s="3">
        <v>0.10383000000000001</v>
      </c>
      <c r="U82" s="3">
        <v>7.4929999999999997E-2</v>
      </c>
      <c r="V82" s="3">
        <v>5.262E-2</v>
      </c>
      <c r="W82" s="3">
        <v>3.5929999999999997E-2</v>
      </c>
      <c r="X82" s="3">
        <v>2.385E-2</v>
      </c>
      <c r="Y82" s="3">
        <v>1.5389999999999999E-2</v>
      </c>
      <c r="Z82" s="3">
        <v>9.6399999999999993E-3</v>
      </c>
      <c r="AA82" s="3">
        <v>5.8700000000000002E-3</v>
      </c>
      <c r="AB82" s="3">
        <v>3.47E-3</v>
      </c>
      <c r="AC82" s="3">
        <v>1.99E-3</v>
      </c>
      <c r="AD82" s="3">
        <v>1.1100000000000001E-3</v>
      </c>
      <c r="AE82" s="3">
        <v>5.9999999999999995E-4</v>
      </c>
      <c r="AF82" s="3">
        <v>3.1E-4</v>
      </c>
      <c r="AG82" s="3">
        <v>1.6000000000000001E-4</v>
      </c>
      <c r="AH82" s="3">
        <v>8.0000000000000007E-5</v>
      </c>
      <c r="AI82" s="3">
        <v>4.0000000000000003E-5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P_A[[#This Row],[8+]]-P_A[[#This Row],[9+]]</f>
        <v>5.1699999999999968E-2</v>
      </c>
      <c r="AY82" s="5">
        <f>P_A[[#This Row],[9+]]-P_A[[#This Row],[10+]]</f>
        <v>5.8840000000000003E-2</v>
      </c>
      <c r="AZ82" s="5">
        <f>P_A[[#This Row],[10+]]-P_A[[#This Row],[11+]]</f>
        <v>6.4819999999999989E-2</v>
      </c>
      <c r="BA82" s="5">
        <f>P_A[[#This Row],[11+]]-P_A[[#This Row],[12+]]</f>
        <v>6.9159999999999999E-2</v>
      </c>
      <c r="BB82" s="5">
        <f>P_A[[#This Row],[12+]]-P_A[[#This Row],[13+]]</f>
        <v>7.1420000000000039E-2</v>
      </c>
      <c r="BC82" s="5">
        <f>P_A[[#This Row],[13+]]-P_A[[#This Row],[14+]]</f>
        <v>7.1419999999999983E-2</v>
      </c>
      <c r="BD82" s="5">
        <f>P_A[[#This Row],[14+]]-P_A[[#This Row],[15+]]</f>
        <v>6.9159999999999999E-2</v>
      </c>
      <c r="BE82" s="5">
        <f>P_A[[#This Row],[15+]]-P_A[[#This Row],[16+]]</f>
        <v>6.4820000000000044E-2</v>
      </c>
      <c r="BF82" s="5">
        <f>P_A[[#This Row],[16+]]-P_A[[#This Row],[17+]]</f>
        <v>5.8839999999999976E-2</v>
      </c>
      <c r="BG82" s="5">
        <f>P_A[[#This Row],[17+]]-P_A[[#This Row],[18+]]</f>
        <v>5.1699999999999996E-2</v>
      </c>
      <c r="BH82" s="5">
        <f>P_A[[#This Row],[18+]]-P_A[[#This Row],[19+]]</f>
        <v>4.3990000000000001E-2</v>
      </c>
      <c r="BI82" s="5">
        <f>P_A[[#This Row],[19+]]-P_A[[#This Row],[20+]]</f>
        <v>3.6239999999999994E-2</v>
      </c>
      <c r="BJ82" s="5">
        <f>P_A[[#This Row],[20+]]-P_A[[#This Row],[21+]]</f>
        <v>2.8900000000000009E-2</v>
      </c>
      <c r="BK82" s="5">
        <f>P_A[[#This Row],[21+]]-P_A[[#This Row],[22+]]</f>
        <v>2.2309999999999997E-2</v>
      </c>
      <c r="BL82" s="5">
        <f>P_A[[#This Row],[22+]]-P_A[[#This Row],[23+]]</f>
        <v>1.6690000000000003E-2</v>
      </c>
      <c r="BM82" s="5">
        <f>P_A[[#This Row],[23+]]-P_A[[#This Row],[24+]]</f>
        <v>1.2079999999999997E-2</v>
      </c>
      <c r="BN82" s="5">
        <f>P_A[[#This Row],[24+]]-P_A[[#This Row],[25+]]</f>
        <v>8.4600000000000005E-3</v>
      </c>
      <c r="BO82" s="5">
        <f>P_A[[#This Row],[25+]]-P_A[[#This Row],[26+]]</f>
        <v>5.7499999999999999E-3</v>
      </c>
      <c r="BP82" s="5">
        <f>P_A[[#This Row],[26+]]-P_A[[#This Row],[27+]]</f>
        <v>3.769999999999999E-3</v>
      </c>
      <c r="BQ82" s="5">
        <f>P_A[[#This Row],[27+]]-P_A[[#This Row],[28+]]</f>
        <v>2.4000000000000002E-3</v>
      </c>
      <c r="BR82" s="5">
        <f>P_A[[#This Row],[28+]]-P_A[[#This Row],[29+]]</f>
        <v>1.48E-3</v>
      </c>
      <c r="BS82" s="5">
        <f>P_A[[#This Row],[29+]]-P_A[[#This Row],[30+]]</f>
        <v>8.7999999999999992E-4</v>
      </c>
      <c r="BT82" s="5">
        <f>P_A[[#This Row],[30+]]-P_A[[#This Row],[31+]]</f>
        <v>5.1000000000000015E-4</v>
      </c>
      <c r="BU82" s="5">
        <f>P_A[[#This Row],[31+]]-P_A[[#This Row],[32+]]</f>
        <v>2.8999999999999995E-4</v>
      </c>
      <c r="BV82" s="5">
        <f>P_A[[#This Row],[32+]]-P_A[[#This Row],[33+]]</f>
        <v>1.4999999999999999E-4</v>
      </c>
      <c r="BW82" s="5">
        <f>P_A[[#This Row],[33+]]-P_A[[#This Row],[34+]]</f>
        <v>8.0000000000000007E-5</v>
      </c>
      <c r="BX82" s="5">
        <f>P_A[[#This Row],[34+]]-P_A[[#This Row],[35+]]</f>
        <v>4.0000000000000003E-5</v>
      </c>
      <c r="BY82" s="5">
        <f>P_A[[#This Row],[35+]]-P_A[[#This Row],[36+]]</f>
        <v>4.0000000000000003E-5</v>
      </c>
      <c r="BZ82" s="5">
        <f>P_A[[#This Row],[36+]]-P_A[[#This Row],[37+]]</f>
        <v>0</v>
      </c>
      <c r="CA82" s="5">
        <f>P_A[[#This Row],[37+]]-P_A[[#This Row],[38+]]</f>
        <v>0</v>
      </c>
      <c r="CB82" s="5">
        <f>P_A[[#This Row],[38+]]-P_A[[#This Row],[39+]]</f>
        <v>0</v>
      </c>
      <c r="CC82" s="5">
        <f>P_A[[#This Row],[39+]]-P_A[[#This Row],[40+]]</f>
        <v>0</v>
      </c>
      <c r="CD82" s="5">
        <f>P_A[[#This Row],[40+]]-P_A[[#This Row],[41+]]</f>
        <v>0</v>
      </c>
      <c r="CE82" s="5">
        <f>P_A[[#This Row],[41+]]-P_A[[#This Row],[42+]]</f>
        <v>0</v>
      </c>
      <c r="CF82" s="5">
        <f>P_A[[#This Row],[42+]]-P_A[[#This Row],[43+]]</f>
        <v>0</v>
      </c>
      <c r="CG82" s="5">
        <f>P_A[[#This Row],[43+]]-P_A[[#This Row],[44+]]</f>
        <v>0</v>
      </c>
      <c r="CH82" s="5">
        <f>P_A[[#This Row],[44+]]-P_A[[#This Row],[45+]]</f>
        <v>0</v>
      </c>
      <c r="CI82" s="5">
        <f>P_A[[#This Row],[45+]]-P_A[[#This Row],[46+]]</f>
        <v>0</v>
      </c>
      <c r="CJ82" s="5">
        <f>P_A[[#This Row],[46+]]-P_A[[#This Row],[47+]]</f>
        <v>0</v>
      </c>
      <c r="CK82" s="5">
        <f>P_A[[#This Row],[47+]]-P_A[[#This Row],[48+]]</f>
        <v>0</v>
      </c>
      <c r="CL82" s="5">
        <f>P_A[[#This Row],[48+]]-P_A[[#This Row],[49+]]</f>
        <v>0</v>
      </c>
    </row>
    <row r="83" spans="1:90" x14ac:dyDescent="0.25">
      <c r="A83" s="10">
        <v>22400791</v>
      </c>
      <c r="B83" t="s">
        <v>165</v>
      </c>
      <c r="C83" t="s">
        <v>132</v>
      </c>
      <c r="D83" s="11">
        <v>0.8125</v>
      </c>
      <c r="E83" s="9" t="str">
        <f>HYPERLINK("https://www.nba.com/stats/player/1627732/boxscores-traditional", "Ben Simmons")</f>
        <v>Ben Simmons</v>
      </c>
      <c r="F83">
        <v>11.25</v>
      </c>
      <c r="G83" s="4">
        <v>3.7</v>
      </c>
      <c r="H83" s="3">
        <v>0.81057000000000001</v>
      </c>
      <c r="I83" s="3">
        <v>0.72907</v>
      </c>
      <c r="J83" s="3">
        <v>0.63307000000000002</v>
      </c>
      <c r="K83" s="3">
        <v>0.52790000000000004</v>
      </c>
      <c r="L83" s="3">
        <v>0.42074</v>
      </c>
      <c r="M83" s="3">
        <v>0.31918000000000002</v>
      </c>
      <c r="N83" s="3">
        <v>0.22964999999999999</v>
      </c>
      <c r="O83" s="3">
        <v>0.15625</v>
      </c>
      <c r="P83" s="3">
        <v>0.10027</v>
      </c>
      <c r="Q83" s="3">
        <v>6.0569999999999999E-2</v>
      </c>
      <c r="R83" s="3">
        <v>3.4380000000000001E-2</v>
      </c>
      <c r="S83" s="3">
        <v>1.831E-2</v>
      </c>
      <c r="T83" s="3">
        <v>9.1400000000000006E-3</v>
      </c>
      <c r="U83" s="3">
        <v>4.15E-3</v>
      </c>
      <c r="V83" s="3">
        <v>1.81E-3</v>
      </c>
      <c r="W83" s="3">
        <v>7.3999999999999999E-4</v>
      </c>
      <c r="X83" s="3">
        <v>2.7999999999999998E-4</v>
      </c>
      <c r="Y83" s="3">
        <v>1E-4</v>
      </c>
      <c r="Z83" s="3">
        <v>3.0000000000000001E-5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8.1500000000000017E-2</v>
      </c>
      <c r="AY83" s="5">
        <f>P_A[[#This Row],[9+]]-P_A[[#This Row],[10+]]</f>
        <v>9.5999999999999974E-2</v>
      </c>
      <c r="AZ83" s="5">
        <f>P_A[[#This Row],[10+]]-P_A[[#This Row],[11+]]</f>
        <v>0.10516999999999999</v>
      </c>
      <c r="BA83" s="5">
        <f>P_A[[#This Row],[11+]]-P_A[[#This Row],[12+]]</f>
        <v>0.10716000000000003</v>
      </c>
      <c r="BB83" s="5">
        <f>P_A[[#This Row],[12+]]-P_A[[#This Row],[13+]]</f>
        <v>0.10155999999999998</v>
      </c>
      <c r="BC83" s="5">
        <f>P_A[[#This Row],[13+]]-P_A[[#This Row],[14+]]</f>
        <v>8.9530000000000026E-2</v>
      </c>
      <c r="BD83" s="5">
        <f>P_A[[#This Row],[14+]]-P_A[[#This Row],[15+]]</f>
        <v>7.3399999999999993E-2</v>
      </c>
      <c r="BE83" s="5">
        <f>P_A[[#This Row],[15+]]-P_A[[#This Row],[16+]]</f>
        <v>5.5980000000000002E-2</v>
      </c>
      <c r="BF83" s="5">
        <f>P_A[[#This Row],[16+]]-P_A[[#This Row],[17+]]</f>
        <v>3.9699999999999999E-2</v>
      </c>
      <c r="BG83" s="5">
        <f>P_A[[#This Row],[17+]]-P_A[[#This Row],[18+]]</f>
        <v>2.6189999999999998E-2</v>
      </c>
      <c r="BH83" s="5">
        <f>P_A[[#This Row],[18+]]-P_A[[#This Row],[19+]]</f>
        <v>1.6070000000000001E-2</v>
      </c>
      <c r="BI83" s="5">
        <f>P_A[[#This Row],[19+]]-P_A[[#This Row],[20+]]</f>
        <v>9.1699999999999993E-3</v>
      </c>
      <c r="BJ83" s="5">
        <f>P_A[[#This Row],[20+]]-P_A[[#This Row],[21+]]</f>
        <v>4.9900000000000005E-3</v>
      </c>
      <c r="BK83" s="5">
        <f>P_A[[#This Row],[21+]]-P_A[[#This Row],[22+]]</f>
        <v>2.3400000000000001E-3</v>
      </c>
      <c r="BL83" s="5">
        <f>P_A[[#This Row],[22+]]-P_A[[#This Row],[23+]]</f>
        <v>1.07E-3</v>
      </c>
      <c r="BM83" s="5">
        <f>P_A[[#This Row],[23+]]-P_A[[#This Row],[24+]]</f>
        <v>4.6000000000000001E-4</v>
      </c>
      <c r="BN83" s="5">
        <f>P_A[[#This Row],[24+]]-P_A[[#This Row],[25+]]</f>
        <v>1.7999999999999998E-4</v>
      </c>
      <c r="BO83" s="5">
        <f>P_A[[#This Row],[25+]]-P_A[[#This Row],[26+]]</f>
        <v>7.0000000000000007E-5</v>
      </c>
      <c r="BP83" s="5">
        <f>P_A[[#This Row],[26+]]-P_A[[#This Row],[27+]]</f>
        <v>3.0000000000000001E-5</v>
      </c>
      <c r="BQ83" s="5">
        <f>P_A[[#This Row],[27+]]-P_A[[#This Row],[28+]]</f>
        <v>0</v>
      </c>
      <c r="BR83" s="5">
        <f>P_A[[#This Row],[28+]]-P_A[[#This Row],[29+]]</f>
        <v>0</v>
      </c>
      <c r="BS83" s="5">
        <f>P_A[[#This Row],[29+]]-P_A[[#This Row],[30+]]</f>
        <v>0</v>
      </c>
      <c r="BT83" s="5">
        <f>P_A[[#This Row],[30+]]-P_A[[#This Row],[31+]]</f>
        <v>0</v>
      </c>
      <c r="BU83" s="5">
        <f>P_A[[#This Row],[31+]]-P_A[[#This Row],[32+]]</f>
        <v>0</v>
      </c>
      <c r="BV83" s="5">
        <f>P_A[[#This Row],[32+]]-P_A[[#This Row],[33+]]</f>
        <v>0</v>
      </c>
      <c r="BW83" s="5">
        <f>P_A[[#This Row],[33+]]-P_A[[#This Row],[34+]]</f>
        <v>0</v>
      </c>
      <c r="BX83" s="5">
        <f>P_A[[#This Row],[34+]]-P_A[[#This Row],[35+]]</f>
        <v>0</v>
      </c>
      <c r="BY83" s="5">
        <f>P_A[[#This Row],[35+]]-P_A[[#This Row],[36+]]</f>
        <v>0</v>
      </c>
      <c r="BZ83" s="5">
        <f>P_A[[#This Row],[36+]]-P_A[[#This Row],[37+]]</f>
        <v>0</v>
      </c>
      <c r="CA83" s="5">
        <f>P_A[[#This Row],[37+]]-P_A[[#This Row],[38+]]</f>
        <v>0</v>
      </c>
      <c r="CB83" s="5">
        <f>P_A[[#This Row],[38+]]-P_A[[#This Row],[39+]]</f>
        <v>0</v>
      </c>
      <c r="CC83" s="5">
        <f>P_A[[#This Row],[39+]]-P_A[[#This Row],[40+]]</f>
        <v>0</v>
      </c>
      <c r="CD83" s="5">
        <f>P_A[[#This Row],[40+]]-P_A[[#This Row],[41+]]</f>
        <v>0</v>
      </c>
      <c r="CE83" s="5">
        <f>P_A[[#This Row],[41+]]-P_A[[#This Row],[42+]]</f>
        <v>0</v>
      </c>
      <c r="CF83" s="5">
        <f>P_A[[#This Row],[42+]]-P_A[[#This Row],[43+]]</f>
        <v>0</v>
      </c>
      <c r="CG83" s="5">
        <f>P_A[[#This Row],[43+]]-P_A[[#This Row],[44+]]</f>
        <v>0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22400791</v>
      </c>
      <c r="B84" t="s">
        <v>165</v>
      </c>
      <c r="C84" t="s">
        <v>132</v>
      </c>
      <c r="D84" s="11">
        <v>0.8125</v>
      </c>
      <c r="E84" s="9" t="str">
        <f>HYPERLINK("https://www.nba.com/stats/player/1641727/boxscores-traditional", "Dariq Whitehead")</f>
        <v>Dariq Whitehead</v>
      </c>
      <c r="F84">
        <v>11.33</v>
      </c>
      <c r="G84" s="4">
        <v>6.5490000000000004</v>
      </c>
      <c r="H84" s="3">
        <v>0.69496999999999998</v>
      </c>
      <c r="I84" s="3">
        <v>0.64058000000000004</v>
      </c>
      <c r="J84" s="3">
        <v>0.57926</v>
      </c>
      <c r="K84" s="3">
        <v>0.51993999999999996</v>
      </c>
      <c r="L84" s="3">
        <v>0.46017000000000002</v>
      </c>
      <c r="M84" s="3">
        <v>0.39743000000000001</v>
      </c>
      <c r="N84" s="3">
        <v>0.34089999999999998</v>
      </c>
      <c r="O84" s="3">
        <v>0.28774</v>
      </c>
      <c r="P84" s="3">
        <v>0.23885000000000001</v>
      </c>
      <c r="Q84" s="3">
        <v>0.19214999999999999</v>
      </c>
      <c r="R84" s="3">
        <v>0.15386</v>
      </c>
      <c r="S84" s="3">
        <v>0.121</v>
      </c>
      <c r="T84" s="3">
        <v>9.3420000000000003E-2</v>
      </c>
      <c r="U84" s="3">
        <v>6.9440000000000002E-2</v>
      </c>
      <c r="V84" s="3">
        <v>5.1549999999999999E-2</v>
      </c>
      <c r="W84" s="3">
        <v>3.7539999999999997E-2</v>
      </c>
      <c r="X84" s="3">
        <v>2.6800000000000001E-2</v>
      </c>
      <c r="Y84" s="3">
        <v>1.831E-2</v>
      </c>
      <c r="Z84" s="3">
        <v>1.255E-2</v>
      </c>
      <c r="AA84" s="3">
        <v>8.4200000000000004E-3</v>
      </c>
      <c r="AB84" s="3">
        <v>5.3899999999999998E-3</v>
      </c>
      <c r="AC84" s="3">
        <v>3.47E-3</v>
      </c>
      <c r="AD84" s="3">
        <v>2.1900000000000001E-3</v>
      </c>
      <c r="AE84" s="3">
        <v>1.3500000000000001E-3</v>
      </c>
      <c r="AF84" s="3">
        <v>7.9000000000000001E-4</v>
      </c>
      <c r="AG84" s="3">
        <v>4.6999999999999999E-4</v>
      </c>
      <c r="AH84" s="3">
        <v>2.7E-4</v>
      </c>
      <c r="AI84" s="3">
        <v>1.4999999999999999E-4</v>
      </c>
      <c r="AJ84" s="3">
        <v>8.0000000000000007E-5</v>
      </c>
      <c r="AK84" s="3">
        <v>4.0000000000000003E-5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5.4389999999999938E-2</v>
      </c>
      <c r="AY84" s="5">
        <f>P_A[[#This Row],[9+]]-P_A[[#This Row],[10+]]</f>
        <v>6.1320000000000041E-2</v>
      </c>
      <c r="AZ84" s="5">
        <f>P_A[[#This Row],[10+]]-P_A[[#This Row],[11+]]</f>
        <v>5.9320000000000039E-2</v>
      </c>
      <c r="BA84" s="5">
        <f>P_A[[#This Row],[11+]]-P_A[[#This Row],[12+]]</f>
        <v>5.9769999999999934E-2</v>
      </c>
      <c r="BB84" s="5">
        <f>P_A[[#This Row],[12+]]-P_A[[#This Row],[13+]]</f>
        <v>6.2740000000000018E-2</v>
      </c>
      <c r="BC84" s="5">
        <f>P_A[[#This Row],[13+]]-P_A[[#This Row],[14+]]</f>
        <v>5.6530000000000025E-2</v>
      </c>
      <c r="BD84" s="5">
        <f>P_A[[#This Row],[14+]]-P_A[[#This Row],[15+]]</f>
        <v>5.3159999999999985E-2</v>
      </c>
      <c r="BE84" s="5">
        <f>P_A[[#This Row],[15+]]-P_A[[#This Row],[16+]]</f>
        <v>4.8889999999999989E-2</v>
      </c>
      <c r="BF84" s="5">
        <f>P_A[[#This Row],[16+]]-P_A[[#This Row],[17+]]</f>
        <v>4.6700000000000019E-2</v>
      </c>
      <c r="BG84" s="5">
        <f>P_A[[#This Row],[17+]]-P_A[[#This Row],[18+]]</f>
        <v>3.8289999999999991E-2</v>
      </c>
      <c r="BH84" s="5">
        <f>P_A[[#This Row],[18+]]-P_A[[#This Row],[19+]]</f>
        <v>3.286E-2</v>
      </c>
      <c r="BI84" s="5">
        <f>P_A[[#This Row],[19+]]-P_A[[#This Row],[20+]]</f>
        <v>2.7579999999999993E-2</v>
      </c>
      <c r="BJ84" s="5">
        <f>P_A[[#This Row],[20+]]-P_A[[#This Row],[21+]]</f>
        <v>2.3980000000000001E-2</v>
      </c>
      <c r="BK84" s="5">
        <f>P_A[[#This Row],[21+]]-P_A[[#This Row],[22+]]</f>
        <v>1.7890000000000003E-2</v>
      </c>
      <c r="BL84" s="5">
        <f>P_A[[#This Row],[22+]]-P_A[[#This Row],[23+]]</f>
        <v>1.4010000000000002E-2</v>
      </c>
      <c r="BM84" s="5">
        <f>P_A[[#This Row],[23+]]-P_A[[#This Row],[24+]]</f>
        <v>1.0739999999999996E-2</v>
      </c>
      <c r="BN84" s="5">
        <f>P_A[[#This Row],[24+]]-P_A[[#This Row],[25+]]</f>
        <v>8.490000000000001E-3</v>
      </c>
      <c r="BO84" s="5">
        <f>P_A[[#This Row],[25+]]-P_A[[#This Row],[26+]]</f>
        <v>5.7599999999999995E-3</v>
      </c>
      <c r="BP84" s="5">
        <f>P_A[[#This Row],[26+]]-P_A[[#This Row],[27+]]</f>
        <v>4.13E-3</v>
      </c>
      <c r="BQ84" s="5">
        <f>P_A[[#This Row],[27+]]-P_A[[#This Row],[28+]]</f>
        <v>3.0300000000000006E-3</v>
      </c>
      <c r="BR84" s="5">
        <f>P_A[[#This Row],[28+]]-P_A[[#This Row],[29+]]</f>
        <v>1.9199999999999998E-3</v>
      </c>
      <c r="BS84" s="5">
        <f>P_A[[#This Row],[29+]]-P_A[[#This Row],[30+]]</f>
        <v>1.2799999999999999E-3</v>
      </c>
      <c r="BT84" s="5">
        <f>P_A[[#This Row],[30+]]-P_A[[#This Row],[31+]]</f>
        <v>8.4000000000000003E-4</v>
      </c>
      <c r="BU84" s="5">
        <f>P_A[[#This Row],[31+]]-P_A[[#This Row],[32+]]</f>
        <v>5.6000000000000006E-4</v>
      </c>
      <c r="BV84" s="5">
        <f>P_A[[#This Row],[32+]]-P_A[[#This Row],[33+]]</f>
        <v>3.2000000000000003E-4</v>
      </c>
      <c r="BW84" s="5">
        <f>P_A[[#This Row],[33+]]-P_A[[#This Row],[34+]]</f>
        <v>1.9999999999999998E-4</v>
      </c>
      <c r="BX84" s="5">
        <f>P_A[[#This Row],[34+]]-P_A[[#This Row],[35+]]</f>
        <v>1.2000000000000002E-4</v>
      </c>
      <c r="BY84" s="5">
        <f>P_A[[#This Row],[35+]]-P_A[[#This Row],[36+]]</f>
        <v>6.999999999999998E-5</v>
      </c>
      <c r="BZ84" s="5">
        <f>P_A[[#This Row],[36+]]-P_A[[#This Row],[37+]]</f>
        <v>4.0000000000000003E-5</v>
      </c>
      <c r="CA84" s="5">
        <f>P_A[[#This Row],[37+]]-P_A[[#This Row],[38+]]</f>
        <v>4.0000000000000003E-5</v>
      </c>
      <c r="CB84" s="5">
        <f>P_A[[#This Row],[38+]]-P_A[[#This Row],[39+]]</f>
        <v>0</v>
      </c>
      <c r="CC84" s="5">
        <f>P_A[[#This Row],[39+]]-P_A[[#This Row],[40+]]</f>
        <v>0</v>
      </c>
      <c r="CD84" s="5">
        <f>P_A[[#This Row],[40+]]-P_A[[#This Row],[41+]]</f>
        <v>0</v>
      </c>
      <c r="CE84" s="5">
        <f>P_A[[#This Row],[41+]]-P_A[[#This Row],[42+]]</f>
        <v>0</v>
      </c>
      <c r="CF84" s="5">
        <f>P_A[[#This Row],[42+]]-P_A[[#This Row],[43+]]</f>
        <v>0</v>
      </c>
      <c r="CG84" s="5">
        <f>P_A[[#This Row],[43+]]-P_A[[#This Row],[44+]]</f>
        <v>0</v>
      </c>
      <c r="CH84" s="5">
        <f>P_A[[#This Row],[44+]]-P_A[[#This Row],[45+]]</f>
        <v>0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22400791</v>
      </c>
      <c r="B85" t="s">
        <v>165</v>
      </c>
      <c r="C85" t="s">
        <v>132</v>
      </c>
      <c r="D85" s="11">
        <v>0.8125</v>
      </c>
      <c r="E85" s="9" t="str">
        <f>HYPERLINK("https://www.nba.com/stats/player/1641787/boxscores-traditional", "Tosan Evbuomwan")</f>
        <v>Tosan Evbuomwan</v>
      </c>
      <c r="F85">
        <v>10.6</v>
      </c>
      <c r="G85" s="4">
        <v>5.4260000000000002</v>
      </c>
      <c r="H85" s="3">
        <v>0.68439000000000005</v>
      </c>
      <c r="I85" s="3">
        <v>0.61409000000000002</v>
      </c>
      <c r="J85" s="3">
        <v>0.54379999999999995</v>
      </c>
      <c r="K85" s="3">
        <v>0.47210000000000002</v>
      </c>
      <c r="L85" s="3">
        <v>0.39743000000000001</v>
      </c>
      <c r="M85" s="3">
        <v>0.32996999999999999</v>
      </c>
      <c r="N85" s="3">
        <v>0.26434999999999997</v>
      </c>
      <c r="O85" s="3">
        <v>0.20896999999999999</v>
      </c>
      <c r="P85" s="3">
        <v>0.15866</v>
      </c>
      <c r="Q85" s="3">
        <v>0.11899999999999999</v>
      </c>
      <c r="R85" s="3">
        <v>8.6910000000000001E-2</v>
      </c>
      <c r="S85" s="3">
        <v>6.0569999999999999E-2</v>
      </c>
      <c r="T85" s="3">
        <v>4.1820000000000003E-2</v>
      </c>
      <c r="U85" s="3">
        <v>2.743E-2</v>
      </c>
      <c r="V85" s="3">
        <v>1.7860000000000001E-2</v>
      </c>
      <c r="W85" s="3">
        <v>1.1010000000000001E-2</v>
      </c>
      <c r="X85" s="3">
        <v>6.7600000000000004E-3</v>
      </c>
      <c r="Y85" s="3">
        <v>4.0200000000000001E-3</v>
      </c>
      <c r="Z85" s="3">
        <v>2.2599999999999999E-3</v>
      </c>
      <c r="AA85" s="3">
        <v>1.2600000000000001E-3</v>
      </c>
      <c r="AB85" s="3">
        <v>6.6E-4</v>
      </c>
      <c r="AC85" s="3">
        <v>3.5E-4</v>
      </c>
      <c r="AD85" s="3">
        <v>1.7000000000000001E-4</v>
      </c>
      <c r="AE85" s="3">
        <v>8.0000000000000007E-5</v>
      </c>
      <c r="AF85" s="3">
        <v>4.0000000000000003E-5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P_A[[#This Row],[8+]]-P_A[[#This Row],[9+]]</f>
        <v>7.0300000000000029E-2</v>
      </c>
      <c r="AY85" s="5">
        <f>P_A[[#This Row],[9+]]-P_A[[#This Row],[10+]]</f>
        <v>7.0290000000000075E-2</v>
      </c>
      <c r="AZ85" s="5">
        <f>P_A[[#This Row],[10+]]-P_A[[#This Row],[11+]]</f>
        <v>7.169999999999993E-2</v>
      </c>
      <c r="BA85" s="5">
        <f>P_A[[#This Row],[11+]]-P_A[[#This Row],[12+]]</f>
        <v>7.4670000000000014E-2</v>
      </c>
      <c r="BB85" s="5">
        <f>P_A[[#This Row],[12+]]-P_A[[#This Row],[13+]]</f>
        <v>6.746000000000002E-2</v>
      </c>
      <c r="BC85" s="5">
        <f>P_A[[#This Row],[13+]]-P_A[[#This Row],[14+]]</f>
        <v>6.5620000000000012E-2</v>
      </c>
      <c r="BD85" s="5">
        <f>P_A[[#This Row],[14+]]-P_A[[#This Row],[15+]]</f>
        <v>5.5379999999999985E-2</v>
      </c>
      <c r="BE85" s="5">
        <f>P_A[[#This Row],[15+]]-P_A[[#This Row],[16+]]</f>
        <v>5.0309999999999994E-2</v>
      </c>
      <c r="BF85" s="5">
        <f>P_A[[#This Row],[16+]]-P_A[[#This Row],[17+]]</f>
        <v>3.9660000000000001E-2</v>
      </c>
      <c r="BG85" s="5">
        <f>P_A[[#This Row],[17+]]-P_A[[#This Row],[18+]]</f>
        <v>3.2089999999999994E-2</v>
      </c>
      <c r="BH85" s="5">
        <f>P_A[[#This Row],[18+]]-P_A[[#This Row],[19+]]</f>
        <v>2.6340000000000002E-2</v>
      </c>
      <c r="BI85" s="5">
        <f>P_A[[#This Row],[19+]]-P_A[[#This Row],[20+]]</f>
        <v>1.8749999999999996E-2</v>
      </c>
      <c r="BJ85" s="5">
        <f>P_A[[#This Row],[20+]]-P_A[[#This Row],[21+]]</f>
        <v>1.4390000000000003E-2</v>
      </c>
      <c r="BK85" s="5">
        <f>P_A[[#This Row],[21+]]-P_A[[#This Row],[22+]]</f>
        <v>9.5699999999999986E-3</v>
      </c>
      <c r="BL85" s="5">
        <f>P_A[[#This Row],[22+]]-P_A[[#This Row],[23+]]</f>
        <v>6.8500000000000002E-3</v>
      </c>
      <c r="BM85" s="5">
        <f>P_A[[#This Row],[23+]]-P_A[[#This Row],[24+]]</f>
        <v>4.2500000000000003E-3</v>
      </c>
      <c r="BN85" s="5">
        <f>P_A[[#This Row],[24+]]-P_A[[#This Row],[25+]]</f>
        <v>2.7400000000000002E-3</v>
      </c>
      <c r="BO85" s="5">
        <f>P_A[[#This Row],[25+]]-P_A[[#This Row],[26+]]</f>
        <v>1.7600000000000003E-3</v>
      </c>
      <c r="BP85" s="5">
        <f>P_A[[#This Row],[26+]]-P_A[[#This Row],[27+]]</f>
        <v>9.999999999999998E-4</v>
      </c>
      <c r="BQ85" s="5">
        <f>P_A[[#This Row],[27+]]-P_A[[#This Row],[28+]]</f>
        <v>6.0000000000000006E-4</v>
      </c>
      <c r="BR85" s="5">
        <f>P_A[[#This Row],[28+]]-P_A[[#This Row],[29+]]</f>
        <v>3.1E-4</v>
      </c>
      <c r="BS85" s="5">
        <f>P_A[[#This Row],[29+]]-P_A[[#This Row],[30+]]</f>
        <v>1.7999999999999998E-4</v>
      </c>
      <c r="BT85" s="5">
        <f>P_A[[#This Row],[30+]]-P_A[[#This Row],[31+]]</f>
        <v>9.0000000000000006E-5</v>
      </c>
      <c r="BU85" s="5">
        <f>P_A[[#This Row],[31+]]-P_A[[#This Row],[32+]]</f>
        <v>4.0000000000000003E-5</v>
      </c>
      <c r="BV85" s="5">
        <f>P_A[[#This Row],[32+]]-P_A[[#This Row],[33+]]</f>
        <v>4.0000000000000003E-5</v>
      </c>
      <c r="BW85" s="5">
        <f>P_A[[#This Row],[33+]]-P_A[[#This Row],[34+]]</f>
        <v>0</v>
      </c>
      <c r="BX85" s="5">
        <f>P_A[[#This Row],[34+]]-P_A[[#This Row],[35+]]</f>
        <v>0</v>
      </c>
      <c r="BY85" s="5">
        <f>P_A[[#This Row],[35+]]-P_A[[#This Row],[36+]]</f>
        <v>0</v>
      </c>
      <c r="BZ85" s="5">
        <f>P_A[[#This Row],[36+]]-P_A[[#This Row],[37+]]</f>
        <v>0</v>
      </c>
      <c r="CA85" s="5">
        <f>P_A[[#This Row],[37+]]-P_A[[#This Row],[38+]]</f>
        <v>0</v>
      </c>
      <c r="CB85" s="5">
        <f>P_A[[#This Row],[38+]]-P_A[[#This Row],[39+]]</f>
        <v>0</v>
      </c>
      <c r="CC85" s="5">
        <f>P_A[[#This Row],[39+]]-P_A[[#This Row],[40+]]</f>
        <v>0</v>
      </c>
      <c r="CD85" s="5">
        <f>P_A[[#This Row],[40+]]-P_A[[#This Row],[41+]]</f>
        <v>0</v>
      </c>
      <c r="CE85" s="5">
        <f>P_A[[#This Row],[41+]]-P_A[[#This Row],[42+]]</f>
        <v>0</v>
      </c>
      <c r="CF85" s="5">
        <f>P_A[[#This Row],[42+]]-P_A[[#This Row],[43+]]</f>
        <v>0</v>
      </c>
      <c r="CG85" s="5">
        <f>P_A[[#This Row],[43+]]-P_A[[#This Row],[44+]]</f>
        <v>0</v>
      </c>
      <c r="CH85" s="5">
        <f>P_A[[#This Row],[44+]]-P_A[[#This Row],[45+]]</f>
        <v>0</v>
      </c>
      <c r="CI85" s="5">
        <f>P_A[[#This Row],[45+]]-P_A[[#This Row],[46+]]</f>
        <v>0</v>
      </c>
      <c r="CJ85" s="5">
        <f>P_A[[#This Row],[46+]]-P_A[[#This Row],[47+]]</f>
        <v>0</v>
      </c>
      <c r="CK85" s="5">
        <f>P_A[[#This Row],[47+]]-P_A[[#This Row],[48+]]</f>
        <v>0</v>
      </c>
      <c r="CL85" s="5">
        <f>P_A[[#This Row],[48+]]-P_A[[#This Row],[49+]]</f>
        <v>0</v>
      </c>
    </row>
    <row r="86" spans="1:90" x14ac:dyDescent="0.25">
      <c r="A86" s="10">
        <v>22400791</v>
      </c>
      <c r="B86" t="s">
        <v>165</v>
      </c>
      <c r="C86" t="s">
        <v>132</v>
      </c>
      <c r="D86" s="11">
        <v>0.8125</v>
      </c>
      <c r="E86" s="9" t="str">
        <f>HYPERLINK("https://www.nba.com/stats/player/1641730/boxscores-traditional", "Noah Clowney")</f>
        <v>Noah Clowney</v>
      </c>
      <c r="F86">
        <v>9.1999999999999993</v>
      </c>
      <c r="G86" s="4">
        <v>2.5609999999999999</v>
      </c>
      <c r="H86" s="3">
        <v>0.68081999999999998</v>
      </c>
      <c r="I86" s="3">
        <v>0.53188000000000002</v>
      </c>
      <c r="J86" s="3">
        <v>0.37828000000000001</v>
      </c>
      <c r="K86" s="3">
        <v>0.24196000000000001</v>
      </c>
      <c r="L86" s="3">
        <v>0.13786000000000001</v>
      </c>
      <c r="M86" s="3">
        <v>6.9440000000000002E-2</v>
      </c>
      <c r="N86" s="3">
        <v>3.074E-2</v>
      </c>
      <c r="O86" s="3">
        <v>1.191E-2</v>
      </c>
      <c r="P86" s="3">
        <v>3.9100000000000003E-3</v>
      </c>
      <c r="Q86" s="3">
        <v>1.14E-3</v>
      </c>
      <c r="R86" s="3">
        <v>2.9E-4</v>
      </c>
      <c r="S86" s="3">
        <v>6.0000000000000002E-5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P_A[[#This Row],[8+]]-P_A[[#This Row],[9+]]</f>
        <v>0.14893999999999996</v>
      </c>
      <c r="AY86" s="5">
        <f>P_A[[#This Row],[9+]]-P_A[[#This Row],[10+]]</f>
        <v>0.15360000000000001</v>
      </c>
      <c r="AZ86" s="5">
        <f>P_A[[#This Row],[10+]]-P_A[[#This Row],[11+]]</f>
        <v>0.13632</v>
      </c>
      <c r="BA86" s="5">
        <f>P_A[[#This Row],[11+]]-P_A[[#This Row],[12+]]</f>
        <v>0.1041</v>
      </c>
      <c r="BB86" s="5">
        <f>P_A[[#This Row],[12+]]-P_A[[#This Row],[13+]]</f>
        <v>6.8420000000000009E-2</v>
      </c>
      <c r="BC86" s="5">
        <f>P_A[[#This Row],[13+]]-P_A[[#This Row],[14+]]</f>
        <v>3.8699999999999998E-2</v>
      </c>
      <c r="BD86" s="5">
        <f>P_A[[#This Row],[14+]]-P_A[[#This Row],[15+]]</f>
        <v>1.883E-2</v>
      </c>
      <c r="BE86" s="5">
        <f>P_A[[#This Row],[15+]]-P_A[[#This Row],[16+]]</f>
        <v>8.0000000000000002E-3</v>
      </c>
      <c r="BF86" s="5">
        <f>P_A[[#This Row],[16+]]-P_A[[#This Row],[17+]]</f>
        <v>2.7700000000000003E-3</v>
      </c>
      <c r="BG86" s="5">
        <f>P_A[[#This Row],[17+]]-P_A[[#This Row],[18+]]</f>
        <v>8.4999999999999995E-4</v>
      </c>
      <c r="BH86" s="5">
        <f>P_A[[#This Row],[18+]]-P_A[[#This Row],[19+]]</f>
        <v>2.3000000000000001E-4</v>
      </c>
      <c r="BI86" s="5">
        <f>P_A[[#This Row],[19+]]-P_A[[#This Row],[20+]]</f>
        <v>6.0000000000000002E-5</v>
      </c>
      <c r="BJ86" s="5">
        <f>P_A[[#This Row],[20+]]-P_A[[#This Row],[21+]]</f>
        <v>0</v>
      </c>
      <c r="BK86" s="5">
        <f>P_A[[#This Row],[21+]]-P_A[[#This Row],[22+]]</f>
        <v>0</v>
      </c>
      <c r="BL86" s="5">
        <f>P_A[[#This Row],[22+]]-P_A[[#This Row],[23+]]</f>
        <v>0</v>
      </c>
      <c r="BM86" s="5">
        <f>P_A[[#This Row],[23+]]-P_A[[#This Row],[24+]]</f>
        <v>0</v>
      </c>
      <c r="BN86" s="5">
        <f>P_A[[#This Row],[24+]]-P_A[[#This Row],[25+]]</f>
        <v>0</v>
      </c>
      <c r="BO86" s="5">
        <f>P_A[[#This Row],[25+]]-P_A[[#This Row],[26+]]</f>
        <v>0</v>
      </c>
      <c r="BP86" s="5">
        <f>P_A[[#This Row],[26+]]-P_A[[#This Row],[27+]]</f>
        <v>0</v>
      </c>
      <c r="BQ86" s="5">
        <f>P_A[[#This Row],[27+]]-P_A[[#This Row],[28+]]</f>
        <v>0</v>
      </c>
      <c r="BR86" s="5">
        <f>P_A[[#This Row],[28+]]-P_A[[#This Row],[29+]]</f>
        <v>0</v>
      </c>
      <c r="BS86" s="5">
        <f>P_A[[#This Row],[29+]]-P_A[[#This Row],[30+]]</f>
        <v>0</v>
      </c>
      <c r="BT86" s="5">
        <f>P_A[[#This Row],[30+]]-P_A[[#This Row],[31+]]</f>
        <v>0</v>
      </c>
      <c r="BU86" s="5">
        <f>P_A[[#This Row],[31+]]-P_A[[#This Row],[32+]]</f>
        <v>0</v>
      </c>
      <c r="BV86" s="5">
        <f>P_A[[#This Row],[32+]]-P_A[[#This Row],[33+]]</f>
        <v>0</v>
      </c>
      <c r="BW86" s="5">
        <f>P_A[[#This Row],[33+]]-P_A[[#This Row],[34+]]</f>
        <v>0</v>
      </c>
      <c r="BX86" s="5">
        <f>P_A[[#This Row],[34+]]-P_A[[#This Row],[35+]]</f>
        <v>0</v>
      </c>
      <c r="BY86" s="5">
        <f>P_A[[#This Row],[35+]]-P_A[[#This Row],[36+]]</f>
        <v>0</v>
      </c>
      <c r="BZ86" s="5">
        <f>P_A[[#This Row],[36+]]-P_A[[#This Row],[37+]]</f>
        <v>0</v>
      </c>
      <c r="CA86" s="5">
        <f>P_A[[#This Row],[37+]]-P_A[[#This Row],[38+]]</f>
        <v>0</v>
      </c>
      <c r="CB86" s="5">
        <f>P_A[[#This Row],[38+]]-P_A[[#This Row],[39+]]</f>
        <v>0</v>
      </c>
      <c r="CC86" s="5">
        <f>P_A[[#This Row],[39+]]-P_A[[#This Row],[40+]]</f>
        <v>0</v>
      </c>
      <c r="CD86" s="5">
        <f>P_A[[#This Row],[40+]]-P_A[[#This Row],[41+]]</f>
        <v>0</v>
      </c>
      <c r="CE86" s="5">
        <f>P_A[[#This Row],[41+]]-P_A[[#This Row],[42+]]</f>
        <v>0</v>
      </c>
      <c r="CF86" s="5">
        <f>P_A[[#This Row],[42+]]-P_A[[#This Row],[43+]]</f>
        <v>0</v>
      </c>
      <c r="CG86" s="5">
        <f>P_A[[#This Row],[43+]]-P_A[[#This Row],[44+]]</f>
        <v>0</v>
      </c>
      <c r="CH86" s="5">
        <f>P_A[[#This Row],[44+]]-P_A[[#This Row],[45+]]</f>
        <v>0</v>
      </c>
      <c r="CI86" s="5">
        <f>P_A[[#This Row],[45+]]-P_A[[#This Row],[46+]]</f>
        <v>0</v>
      </c>
      <c r="CJ86" s="5">
        <f>P_A[[#This Row],[46+]]-P_A[[#This Row],[47+]]</f>
        <v>0</v>
      </c>
      <c r="CK86" s="5">
        <f>P_A[[#This Row],[47+]]-P_A[[#This Row],[48+]]</f>
        <v>0</v>
      </c>
      <c r="CL86" s="5">
        <f>P_A[[#This Row],[48+]]-P_A[[#This Row],[49+]]</f>
        <v>0</v>
      </c>
    </row>
    <row r="87" spans="1:90" x14ac:dyDescent="0.25">
      <c r="A87" s="10">
        <v>22400791</v>
      </c>
      <c r="B87" t="s">
        <v>165</v>
      </c>
      <c r="C87" t="s">
        <v>132</v>
      </c>
      <c r="D87" s="11">
        <v>0.8125</v>
      </c>
      <c r="E87" s="9" t="str">
        <f>HYPERLINK("https://www.nba.com/stats/player/1630533/boxscores-traditional", "Ziaire Williams")</f>
        <v>Ziaire Williams</v>
      </c>
      <c r="F87">
        <v>9</v>
      </c>
      <c r="G87" s="4">
        <v>3.4060000000000001</v>
      </c>
      <c r="H87" s="3">
        <v>0.61409000000000002</v>
      </c>
      <c r="I87" s="3">
        <v>0.5</v>
      </c>
      <c r="J87" s="3">
        <v>0.38590999999999998</v>
      </c>
      <c r="K87" s="3">
        <v>0.27760000000000001</v>
      </c>
      <c r="L87" s="3">
        <v>0.18942999999999999</v>
      </c>
      <c r="M87" s="3">
        <v>0.121</v>
      </c>
      <c r="N87" s="3">
        <v>7.0779999999999996E-2</v>
      </c>
      <c r="O87" s="3">
        <v>3.9199999999999999E-2</v>
      </c>
      <c r="P87" s="3">
        <v>1.9699999999999999E-2</v>
      </c>
      <c r="Q87" s="3">
        <v>9.3900000000000008E-3</v>
      </c>
      <c r="R87" s="3">
        <v>4.15E-3</v>
      </c>
      <c r="S87" s="3">
        <v>1.64E-3</v>
      </c>
      <c r="T87" s="3">
        <v>6.2E-4</v>
      </c>
      <c r="U87" s="3">
        <v>2.2000000000000001E-4</v>
      </c>
      <c r="V87" s="3">
        <v>6.9999999999999994E-5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5">
        <f>P_A[[#This Row],[8+]]-P_A[[#This Row],[9+]]</f>
        <v>0.11409000000000002</v>
      </c>
      <c r="AY87" s="5">
        <f>P_A[[#This Row],[9+]]-P_A[[#This Row],[10+]]</f>
        <v>0.11409000000000002</v>
      </c>
      <c r="AZ87" s="5">
        <f>P_A[[#This Row],[10+]]-P_A[[#This Row],[11+]]</f>
        <v>0.10830999999999996</v>
      </c>
      <c r="BA87" s="5">
        <f>P_A[[#This Row],[11+]]-P_A[[#This Row],[12+]]</f>
        <v>8.8170000000000026E-2</v>
      </c>
      <c r="BB87" s="5">
        <f>P_A[[#This Row],[12+]]-P_A[[#This Row],[13+]]</f>
        <v>6.8429999999999991E-2</v>
      </c>
      <c r="BC87" s="5">
        <f>P_A[[#This Row],[13+]]-P_A[[#This Row],[14+]]</f>
        <v>5.0220000000000001E-2</v>
      </c>
      <c r="BD87" s="5">
        <f>P_A[[#This Row],[14+]]-P_A[[#This Row],[15+]]</f>
        <v>3.1579999999999997E-2</v>
      </c>
      <c r="BE87" s="5">
        <f>P_A[[#This Row],[15+]]-P_A[[#This Row],[16+]]</f>
        <v>1.95E-2</v>
      </c>
      <c r="BF87" s="5">
        <f>P_A[[#This Row],[16+]]-P_A[[#This Row],[17+]]</f>
        <v>1.0309999999999998E-2</v>
      </c>
      <c r="BG87" s="5">
        <f>P_A[[#This Row],[17+]]-P_A[[#This Row],[18+]]</f>
        <v>5.2400000000000007E-3</v>
      </c>
      <c r="BH87" s="5">
        <f>P_A[[#This Row],[18+]]-P_A[[#This Row],[19+]]</f>
        <v>2.5100000000000001E-3</v>
      </c>
      <c r="BI87" s="5">
        <f>P_A[[#This Row],[19+]]-P_A[[#This Row],[20+]]</f>
        <v>1.0200000000000001E-3</v>
      </c>
      <c r="BJ87" s="5">
        <f>P_A[[#This Row],[20+]]-P_A[[#This Row],[21+]]</f>
        <v>3.9999999999999996E-4</v>
      </c>
      <c r="BK87" s="5">
        <f>P_A[[#This Row],[21+]]-P_A[[#This Row],[22+]]</f>
        <v>1.5000000000000001E-4</v>
      </c>
      <c r="BL87" s="5">
        <f>P_A[[#This Row],[22+]]-P_A[[#This Row],[23+]]</f>
        <v>6.9999999999999994E-5</v>
      </c>
      <c r="BM87" s="5">
        <f>P_A[[#This Row],[23+]]-P_A[[#This Row],[24+]]</f>
        <v>0</v>
      </c>
      <c r="BN87" s="5">
        <f>P_A[[#This Row],[24+]]-P_A[[#This Row],[25+]]</f>
        <v>0</v>
      </c>
      <c r="BO87" s="5">
        <f>P_A[[#This Row],[25+]]-P_A[[#This Row],[26+]]</f>
        <v>0</v>
      </c>
      <c r="BP87" s="5">
        <f>P_A[[#This Row],[26+]]-P_A[[#This Row],[27+]]</f>
        <v>0</v>
      </c>
      <c r="BQ87" s="5">
        <f>P_A[[#This Row],[27+]]-P_A[[#This Row],[28+]]</f>
        <v>0</v>
      </c>
      <c r="BR87" s="5">
        <f>P_A[[#This Row],[28+]]-P_A[[#This Row],[29+]]</f>
        <v>0</v>
      </c>
      <c r="BS87" s="5">
        <f>P_A[[#This Row],[29+]]-P_A[[#This Row],[30+]]</f>
        <v>0</v>
      </c>
      <c r="BT87" s="5">
        <f>P_A[[#This Row],[30+]]-P_A[[#This Row],[31+]]</f>
        <v>0</v>
      </c>
      <c r="BU87" s="5">
        <f>P_A[[#This Row],[31+]]-P_A[[#This Row],[32+]]</f>
        <v>0</v>
      </c>
      <c r="BV87" s="5">
        <f>P_A[[#This Row],[32+]]-P_A[[#This Row],[33+]]</f>
        <v>0</v>
      </c>
      <c r="BW87" s="5">
        <f>P_A[[#This Row],[33+]]-P_A[[#This Row],[34+]]</f>
        <v>0</v>
      </c>
      <c r="BX87" s="5">
        <f>P_A[[#This Row],[34+]]-P_A[[#This Row],[35+]]</f>
        <v>0</v>
      </c>
      <c r="BY87" s="5">
        <f>P_A[[#This Row],[35+]]-P_A[[#This Row],[36+]]</f>
        <v>0</v>
      </c>
      <c r="BZ87" s="5">
        <f>P_A[[#This Row],[36+]]-P_A[[#This Row],[37+]]</f>
        <v>0</v>
      </c>
      <c r="CA87" s="5">
        <f>P_A[[#This Row],[37+]]-P_A[[#This Row],[38+]]</f>
        <v>0</v>
      </c>
      <c r="CB87" s="5">
        <f>P_A[[#This Row],[38+]]-P_A[[#This Row],[39+]]</f>
        <v>0</v>
      </c>
      <c r="CC87" s="5">
        <f>P_A[[#This Row],[39+]]-P_A[[#This Row],[40+]]</f>
        <v>0</v>
      </c>
      <c r="CD87" s="5">
        <f>P_A[[#This Row],[40+]]-P_A[[#This Row],[41+]]</f>
        <v>0</v>
      </c>
      <c r="CE87" s="5">
        <f>P_A[[#This Row],[41+]]-P_A[[#This Row],[42+]]</f>
        <v>0</v>
      </c>
      <c r="CF87" s="5">
        <f>P_A[[#This Row],[42+]]-P_A[[#This Row],[43+]]</f>
        <v>0</v>
      </c>
      <c r="CG87" s="5">
        <f>P_A[[#This Row],[43+]]-P_A[[#This Row],[44+]]</f>
        <v>0</v>
      </c>
      <c r="CH87" s="5">
        <f>P_A[[#This Row],[44+]]-P_A[[#This Row],[45+]]</f>
        <v>0</v>
      </c>
      <c r="CI87" s="5">
        <f>P_A[[#This Row],[45+]]-P_A[[#This Row],[46+]]</f>
        <v>0</v>
      </c>
      <c r="CJ87" s="5">
        <f>P_A[[#This Row],[46+]]-P_A[[#This Row],[47+]]</f>
        <v>0</v>
      </c>
      <c r="CK87" s="5">
        <f>P_A[[#This Row],[47+]]-P_A[[#This Row],[48+]]</f>
        <v>0</v>
      </c>
      <c r="CL87" s="5">
        <f>P_A[[#This Row],[48+]]-P_A[[#This Row],[49+]]</f>
        <v>0</v>
      </c>
    </row>
    <row r="88" spans="1:90" x14ac:dyDescent="0.25">
      <c r="A88" s="10">
        <v>22400792</v>
      </c>
      <c r="B88" t="s">
        <v>247</v>
      </c>
      <c r="C88" t="s">
        <v>248</v>
      </c>
      <c r="D88" s="11">
        <v>0.8125</v>
      </c>
      <c r="E88" s="9" t="str">
        <f>HYPERLINK("https://www.nba.com/stats/player/1630581/boxscores-traditional", "Josh Giddey")</f>
        <v>Josh Giddey</v>
      </c>
      <c r="F88">
        <v>20.8</v>
      </c>
      <c r="G88" s="4">
        <v>5.9459999999999997</v>
      </c>
      <c r="H88" s="3">
        <v>0.98421999999999998</v>
      </c>
      <c r="I88" s="3">
        <v>0.97614999999999996</v>
      </c>
      <c r="J88" s="3">
        <v>0.96562000000000003</v>
      </c>
      <c r="K88" s="3">
        <v>0.95052999999999999</v>
      </c>
      <c r="L88" s="3">
        <v>0.93056000000000005</v>
      </c>
      <c r="M88" s="3">
        <v>0.90490000000000004</v>
      </c>
      <c r="N88" s="3">
        <v>0.87285999999999997</v>
      </c>
      <c r="O88" s="3">
        <v>0.83645999999999998</v>
      </c>
      <c r="P88" s="3">
        <v>0.79103000000000001</v>
      </c>
      <c r="Q88" s="3">
        <v>0.73890999999999996</v>
      </c>
      <c r="R88" s="3">
        <v>0.68081999999999998</v>
      </c>
      <c r="S88" s="3">
        <v>0.61790999999999996</v>
      </c>
      <c r="T88" s="3">
        <v>0.55171999999999999</v>
      </c>
      <c r="U88" s="3">
        <v>0.48803000000000002</v>
      </c>
      <c r="V88" s="3">
        <v>0.42074</v>
      </c>
      <c r="W88" s="3">
        <v>0.35569000000000001</v>
      </c>
      <c r="X88" s="3">
        <v>0.29459999999999997</v>
      </c>
      <c r="Y88" s="3">
        <v>0.23885000000000001</v>
      </c>
      <c r="Z88" s="3">
        <v>0.19214999999999999</v>
      </c>
      <c r="AA88" s="3">
        <v>0.14917</v>
      </c>
      <c r="AB88" s="3">
        <v>0.11314</v>
      </c>
      <c r="AC88" s="3">
        <v>8.3790000000000003E-2</v>
      </c>
      <c r="AD88" s="3">
        <v>6.0569999999999999E-2</v>
      </c>
      <c r="AE88" s="3">
        <v>4.2720000000000001E-2</v>
      </c>
      <c r="AF88" s="3">
        <v>3.005E-2</v>
      </c>
      <c r="AG88" s="3">
        <v>2.018E-2</v>
      </c>
      <c r="AH88" s="3">
        <v>1.321E-2</v>
      </c>
      <c r="AI88" s="3">
        <v>8.4200000000000004E-3</v>
      </c>
      <c r="AJ88" s="3">
        <v>5.2300000000000003E-3</v>
      </c>
      <c r="AK88" s="3">
        <v>3.2599999999999999E-3</v>
      </c>
      <c r="AL88" s="3">
        <v>1.9300000000000001E-3</v>
      </c>
      <c r="AM88" s="3">
        <v>1.1100000000000001E-3</v>
      </c>
      <c r="AN88" s="3">
        <v>6.2E-4</v>
      </c>
      <c r="AO88" s="3">
        <v>3.4000000000000002E-4</v>
      </c>
      <c r="AP88" s="3">
        <v>1.8000000000000001E-4</v>
      </c>
      <c r="AQ88" s="3">
        <v>1E-4</v>
      </c>
      <c r="AR88" s="3">
        <v>5.0000000000000002E-5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P_A[[#This Row],[8+]]-P_A[[#This Row],[9+]]</f>
        <v>8.0700000000000216E-3</v>
      </c>
      <c r="AY88" s="5">
        <f>P_A[[#This Row],[9+]]-P_A[[#This Row],[10+]]</f>
        <v>1.0529999999999928E-2</v>
      </c>
      <c r="AZ88" s="5">
        <f>P_A[[#This Row],[10+]]-P_A[[#This Row],[11+]]</f>
        <v>1.5090000000000048E-2</v>
      </c>
      <c r="BA88" s="5">
        <f>P_A[[#This Row],[11+]]-P_A[[#This Row],[12+]]</f>
        <v>1.9969999999999932E-2</v>
      </c>
      <c r="BB88" s="5">
        <f>P_A[[#This Row],[12+]]-P_A[[#This Row],[13+]]</f>
        <v>2.5660000000000016E-2</v>
      </c>
      <c r="BC88" s="5">
        <f>P_A[[#This Row],[13+]]-P_A[[#This Row],[14+]]</f>
        <v>3.2040000000000068E-2</v>
      </c>
      <c r="BD88" s="5">
        <f>P_A[[#This Row],[14+]]-P_A[[#This Row],[15+]]</f>
        <v>3.6399999999999988E-2</v>
      </c>
      <c r="BE88" s="5">
        <f>P_A[[#This Row],[15+]]-P_A[[#This Row],[16+]]</f>
        <v>4.542999999999997E-2</v>
      </c>
      <c r="BF88" s="5">
        <f>P_A[[#This Row],[16+]]-P_A[[#This Row],[17+]]</f>
        <v>5.2120000000000055E-2</v>
      </c>
      <c r="BG88" s="5">
        <f>P_A[[#This Row],[17+]]-P_A[[#This Row],[18+]]</f>
        <v>5.8089999999999975E-2</v>
      </c>
      <c r="BH88" s="5">
        <f>P_A[[#This Row],[18+]]-P_A[[#This Row],[19+]]</f>
        <v>6.2910000000000021E-2</v>
      </c>
      <c r="BI88" s="5">
        <f>P_A[[#This Row],[19+]]-P_A[[#This Row],[20+]]</f>
        <v>6.6189999999999971E-2</v>
      </c>
      <c r="BJ88" s="5">
        <f>P_A[[#This Row],[20+]]-P_A[[#This Row],[21+]]</f>
        <v>6.3689999999999969E-2</v>
      </c>
      <c r="BK88" s="5">
        <f>P_A[[#This Row],[21+]]-P_A[[#This Row],[22+]]</f>
        <v>6.7290000000000016E-2</v>
      </c>
      <c r="BL88" s="5">
        <f>P_A[[#This Row],[22+]]-P_A[[#This Row],[23+]]</f>
        <v>6.5049999999999997E-2</v>
      </c>
      <c r="BM88" s="5">
        <f>P_A[[#This Row],[23+]]-P_A[[#This Row],[24+]]</f>
        <v>6.1090000000000033E-2</v>
      </c>
      <c r="BN88" s="5">
        <f>P_A[[#This Row],[24+]]-P_A[[#This Row],[25+]]</f>
        <v>5.5749999999999966E-2</v>
      </c>
      <c r="BO88" s="5">
        <f>P_A[[#This Row],[25+]]-P_A[[#This Row],[26+]]</f>
        <v>4.6700000000000019E-2</v>
      </c>
      <c r="BP88" s="5">
        <f>P_A[[#This Row],[26+]]-P_A[[#This Row],[27+]]</f>
        <v>4.297999999999999E-2</v>
      </c>
      <c r="BQ88" s="5">
        <f>P_A[[#This Row],[27+]]-P_A[[#This Row],[28+]]</f>
        <v>3.6029999999999993E-2</v>
      </c>
      <c r="BR88" s="5">
        <f>P_A[[#This Row],[28+]]-P_A[[#This Row],[29+]]</f>
        <v>2.9350000000000001E-2</v>
      </c>
      <c r="BS88" s="5">
        <f>P_A[[#This Row],[29+]]-P_A[[#This Row],[30+]]</f>
        <v>2.3220000000000005E-2</v>
      </c>
      <c r="BT88" s="5">
        <f>P_A[[#This Row],[30+]]-P_A[[#This Row],[31+]]</f>
        <v>1.7849999999999998E-2</v>
      </c>
      <c r="BU88" s="5">
        <f>P_A[[#This Row],[31+]]-P_A[[#This Row],[32+]]</f>
        <v>1.2670000000000001E-2</v>
      </c>
      <c r="BV88" s="5">
        <f>P_A[[#This Row],[32+]]-P_A[[#This Row],[33+]]</f>
        <v>9.8700000000000003E-3</v>
      </c>
      <c r="BW88" s="5">
        <f>P_A[[#This Row],[33+]]-P_A[[#This Row],[34+]]</f>
        <v>6.9700000000000005E-3</v>
      </c>
      <c r="BX88" s="5">
        <f>P_A[[#This Row],[34+]]-P_A[[#This Row],[35+]]</f>
        <v>4.7899999999999991E-3</v>
      </c>
      <c r="BY88" s="5">
        <f>P_A[[#This Row],[35+]]-P_A[[#This Row],[36+]]</f>
        <v>3.1900000000000001E-3</v>
      </c>
      <c r="BZ88" s="5">
        <f>P_A[[#This Row],[36+]]-P_A[[#This Row],[37+]]</f>
        <v>1.9700000000000004E-3</v>
      </c>
      <c r="CA88" s="5">
        <f>P_A[[#This Row],[37+]]-P_A[[#This Row],[38+]]</f>
        <v>1.3299999999999998E-3</v>
      </c>
      <c r="CB88" s="5">
        <f>P_A[[#This Row],[38+]]-P_A[[#This Row],[39+]]</f>
        <v>8.1999999999999998E-4</v>
      </c>
      <c r="CC88" s="5">
        <f>P_A[[#This Row],[39+]]-P_A[[#This Row],[40+]]</f>
        <v>4.9000000000000009E-4</v>
      </c>
      <c r="CD88" s="5">
        <f>P_A[[#This Row],[40+]]-P_A[[#This Row],[41+]]</f>
        <v>2.7999999999999998E-4</v>
      </c>
      <c r="CE88" s="5">
        <f>P_A[[#This Row],[41+]]-P_A[[#This Row],[42+]]</f>
        <v>1.6000000000000001E-4</v>
      </c>
      <c r="CF88" s="5">
        <f>P_A[[#This Row],[42+]]-P_A[[#This Row],[43+]]</f>
        <v>8.0000000000000007E-5</v>
      </c>
      <c r="CG88" s="5">
        <f>P_A[[#This Row],[43+]]-P_A[[#This Row],[44+]]</f>
        <v>5.0000000000000002E-5</v>
      </c>
      <c r="CH88" s="5">
        <f>P_A[[#This Row],[44+]]-P_A[[#This Row],[45+]]</f>
        <v>5.0000000000000002E-5</v>
      </c>
      <c r="CI88" s="5">
        <f>P_A[[#This Row],[45+]]-P_A[[#This Row],[46+]]</f>
        <v>0</v>
      </c>
      <c r="CJ88" s="5">
        <f>P_A[[#This Row],[46+]]-P_A[[#This Row],[47+]]</f>
        <v>0</v>
      </c>
      <c r="CK88" s="5">
        <f>P_A[[#This Row],[47+]]-P_A[[#This Row],[48+]]</f>
        <v>0</v>
      </c>
      <c r="CL88" s="5">
        <f>P_A[[#This Row],[48+]]-P_A[[#This Row],[49+]]</f>
        <v>0</v>
      </c>
    </row>
    <row r="89" spans="1:90" x14ac:dyDescent="0.25">
      <c r="A89" s="10">
        <v>22400792</v>
      </c>
      <c r="B89" t="s">
        <v>247</v>
      </c>
      <c r="C89" t="s">
        <v>248</v>
      </c>
      <c r="D89" s="11">
        <v>0.8125</v>
      </c>
      <c r="E89" s="9" t="str">
        <f>HYPERLINK("https://www.nba.com/stats/player/1641824/boxscores-traditional", "Matas Buzelis")</f>
        <v>Matas Buzelis</v>
      </c>
      <c r="F89">
        <v>17</v>
      </c>
      <c r="G89" s="4">
        <v>4.6899999999999995</v>
      </c>
      <c r="H89" s="3">
        <v>0.97257000000000005</v>
      </c>
      <c r="I89" s="3">
        <v>0.95637000000000005</v>
      </c>
      <c r="J89" s="3">
        <v>0.93189</v>
      </c>
      <c r="K89" s="3">
        <v>0.89973000000000003</v>
      </c>
      <c r="L89" s="3">
        <v>0.85768999999999995</v>
      </c>
      <c r="M89" s="3">
        <v>0.80234000000000005</v>
      </c>
      <c r="N89" s="3">
        <v>0.73890999999999996</v>
      </c>
      <c r="O89" s="3">
        <v>0.66639999999999999</v>
      </c>
      <c r="P89" s="3">
        <v>0.58316999999999997</v>
      </c>
      <c r="Q89" s="3">
        <v>0.5</v>
      </c>
      <c r="R89" s="3">
        <v>0.41682999999999998</v>
      </c>
      <c r="S89" s="3">
        <v>0.33360000000000001</v>
      </c>
      <c r="T89" s="3">
        <v>0.26108999999999999</v>
      </c>
      <c r="U89" s="3">
        <v>0.19766</v>
      </c>
      <c r="V89" s="3">
        <v>0.14230999999999999</v>
      </c>
      <c r="W89" s="3">
        <v>0.10027</v>
      </c>
      <c r="X89" s="3">
        <v>6.8110000000000004E-2</v>
      </c>
      <c r="Y89" s="3">
        <v>4.3630000000000002E-2</v>
      </c>
      <c r="Z89" s="3">
        <v>2.743E-2</v>
      </c>
      <c r="AA89" s="3">
        <v>1.6590000000000001E-2</v>
      </c>
      <c r="AB89" s="3">
        <v>9.3900000000000008E-3</v>
      </c>
      <c r="AC89" s="3">
        <v>5.2300000000000003E-3</v>
      </c>
      <c r="AD89" s="3">
        <v>2.8E-3</v>
      </c>
      <c r="AE89" s="3">
        <v>1.39E-3</v>
      </c>
      <c r="AF89" s="3">
        <v>6.8999999999999997E-4</v>
      </c>
      <c r="AG89" s="3">
        <v>3.2000000000000003E-4</v>
      </c>
      <c r="AH89" s="3">
        <v>1.4999999999999999E-4</v>
      </c>
      <c r="AI89" s="3">
        <v>6.0000000000000002E-5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P_A[[#This Row],[8+]]-P_A[[#This Row],[9+]]</f>
        <v>1.6199999999999992E-2</v>
      </c>
      <c r="AY89" s="5">
        <f>P_A[[#This Row],[9+]]-P_A[[#This Row],[10+]]</f>
        <v>2.4480000000000057E-2</v>
      </c>
      <c r="AZ89" s="5">
        <f>P_A[[#This Row],[10+]]-P_A[[#This Row],[11+]]</f>
        <v>3.2159999999999966E-2</v>
      </c>
      <c r="BA89" s="5">
        <f>P_A[[#This Row],[11+]]-P_A[[#This Row],[12+]]</f>
        <v>4.2040000000000077E-2</v>
      </c>
      <c r="BB89" s="5">
        <f>P_A[[#This Row],[12+]]-P_A[[#This Row],[13+]]</f>
        <v>5.5349999999999899E-2</v>
      </c>
      <c r="BC89" s="5">
        <f>P_A[[#This Row],[13+]]-P_A[[#This Row],[14+]]</f>
        <v>6.3430000000000097E-2</v>
      </c>
      <c r="BD89" s="5">
        <f>P_A[[#This Row],[14+]]-P_A[[#This Row],[15+]]</f>
        <v>7.2509999999999963E-2</v>
      </c>
      <c r="BE89" s="5">
        <f>P_A[[#This Row],[15+]]-P_A[[#This Row],[16+]]</f>
        <v>8.3230000000000026E-2</v>
      </c>
      <c r="BF89" s="5">
        <f>P_A[[#This Row],[16+]]-P_A[[#This Row],[17+]]</f>
        <v>8.3169999999999966E-2</v>
      </c>
      <c r="BG89" s="5">
        <f>P_A[[#This Row],[17+]]-P_A[[#This Row],[18+]]</f>
        <v>8.3170000000000022E-2</v>
      </c>
      <c r="BH89" s="5">
        <f>P_A[[#This Row],[18+]]-P_A[[#This Row],[19+]]</f>
        <v>8.3229999999999971E-2</v>
      </c>
      <c r="BI89" s="5">
        <f>P_A[[#This Row],[19+]]-P_A[[#This Row],[20+]]</f>
        <v>7.2510000000000019E-2</v>
      </c>
      <c r="BJ89" s="5">
        <f>P_A[[#This Row],[20+]]-P_A[[#This Row],[21+]]</f>
        <v>6.3429999999999986E-2</v>
      </c>
      <c r="BK89" s="5">
        <f>P_A[[#This Row],[21+]]-P_A[[#This Row],[22+]]</f>
        <v>5.535000000000001E-2</v>
      </c>
      <c r="BL89" s="5">
        <f>P_A[[#This Row],[22+]]-P_A[[#This Row],[23+]]</f>
        <v>4.2039999999999994E-2</v>
      </c>
      <c r="BM89" s="5">
        <f>P_A[[#This Row],[23+]]-P_A[[#This Row],[24+]]</f>
        <v>3.2159999999999994E-2</v>
      </c>
      <c r="BN89" s="5">
        <f>P_A[[#This Row],[24+]]-P_A[[#This Row],[25+]]</f>
        <v>2.4480000000000002E-2</v>
      </c>
      <c r="BO89" s="5">
        <f>P_A[[#This Row],[25+]]-P_A[[#This Row],[26+]]</f>
        <v>1.6200000000000003E-2</v>
      </c>
      <c r="BP89" s="5">
        <f>P_A[[#This Row],[26+]]-P_A[[#This Row],[27+]]</f>
        <v>1.0839999999999999E-2</v>
      </c>
      <c r="BQ89" s="5">
        <f>P_A[[#This Row],[27+]]-P_A[[#This Row],[28+]]</f>
        <v>7.1999999999999998E-3</v>
      </c>
      <c r="BR89" s="5">
        <f>P_A[[#This Row],[28+]]-P_A[[#This Row],[29+]]</f>
        <v>4.1600000000000005E-3</v>
      </c>
      <c r="BS89" s="5">
        <f>P_A[[#This Row],[29+]]-P_A[[#This Row],[30+]]</f>
        <v>2.4300000000000003E-3</v>
      </c>
      <c r="BT89" s="5">
        <f>P_A[[#This Row],[30+]]-P_A[[#This Row],[31+]]</f>
        <v>1.41E-3</v>
      </c>
      <c r="BU89" s="5">
        <f>P_A[[#This Row],[31+]]-P_A[[#This Row],[32+]]</f>
        <v>6.9999999999999999E-4</v>
      </c>
      <c r="BV89" s="5">
        <f>P_A[[#This Row],[32+]]-P_A[[#This Row],[33+]]</f>
        <v>3.6999999999999994E-4</v>
      </c>
      <c r="BW89" s="5">
        <f>P_A[[#This Row],[33+]]-P_A[[#This Row],[34+]]</f>
        <v>1.7000000000000004E-4</v>
      </c>
      <c r="BX89" s="5">
        <f>P_A[[#This Row],[34+]]-P_A[[#This Row],[35+]]</f>
        <v>8.9999999999999992E-5</v>
      </c>
      <c r="BY89" s="5">
        <f>P_A[[#This Row],[35+]]-P_A[[#This Row],[36+]]</f>
        <v>6.0000000000000002E-5</v>
      </c>
      <c r="BZ89" s="5">
        <f>P_A[[#This Row],[36+]]-P_A[[#This Row],[37+]]</f>
        <v>0</v>
      </c>
      <c r="CA89" s="5">
        <f>P_A[[#This Row],[37+]]-P_A[[#This Row],[38+]]</f>
        <v>0</v>
      </c>
      <c r="CB89" s="5">
        <f>P_A[[#This Row],[38+]]-P_A[[#This Row],[39+]]</f>
        <v>0</v>
      </c>
      <c r="CC89" s="5">
        <f>P_A[[#This Row],[39+]]-P_A[[#This Row],[40+]]</f>
        <v>0</v>
      </c>
      <c r="CD89" s="5">
        <f>P_A[[#This Row],[40+]]-P_A[[#This Row],[41+]]</f>
        <v>0</v>
      </c>
      <c r="CE89" s="5">
        <f>P_A[[#This Row],[41+]]-P_A[[#This Row],[42+]]</f>
        <v>0</v>
      </c>
      <c r="CF89" s="5">
        <f>P_A[[#This Row],[42+]]-P_A[[#This Row],[43+]]</f>
        <v>0</v>
      </c>
      <c r="CG89" s="5">
        <f>P_A[[#This Row],[43+]]-P_A[[#This Row],[44+]]</f>
        <v>0</v>
      </c>
      <c r="CH89" s="5">
        <f>P_A[[#This Row],[44+]]-P_A[[#This Row],[45+]]</f>
        <v>0</v>
      </c>
      <c r="CI89" s="5">
        <f>P_A[[#This Row],[45+]]-P_A[[#This Row],[46+]]</f>
        <v>0</v>
      </c>
      <c r="CJ89" s="5">
        <f>P_A[[#This Row],[46+]]-P_A[[#This Row],[47+]]</f>
        <v>0</v>
      </c>
      <c r="CK89" s="5">
        <f>P_A[[#This Row],[47+]]-P_A[[#This Row],[48+]]</f>
        <v>0</v>
      </c>
      <c r="CL89" s="5">
        <f>P_A[[#This Row],[48+]]-P_A[[#This Row],[49+]]</f>
        <v>0</v>
      </c>
    </row>
    <row r="90" spans="1:90" x14ac:dyDescent="0.25">
      <c r="A90" s="10">
        <v>22400792</v>
      </c>
      <c r="B90" t="s">
        <v>247</v>
      </c>
      <c r="C90" t="s">
        <v>248</v>
      </c>
      <c r="D90" s="11">
        <v>0.8125</v>
      </c>
      <c r="E90" s="9" t="str">
        <f>HYPERLINK("https://www.nba.com/stats/player/1630245/boxscores-traditional", "Ayo Dosunmu")</f>
        <v>Ayo Dosunmu</v>
      </c>
      <c r="F90">
        <v>19.600000000000001</v>
      </c>
      <c r="G90" s="4">
        <v>8.2609999999999992</v>
      </c>
      <c r="H90" s="3">
        <v>0.91923999999999995</v>
      </c>
      <c r="I90" s="3">
        <v>0.89973000000000003</v>
      </c>
      <c r="J90" s="3">
        <v>0.87697999999999998</v>
      </c>
      <c r="K90" s="3">
        <v>0.85082999999999998</v>
      </c>
      <c r="L90" s="3">
        <v>0.82121</v>
      </c>
      <c r="M90" s="3">
        <v>0.78813999999999995</v>
      </c>
      <c r="N90" s="3">
        <v>0.75175000000000003</v>
      </c>
      <c r="O90" s="3">
        <v>0.71226</v>
      </c>
      <c r="P90" s="3">
        <v>0.67003000000000001</v>
      </c>
      <c r="Q90" s="3">
        <v>0.62172000000000005</v>
      </c>
      <c r="R90" s="3">
        <v>0.57535000000000003</v>
      </c>
      <c r="S90" s="3">
        <v>0.52790000000000004</v>
      </c>
      <c r="T90" s="3">
        <v>0.48005999999999999</v>
      </c>
      <c r="U90" s="3">
        <v>0.43251000000000001</v>
      </c>
      <c r="V90" s="3">
        <v>0.38590999999999998</v>
      </c>
      <c r="W90" s="3">
        <v>0.34089999999999998</v>
      </c>
      <c r="X90" s="3">
        <v>0.29805999999999999</v>
      </c>
      <c r="Y90" s="3">
        <v>0.25785000000000002</v>
      </c>
      <c r="Z90" s="3">
        <v>0.22065000000000001</v>
      </c>
      <c r="AA90" s="3">
        <v>0.18406</v>
      </c>
      <c r="AB90" s="3">
        <v>0.15386</v>
      </c>
      <c r="AC90" s="3">
        <v>0.12714</v>
      </c>
      <c r="AD90" s="3">
        <v>0.10383000000000001</v>
      </c>
      <c r="AE90" s="3">
        <v>8.3790000000000003E-2</v>
      </c>
      <c r="AF90" s="3">
        <v>6.6809999999999994E-2</v>
      </c>
      <c r="AG90" s="3">
        <v>5.262E-2</v>
      </c>
      <c r="AH90" s="3">
        <v>4.0930000000000001E-2</v>
      </c>
      <c r="AI90" s="3">
        <v>3.1440000000000003E-2</v>
      </c>
      <c r="AJ90" s="3">
        <v>2.3300000000000001E-2</v>
      </c>
      <c r="AK90" s="3">
        <v>1.7430000000000001E-2</v>
      </c>
      <c r="AL90" s="3">
        <v>1.2869999999999999E-2</v>
      </c>
      <c r="AM90" s="3">
        <v>9.3900000000000008E-3</v>
      </c>
      <c r="AN90" s="3">
        <v>6.7600000000000004E-3</v>
      </c>
      <c r="AO90" s="3">
        <v>4.7999999999999996E-3</v>
      </c>
      <c r="AP90" s="3">
        <v>3.3600000000000001E-3</v>
      </c>
      <c r="AQ90" s="3">
        <v>2.33E-3</v>
      </c>
      <c r="AR90" s="3">
        <v>1.5900000000000001E-3</v>
      </c>
      <c r="AS90" s="3">
        <v>1.07E-3</v>
      </c>
      <c r="AT90" s="3">
        <v>6.8999999999999997E-4</v>
      </c>
      <c r="AU90" s="3">
        <v>4.4999999999999999E-4</v>
      </c>
      <c r="AV90" s="3">
        <v>2.9E-4</v>
      </c>
      <c r="AW90" s="3">
        <v>1.9000000000000001E-4</v>
      </c>
      <c r="AX90" s="5">
        <f>P_A[[#This Row],[8+]]-P_A[[#This Row],[9+]]</f>
        <v>1.9509999999999916E-2</v>
      </c>
      <c r="AY90" s="5">
        <f>P_A[[#This Row],[9+]]-P_A[[#This Row],[10+]]</f>
        <v>2.2750000000000048E-2</v>
      </c>
      <c r="AZ90" s="5">
        <f>P_A[[#This Row],[10+]]-P_A[[#This Row],[11+]]</f>
        <v>2.6150000000000007E-2</v>
      </c>
      <c r="BA90" s="5">
        <f>P_A[[#This Row],[11+]]-P_A[[#This Row],[12+]]</f>
        <v>2.961999999999998E-2</v>
      </c>
      <c r="BB90" s="5">
        <f>P_A[[#This Row],[12+]]-P_A[[#This Row],[13+]]</f>
        <v>3.3070000000000044E-2</v>
      </c>
      <c r="BC90" s="5">
        <f>P_A[[#This Row],[13+]]-P_A[[#This Row],[14+]]</f>
        <v>3.6389999999999922E-2</v>
      </c>
      <c r="BD90" s="5">
        <f>P_A[[#This Row],[14+]]-P_A[[#This Row],[15+]]</f>
        <v>3.9490000000000025E-2</v>
      </c>
      <c r="BE90" s="5">
        <f>P_A[[#This Row],[15+]]-P_A[[#This Row],[16+]]</f>
        <v>4.222999999999999E-2</v>
      </c>
      <c r="BF90" s="5">
        <f>P_A[[#This Row],[16+]]-P_A[[#This Row],[17+]]</f>
        <v>4.8309999999999964E-2</v>
      </c>
      <c r="BG90" s="5">
        <f>P_A[[#This Row],[17+]]-P_A[[#This Row],[18+]]</f>
        <v>4.6370000000000022E-2</v>
      </c>
      <c r="BH90" s="5">
        <f>P_A[[#This Row],[18+]]-P_A[[#This Row],[19+]]</f>
        <v>4.7449999999999992E-2</v>
      </c>
      <c r="BI90" s="5">
        <f>P_A[[#This Row],[19+]]-P_A[[#This Row],[20+]]</f>
        <v>4.7840000000000049E-2</v>
      </c>
      <c r="BJ90" s="5">
        <f>P_A[[#This Row],[20+]]-P_A[[#This Row],[21+]]</f>
        <v>4.7549999999999981E-2</v>
      </c>
      <c r="BK90" s="5">
        <f>P_A[[#This Row],[21+]]-P_A[[#This Row],[22+]]</f>
        <v>4.660000000000003E-2</v>
      </c>
      <c r="BL90" s="5">
        <f>P_A[[#This Row],[22+]]-P_A[[#This Row],[23+]]</f>
        <v>4.5009999999999994E-2</v>
      </c>
      <c r="BM90" s="5">
        <f>P_A[[#This Row],[23+]]-P_A[[#This Row],[24+]]</f>
        <v>4.2839999999999989E-2</v>
      </c>
      <c r="BN90" s="5">
        <f>P_A[[#This Row],[24+]]-P_A[[#This Row],[25+]]</f>
        <v>4.0209999999999968E-2</v>
      </c>
      <c r="BO90" s="5">
        <f>P_A[[#This Row],[25+]]-P_A[[#This Row],[26+]]</f>
        <v>3.7200000000000011E-2</v>
      </c>
      <c r="BP90" s="5">
        <f>P_A[[#This Row],[26+]]-P_A[[#This Row],[27+]]</f>
        <v>3.6590000000000011E-2</v>
      </c>
      <c r="BQ90" s="5">
        <f>P_A[[#This Row],[27+]]-P_A[[#This Row],[28+]]</f>
        <v>3.0200000000000005E-2</v>
      </c>
      <c r="BR90" s="5">
        <f>P_A[[#This Row],[28+]]-P_A[[#This Row],[29+]]</f>
        <v>2.6719999999999994E-2</v>
      </c>
      <c r="BS90" s="5">
        <f>P_A[[#This Row],[29+]]-P_A[[#This Row],[30+]]</f>
        <v>2.3309999999999997E-2</v>
      </c>
      <c r="BT90" s="5">
        <f>P_A[[#This Row],[30+]]-P_A[[#This Row],[31+]]</f>
        <v>2.0040000000000002E-2</v>
      </c>
      <c r="BU90" s="5">
        <f>P_A[[#This Row],[31+]]-P_A[[#This Row],[32+]]</f>
        <v>1.6980000000000009E-2</v>
      </c>
      <c r="BV90" s="5">
        <f>P_A[[#This Row],[32+]]-P_A[[#This Row],[33+]]</f>
        <v>1.4189999999999994E-2</v>
      </c>
      <c r="BW90" s="5">
        <f>P_A[[#This Row],[33+]]-P_A[[#This Row],[34+]]</f>
        <v>1.1689999999999999E-2</v>
      </c>
      <c r="BX90" s="5">
        <f>P_A[[#This Row],[34+]]-P_A[[#This Row],[35+]]</f>
        <v>9.4899999999999984E-3</v>
      </c>
      <c r="BY90" s="5">
        <f>P_A[[#This Row],[35+]]-P_A[[#This Row],[36+]]</f>
        <v>8.1400000000000014E-3</v>
      </c>
      <c r="BZ90" s="5">
        <f>P_A[[#This Row],[36+]]-P_A[[#This Row],[37+]]</f>
        <v>5.8700000000000002E-3</v>
      </c>
      <c r="CA90" s="5">
        <f>P_A[[#This Row],[37+]]-P_A[[#This Row],[38+]]</f>
        <v>4.5600000000000016E-3</v>
      </c>
      <c r="CB90" s="5">
        <f>P_A[[#This Row],[38+]]-P_A[[#This Row],[39+]]</f>
        <v>3.4799999999999987E-3</v>
      </c>
      <c r="CC90" s="5">
        <f>P_A[[#This Row],[39+]]-P_A[[#This Row],[40+]]</f>
        <v>2.6300000000000004E-3</v>
      </c>
      <c r="CD90" s="5">
        <f>P_A[[#This Row],[40+]]-P_A[[#This Row],[41+]]</f>
        <v>1.9600000000000008E-3</v>
      </c>
      <c r="CE90" s="5">
        <f>P_A[[#This Row],[41+]]-P_A[[#This Row],[42+]]</f>
        <v>1.4399999999999994E-3</v>
      </c>
      <c r="CF90" s="5">
        <f>P_A[[#This Row],[42+]]-P_A[[#This Row],[43+]]</f>
        <v>1.0300000000000001E-3</v>
      </c>
      <c r="CG90" s="5">
        <f>P_A[[#This Row],[43+]]-P_A[[#This Row],[44+]]</f>
        <v>7.3999999999999999E-4</v>
      </c>
      <c r="CH90" s="5">
        <f>P_A[[#This Row],[44+]]-P_A[[#This Row],[45+]]</f>
        <v>5.2000000000000006E-4</v>
      </c>
      <c r="CI90" s="5">
        <f>P_A[[#This Row],[45+]]-P_A[[#This Row],[46+]]</f>
        <v>3.8000000000000002E-4</v>
      </c>
      <c r="CJ90" s="5">
        <f>P_A[[#This Row],[46+]]-P_A[[#This Row],[47+]]</f>
        <v>2.3999999999999998E-4</v>
      </c>
      <c r="CK90" s="5">
        <f>P_A[[#This Row],[47+]]-P_A[[#This Row],[48+]]</f>
        <v>1.5999999999999999E-4</v>
      </c>
      <c r="CL90" s="5">
        <f>P_A[[#This Row],[48+]]-P_A[[#This Row],[49+]]</f>
        <v>9.9999999999999991E-5</v>
      </c>
    </row>
    <row r="91" spans="1:90" x14ac:dyDescent="0.25">
      <c r="A91" s="10">
        <v>22400792</v>
      </c>
      <c r="B91" t="s">
        <v>247</v>
      </c>
      <c r="C91" t="s">
        <v>248</v>
      </c>
      <c r="D91" s="11">
        <v>0.8125</v>
      </c>
      <c r="E91" s="9" t="str">
        <f>HYPERLINK("https://www.nba.com/stats/player/1629632/boxscores-traditional", "Coby White")</f>
        <v>Coby White</v>
      </c>
      <c r="F91">
        <v>20.2</v>
      </c>
      <c r="G91" s="4">
        <v>9.8670000000000009</v>
      </c>
      <c r="H91" s="3">
        <v>0.89251000000000003</v>
      </c>
      <c r="I91" s="3">
        <v>0.87285999999999997</v>
      </c>
      <c r="J91" s="3">
        <v>0.84848999999999997</v>
      </c>
      <c r="K91" s="3">
        <v>0.82381000000000004</v>
      </c>
      <c r="L91" s="3">
        <v>0.79673000000000005</v>
      </c>
      <c r="M91" s="3">
        <v>0.76729999999999998</v>
      </c>
      <c r="N91" s="3">
        <v>0.73565000000000003</v>
      </c>
      <c r="O91" s="3">
        <v>0.70194000000000001</v>
      </c>
      <c r="P91" s="3">
        <v>0.66639999999999999</v>
      </c>
      <c r="Q91" s="3">
        <v>0.62551999999999996</v>
      </c>
      <c r="R91" s="3">
        <v>0.58706000000000003</v>
      </c>
      <c r="S91" s="3">
        <v>0.54776000000000002</v>
      </c>
      <c r="T91" s="3">
        <v>0.50797999999999999</v>
      </c>
      <c r="U91" s="3">
        <v>0.46811999999999998</v>
      </c>
      <c r="V91" s="3">
        <v>0.42858000000000002</v>
      </c>
      <c r="W91" s="3">
        <v>0.38973999999999998</v>
      </c>
      <c r="X91" s="3">
        <v>0.34827000000000002</v>
      </c>
      <c r="Y91" s="3">
        <v>0.31207000000000001</v>
      </c>
      <c r="Z91" s="3">
        <v>0.27760000000000001</v>
      </c>
      <c r="AA91" s="3">
        <v>0.24510000000000001</v>
      </c>
      <c r="AB91" s="3">
        <v>0.21476000000000001</v>
      </c>
      <c r="AC91" s="3">
        <v>0.18673000000000001</v>
      </c>
      <c r="AD91" s="3">
        <v>0.16109000000000001</v>
      </c>
      <c r="AE91" s="3">
        <v>0.13786000000000001</v>
      </c>
      <c r="AF91" s="3">
        <v>0.11507000000000001</v>
      </c>
      <c r="AG91" s="3">
        <v>9.6799999999999997E-2</v>
      </c>
      <c r="AH91" s="3">
        <v>8.0759999999999998E-2</v>
      </c>
      <c r="AI91" s="3">
        <v>6.6809999999999994E-2</v>
      </c>
      <c r="AJ91" s="3">
        <v>5.4800000000000001E-2</v>
      </c>
      <c r="AK91" s="3">
        <v>4.4569999999999999E-2</v>
      </c>
      <c r="AL91" s="3">
        <v>3.5929999999999997E-2</v>
      </c>
      <c r="AM91" s="3">
        <v>2.8070000000000001E-2</v>
      </c>
      <c r="AN91" s="3">
        <v>2.222E-2</v>
      </c>
      <c r="AO91" s="3">
        <v>1.7430000000000001E-2</v>
      </c>
      <c r="AP91" s="3">
        <v>1.355E-2</v>
      </c>
      <c r="AQ91" s="3">
        <v>1.044E-2</v>
      </c>
      <c r="AR91" s="3">
        <v>7.9799999999999992E-3</v>
      </c>
      <c r="AS91" s="3">
        <v>6.0400000000000002E-3</v>
      </c>
      <c r="AT91" s="3">
        <v>4.5300000000000002E-3</v>
      </c>
      <c r="AU91" s="3">
        <v>3.2599999999999999E-3</v>
      </c>
      <c r="AV91" s="3">
        <v>2.3999999999999998E-3</v>
      </c>
      <c r="AW91" s="3">
        <v>1.75E-3</v>
      </c>
      <c r="AX91" s="5">
        <f>P_A[[#This Row],[8+]]-P_A[[#This Row],[9+]]</f>
        <v>1.9650000000000056E-2</v>
      </c>
      <c r="AY91" s="5">
        <f>P_A[[#This Row],[9+]]-P_A[[#This Row],[10+]]</f>
        <v>2.4370000000000003E-2</v>
      </c>
      <c r="AZ91" s="5">
        <f>P_A[[#This Row],[10+]]-P_A[[#This Row],[11+]]</f>
        <v>2.4679999999999924E-2</v>
      </c>
      <c r="BA91" s="5">
        <f>P_A[[#This Row],[11+]]-P_A[[#This Row],[12+]]</f>
        <v>2.7079999999999993E-2</v>
      </c>
      <c r="BB91" s="5">
        <f>P_A[[#This Row],[12+]]-P_A[[#This Row],[13+]]</f>
        <v>2.9430000000000067E-2</v>
      </c>
      <c r="BC91" s="5">
        <f>P_A[[#This Row],[13+]]-P_A[[#This Row],[14+]]</f>
        <v>3.1649999999999956E-2</v>
      </c>
      <c r="BD91" s="5">
        <f>P_A[[#This Row],[14+]]-P_A[[#This Row],[15+]]</f>
        <v>3.3710000000000018E-2</v>
      </c>
      <c r="BE91" s="5">
        <f>P_A[[#This Row],[15+]]-P_A[[#This Row],[16+]]</f>
        <v>3.5540000000000016E-2</v>
      </c>
      <c r="BF91" s="5">
        <f>P_A[[#This Row],[16+]]-P_A[[#This Row],[17+]]</f>
        <v>4.0880000000000027E-2</v>
      </c>
      <c r="BG91" s="5">
        <f>P_A[[#This Row],[17+]]-P_A[[#This Row],[18+]]</f>
        <v>3.8459999999999939E-2</v>
      </c>
      <c r="BH91" s="5">
        <f>P_A[[#This Row],[18+]]-P_A[[#This Row],[19+]]</f>
        <v>3.9300000000000002E-2</v>
      </c>
      <c r="BI91" s="5">
        <f>P_A[[#This Row],[19+]]-P_A[[#This Row],[20+]]</f>
        <v>3.9780000000000038E-2</v>
      </c>
      <c r="BJ91" s="5">
        <f>P_A[[#This Row],[20+]]-P_A[[#This Row],[21+]]</f>
        <v>3.9860000000000007E-2</v>
      </c>
      <c r="BK91" s="5">
        <f>P_A[[#This Row],[21+]]-P_A[[#This Row],[22+]]</f>
        <v>3.9539999999999964E-2</v>
      </c>
      <c r="BL91" s="5">
        <f>P_A[[#This Row],[22+]]-P_A[[#This Row],[23+]]</f>
        <v>3.8840000000000041E-2</v>
      </c>
      <c r="BM91" s="5">
        <f>P_A[[#This Row],[23+]]-P_A[[#This Row],[24+]]</f>
        <v>4.1469999999999951E-2</v>
      </c>
      <c r="BN91" s="5">
        <f>P_A[[#This Row],[24+]]-P_A[[#This Row],[25+]]</f>
        <v>3.620000000000001E-2</v>
      </c>
      <c r="BO91" s="5">
        <f>P_A[[#This Row],[25+]]-P_A[[#This Row],[26+]]</f>
        <v>3.4470000000000001E-2</v>
      </c>
      <c r="BP91" s="5">
        <f>P_A[[#This Row],[26+]]-P_A[[#This Row],[27+]]</f>
        <v>3.2500000000000001E-2</v>
      </c>
      <c r="BQ91" s="5">
        <f>P_A[[#This Row],[27+]]-P_A[[#This Row],[28+]]</f>
        <v>3.0340000000000006E-2</v>
      </c>
      <c r="BR91" s="5">
        <f>P_A[[#This Row],[28+]]-P_A[[#This Row],[29+]]</f>
        <v>2.8029999999999999E-2</v>
      </c>
      <c r="BS91" s="5">
        <f>P_A[[#This Row],[29+]]-P_A[[#This Row],[30+]]</f>
        <v>2.5639999999999996E-2</v>
      </c>
      <c r="BT91" s="5">
        <f>P_A[[#This Row],[30+]]-P_A[[#This Row],[31+]]</f>
        <v>2.3230000000000001E-2</v>
      </c>
      <c r="BU91" s="5">
        <f>P_A[[#This Row],[31+]]-P_A[[#This Row],[32+]]</f>
        <v>2.2790000000000005E-2</v>
      </c>
      <c r="BV91" s="5">
        <f>P_A[[#This Row],[32+]]-P_A[[#This Row],[33+]]</f>
        <v>1.8270000000000008E-2</v>
      </c>
      <c r="BW91" s="5">
        <f>P_A[[#This Row],[33+]]-P_A[[#This Row],[34+]]</f>
        <v>1.6039999999999999E-2</v>
      </c>
      <c r="BX91" s="5">
        <f>P_A[[#This Row],[34+]]-P_A[[#This Row],[35+]]</f>
        <v>1.3950000000000004E-2</v>
      </c>
      <c r="BY91" s="5">
        <f>P_A[[#This Row],[35+]]-P_A[[#This Row],[36+]]</f>
        <v>1.2009999999999993E-2</v>
      </c>
      <c r="BZ91" s="5">
        <f>P_A[[#This Row],[36+]]-P_A[[#This Row],[37+]]</f>
        <v>1.0230000000000003E-2</v>
      </c>
      <c r="CA91" s="5">
        <f>P_A[[#This Row],[37+]]-P_A[[#This Row],[38+]]</f>
        <v>8.6400000000000018E-3</v>
      </c>
      <c r="CB91" s="5">
        <f>P_A[[#This Row],[38+]]-P_A[[#This Row],[39+]]</f>
        <v>7.8599999999999955E-3</v>
      </c>
      <c r="CC91" s="5">
        <f>P_A[[#This Row],[39+]]-P_A[[#This Row],[40+]]</f>
        <v>5.850000000000001E-3</v>
      </c>
      <c r="CD91" s="5">
        <f>P_A[[#This Row],[40+]]-P_A[[#This Row],[41+]]</f>
        <v>4.7899999999999991E-3</v>
      </c>
      <c r="CE91" s="5">
        <f>P_A[[#This Row],[41+]]-P_A[[#This Row],[42+]]</f>
        <v>3.8800000000000015E-3</v>
      </c>
      <c r="CF91" s="5">
        <f>P_A[[#This Row],[42+]]-P_A[[#This Row],[43+]]</f>
        <v>3.1099999999999999E-3</v>
      </c>
      <c r="CG91" s="5">
        <f>P_A[[#This Row],[43+]]-P_A[[#This Row],[44+]]</f>
        <v>2.4600000000000004E-3</v>
      </c>
      <c r="CH91" s="5">
        <f>P_A[[#This Row],[44+]]-P_A[[#This Row],[45+]]</f>
        <v>1.939999999999999E-3</v>
      </c>
      <c r="CI91" s="5">
        <f>P_A[[#This Row],[45+]]-P_A[[#This Row],[46+]]</f>
        <v>1.5100000000000001E-3</v>
      </c>
      <c r="CJ91" s="5">
        <f>P_A[[#This Row],[46+]]-P_A[[#This Row],[47+]]</f>
        <v>1.2700000000000003E-3</v>
      </c>
      <c r="CK91" s="5">
        <f>P_A[[#This Row],[47+]]-P_A[[#This Row],[48+]]</f>
        <v>8.6000000000000009E-4</v>
      </c>
      <c r="CL91" s="5">
        <f>P_A[[#This Row],[48+]]-P_A[[#This Row],[49+]]</f>
        <v>6.4999999999999975E-4</v>
      </c>
    </row>
    <row r="92" spans="1:90" x14ac:dyDescent="0.25">
      <c r="A92" s="10">
        <v>22400792</v>
      </c>
      <c r="B92" t="s">
        <v>247</v>
      </c>
      <c r="C92" t="s">
        <v>248</v>
      </c>
      <c r="D92" s="11">
        <v>0.8125</v>
      </c>
      <c r="E92" s="9" t="str">
        <f>HYPERLINK("https://www.nba.com/stats/player/1628366/boxscores-traditional", "Lonzo Ball")</f>
        <v>Lonzo Ball</v>
      </c>
      <c r="F92">
        <v>12.6</v>
      </c>
      <c r="G92" s="4">
        <v>3.8260000000000001</v>
      </c>
      <c r="H92" s="3">
        <v>0.88492999999999999</v>
      </c>
      <c r="I92" s="3">
        <v>0.82638999999999996</v>
      </c>
      <c r="J92" s="3">
        <v>0.75175000000000003</v>
      </c>
      <c r="K92" s="3">
        <v>0.66276000000000002</v>
      </c>
      <c r="L92" s="3">
        <v>0.56355999999999995</v>
      </c>
      <c r="M92" s="3">
        <v>0.46017000000000002</v>
      </c>
      <c r="N92" s="3">
        <v>0.35569000000000001</v>
      </c>
      <c r="O92" s="3">
        <v>0.26434999999999997</v>
      </c>
      <c r="P92" s="3">
        <v>0.18673000000000001</v>
      </c>
      <c r="Q92" s="3">
        <v>0.12506999999999999</v>
      </c>
      <c r="R92" s="3">
        <v>7.9269999999999993E-2</v>
      </c>
      <c r="S92" s="3">
        <v>4.7460000000000002E-2</v>
      </c>
      <c r="T92" s="3">
        <v>2.6800000000000001E-2</v>
      </c>
      <c r="U92" s="3">
        <v>1.3899999999999999E-2</v>
      </c>
      <c r="V92" s="3">
        <v>6.9499999999999996E-3</v>
      </c>
      <c r="W92" s="3">
        <v>3.2599999999999999E-3</v>
      </c>
      <c r="X92" s="3">
        <v>1.4400000000000001E-3</v>
      </c>
      <c r="Y92" s="3">
        <v>5.9999999999999995E-4</v>
      </c>
      <c r="Z92" s="3">
        <v>2.3000000000000001E-4</v>
      </c>
      <c r="AA92" s="3">
        <v>8.0000000000000007E-5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P_A[[#This Row],[8+]]-P_A[[#This Row],[9+]]</f>
        <v>5.8540000000000036E-2</v>
      </c>
      <c r="AY92" s="5">
        <f>P_A[[#This Row],[9+]]-P_A[[#This Row],[10+]]</f>
        <v>7.4639999999999929E-2</v>
      </c>
      <c r="AZ92" s="5">
        <f>P_A[[#This Row],[10+]]-P_A[[#This Row],[11+]]</f>
        <v>8.8990000000000014E-2</v>
      </c>
      <c r="BA92" s="5">
        <f>P_A[[#This Row],[11+]]-P_A[[#This Row],[12+]]</f>
        <v>9.9200000000000066E-2</v>
      </c>
      <c r="BB92" s="5">
        <f>P_A[[#This Row],[12+]]-P_A[[#This Row],[13+]]</f>
        <v>0.10338999999999993</v>
      </c>
      <c r="BC92" s="5">
        <f>P_A[[#This Row],[13+]]-P_A[[#This Row],[14+]]</f>
        <v>0.10448000000000002</v>
      </c>
      <c r="BD92" s="5">
        <f>P_A[[#This Row],[14+]]-P_A[[#This Row],[15+]]</f>
        <v>9.1340000000000032E-2</v>
      </c>
      <c r="BE92" s="5">
        <f>P_A[[#This Row],[15+]]-P_A[[#This Row],[16+]]</f>
        <v>7.7619999999999967E-2</v>
      </c>
      <c r="BF92" s="5">
        <f>P_A[[#This Row],[16+]]-P_A[[#This Row],[17+]]</f>
        <v>6.166000000000002E-2</v>
      </c>
      <c r="BG92" s="5">
        <f>P_A[[#This Row],[17+]]-P_A[[#This Row],[18+]]</f>
        <v>4.5799999999999993E-2</v>
      </c>
      <c r="BH92" s="5">
        <f>P_A[[#This Row],[18+]]-P_A[[#This Row],[19+]]</f>
        <v>3.1809999999999991E-2</v>
      </c>
      <c r="BI92" s="5">
        <f>P_A[[#This Row],[19+]]-P_A[[#This Row],[20+]]</f>
        <v>2.0660000000000001E-2</v>
      </c>
      <c r="BJ92" s="5">
        <f>P_A[[#This Row],[20+]]-P_A[[#This Row],[21+]]</f>
        <v>1.2900000000000002E-2</v>
      </c>
      <c r="BK92" s="5">
        <f>P_A[[#This Row],[21+]]-P_A[[#This Row],[22+]]</f>
        <v>6.9499999999999996E-3</v>
      </c>
      <c r="BL92" s="5">
        <f>P_A[[#This Row],[22+]]-P_A[[#This Row],[23+]]</f>
        <v>3.6899999999999997E-3</v>
      </c>
      <c r="BM92" s="5">
        <f>P_A[[#This Row],[23+]]-P_A[[#This Row],[24+]]</f>
        <v>1.8199999999999998E-3</v>
      </c>
      <c r="BN92" s="5">
        <f>P_A[[#This Row],[24+]]-P_A[[#This Row],[25+]]</f>
        <v>8.4000000000000014E-4</v>
      </c>
      <c r="BO92" s="5">
        <f>P_A[[#This Row],[25+]]-P_A[[#This Row],[26+]]</f>
        <v>3.6999999999999994E-4</v>
      </c>
      <c r="BP92" s="5">
        <f>P_A[[#This Row],[26+]]-P_A[[#This Row],[27+]]</f>
        <v>1.5000000000000001E-4</v>
      </c>
      <c r="BQ92" s="5">
        <f>P_A[[#This Row],[27+]]-P_A[[#This Row],[28+]]</f>
        <v>8.0000000000000007E-5</v>
      </c>
      <c r="BR92" s="5">
        <f>P_A[[#This Row],[28+]]-P_A[[#This Row],[29+]]</f>
        <v>0</v>
      </c>
      <c r="BS92" s="5">
        <f>P_A[[#This Row],[29+]]-P_A[[#This Row],[30+]]</f>
        <v>0</v>
      </c>
      <c r="BT92" s="5">
        <f>P_A[[#This Row],[30+]]-P_A[[#This Row],[31+]]</f>
        <v>0</v>
      </c>
      <c r="BU92" s="5">
        <f>P_A[[#This Row],[31+]]-P_A[[#This Row],[32+]]</f>
        <v>0</v>
      </c>
      <c r="BV92" s="5">
        <f>P_A[[#This Row],[32+]]-P_A[[#This Row],[33+]]</f>
        <v>0</v>
      </c>
      <c r="BW92" s="5">
        <f>P_A[[#This Row],[33+]]-P_A[[#This Row],[34+]]</f>
        <v>0</v>
      </c>
      <c r="BX92" s="5">
        <f>P_A[[#This Row],[34+]]-P_A[[#This Row],[35+]]</f>
        <v>0</v>
      </c>
      <c r="BY92" s="5">
        <f>P_A[[#This Row],[35+]]-P_A[[#This Row],[36+]]</f>
        <v>0</v>
      </c>
      <c r="BZ92" s="5">
        <f>P_A[[#This Row],[36+]]-P_A[[#This Row],[37+]]</f>
        <v>0</v>
      </c>
      <c r="CA92" s="5">
        <f>P_A[[#This Row],[37+]]-P_A[[#This Row],[38+]]</f>
        <v>0</v>
      </c>
      <c r="CB92" s="5">
        <f>P_A[[#This Row],[38+]]-P_A[[#This Row],[39+]]</f>
        <v>0</v>
      </c>
      <c r="CC92" s="5">
        <f>P_A[[#This Row],[39+]]-P_A[[#This Row],[40+]]</f>
        <v>0</v>
      </c>
      <c r="CD92" s="5">
        <f>P_A[[#This Row],[40+]]-P_A[[#This Row],[41+]]</f>
        <v>0</v>
      </c>
      <c r="CE92" s="5">
        <f>P_A[[#This Row],[41+]]-P_A[[#This Row],[42+]]</f>
        <v>0</v>
      </c>
      <c r="CF92" s="5">
        <f>P_A[[#This Row],[42+]]-P_A[[#This Row],[43+]]</f>
        <v>0</v>
      </c>
      <c r="CG92" s="5">
        <f>P_A[[#This Row],[43+]]-P_A[[#This Row],[44+]]</f>
        <v>0</v>
      </c>
      <c r="CH92" s="5">
        <f>P_A[[#This Row],[44+]]-P_A[[#This Row],[45+]]</f>
        <v>0</v>
      </c>
      <c r="CI92" s="5">
        <f>P_A[[#This Row],[45+]]-P_A[[#This Row],[46+]]</f>
        <v>0</v>
      </c>
      <c r="CJ92" s="5">
        <f>P_A[[#This Row],[46+]]-P_A[[#This Row],[47+]]</f>
        <v>0</v>
      </c>
      <c r="CK92" s="5">
        <f>P_A[[#This Row],[47+]]-P_A[[#This Row],[48+]]</f>
        <v>0</v>
      </c>
      <c r="CL92" s="5">
        <f>P_A[[#This Row],[48+]]-P_A[[#This Row],[49+]]</f>
        <v>0</v>
      </c>
    </row>
    <row r="93" spans="1:90" x14ac:dyDescent="0.25">
      <c r="A93" s="10">
        <v>22400792</v>
      </c>
      <c r="B93" t="s">
        <v>247</v>
      </c>
      <c r="C93" t="s">
        <v>248</v>
      </c>
      <c r="D93" s="11">
        <v>0.8125</v>
      </c>
      <c r="E93" s="9" t="str">
        <f>HYPERLINK("https://www.nba.com/stats/player/202696/boxscores-traditional", "Nikola Vucevic")</f>
        <v>Nikola Vucevic</v>
      </c>
      <c r="F93">
        <v>14.8</v>
      </c>
      <c r="G93" s="4">
        <v>5.9130000000000003</v>
      </c>
      <c r="H93" s="3">
        <v>0.87492999999999999</v>
      </c>
      <c r="I93" s="3">
        <v>0.83645999999999998</v>
      </c>
      <c r="J93" s="3">
        <v>0.79103000000000001</v>
      </c>
      <c r="K93" s="3">
        <v>0.73890999999999996</v>
      </c>
      <c r="L93" s="3">
        <v>0.68081999999999998</v>
      </c>
      <c r="M93" s="3">
        <v>0.61790999999999996</v>
      </c>
      <c r="N93" s="3">
        <v>0.55567</v>
      </c>
      <c r="O93" s="3">
        <v>0.48803000000000002</v>
      </c>
      <c r="P93" s="3">
        <v>0.42074</v>
      </c>
      <c r="Q93" s="3">
        <v>0.35569000000000001</v>
      </c>
      <c r="R93" s="3">
        <v>0.29459999999999997</v>
      </c>
      <c r="S93" s="3">
        <v>0.23885000000000001</v>
      </c>
      <c r="T93" s="3">
        <v>0.18942999999999999</v>
      </c>
      <c r="U93" s="3">
        <v>0.14685999999999999</v>
      </c>
      <c r="V93" s="3">
        <v>0.11123</v>
      </c>
      <c r="W93" s="3">
        <v>8.226E-2</v>
      </c>
      <c r="X93" s="3">
        <v>5.9380000000000002E-2</v>
      </c>
      <c r="Y93" s="3">
        <v>4.1820000000000003E-2</v>
      </c>
      <c r="Z93" s="3">
        <v>2.938E-2</v>
      </c>
      <c r="AA93" s="3">
        <v>1.9699999999999999E-2</v>
      </c>
      <c r="AB93" s="3">
        <v>1.2869999999999999E-2</v>
      </c>
      <c r="AC93" s="3">
        <v>8.2000000000000007E-3</v>
      </c>
      <c r="AD93" s="3">
        <v>5.0800000000000003E-3</v>
      </c>
      <c r="AE93" s="3">
        <v>3.0699999999999998E-3</v>
      </c>
      <c r="AF93" s="3">
        <v>1.81E-3</v>
      </c>
      <c r="AG93" s="3">
        <v>1.0399999999999999E-3</v>
      </c>
      <c r="AH93" s="3">
        <v>5.8E-4</v>
      </c>
      <c r="AI93" s="3">
        <v>3.1E-4</v>
      </c>
      <c r="AJ93" s="3">
        <v>1.7000000000000001E-4</v>
      </c>
      <c r="AK93" s="3">
        <v>9.0000000000000006E-5</v>
      </c>
      <c r="AL93" s="3">
        <v>4.0000000000000003E-5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P_A[[#This Row],[8+]]-P_A[[#This Row],[9+]]</f>
        <v>3.8470000000000004E-2</v>
      </c>
      <c r="AY93" s="5">
        <f>P_A[[#This Row],[9+]]-P_A[[#This Row],[10+]]</f>
        <v>4.542999999999997E-2</v>
      </c>
      <c r="AZ93" s="5">
        <f>P_A[[#This Row],[10+]]-P_A[[#This Row],[11+]]</f>
        <v>5.2120000000000055E-2</v>
      </c>
      <c r="BA93" s="5">
        <f>P_A[[#This Row],[11+]]-P_A[[#This Row],[12+]]</f>
        <v>5.8089999999999975E-2</v>
      </c>
      <c r="BB93" s="5">
        <f>P_A[[#This Row],[12+]]-P_A[[#This Row],[13+]]</f>
        <v>6.2910000000000021E-2</v>
      </c>
      <c r="BC93" s="5">
        <f>P_A[[#This Row],[13+]]-P_A[[#This Row],[14+]]</f>
        <v>6.2239999999999962E-2</v>
      </c>
      <c r="BD93" s="5">
        <f>P_A[[#This Row],[14+]]-P_A[[#This Row],[15+]]</f>
        <v>6.7639999999999978E-2</v>
      </c>
      <c r="BE93" s="5">
        <f>P_A[[#This Row],[15+]]-P_A[[#This Row],[16+]]</f>
        <v>6.7290000000000016E-2</v>
      </c>
      <c r="BF93" s="5">
        <f>P_A[[#This Row],[16+]]-P_A[[#This Row],[17+]]</f>
        <v>6.5049999999999997E-2</v>
      </c>
      <c r="BG93" s="5">
        <f>P_A[[#This Row],[17+]]-P_A[[#This Row],[18+]]</f>
        <v>6.1090000000000033E-2</v>
      </c>
      <c r="BH93" s="5">
        <f>P_A[[#This Row],[18+]]-P_A[[#This Row],[19+]]</f>
        <v>5.5749999999999966E-2</v>
      </c>
      <c r="BI93" s="5">
        <f>P_A[[#This Row],[19+]]-P_A[[#This Row],[20+]]</f>
        <v>4.9420000000000019E-2</v>
      </c>
      <c r="BJ93" s="5">
        <f>P_A[[#This Row],[20+]]-P_A[[#This Row],[21+]]</f>
        <v>4.2569999999999997E-2</v>
      </c>
      <c r="BK93" s="5">
        <f>P_A[[#This Row],[21+]]-P_A[[#This Row],[22+]]</f>
        <v>3.5629999999999995E-2</v>
      </c>
      <c r="BL93" s="5">
        <f>P_A[[#This Row],[22+]]-P_A[[#This Row],[23+]]</f>
        <v>2.8969999999999996E-2</v>
      </c>
      <c r="BM93" s="5">
        <f>P_A[[#This Row],[23+]]-P_A[[#This Row],[24+]]</f>
        <v>2.2879999999999998E-2</v>
      </c>
      <c r="BN93" s="5">
        <f>P_A[[#This Row],[24+]]-P_A[[#This Row],[25+]]</f>
        <v>1.7559999999999999E-2</v>
      </c>
      <c r="BO93" s="5">
        <f>P_A[[#This Row],[25+]]-P_A[[#This Row],[26+]]</f>
        <v>1.2440000000000003E-2</v>
      </c>
      <c r="BP93" s="5">
        <f>P_A[[#This Row],[26+]]-P_A[[#This Row],[27+]]</f>
        <v>9.6800000000000011E-3</v>
      </c>
      <c r="BQ93" s="5">
        <f>P_A[[#This Row],[27+]]-P_A[[#This Row],[28+]]</f>
        <v>6.8299999999999993E-3</v>
      </c>
      <c r="BR93" s="5">
        <f>P_A[[#This Row],[28+]]-P_A[[#This Row],[29+]]</f>
        <v>4.6699999999999988E-3</v>
      </c>
      <c r="BS93" s="5">
        <f>P_A[[#This Row],[29+]]-P_A[[#This Row],[30+]]</f>
        <v>3.1200000000000004E-3</v>
      </c>
      <c r="BT93" s="5">
        <f>P_A[[#This Row],[30+]]-P_A[[#This Row],[31+]]</f>
        <v>2.0100000000000005E-3</v>
      </c>
      <c r="BU93" s="5">
        <f>P_A[[#This Row],[31+]]-P_A[[#This Row],[32+]]</f>
        <v>1.2599999999999998E-3</v>
      </c>
      <c r="BV93" s="5">
        <f>P_A[[#This Row],[32+]]-P_A[[#This Row],[33+]]</f>
        <v>7.7000000000000007E-4</v>
      </c>
      <c r="BW93" s="5">
        <f>P_A[[#This Row],[33+]]-P_A[[#This Row],[34+]]</f>
        <v>4.5999999999999991E-4</v>
      </c>
      <c r="BX93" s="5">
        <f>P_A[[#This Row],[34+]]-P_A[[#This Row],[35+]]</f>
        <v>2.7E-4</v>
      </c>
      <c r="BY93" s="5">
        <f>P_A[[#This Row],[35+]]-P_A[[#This Row],[36+]]</f>
        <v>1.3999999999999999E-4</v>
      </c>
      <c r="BZ93" s="5">
        <f>P_A[[#This Row],[36+]]-P_A[[#This Row],[37+]]</f>
        <v>8.0000000000000007E-5</v>
      </c>
      <c r="CA93" s="5">
        <f>P_A[[#This Row],[37+]]-P_A[[#This Row],[38+]]</f>
        <v>5.0000000000000002E-5</v>
      </c>
      <c r="CB93" s="5">
        <f>P_A[[#This Row],[38+]]-P_A[[#This Row],[39+]]</f>
        <v>4.0000000000000003E-5</v>
      </c>
      <c r="CC93" s="5">
        <f>P_A[[#This Row],[39+]]-P_A[[#This Row],[40+]]</f>
        <v>0</v>
      </c>
      <c r="CD93" s="5">
        <f>P_A[[#This Row],[40+]]-P_A[[#This Row],[41+]]</f>
        <v>0</v>
      </c>
      <c r="CE93" s="5">
        <f>P_A[[#This Row],[41+]]-P_A[[#This Row],[42+]]</f>
        <v>0</v>
      </c>
      <c r="CF93" s="5">
        <f>P_A[[#This Row],[42+]]-P_A[[#This Row],[43+]]</f>
        <v>0</v>
      </c>
      <c r="CG93" s="5">
        <f>P_A[[#This Row],[43+]]-P_A[[#This Row],[44+]]</f>
        <v>0</v>
      </c>
      <c r="CH93" s="5">
        <f>P_A[[#This Row],[44+]]-P_A[[#This Row],[45+]]</f>
        <v>0</v>
      </c>
      <c r="CI93" s="5">
        <f>P_A[[#This Row],[45+]]-P_A[[#This Row],[46+]]</f>
        <v>0</v>
      </c>
      <c r="CJ93" s="5">
        <f>P_A[[#This Row],[46+]]-P_A[[#This Row],[47+]]</f>
        <v>0</v>
      </c>
      <c r="CK93" s="5">
        <f>P_A[[#This Row],[47+]]-P_A[[#This Row],[48+]]</f>
        <v>0</v>
      </c>
      <c r="CL93" s="5">
        <f>P_A[[#This Row],[48+]]-P_A[[#This Row],[49+]]</f>
        <v>0</v>
      </c>
    </row>
    <row r="94" spans="1:90" x14ac:dyDescent="0.25">
      <c r="A94" s="10">
        <v>22400792</v>
      </c>
      <c r="B94" t="s">
        <v>247</v>
      </c>
      <c r="C94" t="s">
        <v>248</v>
      </c>
      <c r="D94" s="11">
        <v>0.8125</v>
      </c>
      <c r="E94" s="9" t="str">
        <f>HYPERLINK("https://www.nba.com/stats/player/1630200/boxscores-traditional", "Tre Jones")</f>
        <v>Tre Jones</v>
      </c>
      <c r="F94">
        <v>9.67</v>
      </c>
      <c r="G94" s="4">
        <v>5.7350000000000003</v>
      </c>
      <c r="H94" s="3">
        <v>0.61409000000000002</v>
      </c>
      <c r="I94" s="3">
        <v>0.54776000000000002</v>
      </c>
      <c r="J94" s="3">
        <v>0.47608</v>
      </c>
      <c r="K94" s="3">
        <v>0.40905000000000002</v>
      </c>
      <c r="L94" s="3">
        <v>0.34089999999999998</v>
      </c>
      <c r="M94" s="3">
        <v>0.28095999999999999</v>
      </c>
      <c r="N94" s="3">
        <v>0.22363</v>
      </c>
      <c r="O94" s="3">
        <v>0.17619000000000001</v>
      </c>
      <c r="P94" s="3">
        <v>0.13567000000000001</v>
      </c>
      <c r="Q94" s="3">
        <v>0.10027</v>
      </c>
      <c r="R94" s="3">
        <v>7.3529999999999998E-2</v>
      </c>
      <c r="S94" s="3">
        <v>5.1549999999999999E-2</v>
      </c>
      <c r="T94" s="3">
        <v>3.5929999999999997E-2</v>
      </c>
      <c r="U94" s="3">
        <v>2.385E-2</v>
      </c>
      <c r="V94" s="3">
        <v>1.5779999999999999E-2</v>
      </c>
      <c r="W94" s="3">
        <v>1.017E-2</v>
      </c>
      <c r="X94" s="3">
        <v>6.2100000000000002E-3</v>
      </c>
      <c r="Y94" s="3">
        <v>3.79E-3</v>
      </c>
      <c r="Z94" s="3">
        <v>2.1900000000000001E-3</v>
      </c>
      <c r="AA94" s="3">
        <v>1.2600000000000001E-3</v>
      </c>
      <c r="AB94" s="3">
        <v>6.8999999999999997E-4</v>
      </c>
      <c r="AC94" s="3">
        <v>3.8000000000000002E-4</v>
      </c>
      <c r="AD94" s="3">
        <v>2.0000000000000001E-4</v>
      </c>
      <c r="AE94" s="3">
        <v>1E-4</v>
      </c>
      <c r="AF94" s="3">
        <v>5.0000000000000002E-5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P_A[[#This Row],[8+]]-P_A[[#This Row],[9+]]</f>
        <v>6.633E-2</v>
      </c>
      <c r="AY94" s="5">
        <f>P_A[[#This Row],[9+]]-P_A[[#This Row],[10+]]</f>
        <v>7.1680000000000021E-2</v>
      </c>
      <c r="AZ94" s="5">
        <f>P_A[[#This Row],[10+]]-P_A[[#This Row],[11+]]</f>
        <v>6.7029999999999978E-2</v>
      </c>
      <c r="BA94" s="5">
        <f>P_A[[#This Row],[11+]]-P_A[[#This Row],[12+]]</f>
        <v>6.8150000000000044E-2</v>
      </c>
      <c r="BB94" s="5">
        <f>P_A[[#This Row],[12+]]-P_A[[#This Row],[13+]]</f>
        <v>5.9939999999999993E-2</v>
      </c>
      <c r="BC94" s="5">
        <f>P_A[[#This Row],[13+]]-P_A[[#This Row],[14+]]</f>
        <v>5.7329999999999992E-2</v>
      </c>
      <c r="BD94" s="5">
        <f>P_A[[#This Row],[14+]]-P_A[[#This Row],[15+]]</f>
        <v>4.7439999999999982E-2</v>
      </c>
      <c r="BE94" s="5">
        <f>P_A[[#This Row],[15+]]-P_A[[#This Row],[16+]]</f>
        <v>4.052E-2</v>
      </c>
      <c r="BF94" s="5">
        <f>P_A[[#This Row],[16+]]-P_A[[#This Row],[17+]]</f>
        <v>3.5400000000000015E-2</v>
      </c>
      <c r="BG94" s="5">
        <f>P_A[[#This Row],[17+]]-P_A[[#This Row],[18+]]</f>
        <v>2.674E-2</v>
      </c>
      <c r="BH94" s="5">
        <f>P_A[[#This Row],[18+]]-P_A[[#This Row],[19+]]</f>
        <v>2.198E-2</v>
      </c>
      <c r="BI94" s="5">
        <f>P_A[[#This Row],[19+]]-P_A[[#This Row],[20+]]</f>
        <v>1.5620000000000002E-2</v>
      </c>
      <c r="BJ94" s="5">
        <f>P_A[[#This Row],[20+]]-P_A[[#This Row],[21+]]</f>
        <v>1.2079999999999997E-2</v>
      </c>
      <c r="BK94" s="5">
        <f>P_A[[#This Row],[21+]]-P_A[[#This Row],[22+]]</f>
        <v>8.0700000000000008E-3</v>
      </c>
      <c r="BL94" s="5">
        <f>P_A[[#This Row],[22+]]-P_A[[#This Row],[23+]]</f>
        <v>5.6099999999999987E-3</v>
      </c>
      <c r="BM94" s="5">
        <f>P_A[[#This Row],[23+]]-P_A[[#This Row],[24+]]</f>
        <v>3.96E-3</v>
      </c>
      <c r="BN94" s="5">
        <f>P_A[[#This Row],[24+]]-P_A[[#This Row],[25+]]</f>
        <v>2.4200000000000003E-3</v>
      </c>
      <c r="BO94" s="5">
        <f>P_A[[#This Row],[25+]]-P_A[[#This Row],[26+]]</f>
        <v>1.5999999999999999E-3</v>
      </c>
      <c r="BP94" s="5">
        <f>P_A[[#This Row],[26+]]-P_A[[#This Row],[27+]]</f>
        <v>9.3000000000000005E-4</v>
      </c>
      <c r="BQ94" s="5">
        <f>P_A[[#This Row],[27+]]-P_A[[#This Row],[28+]]</f>
        <v>5.7000000000000009E-4</v>
      </c>
      <c r="BR94" s="5">
        <f>P_A[[#This Row],[28+]]-P_A[[#This Row],[29+]]</f>
        <v>3.0999999999999995E-4</v>
      </c>
      <c r="BS94" s="5">
        <f>P_A[[#This Row],[29+]]-P_A[[#This Row],[30+]]</f>
        <v>1.8000000000000001E-4</v>
      </c>
      <c r="BT94" s="5">
        <f>P_A[[#This Row],[30+]]-P_A[[#This Row],[31+]]</f>
        <v>1E-4</v>
      </c>
      <c r="BU94" s="5">
        <f>P_A[[#This Row],[31+]]-P_A[[#This Row],[32+]]</f>
        <v>5.0000000000000002E-5</v>
      </c>
      <c r="BV94" s="5">
        <f>P_A[[#This Row],[32+]]-P_A[[#This Row],[33+]]</f>
        <v>5.0000000000000002E-5</v>
      </c>
      <c r="BW94" s="5">
        <f>P_A[[#This Row],[33+]]-P_A[[#This Row],[34+]]</f>
        <v>0</v>
      </c>
      <c r="BX94" s="5">
        <f>P_A[[#This Row],[34+]]-P_A[[#This Row],[35+]]</f>
        <v>0</v>
      </c>
      <c r="BY94" s="5">
        <f>P_A[[#This Row],[35+]]-P_A[[#This Row],[36+]]</f>
        <v>0</v>
      </c>
      <c r="BZ94" s="5">
        <f>P_A[[#This Row],[36+]]-P_A[[#This Row],[37+]]</f>
        <v>0</v>
      </c>
      <c r="CA94" s="5">
        <f>P_A[[#This Row],[37+]]-P_A[[#This Row],[38+]]</f>
        <v>0</v>
      </c>
      <c r="CB94" s="5">
        <f>P_A[[#This Row],[38+]]-P_A[[#This Row],[39+]]</f>
        <v>0</v>
      </c>
      <c r="CC94" s="5">
        <f>P_A[[#This Row],[39+]]-P_A[[#This Row],[40+]]</f>
        <v>0</v>
      </c>
      <c r="CD94" s="5">
        <f>P_A[[#This Row],[40+]]-P_A[[#This Row],[41+]]</f>
        <v>0</v>
      </c>
      <c r="CE94" s="5">
        <f>P_A[[#This Row],[41+]]-P_A[[#This Row],[42+]]</f>
        <v>0</v>
      </c>
      <c r="CF94" s="5">
        <f>P_A[[#This Row],[42+]]-P_A[[#This Row],[43+]]</f>
        <v>0</v>
      </c>
      <c r="CG94" s="5">
        <f>P_A[[#This Row],[43+]]-P_A[[#This Row],[44+]]</f>
        <v>0</v>
      </c>
      <c r="CH94" s="5">
        <f>P_A[[#This Row],[44+]]-P_A[[#This Row],[45+]]</f>
        <v>0</v>
      </c>
      <c r="CI94" s="5">
        <f>P_A[[#This Row],[45+]]-P_A[[#This Row],[46+]]</f>
        <v>0</v>
      </c>
      <c r="CJ94" s="5">
        <f>P_A[[#This Row],[46+]]-P_A[[#This Row],[47+]]</f>
        <v>0</v>
      </c>
      <c r="CK94" s="5">
        <f>P_A[[#This Row],[47+]]-P_A[[#This Row],[48+]]</f>
        <v>0</v>
      </c>
      <c r="CL94" s="5">
        <f>P_A[[#This Row],[48+]]-P_A[[#This Row],[49+]]</f>
        <v>0</v>
      </c>
    </row>
    <row r="95" spans="1:90" x14ac:dyDescent="0.25">
      <c r="A95" s="10">
        <v>22400792</v>
      </c>
      <c r="B95" t="s">
        <v>247</v>
      </c>
      <c r="C95" t="s">
        <v>248</v>
      </c>
      <c r="D95" s="11">
        <v>0.8125</v>
      </c>
      <c r="E95" s="9" t="str">
        <f>HYPERLINK("https://www.nba.com/stats/player/1630172/boxscores-traditional", "Patrick Williams")</f>
        <v>Patrick Williams</v>
      </c>
      <c r="F95">
        <v>8</v>
      </c>
      <c r="G95" s="4">
        <v>3.5209999999999999</v>
      </c>
      <c r="H95" s="3">
        <v>0.5</v>
      </c>
      <c r="I95" s="3">
        <v>0.38973999999999998</v>
      </c>
      <c r="J95" s="3">
        <v>0.28433999999999998</v>
      </c>
      <c r="K95" s="3">
        <v>0.19766</v>
      </c>
      <c r="L95" s="3">
        <v>0.12714</v>
      </c>
      <c r="M95" s="3">
        <v>7.7799999999999994E-2</v>
      </c>
      <c r="N95" s="3">
        <v>4.4569999999999999E-2</v>
      </c>
      <c r="O95" s="3">
        <v>2.3300000000000001E-2</v>
      </c>
      <c r="P95" s="3">
        <v>1.1599999999999999E-2</v>
      </c>
      <c r="Q95" s="3">
        <v>5.2300000000000003E-3</v>
      </c>
      <c r="R95" s="3">
        <v>2.2599999999999999E-3</v>
      </c>
      <c r="S95" s="3">
        <v>8.9999999999999998E-4</v>
      </c>
      <c r="T95" s="3">
        <v>3.2000000000000003E-4</v>
      </c>
      <c r="U95" s="3">
        <v>1.1E-4</v>
      </c>
      <c r="V95" s="3">
        <v>3.0000000000000001E-5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P_A[[#This Row],[8+]]-P_A[[#This Row],[9+]]</f>
        <v>0.11026000000000002</v>
      </c>
      <c r="AY95" s="5">
        <f>P_A[[#This Row],[9+]]-P_A[[#This Row],[10+]]</f>
        <v>0.10539999999999999</v>
      </c>
      <c r="AZ95" s="5">
        <f>P_A[[#This Row],[10+]]-P_A[[#This Row],[11+]]</f>
        <v>8.6679999999999979E-2</v>
      </c>
      <c r="BA95" s="5">
        <f>P_A[[#This Row],[11+]]-P_A[[#This Row],[12+]]</f>
        <v>7.0519999999999999E-2</v>
      </c>
      <c r="BB95" s="5">
        <f>P_A[[#This Row],[12+]]-P_A[[#This Row],[13+]]</f>
        <v>4.9340000000000009E-2</v>
      </c>
      <c r="BC95" s="5">
        <f>P_A[[#This Row],[13+]]-P_A[[#This Row],[14+]]</f>
        <v>3.3229999999999996E-2</v>
      </c>
      <c r="BD95" s="5">
        <f>P_A[[#This Row],[14+]]-P_A[[#This Row],[15+]]</f>
        <v>2.1269999999999997E-2</v>
      </c>
      <c r="BE95" s="5">
        <f>P_A[[#This Row],[15+]]-P_A[[#This Row],[16+]]</f>
        <v>1.1700000000000002E-2</v>
      </c>
      <c r="BF95" s="5">
        <f>P_A[[#This Row],[16+]]-P_A[[#This Row],[17+]]</f>
        <v>6.3699999999999989E-3</v>
      </c>
      <c r="BG95" s="5">
        <f>P_A[[#This Row],[17+]]-P_A[[#This Row],[18+]]</f>
        <v>2.9700000000000004E-3</v>
      </c>
      <c r="BH95" s="5">
        <f>P_A[[#This Row],[18+]]-P_A[[#This Row],[19+]]</f>
        <v>1.3599999999999999E-3</v>
      </c>
      <c r="BI95" s="5">
        <f>P_A[[#This Row],[19+]]-P_A[[#This Row],[20+]]</f>
        <v>5.8E-4</v>
      </c>
      <c r="BJ95" s="5">
        <f>P_A[[#This Row],[20+]]-P_A[[#This Row],[21+]]</f>
        <v>2.1000000000000001E-4</v>
      </c>
      <c r="BK95" s="5">
        <f>P_A[[#This Row],[21+]]-P_A[[#This Row],[22+]]</f>
        <v>8.0000000000000007E-5</v>
      </c>
      <c r="BL95" s="5">
        <f>P_A[[#This Row],[22+]]-P_A[[#This Row],[23+]]</f>
        <v>3.0000000000000001E-5</v>
      </c>
      <c r="BM95" s="5">
        <f>P_A[[#This Row],[23+]]-P_A[[#This Row],[24+]]</f>
        <v>0</v>
      </c>
      <c r="BN95" s="5">
        <f>P_A[[#This Row],[24+]]-P_A[[#This Row],[25+]]</f>
        <v>0</v>
      </c>
      <c r="BO95" s="5">
        <f>P_A[[#This Row],[25+]]-P_A[[#This Row],[26+]]</f>
        <v>0</v>
      </c>
      <c r="BP95" s="5">
        <f>P_A[[#This Row],[26+]]-P_A[[#This Row],[27+]]</f>
        <v>0</v>
      </c>
      <c r="BQ95" s="5">
        <f>P_A[[#This Row],[27+]]-P_A[[#This Row],[28+]]</f>
        <v>0</v>
      </c>
      <c r="BR95" s="5">
        <f>P_A[[#This Row],[28+]]-P_A[[#This Row],[29+]]</f>
        <v>0</v>
      </c>
      <c r="BS95" s="5">
        <f>P_A[[#This Row],[29+]]-P_A[[#This Row],[30+]]</f>
        <v>0</v>
      </c>
      <c r="BT95" s="5">
        <f>P_A[[#This Row],[30+]]-P_A[[#This Row],[31+]]</f>
        <v>0</v>
      </c>
      <c r="BU95" s="5">
        <f>P_A[[#This Row],[31+]]-P_A[[#This Row],[32+]]</f>
        <v>0</v>
      </c>
      <c r="BV95" s="5">
        <f>P_A[[#This Row],[32+]]-P_A[[#This Row],[33+]]</f>
        <v>0</v>
      </c>
      <c r="BW95" s="5">
        <f>P_A[[#This Row],[33+]]-P_A[[#This Row],[34+]]</f>
        <v>0</v>
      </c>
      <c r="BX95" s="5">
        <f>P_A[[#This Row],[34+]]-P_A[[#This Row],[35+]]</f>
        <v>0</v>
      </c>
      <c r="BY95" s="5">
        <f>P_A[[#This Row],[35+]]-P_A[[#This Row],[36+]]</f>
        <v>0</v>
      </c>
      <c r="BZ95" s="5">
        <f>P_A[[#This Row],[36+]]-P_A[[#This Row],[37+]]</f>
        <v>0</v>
      </c>
      <c r="CA95" s="5">
        <f>P_A[[#This Row],[37+]]-P_A[[#This Row],[38+]]</f>
        <v>0</v>
      </c>
      <c r="CB95" s="5">
        <f>P_A[[#This Row],[38+]]-P_A[[#This Row],[39+]]</f>
        <v>0</v>
      </c>
      <c r="CC95" s="5">
        <f>P_A[[#This Row],[39+]]-P_A[[#This Row],[40+]]</f>
        <v>0</v>
      </c>
      <c r="CD95" s="5">
        <f>P_A[[#This Row],[40+]]-P_A[[#This Row],[41+]]</f>
        <v>0</v>
      </c>
      <c r="CE95" s="5">
        <f>P_A[[#This Row],[41+]]-P_A[[#This Row],[42+]]</f>
        <v>0</v>
      </c>
      <c r="CF95" s="5">
        <f>P_A[[#This Row],[42+]]-P_A[[#This Row],[43+]]</f>
        <v>0</v>
      </c>
      <c r="CG95" s="5">
        <f>P_A[[#This Row],[43+]]-P_A[[#This Row],[44+]]</f>
        <v>0</v>
      </c>
      <c r="CH95" s="5">
        <f>P_A[[#This Row],[44+]]-P_A[[#This Row],[45+]]</f>
        <v>0</v>
      </c>
      <c r="CI95" s="5">
        <f>P_A[[#This Row],[45+]]-P_A[[#This Row],[46+]]</f>
        <v>0</v>
      </c>
      <c r="CJ95" s="5">
        <f>P_A[[#This Row],[46+]]-P_A[[#This Row],[47+]]</f>
        <v>0</v>
      </c>
      <c r="CK95" s="5">
        <f>P_A[[#This Row],[47+]]-P_A[[#This Row],[48+]]</f>
        <v>0</v>
      </c>
      <c r="CL95" s="5">
        <f>P_A[[#This Row],[48+]]-P_A[[#This Row],[49+]]</f>
        <v>0</v>
      </c>
    </row>
    <row r="96" spans="1:90" x14ac:dyDescent="0.25">
      <c r="A96" s="10">
        <v>22400792</v>
      </c>
      <c r="B96" t="s">
        <v>248</v>
      </c>
      <c r="C96" t="s">
        <v>247</v>
      </c>
      <c r="D96" s="11">
        <v>0.8125</v>
      </c>
      <c r="E96" s="9" t="str">
        <f>HYPERLINK("https://www.nba.com/stats/player/1628404/boxscores-traditional", "Josh Hart")</f>
        <v>Josh Hart</v>
      </c>
      <c r="F96">
        <v>24.8</v>
      </c>
      <c r="G96" s="4">
        <v>5.3440000000000003</v>
      </c>
      <c r="H96" s="3">
        <v>0.99916000000000005</v>
      </c>
      <c r="I96" s="3">
        <v>0.99846000000000001</v>
      </c>
      <c r="J96" s="3">
        <v>0.99719999999999998</v>
      </c>
      <c r="K96" s="3">
        <v>0.99505999999999994</v>
      </c>
      <c r="L96" s="3">
        <v>0.99180000000000001</v>
      </c>
      <c r="M96" s="3">
        <v>0.98645000000000005</v>
      </c>
      <c r="N96" s="3">
        <v>0.97831000000000001</v>
      </c>
      <c r="O96" s="3">
        <v>0.96638000000000002</v>
      </c>
      <c r="P96" s="3">
        <v>0.95052999999999999</v>
      </c>
      <c r="Q96" s="3">
        <v>0.92784999999999995</v>
      </c>
      <c r="R96" s="3">
        <v>0.89795999999999998</v>
      </c>
      <c r="S96" s="3">
        <v>0.86214000000000002</v>
      </c>
      <c r="T96" s="3">
        <v>0.81594</v>
      </c>
      <c r="U96" s="3">
        <v>0.76114999999999999</v>
      </c>
      <c r="V96" s="3">
        <v>0.69847000000000004</v>
      </c>
      <c r="W96" s="3">
        <v>0.63307000000000002</v>
      </c>
      <c r="X96" s="3">
        <v>0.55962000000000001</v>
      </c>
      <c r="Y96" s="3">
        <v>0.48404999999999998</v>
      </c>
      <c r="Z96" s="3">
        <v>0.41293999999999997</v>
      </c>
      <c r="AA96" s="3">
        <v>0.34089999999999998</v>
      </c>
      <c r="AB96" s="3">
        <v>0.27424999999999999</v>
      </c>
      <c r="AC96" s="3">
        <v>0.21476000000000001</v>
      </c>
      <c r="AD96" s="3">
        <v>0.16602</v>
      </c>
      <c r="AE96" s="3">
        <v>0.12302</v>
      </c>
      <c r="AF96" s="3">
        <v>8.8510000000000005E-2</v>
      </c>
      <c r="AG96" s="3">
        <v>6.3009999999999997E-2</v>
      </c>
      <c r="AH96" s="3">
        <v>4.2720000000000001E-2</v>
      </c>
      <c r="AI96" s="3">
        <v>2.8070000000000001E-2</v>
      </c>
      <c r="AJ96" s="3">
        <v>1.7860000000000001E-2</v>
      </c>
      <c r="AK96" s="3">
        <v>1.1299999999999999E-2</v>
      </c>
      <c r="AL96" s="3">
        <v>6.7600000000000004E-3</v>
      </c>
      <c r="AM96" s="3">
        <v>3.9100000000000003E-3</v>
      </c>
      <c r="AN96" s="3">
        <v>2.2599999999999999E-3</v>
      </c>
      <c r="AO96" s="3">
        <v>1.2199999999999999E-3</v>
      </c>
      <c r="AP96" s="3">
        <v>6.4000000000000005E-4</v>
      </c>
      <c r="AQ96" s="3">
        <v>3.2000000000000003E-4</v>
      </c>
      <c r="AR96" s="3">
        <v>1.7000000000000001E-4</v>
      </c>
      <c r="AS96" s="3">
        <v>8.0000000000000007E-5</v>
      </c>
      <c r="AT96" s="3">
        <v>4.0000000000000003E-5</v>
      </c>
      <c r="AU96" s="3">
        <v>0</v>
      </c>
      <c r="AV96" s="3">
        <v>0</v>
      </c>
      <c r="AW96" s="3">
        <v>0</v>
      </c>
      <c r="AX96" s="5">
        <f>P_A[[#This Row],[8+]]-P_A[[#This Row],[9+]]</f>
        <v>7.0000000000003393E-4</v>
      </c>
      <c r="AY96" s="5">
        <f>P_A[[#This Row],[9+]]-P_A[[#This Row],[10+]]</f>
        <v>1.2600000000000389E-3</v>
      </c>
      <c r="AZ96" s="5">
        <f>P_A[[#This Row],[10+]]-P_A[[#This Row],[11+]]</f>
        <v>2.1400000000000308E-3</v>
      </c>
      <c r="BA96" s="5">
        <f>P_A[[#This Row],[11+]]-P_A[[#This Row],[12+]]</f>
        <v>3.2599999999999296E-3</v>
      </c>
      <c r="BB96" s="5">
        <f>P_A[[#This Row],[12+]]-P_A[[#This Row],[13+]]</f>
        <v>5.3499999999999659E-3</v>
      </c>
      <c r="BC96" s="5">
        <f>P_A[[#This Row],[13+]]-P_A[[#This Row],[14+]]</f>
        <v>8.1400000000000361E-3</v>
      </c>
      <c r="BD96" s="5">
        <f>P_A[[#This Row],[14+]]-P_A[[#This Row],[15+]]</f>
        <v>1.1929999999999996E-2</v>
      </c>
      <c r="BE96" s="5">
        <f>P_A[[#This Row],[15+]]-P_A[[#This Row],[16+]]</f>
        <v>1.5850000000000031E-2</v>
      </c>
      <c r="BF96" s="5">
        <f>P_A[[#This Row],[16+]]-P_A[[#This Row],[17+]]</f>
        <v>2.2680000000000033E-2</v>
      </c>
      <c r="BG96" s="5">
        <f>P_A[[#This Row],[17+]]-P_A[[#This Row],[18+]]</f>
        <v>2.9889999999999972E-2</v>
      </c>
      <c r="BH96" s="5">
        <f>P_A[[#This Row],[18+]]-P_A[[#This Row],[19+]]</f>
        <v>3.5819999999999963E-2</v>
      </c>
      <c r="BI96" s="5">
        <f>P_A[[#This Row],[19+]]-P_A[[#This Row],[20+]]</f>
        <v>4.6200000000000019E-2</v>
      </c>
      <c r="BJ96" s="5">
        <f>P_A[[#This Row],[20+]]-P_A[[#This Row],[21+]]</f>
        <v>5.4790000000000005E-2</v>
      </c>
      <c r="BK96" s="5">
        <f>P_A[[#This Row],[21+]]-P_A[[#This Row],[22+]]</f>
        <v>6.2679999999999958E-2</v>
      </c>
      <c r="BL96" s="5">
        <f>P_A[[#This Row],[22+]]-P_A[[#This Row],[23+]]</f>
        <v>6.5400000000000014E-2</v>
      </c>
      <c r="BM96" s="5">
        <f>P_A[[#This Row],[23+]]-P_A[[#This Row],[24+]]</f>
        <v>7.3450000000000015E-2</v>
      </c>
      <c r="BN96" s="5">
        <f>P_A[[#This Row],[24+]]-P_A[[#This Row],[25+]]</f>
        <v>7.5570000000000026E-2</v>
      </c>
      <c r="BO96" s="5">
        <f>P_A[[#This Row],[25+]]-P_A[[#This Row],[26+]]</f>
        <v>7.1110000000000007E-2</v>
      </c>
      <c r="BP96" s="5">
        <f>P_A[[#This Row],[26+]]-P_A[[#This Row],[27+]]</f>
        <v>7.2039999999999993E-2</v>
      </c>
      <c r="BQ96" s="5">
        <f>P_A[[#This Row],[27+]]-P_A[[#This Row],[28+]]</f>
        <v>6.6649999999999987E-2</v>
      </c>
      <c r="BR96" s="5">
        <f>P_A[[#This Row],[28+]]-P_A[[#This Row],[29+]]</f>
        <v>5.9489999999999987E-2</v>
      </c>
      <c r="BS96" s="5">
        <f>P_A[[#This Row],[29+]]-P_A[[#This Row],[30+]]</f>
        <v>4.8740000000000006E-2</v>
      </c>
      <c r="BT96" s="5">
        <f>P_A[[#This Row],[30+]]-P_A[[#This Row],[31+]]</f>
        <v>4.2999999999999997E-2</v>
      </c>
      <c r="BU96" s="5">
        <f>P_A[[#This Row],[31+]]-P_A[[#This Row],[32+]]</f>
        <v>3.4509999999999999E-2</v>
      </c>
      <c r="BV96" s="5">
        <f>P_A[[#This Row],[32+]]-P_A[[#This Row],[33+]]</f>
        <v>2.5500000000000009E-2</v>
      </c>
      <c r="BW96" s="5">
        <f>P_A[[#This Row],[33+]]-P_A[[#This Row],[34+]]</f>
        <v>2.0289999999999996E-2</v>
      </c>
      <c r="BX96" s="5">
        <f>P_A[[#This Row],[34+]]-P_A[[#This Row],[35+]]</f>
        <v>1.465E-2</v>
      </c>
      <c r="BY96" s="5">
        <f>P_A[[#This Row],[35+]]-P_A[[#This Row],[36+]]</f>
        <v>1.021E-2</v>
      </c>
      <c r="BZ96" s="5">
        <f>P_A[[#This Row],[36+]]-P_A[[#This Row],[37+]]</f>
        <v>6.5600000000000016E-3</v>
      </c>
      <c r="CA96" s="5">
        <f>P_A[[#This Row],[37+]]-P_A[[#This Row],[38+]]</f>
        <v>4.5399999999999989E-3</v>
      </c>
      <c r="CB96" s="5">
        <f>P_A[[#This Row],[38+]]-P_A[[#This Row],[39+]]</f>
        <v>2.8500000000000001E-3</v>
      </c>
      <c r="CC96" s="5">
        <f>P_A[[#This Row],[39+]]-P_A[[#This Row],[40+]]</f>
        <v>1.6500000000000004E-3</v>
      </c>
      <c r="CD96" s="5">
        <f>P_A[[#This Row],[40+]]-P_A[[#This Row],[41+]]</f>
        <v>1.0399999999999999E-3</v>
      </c>
      <c r="CE96" s="5">
        <f>P_A[[#This Row],[41+]]-P_A[[#This Row],[42+]]</f>
        <v>5.7999999999999989E-4</v>
      </c>
      <c r="CF96" s="5">
        <f>P_A[[#This Row],[42+]]-P_A[[#This Row],[43+]]</f>
        <v>3.2000000000000003E-4</v>
      </c>
      <c r="CG96" s="5">
        <f>P_A[[#This Row],[43+]]-P_A[[#This Row],[44+]]</f>
        <v>1.5000000000000001E-4</v>
      </c>
      <c r="CH96" s="5">
        <f>P_A[[#This Row],[44+]]-P_A[[#This Row],[45+]]</f>
        <v>9.0000000000000006E-5</v>
      </c>
      <c r="CI96" s="5">
        <f>P_A[[#This Row],[45+]]-P_A[[#This Row],[46+]]</f>
        <v>4.0000000000000003E-5</v>
      </c>
      <c r="CJ96" s="5">
        <f>P_A[[#This Row],[46+]]-P_A[[#This Row],[47+]]</f>
        <v>4.0000000000000003E-5</v>
      </c>
      <c r="CK96" s="5">
        <f>P_A[[#This Row],[47+]]-P_A[[#This Row],[48+]]</f>
        <v>0</v>
      </c>
      <c r="CL96" s="5">
        <f>P_A[[#This Row],[48+]]-P_A[[#This Row],[49+]]</f>
        <v>0</v>
      </c>
    </row>
    <row r="97" spans="1:90" x14ac:dyDescent="0.25">
      <c r="A97" s="10">
        <v>22400792</v>
      </c>
      <c r="B97" t="s">
        <v>248</v>
      </c>
      <c r="C97" t="s">
        <v>247</v>
      </c>
      <c r="D97" s="11">
        <v>0.8125</v>
      </c>
      <c r="E97" s="9" t="str">
        <f>HYPERLINK("https://www.nba.com/stats/player/1628973/boxscores-traditional", "Jalen Brunson")</f>
        <v>Jalen Brunson</v>
      </c>
      <c r="F97">
        <v>37</v>
      </c>
      <c r="G97" s="4">
        <v>12.57</v>
      </c>
      <c r="H97" s="3">
        <v>0.98956</v>
      </c>
      <c r="I97" s="3">
        <v>0.98712999999999995</v>
      </c>
      <c r="J97" s="3">
        <v>0.98421999999999998</v>
      </c>
      <c r="K97" s="3">
        <v>0.98077000000000003</v>
      </c>
      <c r="L97" s="3">
        <v>0.97670000000000001</v>
      </c>
      <c r="M97" s="3">
        <v>0.97192999999999996</v>
      </c>
      <c r="N97" s="3">
        <v>0.96638000000000002</v>
      </c>
      <c r="O97" s="3">
        <v>0.95994000000000002</v>
      </c>
      <c r="P97" s="3">
        <v>0.95254000000000005</v>
      </c>
      <c r="Q97" s="3">
        <v>0.94408000000000003</v>
      </c>
      <c r="R97" s="3">
        <v>0.93447999999999998</v>
      </c>
      <c r="S97" s="3">
        <v>0.92364000000000002</v>
      </c>
      <c r="T97" s="3">
        <v>0.91149000000000002</v>
      </c>
      <c r="U97" s="3">
        <v>0.89795999999999998</v>
      </c>
      <c r="V97" s="3">
        <v>0.88297999999999999</v>
      </c>
      <c r="W97" s="3">
        <v>0.86650000000000005</v>
      </c>
      <c r="X97" s="3">
        <v>0.84848999999999997</v>
      </c>
      <c r="Y97" s="3">
        <v>0.82894000000000001</v>
      </c>
      <c r="Z97" s="3">
        <v>0.81057000000000001</v>
      </c>
      <c r="AA97" s="3">
        <v>0.78813999999999995</v>
      </c>
      <c r="AB97" s="3">
        <v>0.76424000000000003</v>
      </c>
      <c r="AC97" s="3">
        <v>0.73890999999999996</v>
      </c>
      <c r="AD97" s="3">
        <v>0.71226</v>
      </c>
      <c r="AE97" s="3">
        <v>0.68439000000000005</v>
      </c>
      <c r="AF97" s="3">
        <v>0.65542</v>
      </c>
      <c r="AG97" s="3">
        <v>0.62551999999999996</v>
      </c>
      <c r="AH97" s="3">
        <v>0.59482999999999997</v>
      </c>
      <c r="AI97" s="3">
        <v>0.56355999999999995</v>
      </c>
      <c r="AJ97" s="3">
        <v>0.53188000000000002</v>
      </c>
      <c r="AK97" s="3">
        <v>0.5</v>
      </c>
      <c r="AL97" s="3">
        <v>0.46811999999999998</v>
      </c>
      <c r="AM97" s="3">
        <v>0.43643999999999999</v>
      </c>
      <c r="AN97" s="3">
        <v>0.40516999999999997</v>
      </c>
      <c r="AO97" s="3">
        <v>0.37447999999999998</v>
      </c>
      <c r="AP97" s="3">
        <v>0.34458</v>
      </c>
      <c r="AQ97" s="3">
        <v>0.31561</v>
      </c>
      <c r="AR97" s="3">
        <v>0.28774</v>
      </c>
      <c r="AS97" s="3">
        <v>0.26108999999999999</v>
      </c>
      <c r="AT97" s="3">
        <v>0.23576</v>
      </c>
      <c r="AU97" s="3">
        <v>0.21185999999999999</v>
      </c>
      <c r="AV97" s="3">
        <v>0.18942999999999999</v>
      </c>
      <c r="AW97" s="3">
        <v>0.17105999999999999</v>
      </c>
      <c r="AX97" s="5">
        <f>P_A[[#This Row],[8+]]-P_A[[#This Row],[9+]]</f>
        <v>2.4300000000000432E-3</v>
      </c>
      <c r="AY97" s="5">
        <f>P_A[[#This Row],[9+]]-P_A[[#This Row],[10+]]</f>
        <v>2.9099999999999682E-3</v>
      </c>
      <c r="AZ97" s="5">
        <f>P_A[[#This Row],[10+]]-P_A[[#This Row],[11+]]</f>
        <v>3.4499999999999531E-3</v>
      </c>
      <c r="BA97" s="5">
        <f>P_A[[#This Row],[11+]]-P_A[[#This Row],[12+]]</f>
        <v>4.070000000000018E-3</v>
      </c>
      <c r="BB97" s="5">
        <f>P_A[[#This Row],[12+]]-P_A[[#This Row],[13+]]</f>
        <v>4.770000000000052E-3</v>
      </c>
      <c r="BC97" s="5">
        <f>P_A[[#This Row],[13+]]-P_A[[#This Row],[14+]]</f>
        <v>5.5499999999999439E-3</v>
      </c>
      <c r="BD97" s="5">
        <f>P_A[[#This Row],[14+]]-P_A[[#This Row],[15+]]</f>
        <v>6.4400000000000013E-3</v>
      </c>
      <c r="BE97" s="5">
        <f>P_A[[#This Row],[15+]]-P_A[[#This Row],[16+]]</f>
        <v>7.3999999999999622E-3</v>
      </c>
      <c r="BF97" s="5">
        <f>P_A[[#This Row],[16+]]-P_A[[#This Row],[17+]]</f>
        <v>8.4600000000000231E-3</v>
      </c>
      <c r="BG97" s="5">
        <f>P_A[[#This Row],[17+]]-P_A[[#This Row],[18+]]</f>
        <v>9.6000000000000529E-3</v>
      </c>
      <c r="BH97" s="5">
        <f>P_A[[#This Row],[18+]]-P_A[[#This Row],[19+]]</f>
        <v>1.0839999999999961E-2</v>
      </c>
      <c r="BI97" s="5">
        <f>P_A[[#This Row],[19+]]-P_A[[#This Row],[20+]]</f>
        <v>1.2149999999999994E-2</v>
      </c>
      <c r="BJ97" s="5">
        <f>P_A[[#This Row],[20+]]-P_A[[#This Row],[21+]]</f>
        <v>1.3530000000000042E-2</v>
      </c>
      <c r="BK97" s="5">
        <f>P_A[[#This Row],[21+]]-P_A[[#This Row],[22+]]</f>
        <v>1.4979999999999993E-2</v>
      </c>
      <c r="BL97" s="5">
        <f>P_A[[#This Row],[22+]]-P_A[[#This Row],[23+]]</f>
        <v>1.6479999999999939E-2</v>
      </c>
      <c r="BM97" s="5">
        <f>P_A[[#This Row],[23+]]-P_A[[#This Row],[24+]]</f>
        <v>1.8010000000000081E-2</v>
      </c>
      <c r="BN97" s="5">
        <f>P_A[[#This Row],[24+]]-P_A[[#This Row],[25+]]</f>
        <v>1.9549999999999956E-2</v>
      </c>
      <c r="BO97" s="5">
        <f>P_A[[#This Row],[25+]]-P_A[[#This Row],[26+]]</f>
        <v>1.8369999999999997E-2</v>
      </c>
      <c r="BP97" s="5">
        <f>P_A[[#This Row],[26+]]-P_A[[#This Row],[27+]]</f>
        <v>2.2430000000000061E-2</v>
      </c>
      <c r="BQ97" s="5">
        <f>P_A[[#This Row],[27+]]-P_A[[#This Row],[28+]]</f>
        <v>2.3899999999999921E-2</v>
      </c>
      <c r="BR97" s="5">
        <f>P_A[[#This Row],[28+]]-P_A[[#This Row],[29+]]</f>
        <v>2.5330000000000075E-2</v>
      </c>
      <c r="BS97" s="5">
        <f>P_A[[#This Row],[29+]]-P_A[[#This Row],[30+]]</f>
        <v>2.6649999999999952E-2</v>
      </c>
      <c r="BT97" s="5">
        <f>P_A[[#This Row],[30+]]-P_A[[#This Row],[31+]]</f>
        <v>2.786999999999995E-2</v>
      </c>
      <c r="BU97" s="5">
        <f>P_A[[#This Row],[31+]]-P_A[[#This Row],[32+]]</f>
        <v>2.8970000000000051E-2</v>
      </c>
      <c r="BV97" s="5">
        <f>P_A[[#This Row],[32+]]-P_A[[#This Row],[33+]]</f>
        <v>2.9900000000000038E-2</v>
      </c>
      <c r="BW97" s="5">
        <f>P_A[[#This Row],[33+]]-P_A[[#This Row],[34+]]</f>
        <v>3.0689999999999995E-2</v>
      </c>
      <c r="BX97" s="5">
        <f>P_A[[#This Row],[34+]]-P_A[[#This Row],[35+]]</f>
        <v>3.127000000000002E-2</v>
      </c>
      <c r="BY97" s="5">
        <f>P_A[[#This Row],[35+]]-P_A[[#This Row],[36+]]</f>
        <v>3.167999999999993E-2</v>
      </c>
      <c r="BZ97" s="5">
        <f>P_A[[#This Row],[36+]]-P_A[[#This Row],[37+]]</f>
        <v>3.1880000000000019E-2</v>
      </c>
      <c r="CA97" s="5">
        <f>P_A[[#This Row],[37+]]-P_A[[#This Row],[38+]]</f>
        <v>3.1880000000000019E-2</v>
      </c>
      <c r="CB97" s="5">
        <f>P_A[[#This Row],[38+]]-P_A[[#This Row],[39+]]</f>
        <v>3.1679999999999986E-2</v>
      </c>
      <c r="CC97" s="5">
        <f>P_A[[#This Row],[39+]]-P_A[[#This Row],[40+]]</f>
        <v>3.127000000000002E-2</v>
      </c>
      <c r="CD97" s="5">
        <f>P_A[[#This Row],[40+]]-P_A[[#This Row],[41+]]</f>
        <v>3.0689999999999995E-2</v>
      </c>
      <c r="CE97" s="5">
        <f>P_A[[#This Row],[41+]]-P_A[[#This Row],[42+]]</f>
        <v>2.9899999999999982E-2</v>
      </c>
      <c r="CF97" s="5">
        <f>P_A[[#This Row],[42+]]-P_A[[#This Row],[43+]]</f>
        <v>2.8969999999999996E-2</v>
      </c>
      <c r="CG97" s="5">
        <f>P_A[[#This Row],[43+]]-P_A[[#This Row],[44+]]</f>
        <v>2.7870000000000006E-2</v>
      </c>
      <c r="CH97" s="5">
        <f>P_A[[#This Row],[44+]]-P_A[[#This Row],[45+]]</f>
        <v>2.6650000000000007E-2</v>
      </c>
      <c r="CI97" s="5">
        <f>P_A[[#This Row],[45+]]-P_A[[#This Row],[46+]]</f>
        <v>2.5329999999999991E-2</v>
      </c>
      <c r="CJ97" s="5">
        <f>P_A[[#This Row],[46+]]-P_A[[#This Row],[47+]]</f>
        <v>2.3900000000000005E-2</v>
      </c>
      <c r="CK97" s="5">
        <f>P_A[[#This Row],[47+]]-P_A[[#This Row],[48+]]</f>
        <v>2.2430000000000005E-2</v>
      </c>
      <c r="CL97" s="5">
        <f>P_A[[#This Row],[48+]]-P_A[[#This Row],[49+]]</f>
        <v>1.8369999999999997E-2</v>
      </c>
    </row>
    <row r="98" spans="1:90" x14ac:dyDescent="0.25">
      <c r="A98" s="10">
        <v>22400792</v>
      </c>
      <c r="B98" t="s">
        <v>248</v>
      </c>
      <c r="C98" t="s">
        <v>247</v>
      </c>
      <c r="D98" s="11">
        <v>0.8125</v>
      </c>
      <c r="E98" s="9" t="str">
        <f>HYPERLINK("https://www.nba.com/stats/player/1626157/boxscores-traditional", "Karl-Anthony Towns")</f>
        <v>Karl-Anthony Towns</v>
      </c>
      <c r="F98">
        <v>31</v>
      </c>
      <c r="G98" s="4">
        <v>13.755000000000001</v>
      </c>
      <c r="H98" s="3">
        <v>0.95254000000000005</v>
      </c>
      <c r="I98" s="3">
        <v>0.94520000000000004</v>
      </c>
      <c r="J98" s="3">
        <v>0.93698999999999999</v>
      </c>
      <c r="K98" s="3">
        <v>0.92647000000000002</v>
      </c>
      <c r="L98" s="3">
        <v>0.91620999999999997</v>
      </c>
      <c r="M98" s="3">
        <v>0.90490000000000004</v>
      </c>
      <c r="N98" s="3">
        <v>0.89251000000000003</v>
      </c>
      <c r="O98" s="3">
        <v>0.87697999999999998</v>
      </c>
      <c r="P98" s="3">
        <v>0.86214000000000002</v>
      </c>
      <c r="Q98" s="3">
        <v>0.84614</v>
      </c>
      <c r="R98" s="3">
        <v>0.82894000000000001</v>
      </c>
      <c r="S98" s="3">
        <v>0.80784999999999996</v>
      </c>
      <c r="T98" s="3">
        <v>0.78813999999999995</v>
      </c>
      <c r="U98" s="3">
        <v>0.76729999999999998</v>
      </c>
      <c r="V98" s="3">
        <v>0.74214999999999998</v>
      </c>
      <c r="W98" s="3">
        <v>0.71904000000000001</v>
      </c>
      <c r="X98" s="3">
        <v>0.69496999999999998</v>
      </c>
      <c r="Y98" s="3">
        <v>0.67003000000000001</v>
      </c>
      <c r="Z98" s="3">
        <v>0.64058000000000004</v>
      </c>
      <c r="AA98" s="3">
        <v>0.61409000000000002</v>
      </c>
      <c r="AB98" s="3">
        <v>0.58706000000000003</v>
      </c>
      <c r="AC98" s="3">
        <v>0.55962000000000001</v>
      </c>
      <c r="AD98" s="3">
        <v>0.52790000000000004</v>
      </c>
      <c r="AE98" s="3">
        <v>0.5</v>
      </c>
      <c r="AF98" s="3">
        <v>0.47210000000000002</v>
      </c>
      <c r="AG98" s="3">
        <v>0.44037999999999999</v>
      </c>
      <c r="AH98" s="3">
        <v>0.41293999999999997</v>
      </c>
      <c r="AI98" s="3">
        <v>0.38590999999999998</v>
      </c>
      <c r="AJ98" s="3">
        <v>0.35942000000000002</v>
      </c>
      <c r="AK98" s="3">
        <v>0.32996999999999999</v>
      </c>
      <c r="AL98" s="3">
        <v>0.30503000000000002</v>
      </c>
      <c r="AM98" s="3">
        <v>0.28095999999999999</v>
      </c>
      <c r="AN98" s="3">
        <v>0.25785000000000002</v>
      </c>
      <c r="AO98" s="3">
        <v>0.23269999999999999</v>
      </c>
      <c r="AP98" s="3">
        <v>0.21185999999999999</v>
      </c>
      <c r="AQ98" s="3">
        <v>0.19214999999999999</v>
      </c>
      <c r="AR98" s="3">
        <v>0.17105999999999999</v>
      </c>
      <c r="AS98" s="3">
        <v>0.15386</v>
      </c>
      <c r="AT98" s="3">
        <v>0.13786000000000001</v>
      </c>
      <c r="AU98" s="3">
        <v>0.12302</v>
      </c>
      <c r="AV98" s="3">
        <v>0.10749</v>
      </c>
      <c r="AW98" s="3">
        <v>9.5100000000000004E-2</v>
      </c>
      <c r="AX98" s="5">
        <f>P_A[[#This Row],[8+]]-P_A[[#This Row],[9+]]</f>
        <v>7.3400000000000132E-3</v>
      </c>
      <c r="AY98" s="5">
        <f>P_A[[#This Row],[9+]]-P_A[[#This Row],[10+]]</f>
        <v>8.2100000000000506E-3</v>
      </c>
      <c r="AZ98" s="5">
        <f>P_A[[#This Row],[10+]]-P_A[[#This Row],[11+]]</f>
        <v>1.0519999999999974E-2</v>
      </c>
      <c r="BA98" s="5">
        <f>P_A[[#This Row],[11+]]-P_A[[#This Row],[12+]]</f>
        <v>1.0260000000000047E-2</v>
      </c>
      <c r="BB98" s="5">
        <f>P_A[[#This Row],[12+]]-P_A[[#This Row],[13+]]</f>
        <v>1.1309999999999931E-2</v>
      </c>
      <c r="BC98" s="5">
        <f>P_A[[#This Row],[13+]]-P_A[[#This Row],[14+]]</f>
        <v>1.2390000000000012E-2</v>
      </c>
      <c r="BD98" s="5">
        <f>P_A[[#This Row],[14+]]-P_A[[#This Row],[15+]]</f>
        <v>1.5530000000000044E-2</v>
      </c>
      <c r="BE98" s="5">
        <f>P_A[[#This Row],[15+]]-P_A[[#This Row],[16+]]</f>
        <v>1.4839999999999964E-2</v>
      </c>
      <c r="BF98" s="5">
        <f>P_A[[#This Row],[16+]]-P_A[[#This Row],[17+]]</f>
        <v>1.6000000000000014E-2</v>
      </c>
      <c r="BG98" s="5">
        <f>P_A[[#This Row],[17+]]-P_A[[#This Row],[18+]]</f>
        <v>1.7199999999999993E-2</v>
      </c>
      <c r="BH98" s="5">
        <f>P_A[[#This Row],[18+]]-P_A[[#This Row],[19+]]</f>
        <v>2.1090000000000053E-2</v>
      </c>
      <c r="BI98" s="5">
        <f>P_A[[#This Row],[19+]]-P_A[[#This Row],[20+]]</f>
        <v>1.9710000000000005E-2</v>
      </c>
      <c r="BJ98" s="5">
        <f>P_A[[#This Row],[20+]]-P_A[[#This Row],[21+]]</f>
        <v>2.083999999999997E-2</v>
      </c>
      <c r="BK98" s="5">
        <f>P_A[[#This Row],[21+]]-P_A[[#This Row],[22+]]</f>
        <v>2.5150000000000006E-2</v>
      </c>
      <c r="BL98" s="5">
        <f>P_A[[#This Row],[22+]]-P_A[[#This Row],[23+]]</f>
        <v>2.3109999999999964E-2</v>
      </c>
      <c r="BM98" s="5">
        <f>P_A[[#This Row],[23+]]-P_A[[#This Row],[24+]]</f>
        <v>2.4070000000000036E-2</v>
      </c>
      <c r="BN98" s="5">
        <f>P_A[[#This Row],[24+]]-P_A[[#This Row],[25+]]</f>
        <v>2.4939999999999962E-2</v>
      </c>
      <c r="BO98" s="5">
        <f>P_A[[#This Row],[25+]]-P_A[[#This Row],[26+]]</f>
        <v>2.9449999999999976E-2</v>
      </c>
      <c r="BP98" s="5">
        <f>P_A[[#This Row],[26+]]-P_A[[#This Row],[27+]]</f>
        <v>2.6490000000000014E-2</v>
      </c>
      <c r="BQ98" s="5">
        <f>P_A[[#This Row],[27+]]-P_A[[#This Row],[28+]]</f>
        <v>2.7029999999999998E-2</v>
      </c>
      <c r="BR98" s="5">
        <f>P_A[[#This Row],[28+]]-P_A[[#This Row],[29+]]</f>
        <v>2.744000000000002E-2</v>
      </c>
      <c r="BS98" s="5">
        <f>P_A[[#This Row],[29+]]-P_A[[#This Row],[30+]]</f>
        <v>3.171999999999997E-2</v>
      </c>
      <c r="BT98" s="5">
        <f>P_A[[#This Row],[30+]]-P_A[[#This Row],[31+]]</f>
        <v>2.7900000000000036E-2</v>
      </c>
      <c r="BU98" s="5">
        <f>P_A[[#This Row],[31+]]-P_A[[#This Row],[32+]]</f>
        <v>2.789999999999998E-2</v>
      </c>
      <c r="BV98" s="5">
        <f>P_A[[#This Row],[32+]]-P_A[[#This Row],[33+]]</f>
        <v>3.1720000000000026E-2</v>
      </c>
      <c r="BW98" s="5">
        <f>P_A[[#This Row],[33+]]-P_A[[#This Row],[34+]]</f>
        <v>2.744000000000002E-2</v>
      </c>
      <c r="BX98" s="5">
        <f>P_A[[#This Row],[34+]]-P_A[[#This Row],[35+]]</f>
        <v>2.7029999999999998E-2</v>
      </c>
      <c r="BY98" s="5">
        <f>P_A[[#This Row],[35+]]-P_A[[#This Row],[36+]]</f>
        <v>2.6489999999999958E-2</v>
      </c>
      <c r="BZ98" s="5">
        <f>P_A[[#This Row],[36+]]-P_A[[#This Row],[37+]]</f>
        <v>2.9450000000000032E-2</v>
      </c>
      <c r="CA98" s="5">
        <f>P_A[[#This Row],[37+]]-P_A[[#This Row],[38+]]</f>
        <v>2.4939999999999962E-2</v>
      </c>
      <c r="CB98" s="5">
        <f>P_A[[#This Row],[38+]]-P_A[[#This Row],[39+]]</f>
        <v>2.4070000000000036E-2</v>
      </c>
      <c r="CC98" s="5">
        <f>P_A[[#This Row],[39+]]-P_A[[#This Row],[40+]]</f>
        <v>2.3109999999999964E-2</v>
      </c>
      <c r="CD98" s="5">
        <f>P_A[[#This Row],[40+]]-P_A[[#This Row],[41+]]</f>
        <v>2.5150000000000033E-2</v>
      </c>
      <c r="CE98" s="5">
        <f>P_A[[#This Row],[41+]]-P_A[[#This Row],[42+]]</f>
        <v>2.0839999999999997E-2</v>
      </c>
      <c r="CF98" s="5">
        <f>P_A[[#This Row],[42+]]-P_A[[#This Row],[43+]]</f>
        <v>1.9710000000000005E-2</v>
      </c>
      <c r="CG98" s="5">
        <f>P_A[[#This Row],[43+]]-P_A[[#This Row],[44+]]</f>
        <v>2.1089999999999998E-2</v>
      </c>
      <c r="CH98" s="5">
        <f>P_A[[#This Row],[44+]]-P_A[[#This Row],[45+]]</f>
        <v>1.7199999999999993E-2</v>
      </c>
      <c r="CI98" s="5">
        <f>P_A[[#This Row],[45+]]-P_A[[#This Row],[46+]]</f>
        <v>1.5999999999999986E-2</v>
      </c>
      <c r="CJ98" s="5">
        <f>P_A[[#This Row],[46+]]-P_A[[#This Row],[47+]]</f>
        <v>1.4840000000000006E-2</v>
      </c>
      <c r="CK98" s="5">
        <f>P_A[[#This Row],[47+]]-P_A[[#This Row],[48+]]</f>
        <v>1.5530000000000002E-2</v>
      </c>
      <c r="CL98" s="5">
        <f>P_A[[#This Row],[48+]]-P_A[[#This Row],[49+]]</f>
        <v>1.2389999999999998E-2</v>
      </c>
    </row>
    <row r="99" spans="1:90" x14ac:dyDescent="0.25">
      <c r="A99" s="10">
        <v>22400792</v>
      </c>
      <c r="B99" t="s">
        <v>248</v>
      </c>
      <c r="C99" t="s">
        <v>247</v>
      </c>
      <c r="D99" s="11">
        <v>0.8125</v>
      </c>
      <c r="E99" s="9" t="str">
        <f>HYPERLINK("https://www.nba.com/stats/player/1628384/boxscores-traditional", "OG Anunoby")</f>
        <v>OG Anunoby</v>
      </c>
      <c r="F99">
        <v>22.6</v>
      </c>
      <c r="G99" s="4">
        <v>8.7319999999999993</v>
      </c>
      <c r="H99" s="3">
        <v>0.95254000000000005</v>
      </c>
      <c r="I99" s="3">
        <v>0.94062000000000001</v>
      </c>
      <c r="J99" s="3">
        <v>0.92506999999999995</v>
      </c>
      <c r="K99" s="3">
        <v>0.90824000000000005</v>
      </c>
      <c r="L99" s="3">
        <v>0.88685999999999998</v>
      </c>
      <c r="M99" s="3">
        <v>0.86433000000000004</v>
      </c>
      <c r="N99" s="3">
        <v>0.83645999999999998</v>
      </c>
      <c r="O99" s="3">
        <v>0.80784999999999996</v>
      </c>
      <c r="P99" s="3">
        <v>0.77637</v>
      </c>
      <c r="Q99" s="3">
        <v>0.73890999999999996</v>
      </c>
      <c r="R99" s="3">
        <v>0.70194000000000001</v>
      </c>
      <c r="S99" s="3">
        <v>0.65910000000000002</v>
      </c>
      <c r="T99" s="3">
        <v>0.61790999999999996</v>
      </c>
      <c r="U99" s="3">
        <v>0.57142000000000004</v>
      </c>
      <c r="V99" s="3">
        <v>0.52790000000000004</v>
      </c>
      <c r="W99" s="3">
        <v>0.48005999999999999</v>
      </c>
      <c r="X99" s="3">
        <v>0.43643999999999999</v>
      </c>
      <c r="Y99" s="3">
        <v>0.39357999999999999</v>
      </c>
      <c r="Z99" s="3">
        <v>0.34827000000000002</v>
      </c>
      <c r="AA99" s="3">
        <v>0.30853999999999998</v>
      </c>
      <c r="AB99" s="3">
        <v>0.26762999999999998</v>
      </c>
      <c r="AC99" s="3">
        <v>0.23269999999999999</v>
      </c>
      <c r="AD99" s="3">
        <v>0.19766</v>
      </c>
      <c r="AE99" s="3">
        <v>0.16853000000000001</v>
      </c>
      <c r="AF99" s="3">
        <v>0.14007</v>
      </c>
      <c r="AG99" s="3">
        <v>0.11702</v>
      </c>
      <c r="AH99" s="3">
        <v>9.5100000000000004E-2</v>
      </c>
      <c r="AI99" s="3">
        <v>7.7799999999999994E-2</v>
      </c>
      <c r="AJ99" s="3">
        <v>6.3009999999999997E-2</v>
      </c>
      <c r="AK99" s="3">
        <v>4.947E-2</v>
      </c>
      <c r="AL99" s="3">
        <v>3.9199999999999999E-2</v>
      </c>
      <c r="AM99" s="3">
        <v>3.005E-2</v>
      </c>
      <c r="AN99" s="3">
        <v>2.3300000000000001E-2</v>
      </c>
      <c r="AO99" s="3">
        <v>1.7430000000000001E-2</v>
      </c>
      <c r="AP99" s="3">
        <v>1.321E-2</v>
      </c>
      <c r="AQ99" s="3">
        <v>9.6399999999999993E-3</v>
      </c>
      <c r="AR99" s="3">
        <v>7.1399999999999996E-3</v>
      </c>
      <c r="AS99" s="3">
        <v>5.0800000000000003E-3</v>
      </c>
      <c r="AT99" s="3">
        <v>3.6800000000000001E-3</v>
      </c>
      <c r="AU99" s="3">
        <v>2.64E-3</v>
      </c>
      <c r="AV99" s="3">
        <v>1.81E-3</v>
      </c>
      <c r="AW99" s="3">
        <v>1.2600000000000001E-3</v>
      </c>
      <c r="AX99" s="5">
        <f>P_A[[#This Row],[8+]]-P_A[[#This Row],[9+]]</f>
        <v>1.1920000000000042E-2</v>
      </c>
      <c r="AY99" s="5">
        <f>P_A[[#This Row],[9+]]-P_A[[#This Row],[10+]]</f>
        <v>1.5550000000000064E-2</v>
      </c>
      <c r="AZ99" s="5">
        <f>P_A[[#This Row],[10+]]-P_A[[#This Row],[11+]]</f>
        <v>1.6829999999999901E-2</v>
      </c>
      <c r="BA99" s="5">
        <f>P_A[[#This Row],[11+]]-P_A[[#This Row],[12+]]</f>
        <v>2.1380000000000066E-2</v>
      </c>
      <c r="BB99" s="5">
        <f>P_A[[#This Row],[12+]]-P_A[[#This Row],[13+]]</f>
        <v>2.2529999999999939E-2</v>
      </c>
      <c r="BC99" s="5">
        <f>P_A[[#This Row],[13+]]-P_A[[#This Row],[14+]]</f>
        <v>2.7870000000000061E-2</v>
      </c>
      <c r="BD99" s="5">
        <f>P_A[[#This Row],[14+]]-P_A[[#This Row],[15+]]</f>
        <v>2.8610000000000024E-2</v>
      </c>
      <c r="BE99" s="5">
        <f>P_A[[#This Row],[15+]]-P_A[[#This Row],[16+]]</f>
        <v>3.1479999999999952E-2</v>
      </c>
      <c r="BF99" s="5">
        <f>P_A[[#This Row],[16+]]-P_A[[#This Row],[17+]]</f>
        <v>3.7460000000000049E-2</v>
      </c>
      <c r="BG99" s="5">
        <f>P_A[[#This Row],[17+]]-P_A[[#This Row],[18+]]</f>
        <v>3.6969999999999947E-2</v>
      </c>
      <c r="BH99" s="5">
        <f>P_A[[#This Row],[18+]]-P_A[[#This Row],[19+]]</f>
        <v>4.2839999999999989E-2</v>
      </c>
      <c r="BI99" s="5">
        <f>P_A[[#This Row],[19+]]-P_A[[#This Row],[20+]]</f>
        <v>4.119000000000006E-2</v>
      </c>
      <c r="BJ99" s="5">
        <f>P_A[[#This Row],[20+]]-P_A[[#This Row],[21+]]</f>
        <v>4.648999999999992E-2</v>
      </c>
      <c r="BK99" s="5">
        <f>P_A[[#This Row],[21+]]-P_A[[#This Row],[22+]]</f>
        <v>4.3520000000000003E-2</v>
      </c>
      <c r="BL99" s="5">
        <f>P_A[[#This Row],[22+]]-P_A[[#This Row],[23+]]</f>
        <v>4.7840000000000049E-2</v>
      </c>
      <c r="BM99" s="5">
        <f>P_A[[#This Row],[23+]]-P_A[[#This Row],[24+]]</f>
        <v>4.3619999999999992E-2</v>
      </c>
      <c r="BN99" s="5">
        <f>P_A[[#This Row],[24+]]-P_A[[#This Row],[25+]]</f>
        <v>4.2860000000000009E-2</v>
      </c>
      <c r="BO99" s="5">
        <f>P_A[[#This Row],[25+]]-P_A[[#This Row],[26+]]</f>
        <v>4.5309999999999961E-2</v>
      </c>
      <c r="BP99" s="5">
        <f>P_A[[#This Row],[26+]]-P_A[[#This Row],[27+]]</f>
        <v>3.9730000000000043E-2</v>
      </c>
      <c r="BQ99" s="5">
        <f>P_A[[#This Row],[27+]]-P_A[[#This Row],[28+]]</f>
        <v>4.0910000000000002E-2</v>
      </c>
      <c r="BR99" s="5">
        <f>P_A[[#This Row],[28+]]-P_A[[#This Row],[29+]]</f>
        <v>3.4929999999999989E-2</v>
      </c>
      <c r="BS99" s="5">
        <f>P_A[[#This Row],[29+]]-P_A[[#This Row],[30+]]</f>
        <v>3.5039999999999988E-2</v>
      </c>
      <c r="BT99" s="5">
        <f>P_A[[#This Row],[30+]]-P_A[[#This Row],[31+]]</f>
        <v>2.9129999999999989E-2</v>
      </c>
      <c r="BU99" s="5">
        <f>P_A[[#This Row],[31+]]-P_A[[#This Row],[32+]]</f>
        <v>2.8460000000000013E-2</v>
      </c>
      <c r="BV99" s="5">
        <f>P_A[[#This Row],[32+]]-P_A[[#This Row],[33+]]</f>
        <v>2.3050000000000001E-2</v>
      </c>
      <c r="BW99" s="5">
        <f>P_A[[#This Row],[33+]]-P_A[[#This Row],[34+]]</f>
        <v>2.1919999999999995E-2</v>
      </c>
      <c r="BX99" s="5">
        <f>P_A[[#This Row],[34+]]-P_A[[#This Row],[35+]]</f>
        <v>1.730000000000001E-2</v>
      </c>
      <c r="BY99" s="5">
        <f>P_A[[#This Row],[35+]]-P_A[[#This Row],[36+]]</f>
        <v>1.4789999999999998E-2</v>
      </c>
      <c r="BZ99" s="5">
        <f>P_A[[#This Row],[36+]]-P_A[[#This Row],[37+]]</f>
        <v>1.3539999999999996E-2</v>
      </c>
      <c r="CA99" s="5">
        <f>P_A[[#This Row],[37+]]-P_A[[#This Row],[38+]]</f>
        <v>1.0270000000000001E-2</v>
      </c>
      <c r="CB99" s="5">
        <f>P_A[[#This Row],[38+]]-P_A[[#This Row],[39+]]</f>
        <v>9.1499999999999984E-3</v>
      </c>
      <c r="CC99" s="5">
        <f>P_A[[#This Row],[39+]]-P_A[[#This Row],[40+]]</f>
        <v>6.7499999999999991E-3</v>
      </c>
      <c r="CD99" s="5">
        <f>P_A[[#This Row],[40+]]-P_A[[#This Row],[41+]]</f>
        <v>5.8700000000000002E-3</v>
      </c>
      <c r="CE99" s="5">
        <f>P_A[[#This Row],[41+]]-P_A[[#This Row],[42+]]</f>
        <v>4.2200000000000015E-3</v>
      </c>
      <c r="CF99" s="5">
        <f>P_A[[#This Row],[42+]]-P_A[[#This Row],[43+]]</f>
        <v>3.5700000000000003E-3</v>
      </c>
      <c r="CG99" s="5">
        <f>P_A[[#This Row],[43+]]-P_A[[#This Row],[44+]]</f>
        <v>2.4999999999999996E-3</v>
      </c>
      <c r="CH99" s="5">
        <f>P_A[[#This Row],[44+]]-P_A[[#This Row],[45+]]</f>
        <v>2.0599999999999993E-3</v>
      </c>
      <c r="CI99" s="5">
        <f>P_A[[#This Row],[45+]]-P_A[[#This Row],[46+]]</f>
        <v>1.4000000000000002E-3</v>
      </c>
      <c r="CJ99" s="5">
        <f>P_A[[#This Row],[46+]]-P_A[[#This Row],[47+]]</f>
        <v>1.0400000000000001E-3</v>
      </c>
      <c r="CK99" s="5">
        <f>P_A[[#This Row],[47+]]-P_A[[#This Row],[48+]]</f>
        <v>8.3000000000000001E-4</v>
      </c>
      <c r="CL99" s="5">
        <f>P_A[[#This Row],[48+]]-P_A[[#This Row],[49+]]</f>
        <v>5.4999999999999992E-4</v>
      </c>
    </row>
    <row r="100" spans="1:90" x14ac:dyDescent="0.25">
      <c r="A100" s="10">
        <v>22400792</v>
      </c>
      <c r="B100" t="s">
        <v>248</v>
      </c>
      <c r="C100" t="s">
        <v>247</v>
      </c>
      <c r="D100" s="11">
        <v>0.8125</v>
      </c>
      <c r="E100" s="9" t="str">
        <f>HYPERLINK("https://www.nba.com/stats/player/1628969/boxscores-traditional", "Mikal Bridges")</f>
        <v>Mikal Bridges</v>
      </c>
      <c r="F100">
        <v>16.8</v>
      </c>
      <c r="G100" s="4">
        <v>5.3070000000000004</v>
      </c>
      <c r="H100" s="3">
        <v>0.95154000000000005</v>
      </c>
      <c r="I100" s="3">
        <v>0.92922000000000005</v>
      </c>
      <c r="J100" s="3">
        <v>0.89973000000000003</v>
      </c>
      <c r="K100" s="3">
        <v>0.86214000000000002</v>
      </c>
      <c r="L100" s="3">
        <v>0.81594</v>
      </c>
      <c r="M100" s="3">
        <v>0.76424000000000003</v>
      </c>
      <c r="N100" s="3">
        <v>0.70194000000000001</v>
      </c>
      <c r="O100" s="3">
        <v>0.63307000000000002</v>
      </c>
      <c r="P100" s="3">
        <v>0.55962000000000001</v>
      </c>
      <c r="Q100" s="3">
        <v>0.48404999999999998</v>
      </c>
      <c r="R100" s="3">
        <v>0.40905000000000002</v>
      </c>
      <c r="S100" s="3">
        <v>0.34089999999999998</v>
      </c>
      <c r="T100" s="3">
        <v>0.27424999999999999</v>
      </c>
      <c r="U100" s="3">
        <v>0.21476000000000001</v>
      </c>
      <c r="V100" s="3">
        <v>0.16353999999999999</v>
      </c>
      <c r="W100" s="3">
        <v>0.121</v>
      </c>
      <c r="X100" s="3">
        <v>8.6910000000000001E-2</v>
      </c>
      <c r="Y100" s="3">
        <v>6.0569999999999999E-2</v>
      </c>
      <c r="Z100" s="3">
        <v>4.1820000000000003E-2</v>
      </c>
      <c r="AA100" s="3">
        <v>2.743E-2</v>
      </c>
      <c r="AB100" s="3">
        <v>1.7430000000000001E-2</v>
      </c>
      <c r="AC100" s="3">
        <v>1.072E-2</v>
      </c>
      <c r="AD100" s="3">
        <v>6.3899999999999998E-3</v>
      </c>
      <c r="AE100" s="3">
        <v>3.6800000000000001E-3</v>
      </c>
      <c r="AF100" s="3">
        <v>2.1199999999999999E-3</v>
      </c>
      <c r="AG100" s="3">
        <v>1.14E-3</v>
      </c>
      <c r="AH100" s="3">
        <v>5.9999999999999995E-4</v>
      </c>
      <c r="AI100" s="3">
        <v>2.9999999999999997E-4</v>
      </c>
      <c r="AJ100" s="3">
        <v>1.4999999999999999E-4</v>
      </c>
      <c r="AK100" s="3">
        <v>6.9999999999999994E-5</v>
      </c>
      <c r="AL100" s="3">
        <v>3.0000000000000001E-5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P_A[[#This Row],[8+]]-P_A[[#This Row],[9+]]</f>
        <v>2.2320000000000007E-2</v>
      </c>
      <c r="AY100" s="5">
        <f>P_A[[#This Row],[9+]]-P_A[[#This Row],[10+]]</f>
        <v>2.9490000000000016E-2</v>
      </c>
      <c r="AZ100" s="5">
        <f>P_A[[#This Row],[10+]]-P_A[[#This Row],[11+]]</f>
        <v>3.7590000000000012E-2</v>
      </c>
      <c r="BA100" s="5">
        <f>P_A[[#This Row],[11+]]-P_A[[#This Row],[12+]]</f>
        <v>4.6200000000000019E-2</v>
      </c>
      <c r="BB100" s="5">
        <f>P_A[[#This Row],[12+]]-P_A[[#This Row],[13+]]</f>
        <v>5.1699999999999968E-2</v>
      </c>
      <c r="BC100" s="5">
        <f>P_A[[#This Row],[13+]]-P_A[[#This Row],[14+]]</f>
        <v>6.2300000000000022E-2</v>
      </c>
      <c r="BD100" s="5">
        <f>P_A[[#This Row],[14+]]-P_A[[#This Row],[15+]]</f>
        <v>6.8869999999999987E-2</v>
      </c>
      <c r="BE100" s="5">
        <f>P_A[[#This Row],[15+]]-P_A[[#This Row],[16+]]</f>
        <v>7.3450000000000015E-2</v>
      </c>
      <c r="BF100" s="5">
        <f>P_A[[#This Row],[16+]]-P_A[[#This Row],[17+]]</f>
        <v>7.5570000000000026E-2</v>
      </c>
      <c r="BG100" s="5">
        <f>P_A[[#This Row],[17+]]-P_A[[#This Row],[18+]]</f>
        <v>7.4999999999999956E-2</v>
      </c>
      <c r="BH100" s="5">
        <f>P_A[[#This Row],[18+]]-P_A[[#This Row],[19+]]</f>
        <v>6.8150000000000044E-2</v>
      </c>
      <c r="BI100" s="5">
        <f>P_A[[#This Row],[19+]]-P_A[[#This Row],[20+]]</f>
        <v>6.6649999999999987E-2</v>
      </c>
      <c r="BJ100" s="5">
        <f>P_A[[#This Row],[20+]]-P_A[[#This Row],[21+]]</f>
        <v>5.9489999999999987E-2</v>
      </c>
      <c r="BK100" s="5">
        <f>P_A[[#This Row],[21+]]-P_A[[#This Row],[22+]]</f>
        <v>5.1220000000000016E-2</v>
      </c>
      <c r="BL100" s="5">
        <f>P_A[[#This Row],[22+]]-P_A[[#This Row],[23+]]</f>
        <v>4.2539999999999994E-2</v>
      </c>
      <c r="BM100" s="5">
        <f>P_A[[#This Row],[23+]]-P_A[[#This Row],[24+]]</f>
        <v>3.4089999999999995E-2</v>
      </c>
      <c r="BN100" s="5">
        <f>P_A[[#This Row],[24+]]-P_A[[#This Row],[25+]]</f>
        <v>2.6340000000000002E-2</v>
      </c>
      <c r="BO100" s="5">
        <f>P_A[[#This Row],[25+]]-P_A[[#This Row],[26+]]</f>
        <v>1.8749999999999996E-2</v>
      </c>
      <c r="BP100" s="5">
        <f>P_A[[#This Row],[26+]]-P_A[[#This Row],[27+]]</f>
        <v>1.4390000000000003E-2</v>
      </c>
      <c r="BQ100" s="5">
        <f>P_A[[#This Row],[27+]]-P_A[[#This Row],[28+]]</f>
        <v>9.9999999999999985E-3</v>
      </c>
      <c r="BR100" s="5">
        <f>P_A[[#This Row],[28+]]-P_A[[#This Row],[29+]]</f>
        <v>6.7100000000000007E-3</v>
      </c>
      <c r="BS100" s="5">
        <f>P_A[[#This Row],[29+]]-P_A[[#This Row],[30+]]</f>
        <v>4.3300000000000005E-3</v>
      </c>
      <c r="BT100" s="5">
        <f>P_A[[#This Row],[30+]]-P_A[[#This Row],[31+]]</f>
        <v>2.7099999999999997E-3</v>
      </c>
      <c r="BU100" s="5">
        <f>P_A[[#This Row],[31+]]-P_A[[#This Row],[32+]]</f>
        <v>1.5600000000000002E-3</v>
      </c>
      <c r="BV100" s="5">
        <f>P_A[[#This Row],[32+]]-P_A[[#This Row],[33+]]</f>
        <v>9.7999999999999997E-4</v>
      </c>
      <c r="BW100" s="5">
        <f>P_A[[#This Row],[33+]]-P_A[[#This Row],[34+]]</f>
        <v>5.4000000000000001E-4</v>
      </c>
      <c r="BX100" s="5">
        <f>P_A[[#This Row],[34+]]-P_A[[#This Row],[35+]]</f>
        <v>2.9999999999999997E-4</v>
      </c>
      <c r="BY100" s="5">
        <f>P_A[[#This Row],[35+]]-P_A[[#This Row],[36+]]</f>
        <v>1.4999999999999999E-4</v>
      </c>
      <c r="BZ100" s="5">
        <f>P_A[[#This Row],[36+]]-P_A[[#This Row],[37+]]</f>
        <v>7.9999999999999993E-5</v>
      </c>
      <c r="CA100" s="5">
        <f>P_A[[#This Row],[37+]]-P_A[[#This Row],[38+]]</f>
        <v>3.9999999999999996E-5</v>
      </c>
      <c r="CB100" s="5">
        <f>P_A[[#This Row],[38+]]-P_A[[#This Row],[39+]]</f>
        <v>3.0000000000000001E-5</v>
      </c>
      <c r="CC100" s="5">
        <f>P_A[[#This Row],[39+]]-P_A[[#This Row],[40+]]</f>
        <v>0</v>
      </c>
      <c r="CD100" s="5">
        <f>P_A[[#This Row],[40+]]-P_A[[#This Row],[41+]]</f>
        <v>0</v>
      </c>
      <c r="CE100" s="5">
        <f>P_A[[#This Row],[41+]]-P_A[[#This Row],[42+]]</f>
        <v>0</v>
      </c>
      <c r="CF100" s="5">
        <f>P_A[[#This Row],[42+]]-P_A[[#This Row],[43+]]</f>
        <v>0</v>
      </c>
      <c r="CG100" s="5">
        <f>P_A[[#This Row],[43+]]-P_A[[#This Row],[44+]]</f>
        <v>0</v>
      </c>
      <c r="CH100" s="5">
        <f>P_A[[#This Row],[44+]]-P_A[[#This Row],[45+]]</f>
        <v>0</v>
      </c>
      <c r="CI100" s="5">
        <f>P_A[[#This Row],[45+]]-P_A[[#This Row],[46+]]</f>
        <v>0</v>
      </c>
      <c r="CJ100" s="5">
        <f>P_A[[#This Row],[46+]]-P_A[[#This Row],[47+]]</f>
        <v>0</v>
      </c>
      <c r="CK100" s="5">
        <f>P_A[[#This Row],[47+]]-P_A[[#This Row],[48+]]</f>
        <v>0</v>
      </c>
      <c r="CL100" s="5">
        <f>P_A[[#This Row],[48+]]-P_A[[#This Row],[49+]]</f>
        <v>0</v>
      </c>
    </row>
    <row r="101" spans="1:90" x14ac:dyDescent="0.25">
      <c r="A101" s="10">
        <v>22400792</v>
      </c>
      <c r="B101" t="s">
        <v>248</v>
      </c>
      <c r="C101" t="s">
        <v>247</v>
      </c>
      <c r="D101" s="11">
        <v>0.8125</v>
      </c>
      <c r="E101" s="9" t="str">
        <f>HYPERLINK("https://www.nba.com/stats/player/1626166/boxscores-traditional", "Cameron Payne")</f>
        <v>Cameron Payne</v>
      </c>
      <c r="F101">
        <v>13.2</v>
      </c>
      <c r="G101" s="4">
        <v>3.37</v>
      </c>
      <c r="H101" s="3">
        <v>0.93822000000000005</v>
      </c>
      <c r="I101" s="3">
        <v>0.89434999999999998</v>
      </c>
      <c r="J101" s="3">
        <v>0.82894000000000001</v>
      </c>
      <c r="K101" s="3">
        <v>0.74214999999999998</v>
      </c>
      <c r="L101" s="3">
        <v>0.64058000000000004</v>
      </c>
      <c r="M101" s="3">
        <v>0.52392000000000005</v>
      </c>
      <c r="N101" s="3">
        <v>0.40516999999999997</v>
      </c>
      <c r="O101" s="3">
        <v>0.29805999999999999</v>
      </c>
      <c r="P101" s="3">
        <v>0.20327000000000001</v>
      </c>
      <c r="Q101" s="3">
        <v>0.12923999999999999</v>
      </c>
      <c r="R101" s="3">
        <v>7.7799999999999994E-2</v>
      </c>
      <c r="S101" s="3">
        <v>4.2720000000000001E-2</v>
      </c>
      <c r="T101" s="3">
        <v>2.1690000000000001E-2</v>
      </c>
      <c r="U101" s="3">
        <v>1.044E-2</v>
      </c>
      <c r="V101" s="3">
        <v>4.5300000000000002E-3</v>
      </c>
      <c r="W101" s="3">
        <v>1.81E-3</v>
      </c>
      <c r="X101" s="3">
        <v>6.8999999999999997E-4</v>
      </c>
      <c r="Y101" s="3">
        <v>2.3000000000000001E-4</v>
      </c>
      <c r="Z101" s="3">
        <v>6.9999999999999994E-5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P_A[[#This Row],[8+]]-P_A[[#This Row],[9+]]</f>
        <v>4.3870000000000076E-2</v>
      </c>
      <c r="AY101" s="5">
        <f>P_A[[#This Row],[9+]]-P_A[[#This Row],[10+]]</f>
        <v>6.5409999999999968E-2</v>
      </c>
      <c r="AZ101" s="5">
        <f>P_A[[#This Row],[10+]]-P_A[[#This Row],[11+]]</f>
        <v>8.6790000000000034E-2</v>
      </c>
      <c r="BA101" s="5">
        <f>P_A[[#This Row],[11+]]-P_A[[#This Row],[12+]]</f>
        <v>0.10156999999999994</v>
      </c>
      <c r="BB101" s="5">
        <f>P_A[[#This Row],[12+]]-P_A[[#This Row],[13+]]</f>
        <v>0.11665999999999999</v>
      </c>
      <c r="BC101" s="5">
        <f>P_A[[#This Row],[13+]]-P_A[[#This Row],[14+]]</f>
        <v>0.11875000000000008</v>
      </c>
      <c r="BD101" s="5">
        <f>P_A[[#This Row],[14+]]-P_A[[#This Row],[15+]]</f>
        <v>0.10710999999999998</v>
      </c>
      <c r="BE101" s="5">
        <f>P_A[[#This Row],[15+]]-P_A[[#This Row],[16+]]</f>
        <v>9.4789999999999985E-2</v>
      </c>
      <c r="BF101" s="5">
        <f>P_A[[#This Row],[16+]]-P_A[[#This Row],[17+]]</f>
        <v>7.4030000000000012E-2</v>
      </c>
      <c r="BG101" s="5">
        <f>P_A[[#This Row],[17+]]-P_A[[#This Row],[18+]]</f>
        <v>5.144E-2</v>
      </c>
      <c r="BH101" s="5">
        <f>P_A[[#This Row],[18+]]-P_A[[#This Row],[19+]]</f>
        <v>3.5079999999999993E-2</v>
      </c>
      <c r="BI101" s="5">
        <f>P_A[[#This Row],[19+]]-P_A[[#This Row],[20+]]</f>
        <v>2.103E-2</v>
      </c>
      <c r="BJ101" s="5">
        <f>P_A[[#This Row],[20+]]-P_A[[#This Row],[21+]]</f>
        <v>1.1250000000000001E-2</v>
      </c>
      <c r="BK101" s="5">
        <f>P_A[[#This Row],[21+]]-P_A[[#This Row],[22+]]</f>
        <v>5.9099999999999995E-3</v>
      </c>
      <c r="BL101" s="5">
        <f>P_A[[#This Row],[22+]]-P_A[[#This Row],[23+]]</f>
        <v>2.7200000000000002E-3</v>
      </c>
      <c r="BM101" s="5">
        <f>P_A[[#This Row],[23+]]-P_A[[#This Row],[24+]]</f>
        <v>1.1199999999999999E-3</v>
      </c>
      <c r="BN101" s="5">
        <f>P_A[[#This Row],[24+]]-P_A[[#This Row],[25+]]</f>
        <v>4.5999999999999996E-4</v>
      </c>
      <c r="BO101" s="5">
        <f>P_A[[#This Row],[25+]]-P_A[[#This Row],[26+]]</f>
        <v>1.6000000000000001E-4</v>
      </c>
      <c r="BP101" s="5">
        <f>P_A[[#This Row],[26+]]-P_A[[#This Row],[27+]]</f>
        <v>6.9999999999999994E-5</v>
      </c>
      <c r="BQ101" s="5">
        <f>P_A[[#This Row],[27+]]-P_A[[#This Row],[28+]]</f>
        <v>0</v>
      </c>
      <c r="BR101" s="5">
        <f>P_A[[#This Row],[28+]]-P_A[[#This Row],[29+]]</f>
        <v>0</v>
      </c>
      <c r="BS101" s="5">
        <f>P_A[[#This Row],[29+]]-P_A[[#This Row],[30+]]</f>
        <v>0</v>
      </c>
      <c r="BT101" s="5">
        <f>P_A[[#This Row],[30+]]-P_A[[#This Row],[31+]]</f>
        <v>0</v>
      </c>
      <c r="BU101" s="5">
        <f>P_A[[#This Row],[31+]]-P_A[[#This Row],[32+]]</f>
        <v>0</v>
      </c>
      <c r="BV101" s="5">
        <f>P_A[[#This Row],[32+]]-P_A[[#This Row],[33+]]</f>
        <v>0</v>
      </c>
      <c r="BW101" s="5">
        <f>P_A[[#This Row],[33+]]-P_A[[#This Row],[34+]]</f>
        <v>0</v>
      </c>
      <c r="BX101" s="5">
        <f>P_A[[#This Row],[34+]]-P_A[[#This Row],[35+]]</f>
        <v>0</v>
      </c>
      <c r="BY101" s="5">
        <f>P_A[[#This Row],[35+]]-P_A[[#This Row],[36+]]</f>
        <v>0</v>
      </c>
      <c r="BZ101" s="5">
        <f>P_A[[#This Row],[36+]]-P_A[[#This Row],[37+]]</f>
        <v>0</v>
      </c>
      <c r="CA101" s="5">
        <f>P_A[[#This Row],[37+]]-P_A[[#This Row],[38+]]</f>
        <v>0</v>
      </c>
      <c r="CB101" s="5">
        <f>P_A[[#This Row],[38+]]-P_A[[#This Row],[39+]]</f>
        <v>0</v>
      </c>
      <c r="CC101" s="5">
        <f>P_A[[#This Row],[39+]]-P_A[[#This Row],[40+]]</f>
        <v>0</v>
      </c>
      <c r="CD101" s="5">
        <f>P_A[[#This Row],[40+]]-P_A[[#This Row],[41+]]</f>
        <v>0</v>
      </c>
      <c r="CE101" s="5">
        <f>P_A[[#This Row],[41+]]-P_A[[#This Row],[42+]]</f>
        <v>0</v>
      </c>
      <c r="CF101" s="5">
        <f>P_A[[#This Row],[42+]]-P_A[[#This Row],[43+]]</f>
        <v>0</v>
      </c>
      <c r="CG101" s="5">
        <f>P_A[[#This Row],[43+]]-P_A[[#This Row],[44+]]</f>
        <v>0</v>
      </c>
      <c r="CH101" s="5">
        <f>P_A[[#This Row],[44+]]-P_A[[#This Row],[45+]]</f>
        <v>0</v>
      </c>
      <c r="CI101" s="5">
        <f>P_A[[#This Row],[45+]]-P_A[[#This Row],[46+]]</f>
        <v>0</v>
      </c>
      <c r="CJ101" s="5">
        <f>P_A[[#This Row],[46+]]-P_A[[#This Row],[47+]]</f>
        <v>0</v>
      </c>
      <c r="CK101" s="5">
        <f>P_A[[#This Row],[47+]]-P_A[[#This Row],[48+]]</f>
        <v>0</v>
      </c>
      <c r="CL101" s="5">
        <f>P_A[[#This Row],[48+]]-P_A[[#This Row],[49+]]</f>
        <v>0</v>
      </c>
    </row>
    <row r="102" spans="1:90" x14ac:dyDescent="0.25">
      <c r="A102" s="10">
        <v>22400792</v>
      </c>
      <c r="B102" t="s">
        <v>248</v>
      </c>
      <c r="C102" t="s">
        <v>247</v>
      </c>
      <c r="D102" s="11">
        <v>0.8125</v>
      </c>
      <c r="E102" s="9" t="str">
        <f>HYPERLINK("https://www.nba.com/stats/player/1630173/boxscores-traditional", "Precious Achiuwa")</f>
        <v>Precious Achiuwa</v>
      </c>
      <c r="F102">
        <v>13.8</v>
      </c>
      <c r="G102" s="4">
        <v>8.1579999999999995</v>
      </c>
      <c r="H102" s="3">
        <v>0.76114999999999999</v>
      </c>
      <c r="I102" s="3">
        <v>0.72240000000000004</v>
      </c>
      <c r="J102" s="3">
        <v>0.68081999999999998</v>
      </c>
      <c r="K102" s="3">
        <v>0.63307000000000002</v>
      </c>
      <c r="L102" s="3">
        <v>0.58706000000000003</v>
      </c>
      <c r="M102" s="3">
        <v>0.53983000000000003</v>
      </c>
      <c r="N102" s="3">
        <v>0.49202000000000001</v>
      </c>
      <c r="O102" s="3">
        <v>0.44037999999999999</v>
      </c>
      <c r="P102" s="3">
        <v>0.39357999999999999</v>
      </c>
      <c r="Q102" s="3">
        <v>0.34827000000000002</v>
      </c>
      <c r="R102" s="3">
        <v>0.30503000000000002</v>
      </c>
      <c r="S102" s="3">
        <v>0.26108999999999999</v>
      </c>
      <c r="T102" s="3">
        <v>0.22363</v>
      </c>
      <c r="U102" s="3">
        <v>0.18942999999999999</v>
      </c>
      <c r="V102" s="3">
        <v>0.15625</v>
      </c>
      <c r="W102" s="3">
        <v>0.12923999999999999</v>
      </c>
      <c r="X102" s="3">
        <v>0.10564999999999999</v>
      </c>
      <c r="Y102" s="3">
        <v>8.5339999999999999E-2</v>
      </c>
      <c r="Z102" s="3">
        <v>6.6809999999999994E-2</v>
      </c>
      <c r="AA102" s="3">
        <v>5.262E-2</v>
      </c>
      <c r="AB102" s="3">
        <v>4.0930000000000001E-2</v>
      </c>
      <c r="AC102" s="3">
        <v>3.1440000000000003E-2</v>
      </c>
      <c r="AD102" s="3">
        <v>2.3300000000000001E-2</v>
      </c>
      <c r="AE102" s="3">
        <v>1.7430000000000001E-2</v>
      </c>
      <c r="AF102" s="3">
        <v>1.2869999999999999E-2</v>
      </c>
      <c r="AG102" s="3">
        <v>9.3900000000000008E-3</v>
      </c>
      <c r="AH102" s="3">
        <v>6.5700000000000003E-3</v>
      </c>
      <c r="AI102" s="3">
        <v>4.6600000000000001E-3</v>
      </c>
      <c r="AJ102" s="3">
        <v>3.2599999999999999E-3</v>
      </c>
      <c r="AK102" s="3">
        <v>2.2599999999999999E-3</v>
      </c>
      <c r="AL102" s="3">
        <v>1.49E-3</v>
      </c>
      <c r="AM102" s="3">
        <v>1E-3</v>
      </c>
      <c r="AN102" s="3">
        <v>6.6E-4</v>
      </c>
      <c r="AO102" s="3">
        <v>4.2999999999999999E-4</v>
      </c>
      <c r="AP102" s="3">
        <v>2.7E-4</v>
      </c>
      <c r="AQ102" s="3">
        <v>1.7000000000000001E-4</v>
      </c>
      <c r="AR102" s="3">
        <v>1.1E-4</v>
      </c>
      <c r="AS102" s="3">
        <v>6.9999999999999994E-5</v>
      </c>
      <c r="AT102" s="3">
        <v>4.0000000000000003E-5</v>
      </c>
      <c r="AU102" s="3">
        <v>0</v>
      </c>
      <c r="AV102" s="3">
        <v>0</v>
      </c>
      <c r="AW102" s="3">
        <v>0</v>
      </c>
      <c r="AX102" s="5">
        <f>P_A[[#This Row],[8+]]-P_A[[#This Row],[9+]]</f>
        <v>3.8749999999999951E-2</v>
      </c>
      <c r="AY102" s="5">
        <f>P_A[[#This Row],[9+]]-P_A[[#This Row],[10+]]</f>
        <v>4.1580000000000061E-2</v>
      </c>
      <c r="AZ102" s="5">
        <f>P_A[[#This Row],[10+]]-P_A[[#This Row],[11+]]</f>
        <v>4.7749999999999959E-2</v>
      </c>
      <c r="BA102" s="5">
        <f>P_A[[#This Row],[11+]]-P_A[[#This Row],[12+]]</f>
        <v>4.6009999999999995E-2</v>
      </c>
      <c r="BB102" s="5">
        <f>P_A[[#This Row],[12+]]-P_A[[#This Row],[13+]]</f>
        <v>4.7229999999999994E-2</v>
      </c>
      <c r="BC102" s="5">
        <f>P_A[[#This Row],[13+]]-P_A[[#This Row],[14+]]</f>
        <v>4.7810000000000019E-2</v>
      </c>
      <c r="BD102" s="5">
        <f>P_A[[#This Row],[14+]]-P_A[[#This Row],[15+]]</f>
        <v>5.1640000000000019E-2</v>
      </c>
      <c r="BE102" s="5">
        <f>P_A[[#This Row],[15+]]-P_A[[#This Row],[16+]]</f>
        <v>4.6800000000000008E-2</v>
      </c>
      <c r="BF102" s="5">
        <f>P_A[[#This Row],[16+]]-P_A[[#This Row],[17+]]</f>
        <v>4.5309999999999961E-2</v>
      </c>
      <c r="BG102" s="5">
        <f>P_A[[#This Row],[17+]]-P_A[[#This Row],[18+]]</f>
        <v>4.3240000000000001E-2</v>
      </c>
      <c r="BH102" s="5">
        <f>P_A[[#This Row],[18+]]-P_A[[#This Row],[19+]]</f>
        <v>4.3940000000000035E-2</v>
      </c>
      <c r="BI102" s="5">
        <f>P_A[[#This Row],[19+]]-P_A[[#This Row],[20+]]</f>
        <v>3.7459999999999993E-2</v>
      </c>
      <c r="BJ102" s="5">
        <f>P_A[[#This Row],[20+]]-P_A[[#This Row],[21+]]</f>
        <v>3.4200000000000008E-2</v>
      </c>
      <c r="BK102" s="5">
        <f>P_A[[#This Row],[21+]]-P_A[[#This Row],[22+]]</f>
        <v>3.3179999999999987E-2</v>
      </c>
      <c r="BL102" s="5">
        <f>P_A[[#This Row],[22+]]-P_A[[#This Row],[23+]]</f>
        <v>2.7010000000000006E-2</v>
      </c>
      <c r="BM102" s="5">
        <f>P_A[[#This Row],[23+]]-P_A[[#This Row],[24+]]</f>
        <v>2.359E-2</v>
      </c>
      <c r="BN102" s="5">
        <f>P_A[[#This Row],[24+]]-P_A[[#This Row],[25+]]</f>
        <v>2.0309999999999995E-2</v>
      </c>
      <c r="BO102" s="5">
        <f>P_A[[#This Row],[25+]]-P_A[[#This Row],[26+]]</f>
        <v>1.8530000000000005E-2</v>
      </c>
      <c r="BP102" s="5">
        <f>P_A[[#This Row],[26+]]-P_A[[#This Row],[27+]]</f>
        <v>1.4189999999999994E-2</v>
      </c>
      <c r="BQ102" s="5">
        <f>P_A[[#This Row],[27+]]-P_A[[#This Row],[28+]]</f>
        <v>1.1689999999999999E-2</v>
      </c>
      <c r="BR102" s="5">
        <f>P_A[[#This Row],[28+]]-P_A[[#This Row],[29+]]</f>
        <v>9.4899999999999984E-3</v>
      </c>
      <c r="BS102" s="5">
        <f>P_A[[#This Row],[29+]]-P_A[[#This Row],[30+]]</f>
        <v>8.1400000000000014E-3</v>
      </c>
      <c r="BT102" s="5">
        <f>P_A[[#This Row],[30+]]-P_A[[#This Row],[31+]]</f>
        <v>5.8700000000000002E-3</v>
      </c>
      <c r="BU102" s="5">
        <f>P_A[[#This Row],[31+]]-P_A[[#This Row],[32+]]</f>
        <v>4.5600000000000016E-3</v>
      </c>
      <c r="BV102" s="5">
        <f>P_A[[#This Row],[32+]]-P_A[[#This Row],[33+]]</f>
        <v>3.4799999999999987E-3</v>
      </c>
      <c r="BW102" s="5">
        <f>P_A[[#This Row],[33+]]-P_A[[#This Row],[34+]]</f>
        <v>2.8200000000000005E-3</v>
      </c>
      <c r="BX102" s="5">
        <f>P_A[[#This Row],[34+]]-P_A[[#This Row],[35+]]</f>
        <v>1.9100000000000002E-3</v>
      </c>
      <c r="BY102" s="5">
        <f>P_A[[#This Row],[35+]]-P_A[[#This Row],[36+]]</f>
        <v>1.4000000000000002E-3</v>
      </c>
      <c r="BZ102" s="5">
        <f>P_A[[#This Row],[36+]]-P_A[[#This Row],[37+]]</f>
        <v>1E-3</v>
      </c>
      <c r="CA102" s="5">
        <f>P_A[[#This Row],[37+]]-P_A[[#This Row],[38+]]</f>
        <v>7.6999999999999985E-4</v>
      </c>
      <c r="CB102" s="5">
        <f>P_A[[#This Row],[38+]]-P_A[[#This Row],[39+]]</f>
        <v>4.8999999999999998E-4</v>
      </c>
      <c r="CC102" s="5">
        <f>P_A[[#This Row],[39+]]-P_A[[#This Row],[40+]]</f>
        <v>3.4000000000000002E-4</v>
      </c>
      <c r="CD102" s="5">
        <f>P_A[[#This Row],[40+]]-P_A[[#This Row],[41+]]</f>
        <v>2.3000000000000001E-4</v>
      </c>
      <c r="CE102" s="5">
        <f>P_A[[#This Row],[41+]]-P_A[[#This Row],[42+]]</f>
        <v>1.5999999999999999E-4</v>
      </c>
      <c r="CF102" s="5">
        <f>P_A[[#This Row],[42+]]-P_A[[#This Row],[43+]]</f>
        <v>9.9999999999999991E-5</v>
      </c>
      <c r="CG102" s="5">
        <f>P_A[[#This Row],[43+]]-P_A[[#This Row],[44+]]</f>
        <v>6.0000000000000008E-5</v>
      </c>
      <c r="CH102" s="5">
        <f>P_A[[#This Row],[44+]]-P_A[[#This Row],[45+]]</f>
        <v>4.000000000000001E-5</v>
      </c>
      <c r="CI102" s="5">
        <f>P_A[[#This Row],[45+]]-P_A[[#This Row],[46+]]</f>
        <v>2.9999999999999991E-5</v>
      </c>
      <c r="CJ102" s="5">
        <f>P_A[[#This Row],[46+]]-P_A[[#This Row],[47+]]</f>
        <v>4.0000000000000003E-5</v>
      </c>
      <c r="CK102" s="5">
        <f>P_A[[#This Row],[47+]]-P_A[[#This Row],[48+]]</f>
        <v>0</v>
      </c>
      <c r="CL102" s="5">
        <f>P_A[[#This Row],[48+]]-P_A[[#This Row],[49+]]</f>
        <v>0</v>
      </c>
    </row>
    <row r="103" spans="1:90" x14ac:dyDescent="0.25">
      <c r="A103" s="10">
        <v>22400792</v>
      </c>
      <c r="B103" t="s">
        <v>248</v>
      </c>
      <c r="C103" t="s">
        <v>247</v>
      </c>
      <c r="D103" s="11">
        <v>0.8125</v>
      </c>
      <c r="E103" s="9" t="str">
        <f>HYPERLINK("https://www.nba.com/stats/player/1630540/boxscores-traditional", "Miles McBride")</f>
        <v>Miles McBride</v>
      </c>
      <c r="F103">
        <v>10.199999999999999</v>
      </c>
      <c r="G103" s="4">
        <v>3.8679999999999999</v>
      </c>
      <c r="H103" s="3">
        <v>0.71565999999999996</v>
      </c>
      <c r="I103" s="3">
        <v>0.62172000000000005</v>
      </c>
      <c r="J103" s="3">
        <v>0.51993999999999996</v>
      </c>
      <c r="K103" s="3">
        <v>0.41682999999999998</v>
      </c>
      <c r="L103" s="3">
        <v>0.31918000000000002</v>
      </c>
      <c r="M103" s="3">
        <v>0.23576</v>
      </c>
      <c r="N103" s="3">
        <v>0.16353999999999999</v>
      </c>
      <c r="O103" s="3">
        <v>0.10749</v>
      </c>
      <c r="P103" s="3">
        <v>6.6809999999999994E-2</v>
      </c>
      <c r="Q103" s="3">
        <v>3.9199999999999999E-2</v>
      </c>
      <c r="R103" s="3">
        <v>2.1690000000000001E-2</v>
      </c>
      <c r="S103" s="3">
        <v>1.1299999999999999E-2</v>
      </c>
      <c r="T103" s="3">
        <v>5.7000000000000002E-3</v>
      </c>
      <c r="U103" s="3">
        <v>2.64E-3</v>
      </c>
      <c r="V103" s="3">
        <v>1.14E-3</v>
      </c>
      <c r="W103" s="3">
        <v>4.6999999999999999E-4</v>
      </c>
      <c r="X103" s="3">
        <v>1.8000000000000001E-4</v>
      </c>
      <c r="Y103" s="3">
        <v>6.0000000000000002E-5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9.3939999999999912E-2</v>
      </c>
      <c r="AY103" s="5">
        <f>P_A[[#This Row],[9+]]-P_A[[#This Row],[10+]]</f>
        <v>0.10178000000000009</v>
      </c>
      <c r="AZ103" s="5">
        <f>P_A[[#This Row],[10+]]-P_A[[#This Row],[11+]]</f>
        <v>0.10310999999999998</v>
      </c>
      <c r="BA103" s="5">
        <f>P_A[[#This Row],[11+]]-P_A[[#This Row],[12+]]</f>
        <v>9.7649999999999959E-2</v>
      </c>
      <c r="BB103" s="5">
        <f>P_A[[#This Row],[12+]]-P_A[[#This Row],[13+]]</f>
        <v>8.3420000000000022E-2</v>
      </c>
      <c r="BC103" s="5">
        <f>P_A[[#This Row],[13+]]-P_A[[#This Row],[14+]]</f>
        <v>7.2220000000000006E-2</v>
      </c>
      <c r="BD103" s="5">
        <f>P_A[[#This Row],[14+]]-P_A[[#This Row],[15+]]</f>
        <v>5.6049999999999989E-2</v>
      </c>
      <c r="BE103" s="5">
        <f>P_A[[#This Row],[15+]]-P_A[[#This Row],[16+]]</f>
        <v>4.0680000000000008E-2</v>
      </c>
      <c r="BF103" s="5">
        <f>P_A[[#This Row],[16+]]-P_A[[#This Row],[17+]]</f>
        <v>2.7609999999999996E-2</v>
      </c>
      <c r="BG103" s="5">
        <f>P_A[[#This Row],[17+]]-P_A[[#This Row],[18+]]</f>
        <v>1.7509999999999998E-2</v>
      </c>
      <c r="BH103" s="5">
        <f>P_A[[#This Row],[18+]]-P_A[[#This Row],[19+]]</f>
        <v>1.0390000000000002E-2</v>
      </c>
      <c r="BI103" s="5">
        <f>P_A[[#This Row],[19+]]-P_A[[#This Row],[20+]]</f>
        <v>5.5999999999999991E-3</v>
      </c>
      <c r="BJ103" s="5">
        <f>P_A[[#This Row],[20+]]-P_A[[#This Row],[21+]]</f>
        <v>3.0600000000000002E-3</v>
      </c>
      <c r="BK103" s="5">
        <f>P_A[[#This Row],[21+]]-P_A[[#This Row],[22+]]</f>
        <v>1.5E-3</v>
      </c>
      <c r="BL103" s="5">
        <f>P_A[[#This Row],[22+]]-P_A[[#This Row],[23+]]</f>
        <v>6.7000000000000002E-4</v>
      </c>
      <c r="BM103" s="5">
        <f>P_A[[#This Row],[23+]]-P_A[[#This Row],[24+]]</f>
        <v>2.9E-4</v>
      </c>
      <c r="BN103" s="5">
        <f>P_A[[#This Row],[24+]]-P_A[[#This Row],[25+]]</f>
        <v>1.2000000000000002E-4</v>
      </c>
      <c r="BO103" s="5">
        <f>P_A[[#This Row],[25+]]-P_A[[#This Row],[26+]]</f>
        <v>6.0000000000000002E-5</v>
      </c>
      <c r="BP103" s="5">
        <f>P_A[[#This Row],[26+]]-P_A[[#This Row],[27+]]</f>
        <v>0</v>
      </c>
      <c r="BQ103" s="5">
        <f>P_A[[#This Row],[27+]]-P_A[[#This Row],[28+]]</f>
        <v>0</v>
      </c>
      <c r="BR103" s="5">
        <f>P_A[[#This Row],[28+]]-P_A[[#This Row],[29+]]</f>
        <v>0</v>
      </c>
      <c r="BS103" s="5">
        <f>P_A[[#This Row],[29+]]-P_A[[#This Row],[30+]]</f>
        <v>0</v>
      </c>
      <c r="BT103" s="5">
        <f>P_A[[#This Row],[30+]]-P_A[[#This Row],[31+]]</f>
        <v>0</v>
      </c>
      <c r="BU103" s="5">
        <f>P_A[[#This Row],[31+]]-P_A[[#This Row],[32+]]</f>
        <v>0</v>
      </c>
      <c r="BV103" s="5">
        <f>P_A[[#This Row],[32+]]-P_A[[#This Row],[33+]]</f>
        <v>0</v>
      </c>
      <c r="BW103" s="5">
        <f>P_A[[#This Row],[33+]]-P_A[[#This Row],[34+]]</f>
        <v>0</v>
      </c>
      <c r="BX103" s="5">
        <f>P_A[[#This Row],[34+]]-P_A[[#This Row],[35+]]</f>
        <v>0</v>
      </c>
      <c r="BY103" s="5">
        <f>P_A[[#This Row],[35+]]-P_A[[#This Row],[36+]]</f>
        <v>0</v>
      </c>
      <c r="BZ103" s="5">
        <f>P_A[[#This Row],[36+]]-P_A[[#This Row],[37+]]</f>
        <v>0</v>
      </c>
      <c r="CA103" s="5">
        <f>P_A[[#This Row],[37+]]-P_A[[#This Row],[38+]]</f>
        <v>0</v>
      </c>
      <c r="CB103" s="5">
        <f>P_A[[#This Row],[38+]]-P_A[[#This Row],[39+]]</f>
        <v>0</v>
      </c>
      <c r="CC103" s="5">
        <f>P_A[[#This Row],[39+]]-P_A[[#This Row],[40+]]</f>
        <v>0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22400793</v>
      </c>
      <c r="B104" t="s">
        <v>194</v>
      </c>
      <c r="C104" t="s">
        <v>261</v>
      </c>
      <c r="D104" s="11">
        <v>0.83333333333333337</v>
      </c>
      <c r="E104" s="9" t="str">
        <f>HYPERLINK("https://www.nba.com/stats/player/203507/boxscores-traditional", "Giannis Antetokounmpo")</f>
        <v>Giannis Antetokounmpo</v>
      </c>
      <c r="F104">
        <v>40.200000000000003</v>
      </c>
      <c r="G104" s="4">
        <v>2.786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1</v>
      </c>
      <c r="U104" s="3">
        <v>1</v>
      </c>
      <c r="V104" s="3">
        <v>1</v>
      </c>
      <c r="W104" s="3">
        <v>1</v>
      </c>
      <c r="X104" s="3">
        <v>1</v>
      </c>
      <c r="Y104" s="3">
        <v>1</v>
      </c>
      <c r="Z104" s="3">
        <v>1</v>
      </c>
      <c r="AA104" s="3">
        <v>1</v>
      </c>
      <c r="AB104" s="3">
        <v>1</v>
      </c>
      <c r="AC104" s="3">
        <v>1</v>
      </c>
      <c r="AD104" s="3">
        <v>0.99987000000000004</v>
      </c>
      <c r="AE104" s="3">
        <v>0.99951999999999996</v>
      </c>
      <c r="AF104" s="3">
        <v>0.99836000000000003</v>
      </c>
      <c r="AG104" s="3">
        <v>0.99505999999999994</v>
      </c>
      <c r="AH104" s="3">
        <v>0.98712999999999995</v>
      </c>
      <c r="AI104" s="3">
        <v>0.96926000000000001</v>
      </c>
      <c r="AJ104" s="3">
        <v>0.93447999999999998</v>
      </c>
      <c r="AK104" s="3">
        <v>0.87492999999999999</v>
      </c>
      <c r="AL104" s="3">
        <v>0.78524000000000005</v>
      </c>
      <c r="AM104" s="3">
        <v>0.66639999999999999</v>
      </c>
      <c r="AN104" s="3">
        <v>0.52790000000000004</v>
      </c>
      <c r="AO104" s="3">
        <v>0.38590999999999998</v>
      </c>
      <c r="AP104" s="3">
        <v>0.25785000000000002</v>
      </c>
      <c r="AQ104" s="3">
        <v>0.15625</v>
      </c>
      <c r="AR104" s="3">
        <v>8.6910000000000001E-2</v>
      </c>
      <c r="AS104" s="3">
        <v>4.2720000000000001E-2</v>
      </c>
      <c r="AT104" s="3">
        <v>1.8759999999999999E-2</v>
      </c>
      <c r="AU104" s="3">
        <v>7.3400000000000002E-3</v>
      </c>
      <c r="AV104" s="3">
        <v>2.5600000000000002E-3</v>
      </c>
      <c r="AW104" s="3">
        <v>7.9000000000000001E-4</v>
      </c>
      <c r="AX104" s="5">
        <f>P_A[[#This Row],[8+]]-P_A[[#This Row],[9+]]</f>
        <v>0</v>
      </c>
      <c r="AY104" s="5">
        <f>P_A[[#This Row],[9+]]-P_A[[#This Row],[10+]]</f>
        <v>0</v>
      </c>
      <c r="AZ104" s="5">
        <f>P_A[[#This Row],[10+]]-P_A[[#This Row],[11+]]</f>
        <v>0</v>
      </c>
      <c r="BA104" s="5">
        <f>P_A[[#This Row],[11+]]-P_A[[#This Row],[12+]]</f>
        <v>0</v>
      </c>
      <c r="BB104" s="5">
        <f>P_A[[#This Row],[12+]]-P_A[[#This Row],[13+]]</f>
        <v>0</v>
      </c>
      <c r="BC104" s="5">
        <f>P_A[[#This Row],[13+]]-P_A[[#This Row],[14+]]</f>
        <v>0</v>
      </c>
      <c r="BD104" s="5">
        <f>P_A[[#This Row],[14+]]-P_A[[#This Row],[15+]]</f>
        <v>0</v>
      </c>
      <c r="BE104" s="5">
        <f>P_A[[#This Row],[15+]]-P_A[[#This Row],[16+]]</f>
        <v>0</v>
      </c>
      <c r="BF104" s="5">
        <f>P_A[[#This Row],[16+]]-P_A[[#This Row],[17+]]</f>
        <v>0</v>
      </c>
      <c r="BG104" s="5">
        <f>P_A[[#This Row],[17+]]-P_A[[#This Row],[18+]]</f>
        <v>0</v>
      </c>
      <c r="BH104" s="5">
        <f>P_A[[#This Row],[18+]]-P_A[[#This Row],[19+]]</f>
        <v>0</v>
      </c>
      <c r="BI104" s="5">
        <f>P_A[[#This Row],[19+]]-P_A[[#This Row],[20+]]</f>
        <v>0</v>
      </c>
      <c r="BJ104" s="5">
        <f>P_A[[#This Row],[20+]]-P_A[[#This Row],[21+]]</f>
        <v>0</v>
      </c>
      <c r="BK104" s="5">
        <f>P_A[[#This Row],[21+]]-P_A[[#This Row],[22+]]</f>
        <v>0</v>
      </c>
      <c r="BL104" s="5">
        <f>P_A[[#This Row],[22+]]-P_A[[#This Row],[23+]]</f>
        <v>0</v>
      </c>
      <c r="BM104" s="5">
        <f>P_A[[#This Row],[23+]]-P_A[[#This Row],[24+]]</f>
        <v>0</v>
      </c>
      <c r="BN104" s="5">
        <f>P_A[[#This Row],[24+]]-P_A[[#This Row],[25+]]</f>
        <v>0</v>
      </c>
      <c r="BO104" s="5">
        <f>P_A[[#This Row],[25+]]-P_A[[#This Row],[26+]]</f>
        <v>0</v>
      </c>
      <c r="BP104" s="5">
        <f>P_A[[#This Row],[26+]]-P_A[[#This Row],[27+]]</f>
        <v>0</v>
      </c>
      <c r="BQ104" s="5">
        <f>P_A[[#This Row],[27+]]-P_A[[#This Row],[28+]]</f>
        <v>0</v>
      </c>
      <c r="BR104" s="5">
        <f>P_A[[#This Row],[28+]]-P_A[[#This Row],[29+]]</f>
        <v>0</v>
      </c>
      <c r="BS104" s="5">
        <f>P_A[[#This Row],[29+]]-P_A[[#This Row],[30+]]</f>
        <v>1.2999999999996348E-4</v>
      </c>
      <c r="BT104" s="5">
        <f>P_A[[#This Row],[30+]]-P_A[[#This Row],[31+]]</f>
        <v>3.5000000000007248E-4</v>
      </c>
      <c r="BU104" s="5">
        <f>P_A[[#This Row],[31+]]-P_A[[#This Row],[32+]]</f>
        <v>1.1599999999999389E-3</v>
      </c>
      <c r="BV104" s="5">
        <f>P_A[[#This Row],[32+]]-P_A[[#This Row],[33+]]</f>
        <v>3.3000000000000806E-3</v>
      </c>
      <c r="BW104" s="5">
        <f>P_A[[#This Row],[33+]]-P_A[[#This Row],[34+]]</f>
        <v>7.9299999999999926E-3</v>
      </c>
      <c r="BX104" s="5">
        <f>P_A[[#This Row],[34+]]-P_A[[#This Row],[35+]]</f>
        <v>1.7869999999999941E-2</v>
      </c>
      <c r="BY104" s="5">
        <f>P_A[[#This Row],[35+]]-P_A[[#This Row],[36+]]</f>
        <v>3.4780000000000033E-2</v>
      </c>
      <c r="BZ104" s="5">
        <f>P_A[[#This Row],[36+]]-P_A[[#This Row],[37+]]</f>
        <v>5.9549999999999992E-2</v>
      </c>
      <c r="CA104" s="5">
        <f>P_A[[#This Row],[37+]]-P_A[[#This Row],[38+]]</f>
        <v>8.9689999999999936E-2</v>
      </c>
      <c r="CB104" s="5">
        <f>P_A[[#This Row],[38+]]-P_A[[#This Row],[39+]]</f>
        <v>0.11884000000000006</v>
      </c>
      <c r="CC104" s="5">
        <f>P_A[[#This Row],[39+]]-P_A[[#This Row],[40+]]</f>
        <v>0.13849999999999996</v>
      </c>
      <c r="CD104" s="5">
        <f>P_A[[#This Row],[40+]]-P_A[[#This Row],[41+]]</f>
        <v>0.14199000000000006</v>
      </c>
      <c r="CE104" s="5">
        <f>P_A[[#This Row],[41+]]-P_A[[#This Row],[42+]]</f>
        <v>0.12805999999999995</v>
      </c>
      <c r="CF104" s="5">
        <f>P_A[[#This Row],[42+]]-P_A[[#This Row],[43+]]</f>
        <v>0.10160000000000002</v>
      </c>
      <c r="CG104" s="5">
        <f>P_A[[#This Row],[43+]]-P_A[[#This Row],[44+]]</f>
        <v>6.9339999999999999E-2</v>
      </c>
      <c r="CH104" s="5">
        <f>P_A[[#This Row],[44+]]-P_A[[#This Row],[45+]]</f>
        <v>4.419E-2</v>
      </c>
      <c r="CI104" s="5">
        <f>P_A[[#This Row],[45+]]-P_A[[#This Row],[46+]]</f>
        <v>2.3960000000000002E-2</v>
      </c>
      <c r="CJ104" s="5">
        <f>P_A[[#This Row],[46+]]-P_A[[#This Row],[47+]]</f>
        <v>1.142E-2</v>
      </c>
      <c r="CK104" s="5">
        <f>P_A[[#This Row],[47+]]-P_A[[#This Row],[48+]]</f>
        <v>4.7799999999999995E-3</v>
      </c>
      <c r="CL104" s="5">
        <f>P_A[[#This Row],[48+]]-P_A[[#This Row],[49+]]</f>
        <v>1.7700000000000003E-3</v>
      </c>
    </row>
    <row r="105" spans="1:90" x14ac:dyDescent="0.25">
      <c r="A105" s="10">
        <v>22400793</v>
      </c>
      <c r="B105" t="s">
        <v>194</v>
      </c>
      <c r="C105" t="s">
        <v>261</v>
      </c>
      <c r="D105" s="11">
        <v>0.83333333333333337</v>
      </c>
      <c r="E105" s="9" t="str">
        <f>HYPERLINK("https://www.nba.com/stats/player/203081/boxscores-traditional", "Damian Lillard")</f>
        <v>Damian Lillard</v>
      </c>
      <c r="F105">
        <v>38.799999999999997</v>
      </c>
      <c r="G105" s="4">
        <v>9.4320000000000004</v>
      </c>
      <c r="H105" s="3">
        <v>0.99946000000000002</v>
      </c>
      <c r="I105" s="3">
        <v>0.99921000000000004</v>
      </c>
      <c r="J105" s="3">
        <v>0.99885999999999997</v>
      </c>
      <c r="K105" s="3">
        <v>0.99841000000000002</v>
      </c>
      <c r="L105" s="3">
        <v>0.99773999999999996</v>
      </c>
      <c r="M105" s="3">
        <v>0.99692999999999998</v>
      </c>
      <c r="N105" s="3">
        <v>0.99573</v>
      </c>
      <c r="O105" s="3">
        <v>0.99412999999999996</v>
      </c>
      <c r="P105" s="3">
        <v>0.99224000000000001</v>
      </c>
      <c r="Q105" s="3">
        <v>0.98956</v>
      </c>
      <c r="R105" s="3">
        <v>0.98645000000000005</v>
      </c>
      <c r="S105" s="3">
        <v>0.98214000000000001</v>
      </c>
      <c r="T105" s="3">
        <v>0.97670000000000001</v>
      </c>
      <c r="U105" s="3">
        <v>0.97062000000000004</v>
      </c>
      <c r="V105" s="3">
        <v>0.96245999999999998</v>
      </c>
      <c r="W105" s="3">
        <v>0.95352000000000003</v>
      </c>
      <c r="X105" s="3">
        <v>0.94179000000000002</v>
      </c>
      <c r="Y105" s="3">
        <v>0.92784999999999995</v>
      </c>
      <c r="Z105" s="3">
        <v>0.91308999999999996</v>
      </c>
      <c r="AA105" s="3">
        <v>0.89434999999999998</v>
      </c>
      <c r="AB105" s="3">
        <v>0.87492999999999999</v>
      </c>
      <c r="AC105" s="3">
        <v>0.85082999999999998</v>
      </c>
      <c r="AD105" s="3">
        <v>0.82381000000000004</v>
      </c>
      <c r="AE105" s="3">
        <v>0.79673000000000005</v>
      </c>
      <c r="AF105" s="3">
        <v>0.76424000000000003</v>
      </c>
      <c r="AG105" s="3">
        <v>0.72907</v>
      </c>
      <c r="AH105" s="3">
        <v>0.69496999999999998</v>
      </c>
      <c r="AI105" s="3">
        <v>0.65542</v>
      </c>
      <c r="AJ105" s="3">
        <v>0.61790999999999996</v>
      </c>
      <c r="AK105" s="3">
        <v>0.57535000000000003</v>
      </c>
      <c r="AL105" s="3">
        <v>0.53188000000000002</v>
      </c>
      <c r="AM105" s="3">
        <v>0.49202000000000001</v>
      </c>
      <c r="AN105" s="3">
        <v>0.44828000000000001</v>
      </c>
      <c r="AO105" s="3">
        <v>0.40905000000000002</v>
      </c>
      <c r="AP105" s="3">
        <v>0.36692999999999998</v>
      </c>
      <c r="AQ105" s="3">
        <v>0.32635999999999998</v>
      </c>
      <c r="AR105" s="3">
        <v>0.29115999999999997</v>
      </c>
      <c r="AS105" s="3">
        <v>0.25463000000000002</v>
      </c>
      <c r="AT105" s="3">
        <v>0.22363</v>
      </c>
      <c r="AU105" s="3">
        <v>0.19214999999999999</v>
      </c>
      <c r="AV105" s="3">
        <v>0.16353999999999999</v>
      </c>
      <c r="AW105" s="3">
        <v>0.14007</v>
      </c>
      <c r="AX105" s="5">
        <f>P_A[[#This Row],[8+]]-P_A[[#This Row],[9+]]</f>
        <v>2.4999999999997247E-4</v>
      </c>
      <c r="AY105" s="5">
        <f>P_A[[#This Row],[9+]]-P_A[[#This Row],[10+]]</f>
        <v>3.5000000000007248E-4</v>
      </c>
      <c r="AZ105" s="5">
        <f>P_A[[#This Row],[10+]]-P_A[[#This Row],[11+]]</f>
        <v>4.4999999999995044E-4</v>
      </c>
      <c r="BA105" s="5">
        <f>P_A[[#This Row],[11+]]-P_A[[#This Row],[12+]]</f>
        <v>6.7000000000005944E-4</v>
      </c>
      <c r="BB105" s="5">
        <f>P_A[[#This Row],[12+]]-P_A[[#This Row],[13+]]</f>
        <v>8.099999999999774E-4</v>
      </c>
      <c r="BC105" s="5">
        <f>P_A[[#This Row],[13+]]-P_A[[#This Row],[14+]]</f>
        <v>1.1999999999999789E-3</v>
      </c>
      <c r="BD105" s="5">
        <f>P_A[[#This Row],[14+]]-P_A[[#This Row],[15+]]</f>
        <v>1.6000000000000458E-3</v>
      </c>
      <c r="BE105" s="5">
        <f>P_A[[#This Row],[15+]]-P_A[[#This Row],[16+]]</f>
        <v>1.8899999999999473E-3</v>
      </c>
      <c r="BF105" s="5">
        <f>P_A[[#This Row],[16+]]-P_A[[#This Row],[17+]]</f>
        <v>2.6800000000000157E-3</v>
      </c>
      <c r="BG105" s="5">
        <f>P_A[[#This Row],[17+]]-P_A[[#This Row],[18+]]</f>
        <v>3.1099999999999461E-3</v>
      </c>
      <c r="BH105" s="5">
        <f>P_A[[#This Row],[18+]]-P_A[[#This Row],[19+]]</f>
        <v>4.310000000000036E-3</v>
      </c>
      <c r="BI105" s="5">
        <f>P_A[[#This Row],[19+]]-P_A[[#This Row],[20+]]</f>
        <v>5.4400000000000004E-3</v>
      </c>
      <c r="BJ105" s="5">
        <f>P_A[[#This Row],[20+]]-P_A[[#This Row],[21+]]</f>
        <v>6.0799999999999743E-3</v>
      </c>
      <c r="BK105" s="5">
        <f>P_A[[#This Row],[21+]]-P_A[[#This Row],[22+]]</f>
        <v>8.1600000000000561E-3</v>
      </c>
      <c r="BL105" s="5">
        <f>P_A[[#This Row],[22+]]-P_A[[#This Row],[23+]]</f>
        <v>8.939999999999948E-3</v>
      </c>
      <c r="BM105" s="5">
        <f>P_A[[#This Row],[23+]]-P_A[[#This Row],[24+]]</f>
        <v>1.1730000000000018E-2</v>
      </c>
      <c r="BN105" s="5">
        <f>P_A[[#This Row],[24+]]-P_A[[#This Row],[25+]]</f>
        <v>1.3940000000000063E-2</v>
      </c>
      <c r="BO105" s="5">
        <f>P_A[[#This Row],[25+]]-P_A[[#This Row],[26+]]</f>
        <v>1.4759999999999995E-2</v>
      </c>
      <c r="BP105" s="5">
        <f>P_A[[#This Row],[26+]]-P_A[[#This Row],[27+]]</f>
        <v>1.8739999999999979E-2</v>
      </c>
      <c r="BQ105" s="5">
        <f>P_A[[#This Row],[27+]]-P_A[[#This Row],[28+]]</f>
        <v>1.9419999999999993E-2</v>
      </c>
      <c r="BR105" s="5">
        <f>P_A[[#This Row],[28+]]-P_A[[#This Row],[29+]]</f>
        <v>2.410000000000001E-2</v>
      </c>
      <c r="BS105" s="5">
        <f>P_A[[#This Row],[29+]]-P_A[[#This Row],[30+]]</f>
        <v>2.7019999999999933E-2</v>
      </c>
      <c r="BT105" s="5">
        <f>P_A[[#This Row],[30+]]-P_A[[#This Row],[31+]]</f>
        <v>2.7079999999999993E-2</v>
      </c>
      <c r="BU105" s="5">
        <f>P_A[[#This Row],[31+]]-P_A[[#This Row],[32+]]</f>
        <v>3.2490000000000019E-2</v>
      </c>
      <c r="BV105" s="5">
        <f>P_A[[#This Row],[32+]]-P_A[[#This Row],[33+]]</f>
        <v>3.5170000000000035E-2</v>
      </c>
      <c r="BW105" s="5">
        <f>P_A[[#This Row],[33+]]-P_A[[#This Row],[34+]]</f>
        <v>3.4100000000000019E-2</v>
      </c>
      <c r="BX105" s="5">
        <f>P_A[[#This Row],[34+]]-P_A[[#This Row],[35+]]</f>
        <v>3.9549999999999974E-2</v>
      </c>
      <c r="BY105" s="5">
        <f>P_A[[#This Row],[35+]]-P_A[[#This Row],[36+]]</f>
        <v>3.7510000000000043E-2</v>
      </c>
      <c r="BZ105" s="5">
        <f>P_A[[#This Row],[36+]]-P_A[[#This Row],[37+]]</f>
        <v>4.2559999999999931E-2</v>
      </c>
      <c r="CA105" s="5">
        <f>P_A[[#This Row],[37+]]-P_A[[#This Row],[38+]]</f>
        <v>4.3470000000000009E-2</v>
      </c>
      <c r="CB105" s="5">
        <f>P_A[[#This Row],[38+]]-P_A[[#This Row],[39+]]</f>
        <v>3.9860000000000007E-2</v>
      </c>
      <c r="CC105" s="5">
        <f>P_A[[#This Row],[39+]]-P_A[[#This Row],[40+]]</f>
        <v>4.3740000000000001E-2</v>
      </c>
      <c r="CD105" s="5">
        <f>P_A[[#This Row],[40+]]-P_A[[#This Row],[41+]]</f>
        <v>3.9229999999999987E-2</v>
      </c>
      <c r="CE105" s="5">
        <f>P_A[[#This Row],[41+]]-P_A[[#This Row],[42+]]</f>
        <v>4.2120000000000046E-2</v>
      </c>
      <c r="CF105" s="5">
        <f>P_A[[#This Row],[42+]]-P_A[[#This Row],[43+]]</f>
        <v>4.0569999999999995E-2</v>
      </c>
      <c r="CG105" s="5">
        <f>P_A[[#This Row],[43+]]-P_A[[#This Row],[44+]]</f>
        <v>3.5200000000000009E-2</v>
      </c>
      <c r="CH105" s="5">
        <f>P_A[[#This Row],[44+]]-P_A[[#This Row],[45+]]</f>
        <v>3.6529999999999951E-2</v>
      </c>
      <c r="CI105" s="5">
        <f>P_A[[#This Row],[45+]]-P_A[[#This Row],[46+]]</f>
        <v>3.1000000000000028E-2</v>
      </c>
      <c r="CJ105" s="5">
        <f>P_A[[#This Row],[46+]]-P_A[[#This Row],[47+]]</f>
        <v>3.1480000000000008E-2</v>
      </c>
      <c r="CK105" s="5">
        <f>P_A[[#This Row],[47+]]-P_A[[#This Row],[48+]]</f>
        <v>2.8609999999999997E-2</v>
      </c>
      <c r="CL105" s="5">
        <f>P_A[[#This Row],[48+]]-P_A[[#This Row],[49+]]</f>
        <v>2.3469999999999991E-2</v>
      </c>
    </row>
    <row r="106" spans="1:90" x14ac:dyDescent="0.25">
      <c r="A106" s="10">
        <v>22400793</v>
      </c>
      <c r="B106" t="s">
        <v>194</v>
      </c>
      <c r="C106" t="s">
        <v>261</v>
      </c>
      <c r="D106" s="11">
        <v>0.83333333333333337</v>
      </c>
      <c r="E106" s="9" t="str">
        <f>HYPERLINK("https://www.nba.com/stats/player/1628398/boxscores-traditional", "Kyle Kuzma")</f>
        <v>Kyle Kuzma</v>
      </c>
      <c r="F106">
        <v>18.75</v>
      </c>
      <c r="G106" s="4">
        <v>3.7669999999999999</v>
      </c>
      <c r="H106" s="3">
        <v>0.99780999999999997</v>
      </c>
      <c r="I106" s="3">
        <v>0.99519999999999997</v>
      </c>
      <c r="J106" s="3">
        <v>0.98982999999999999</v>
      </c>
      <c r="K106" s="3">
        <v>0.98029999999999995</v>
      </c>
      <c r="L106" s="3">
        <v>0.96326999999999996</v>
      </c>
      <c r="M106" s="3">
        <v>0.93698999999999999</v>
      </c>
      <c r="N106" s="3">
        <v>0.89617000000000002</v>
      </c>
      <c r="O106" s="3">
        <v>0.84133999999999998</v>
      </c>
      <c r="P106" s="3">
        <v>0.76729999999999998</v>
      </c>
      <c r="Q106" s="3">
        <v>0.67723999999999995</v>
      </c>
      <c r="R106" s="3">
        <v>0.57926</v>
      </c>
      <c r="S106" s="3">
        <v>0.47210000000000002</v>
      </c>
      <c r="T106" s="3">
        <v>0.37069999999999997</v>
      </c>
      <c r="U106" s="3">
        <v>0.27424999999999999</v>
      </c>
      <c r="V106" s="3">
        <v>0.19489000000000001</v>
      </c>
      <c r="W106" s="3">
        <v>0.12923999999999999</v>
      </c>
      <c r="X106" s="3">
        <v>8.226E-2</v>
      </c>
      <c r="Y106" s="3">
        <v>4.8460000000000003E-2</v>
      </c>
      <c r="Z106" s="3">
        <v>2.743E-2</v>
      </c>
      <c r="AA106" s="3">
        <v>1.426E-2</v>
      </c>
      <c r="AB106" s="3">
        <v>6.9499999999999996E-3</v>
      </c>
      <c r="AC106" s="3">
        <v>3.2599999999999999E-3</v>
      </c>
      <c r="AD106" s="3">
        <v>1.39E-3</v>
      </c>
      <c r="AE106" s="3">
        <v>5.8E-4</v>
      </c>
      <c r="AF106" s="3">
        <v>2.2000000000000001E-4</v>
      </c>
      <c r="AG106" s="3">
        <v>8.0000000000000007E-5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P_A[[#This Row],[8+]]-P_A[[#This Row],[9+]]</f>
        <v>2.6100000000000012E-3</v>
      </c>
      <c r="AY106" s="5">
        <f>P_A[[#This Row],[9+]]-P_A[[#This Row],[10+]]</f>
        <v>5.3699999999999859E-3</v>
      </c>
      <c r="AZ106" s="5">
        <f>P_A[[#This Row],[10+]]-P_A[[#This Row],[11+]]</f>
        <v>9.5300000000000384E-3</v>
      </c>
      <c r="BA106" s="5">
        <f>P_A[[#This Row],[11+]]-P_A[[#This Row],[12+]]</f>
        <v>1.702999999999999E-2</v>
      </c>
      <c r="BB106" s="5">
        <f>P_A[[#This Row],[12+]]-P_A[[#This Row],[13+]]</f>
        <v>2.627999999999997E-2</v>
      </c>
      <c r="BC106" s="5">
        <f>P_A[[#This Row],[13+]]-P_A[[#This Row],[14+]]</f>
        <v>4.0819999999999967E-2</v>
      </c>
      <c r="BD106" s="5">
        <f>P_A[[#This Row],[14+]]-P_A[[#This Row],[15+]]</f>
        <v>5.4830000000000045E-2</v>
      </c>
      <c r="BE106" s="5">
        <f>P_A[[#This Row],[15+]]-P_A[[#This Row],[16+]]</f>
        <v>7.4039999999999995E-2</v>
      </c>
      <c r="BF106" s="5">
        <f>P_A[[#This Row],[16+]]-P_A[[#This Row],[17+]]</f>
        <v>9.0060000000000029E-2</v>
      </c>
      <c r="BG106" s="5">
        <f>P_A[[#This Row],[17+]]-P_A[[#This Row],[18+]]</f>
        <v>9.7979999999999956E-2</v>
      </c>
      <c r="BH106" s="5">
        <f>P_A[[#This Row],[18+]]-P_A[[#This Row],[19+]]</f>
        <v>0.10715999999999998</v>
      </c>
      <c r="BI106" s="5">
        <f>P_A[[#This Row],[19+]]-P_A[[#This Row],[20+]]</f>
        <v>0.10140000000000005</v>
      </c>
      <c r="BJ106" s="5">
        <f>P_A[[#This Row],[20+]]-P_A[[#This Row],[21+]]</f>
        <v>9.644999999999998E-2</v>
      </c>
      <c r="BK106" s="5">
        <f>P_A[[#This Row],[21+]]-P_A[[#This Row],[22+]]</f>
        <v>7.9359999999999986E-2</v>
      </c>
      <c r="BL106" s="5">
        <f>P_A[[#This Row],[22+]]-P_A[[#This Row],[23+]]</f>
        <v>6.5650000000000014E-2</v>
      </c>
      <c r="BM106" s="5">
        <f>P_A[[#This Row],[23+]]-P_A[[#This Row],[24+]]</f>
        <v>4.6979999999999994E-2</v>
      </c>
      <c r="BN106" s="5">
        <f>P_A[[#This Row],[24+]]-P_A[[#This Row],[25+]]</f>
        <v>3.3799999999999997E-2</v>
      </c>
      <c r="BO106" s="5">
        <f>P_A[[#This Row],[25+]]-P_A[[#This Row],[26+]]</f>
        <v>2.1030000000000004E-2</v>
      </c>
      <c r="BP106" s="5">
        <f>P_A[[#This Row],[26+]]-P_A[[#This Row],[27+]]</f>
        <v>1.3169999999999999E-2</v>
      </c>
      <c r="BQ106" s="5">
        <f>P_A[[#This Row],[27+]]-P_A[[#This Row],[28+]]</f>
        <v>7.3100000000000005E-3</v>
      </c>
      <c r="BR106" s="5">
        <f>P_A[[#This Row],[28+]]-P_A[[#This Row],[29+]]</f>
        <v>3.6899999999999997E-3</v>
      </c>
      <c r="BS106" s="5">
        <f>P_A[[#This Row],[29+]]-P_A[[#This Row],[30+]]</f>
        <v>1.8699999999999999E-3</v>
      </c>
      <c r="BT106" s="5">
        <f>P_A[[#This Row],[30+]]-P_A[[#This Row],[31+]]</f>
        <v>8.0999999999999996E-4</v>
      </c>
      <c r="BU106" s="5">
        <f>P_A[[#This Row],[31+]]-P_A[[#This Row],[32+]]</f>
        <v>3.5999999999999997E-4</v>
      </c>
      <c r="BV106" s="5">
        <f>P_A[[#This Row],[32+]]-P_A[[#This Row],[33+]]</f>
        <v>1.3999999999999999E-4</v>
      </c>
      <c r="BW106" s="5">
        <f>P_A[[#This Row],[33+]]-P_A[[#This Row],[34+]]</f>
        <v>8.0000000000000007E-5</v>
      </c>
      <c r="BX106" s="5">
        <f>P_A[[#This Row],[34+]]-P_A[[#This Row],[35+]]</f>
        <v>0</v>
      </c>
      <c r="BY106" s="5">
        <f>P_A[[#This Row],[35+]]-P_A[[#This Row],[36+]]</f>
        <v>0</v>
      </c>
      <c r="BZ106" s="5">
        <f>P_A[[#This Row],[36+]]-P_A[[#This Row],[37+]]</f>
        <v>0</v>
      </c>
      <c r="CA106" s="5">
        <f>P_A[[#This Row],[37+]]-P_A[[#This Row],[38+]]</f>
        <v>0</v>
      </c>
      <c r="CB106" s="5">
        <f>P_A[[#This Row],[38+]]-P_A[[#This Row],[39+]]</f>
        <v>0</v>
      </c>
      <c r="CC106" s="5">
        <f>P_A[[#This Row],[39+]]-P_A[[#This Row],[40+]]</f>
        <v>0</v>
      </c>
      <c r="CD106" s="5">
        <f>P_A[[#This Row],[40+]]-P_A[[#This Row],[41+]]</f>
        <v>0</v>
      </c>
      <c r="CE106" s="5">
        <f>P_A[[#This Row],[41+]]-P_A[[#This Row],[42+]]</f>
        <v>0</v>
      </c>
      <c r="CF106" s="5">
        <f>P_A[[#This Row],[42+]]-P_A[[#This Row],[43+]]</f>
        <v>0</v>
      </c>
      <c r="CG106" s="5">
        <f>P_A[[#This Row],[43+]]-P_A[[#This Row],[44+]]</f>
        <v>0</v>
      </c>
      <c r="CH106" s="5">
        <f>P_A[[#This Row],[44+]]-P_A[[#This Row],[45+]]</f>
        <v>0</v>
      </c>
      <c r="CI106" s="5">
        <f>P_A[[#This Row],[45+]]-P_A[[#This Row],[46+]]</f>
        <v>0</v>
      </c>
      <c r="CJ106" s="5">
        <f>P_A[[#This Row],[46+]]-P_A[[#This Row],[47+]]</f>
        <v>0</v>
      </c>
      <c r="CK106" s="5">
        <f>P_A[[#This Row],[47+]]-P_A[[#This Row],[48+]]</f>
        <v>0</v>
      </c>
      <c r="CL106" s="5">
        <f>P_A[[#This Row],[48+]]-P_A[[#This Row],[49+]]</f>
        <v>0</v>
      </c>
    </row>
    <row r="107" spans="1:90" x14ac:dyDescent="0.25">
      <c r="A107" s="10">
        <v>22400793</v>
      </c>
      <c r="B107" t="s">
        <v>194</v>
      </c>
      <c r="C107" t="s">
        <v>261</v>
      </c>
      <c r="D107" s="11">
        <v>0.83333333333333337</v>
      </c>
      <c r="E107" s="9" t="str">
        <f>HYPERLINK("https://www.nba.com/stats/player/201572/boxscores-traditional", "Brook Lopez")</f>
        <v>Brook Lopez</v>
      </c>
      <c r="F107">
        <v>13.8</v>
      </c>
      <c r="G107" s="4">
        <v>2.9260000000000002</v>
      </c>
      <c r="H107" s="3">
        <v>0.97614999999999996</v>
      </c>
      <c r="I107" s="3">
        <v>0.94950000000000001</v>
      </c>
      <c r="J107" s="3">
        <v>0.9032</v>
      </c>
      <c r="K107" s="3">
        <v>0.83147000000000004</v>
      </c>
      <c r="L107" s="3">
        <v>0.73236999999999997</v>
      </c>
      <c r="M107" s="3">
        <v>0.60641999999999996</v>
      </c>
      <c r="N107" s="3">
        <v>0.47210000000000002</v>
      </c>
      <c r="O107" s="3">
        <v>0.34089999999999998</v>
      </c>
      <c r="P107" s="3">
        <v>0.22663</v>
      </c>
      <c r="Q107" s="3">
        <v>0.13786000000000001</v>
      </c>
      <c r="R107" s="3">
        <v>7.4929999999999997E-2</v>
      </c>
      <c r="S107" s="3">
        <v>3.7539999999999997E-2</v>
      </c>
      <c r="T107" s="3">
        <v>1.7000000000000001E-2</v>
      </c>
      <c r="U107" s="3">
        <v>6.9499999999999996E-3</v>
      </c>
      <c r="V107" s="3">
        <v>2.5600000000000002E-3</v>
      </c>
      <c r="W107" s="3">
        <v>8.4000000000000003E-4</v>
      </c>
      <c r="X107" s="3">
        <v>2.4000000000000001E-4</v>
      </c>
      <c r="Y107" s="3">
        <v>6.0000000000000002E-5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P_A[[#This Row],[8+]]-P_A[[#This Row],[9+]]</f>
        <v>2.6649999999999952E-2</v>
      </c>
      <c r="AY107" s="5">
        <f>P_A[[#This Row],[9+]]-P_A[[#This Row],[10+]]</f>
        <v>4.6300000000000008E-2</v>
      </c>
      <c r="AZ107" s="5">
        <f>P_A[[#This Row],[10+]]-P_A[[#This Row],[11+]]</f>
        <v>7.172999999999996E-2</v>
      </c>
      <c r="BA107" s="5">
        <f>P_A[[#This Row],[11+]]-P_A[[#This Row],[12+]]</f>
        <v>9.9100000000000077E-2</v>
      </c>
      <c r="BB107" s="5">
        <f>P_A[[#This Row],[12+]]-P_A[[#This Row],[13+]]</f>
        <v>0.12595000000000001</v>
      </c>
      <c r="BC107" s="5">
        <f>P_A[[#This Row],[13+]]-P_A[[#This Row],[14+]]</f>
        <v>0.13431999999999994</v>
      </c>
      <c r="BD107" s="5">
        <f>P_A[[#This Row],[14+]]-P_A[[#This Row],[15+]]</f>
        <v>0.13120000000000004</v>
      </c>
      <c r="BE107" s="5">
        <f>P_A[[#This Row],[15+]]-P_A[[#This Row],[16+]]</f>
        <v>0.11426999999999998</v>
      </c>
      <c r="BF107" s="5">
        <f>P_A[[#This Row],[16+]]-P_A[[#This Row],[17+]]</f>
        <v>8.8769999999999988E-2</v>
      </c>
      <c r="BG107" s="5">
        <f>P_A[[#This Row],[17+]]-P_A[[#This Row],[18+]]</f>
        <v>6.2930000000000014E-2</v>
      </c>
      <c r="BH107" s="5">
        <f>P_A[[#This Row],[18+]]-P_A[[#This Row],[19+]]</f>
        <v>3.739E-2</v>
      </c>
      <c r="BI107" s="5">
        <f>P_A[[#This Row],[19+]]-P_A[[#This Row],[20+]]</f>
        <v>2.0539999999999996E-2</v>
      </c>
      <c r="BJ107" s="5">
        <f>P_A[[#This Row],[20+]]-P_A[[#This Row],[21+]]</f>
        <v>1.0050000000000002E-2</v>
      </c>
      <c r="BK107" s="5">
        <f>P_A[[#This Row],[21+]]-P_A[[#This Row],[22+]]</f>
        <v>4.3899999999999998E-3</v>
      </c>
      <c r="BL107" s="5">
        <f>P_A[[#This Row],[22+]]-P_A[[#This Row],[23+]]</f>
        <v>1.7200000000000002E-3</v>
      </c>
      <c r="BM107" s="5">
        <f>P_A[[#This Row],[23+]]-P_A[[#This Row],[24+]]</f>
        <v>6.0000000000000006E-4</v>
      </c>
      <c r="BN107" s="5">
        <f>P_A[[#This Row],[24+]]-P_A[[#This Row],[25+]]</f>
        <v>1.8000000000000001E-4</v>
      </c>
      <c r="BO107" s="5">
        <f>P_A[[#This Row],[25+]]-P_A[[#This Row],[26+]]</f>
        <v>6.0000000000000002E-5</v>
      </c>
      <c r="BP107" s="5">
        <f>P_A[[#This Row],[26+]]-P_A[[#This Row],[27+]]</f>
        <v>0</v>
      </c>
      <c r="BQ107" s="5">
        <f>P_A[[#This Row],[27+]]-P_A[[#This Row],[28+]]</f>
        <v>0</v>
      </c>
      <c r="BR107" s="5">
        <f>P_A[[#This Row],[28+]]-P_A[[#This Row],[29+]]</f>
        <v>0</v>
      </c>
      <c r="BS107" s="5">
        <f>P_A[[#This Row],[29+]]-P_A[[#This Row],[30+]]</f>
        <v>0</v>
      </c>
      <c r="BT107" s="5">
        <f>P_A[[#This Row],[30+]]-P_A[[#This Row],[31+]]</f>
        <v>0</v>
      </c>
      <c r="BU107" s="5">
        <f>P_A[[#This Row],[31+]]-P_A[[#This Row],[32+]]</f>
        <v>0</v>
      </c>
      <c r="BV107" s="5">
        <f>P_A[[#This Row],[32+]]-P_A[[#This Row],[33+]]</f>
        <v>0</v>
      </c>
      <c r="BW107" s="5">
        <f>P_A[[#This Row],[33+]]-P_A[[#This Row],[34+]]</f>
        <v>0</v>
      </c>
      <c r="BX107" s="5">
        <f>P_A[[#This Row],[34+]]-P_A[[#This Row],[35+]]</f>
        <v>0</v>
      </c>
      <c r="BY107" s="5">
        <f>P_A[[#This Row],[35+]]-P_A[[#This Row],[36+]]</f>
        <v>0</v>
      </c>
      <c r="BZ107" s="5">
        <f>P_A[[#This Row],[36+]]-P_A[[#This Row],[37+]]</f>
        <v>0</v>
      </c>
      <c r="CA107" s="5">
        <f>P_A[[#This Row],[37+]]-P_A[[#This Row],[38+]]</f>
        <v>0</v>
      </c>
      <c r="CB107" s="5">
        <f>P_A[[#This Row],[38+]]-P_A[[#This Row],[39+]]</f>
        <v>0</v>
      </c>
      <c r="CC107" s="5">
        <f>P_A[[#This Row],[39+]]-P_A[[#This Row],[40+]]</f>
        <v>0</v>
      </c>
      <c r="CD107" s="5">
        <f>P_A[[#This Row],[40+]]-P_A[[#This Row],[41+]]</f>
        <v>0</v>
      </c>
      <c r="CE107" s="5">
        <f>P_A[[#This Row],[41+]]-P_A[[#This Row],[42+]]</f>
        <v>0</v>
      </c>
      <c r="CF107" s="5">
        <f>P_A[[#This Row],[42+]]-P_A[[#This Row],[43+]]</f>
        <v>0</v>
      </c>
      <c r="CG107" s="5">
        <f>P_A[[#This Row],[43+]]-P_A[[#This Row],[44+]]</f>
        <v>0</v>
      </c>
      <c r="CH107" s="5">
        <f>P_A[[#This Row],[44+]]-P_A[[#This Row],[45+]]</f>
        <v>0</v>
      </c>
      <c r="CI107" s="5">
        <f>P_A[[#This Row],[45+]]-P_A[[#This Row],[46+]]</f>
        <v>0</v>
      </c>
      <c r="CJ107" s="5">
        <f>P_A[[#This Row],[46+]]-P_A[[#This Row],[47+]]</f>
        <v>0</v>
      </c>
      <c r="CK107" s="5">
        <f>P_A[[#This Row],[47+]]-P_A[[#This Row],[48+]]</f>
        <v>0</v>
      </c>
      <c r="CL107" s="5">
        <f>P_A[[#This Row],[48+]]-P_A[[#This Row],[49+]]</f>
        <v>0</v>
      </c>
    </row>
    <row r="108" spans="1:90" x14ac:dyDescent="0.25">
      <c r="A108" s="10">
        <v>22400793</v>
      </c>
      <c r="B108" t="s">
        <v>194</v>
      </c>
      <c r="C108" t="s">
        <v>261</v>
      </c>
      <c r="D108" s="11">
        <v>0.83333333333333337</v>
      </c>
      <c r="E108" s="9" t="str">
        <f>HYPERLINK("https://www.nba.com/stats/player/1629018/boxscores-traditional", "Gary Trent Jr.")</f>
        <v>Gary Trent Jr.</v>
      </c>
      <c r="F108">
        <v>18.600000000000001</v>
      </c>
      <c r="G108" s="4">
        <v>6.8879999999999999</v>
      </c>
      <c r="H108" s="3">
        <v>0.93822000000000005</v>
      </c>
      <c r="I108" s="3">
        <v>0.91774</v>
      </c>
      <c r="J108" s="3">
        <v>0.89434999999999998</v>
      </c>
      <c r="K108" s="3">
        <v>0.86433000000000004</v>
      </c>
      <c r="L108" s="3">
        <v>0.83147000000000004</v>
      </c>
      <c r="M108" s="3">
        <v>0.79103000000000001</v>
      </c>
      <c r="N108" s="3">
        <v>0.74856999999999996</v>
      </c>
      <c r="O108" s="3">
        <v>0.69847000000000004</v>
      </c>
      <c r="P108" s="3">
        <v>0.64802999999999999</v>
      </c>
      <c r="Q108" s="3">
        <v>0.59094999999999998</v>
      </c>
      <c r="R108" s="3">
        <v>0.53586</v>
      </c>
      <c r="S108" s="3">
        <v>0.47608</v>
      </c>
      <c r="T108" s="3">
        <v>0.42074</v>
      </c>
      <c r="U108" s="3">
        <v>0.36316999999999999</v>
      </c>
      <c r="V108" s="3">
        <v>0.31207000000000001</v>
      </c>
      <c r="W108" s="3">
        <v>0.26108999999999999</v>
      </c>
      <c r="X108" s="3">
        <v>0.2177</v>
      </c>
      <c r="Y108" s="3">
        <v>0.17619000000000001</v>
      </c>
      <c r="Z108" s="3">
        <v>0.14230999999999999</v>
      </c>
      <c r="AA108" s="3">
        <v>0.11123</v>
      </c>
      <c r="AB108" s="3">
        <v>8.6910000000000001E-2</v>
      </c>
      <c r="AC108" s="3">
        <v>6.5519999999999995E-2</v>
      </c>
      <c r="AD108" s="3">
        <v>4.8460000000000003E-2</v>
      </c>
      <c r="AE108" s="3">
        <v>3.5929999999999997E-2</v>
      </c>
      <c r="AF108" s="3">
        <v>2.5590000000000002E-2</v>
      </c>
      <c r="AG108" s="3">
        <v>1.831E-2</v>
      </c>
      <c r="AH108" s="3">
        <v>1.255E-2</v>
      </c>
      <c r="AI108" s="3">
        <v>8.6599999999999993E-3</v>
      </c>
      <c r="AJ108" s="3">
        <v>5.7000000000000002E-3</v>
      </c>
      <c r="AK108" s="3">
        <v>3.79E-3</v>
      </c>
      <c r="AL108" s="3">
        <v>2.3999999999999998E-3</v>
      </c>
      <c r="AM108" s="3">
        <v>1.5399999999999999E-3</v>
      </c>
      <c r="AN108" s="3">
        <v>9.3999999999999997E-4</v>
      </c>
      <c r="AO108" s="3">
        <v>5.8E-4</v>
      </c>
      <c r="AP108" s="3">
        <v>3.4000000000000002E-4</v>
      </c>
      <c r="AQ108" s="3">
        <v>2.0000000000000001E-4</v>
      </c>
      <c r="AR108" s="3">
        <v>1.1E-4</v>
      </c>
      <c r="AS108" s="3">
        <v>6.0000000000000002E-5</v>
      </c>
      <c r="AT108" s="3">
        <v>3.0000000000000001E-5</v>
      </c>
      <c r="AU108" s="3">
        <v>0</v>
      </c>
      <c r="AV108" s="3">
        <v>0</v>
      </c>
      <c r="AW108" s="3">
        <v>0</v>
      </c>
      <c r="AX108" s="5">
        <f>P_A[[#This Row],[8+]]-P_A[[#This Row],[9+]]</f>
        <v>2.0480000000000054E-2</v>
      </c>
      <c r="AY108" s="5">
        <f>P_A[[#This Row],[9+]]-P_A[[#This Row],[10+]]</f>
        <v>2.3390000000000022E-2</v>
      </c>
      <c r="AZ108" s="5">
        <f>P_A[[#This Row],[10+]]-P_A[[#This Row],[11+]]</f>
        <v>3.0019999999999936E-2</v>
      </c>
      <c r="BA108" s="5">
        <f>P_A[[#This Row],[11+]]-P_A[[#This Row],[12+]]</f>
        <v>3.286E-2</v>
      </c>
      <c r="BB108" s="5">
        <f>P_A[[#This Row],[12+]]-P_A[[#This Row],[13+]]</f>
        <v>4.0440000000000031E-2</v>
      </c>
      <c r="BC108" s="5">
        <f>P_A[[#This Row],[13+]]-P_A[[#This Row],[14+]]</f>
        <v>4.2460000000000053E-2</v>
      </c>
      <c r="BD108" s="5">
        <f>P_A[[#This Row],[14+]]-P_A[[#This Row],[15+]]</f>
        <v>5.0099999999999922E-2</v>
      </c>
      <c r="BE108" s="5">
        <f>P_A[[#This Row],[15+]]-P_A[[#This Row],[16+]]</f>
        <v>5.044000000000004E-2</v>
      </c>
      <c r="BF108" s="5">
        <f>P_A[[#This Row],[16+]]-P_A[[#This Row],[17+]]</f>
        <v>5.708000000000002E-2</v>
      </c>
      <c r="BG108" s="5">
        <f>P_A[[#This Row],[17+]]-P_A[[#This Row],[18+]]</f>
        <v>5.5089999999999972E-2</v>
      </c>
      <c r="BH108" s="5">
        <f>P_A[[#This Row],[18+]]-P_A[[#This Row],[19+]]</f>
        <v>5.978E-2</v>
      </c>
      <c r="BI108" s="5">
        <f>P_A[[#This Row],[19+]]-P_A[[#This Row],[20+]]</f>
        <v>5.534E-2</v>
      </c>
      <c r="BJ108" s="5">
        <f>P_A[[#This Row],[20+]]-P_A[[#This Row],[21+]]</f>
        <v>5.757000000000001E-2</v>
      </c>
      <c r="BK108" s="5">
        <f>P_A[[#This Row],[21+]]-P_A[[#This Row],[22+]]</f>
        <v>5.1099999999999979E-2</v>
      </c>
      <c r="BL108" s="5">
        <f>P_A[[#This Row],[22+]]-P_A[[#This Row],[23+]]</f>
        <v>5.0980000000000025E-2</v>
      </c>
      <c r="BM108" s="5">
        <f>P_A[[#This Row],[23+]]-P_A[[#This Row],[24+]]</f>
        <v>4.3389999999999984E-2</v>
      </c>
      <c r="BN108" s="5">
        <f>P_A[[#This Row],[24+]]-P_A[[#This Row],[25+]]</f>
        <v>4.1509999999999991E-2</v>
      </c>
      <c r="BO108" s="5">
        <f>P_A[[#This Row],[25+]]-P_A[[#This Row],[26+]]</f>
        <v>3.3880000000000021E-2</v>
      </c>
      <c r="BP108" s="5">
        <f>P_A[[#This Row],[26+]]-P_A[[#This Row],[27+]]</f>
        <v>3.1079999999999997E-2</v>
      </c>
      <c r="BQ108" s="5">
        <f>P_A[[#This Row],[27+]]-P_A[[#This Row],[28+]]</f>
        <v>2.4319999999999994E-2</v>
      </c>
      <c r="BR108" s="5">
        <f>P_A[[#This Row],[28+]]-P_A[[#This Row],[29+]]</f>
        <v>2.1390000000000006E-2</v>
      </c>
      <c r="BS108" s="5">
        <f>P_A[[#This Row],[29+]]-P_A[[#This Row],[30+]]</f>
        <v>1.7059999999999992E-2</v>
      </c>
      <c r="BT108" s="5">
        <f>P_A[[#This Row],[30+]]-P_A[[#This Row],[31+]]</f>
        <v>1.2530000000000006E-2</v>
      </c>
      <c r="BU108" s="5">
        <f>P_A[[#This Row],[31+]]-P_A[[#This Row],[32+]]</f>
        <v>1.0339999999999995E-2</v>
      </c>
      <c r="BV108" s="5">
        <f>P_A[[#This Row],[32+]]-P_A[[#This Row],[33+]]</f>
        <v>7.2800000000000017E-3</v>
      </c>
      <c r="BW108" s="5">
        <f>P_A[[#This Row],[33+]]-P_A[[#This Row],[34+]]</f>
        <v>5.7599999999999995E-3</v>
      </c>
      <c r="BX108" s="5">
        <f>P_A[[#This Row],[34+]]-P_A[[#This Row],[35+]]</f>
        <v>3.8900000000000011E-3</v>
      </c>
      <c r="BY108" s="5">
        <f>P_A[[#This Row],[35+]]-P_A[[#This Row],[36+]]</f>
        <v>2.9599999999999991E-3</v>
      </c>
      <c r="BZ108" s="5">
        <f>P_A[[#This Row],[36+]]-P_A[[#This Row],[37+]]</f>
        <v>1.9100000000000002E-3</v>
      </c>
      <c r="CA108" s="5">
        <f>P_A[[#This Row],[37+]]-P_A[[#This Row],[38+]]</f>
        <v>1.3900000000000002E-3</v>
      </c>
      <c r="CB108" s="5">
        <f>P_A[[#This Row],[38+]]-P_A[[#This Row],[39+]]</f>
        <v>8.5999999999999987E-4</v>
      </c>
      <c r="CC108" s="5">
        <f>P_A[[#This Row],[39+]]-P_A[[#This Row],[40+]]</f>
        <v>5.9999999999999995E-4</v>
      </c>
      <c r="CD108" s="5">
        <f>P_A[[#This Row],[40+]]-P_A[[#This Row],[41+]]</f>
        <v>3.5999999999999997E-4</v>
      </c>
      <c r="CE108" s="5">
        <f>P_A[[#This Row],[41+]]-P_A[[#This Row],[42+]]</f>
        <v>2.3999999999999998E-4</v>
      </c>
      <c r="CF108" s="5">
        <f>P_A[[#This Row],[42+]]-P_A[[#This Row],[43+]]</f>
        <v>1.4000000000000001E-4</v>
      </c>
      <c r="CG108" s="5">
        <f>P_A[[#This Row],[43+]]-P_A[[#This Row],[44+]]</f>
        <v>9.0000000000000006E-5</v>
      </c>
      <c r="CH108" s="5">
        <f>P_A[[#This Row],[44+]]-P_A[[#This Row],[45+]]</f>
        <v>5.0000000000000002E-5</v>
      </c>
      <c r="CI108" s="5">
        <f>P_A[[#This Row],[45+]]-P_A[[#This Row],[46+]]</f>
        <v>3.0000000000000001E-5</v>
      </c>
      <c r="CJ108" s="5">
        <f>P_A[[#This Row],[46+]]-P_A[[#This Row],[47+]]</f>
        <v>3.0000000000000001E-5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22400793</v>
      </c>
      <c r="B109" t="s">
        <v>194</v>
      </c>
      <c r="C109" t="s">
        <v>261</v>
      </c>
      <c r="D109" s="11">
        <v>0.83333333333333337</v>
      </c>
      <c r="E109" s="9" t="str">
        <f>HYPERLINK("https://www.nba.com/stats/player/1626171/boxscores-traditional", "Bobby Portis")</f>
        <v>Bobby Portis</v>
      </c>
      <c r="F109">
        <v>20.6</v>
      </c>
      <c r="G109" s="4">
        <v>9.1999999999999993</v>
      </c>
      <c r="H109" s="3">
        <v>0.91466000000000003</v>
      </c>
      <c r="I109" s="3">
        <v>0.89617000000000002</v>
      </c>
      <c r="J109" s="3">
        <v>0.87492999999999999</v>
      </c>
      <c r="K109" s="3">
        <v>0.85082999999999998</v>
      </c>
      <c r="L109" s="3">
        <v>0.82381000000000004</v>
      </c>
      <c r="M109" s="3">
        <v>0.79673000000000005</v>
      </c>
      <c r="N109" s="3">
        <v>0.76424000000000003</v>
      </c>
      <c r="O109" s="3">
        <v>0.72907</v>
      </c>
      <c r="P109" s="3">
        <v>0.69145999999999996</v>
      </c>
      <c r="Q109" s="3">
        <v>0.65173000000000003</v>
      </c>
      <c r="R109" s="3">
        <v>0.61026000000000002</v>
      </c>
      <c r="S109" s="3">
        <v>0.56749000000000005</v>
      </c>
      <c r="T109" s="3">
        <v>0.52790000000000004</v>
      </c>
      <c r="U109" s="3">
        <v>0.48404999999999998</v>
      </c>
      <c r="V109" s="3">
        <v>0.44037999999999999</v>
      </c>
      <c r="W109" s="3">
        <v>0.39743000000000001</v>
      </c>
      <c r="X109" s="3">
        <v>0.35569000000000001</v>
      </c>
      <c r="Y109" s="3">
        <v>0.31561</v>
      </c>
      <c r="Z109" s="3">
        <v>0.27760000000000001</v>
      </c>
      <c r="AA109" s="3">
        <v>0.24196000000000001</v>
      </c>
      <c r="AB109" s="3">
        <v>0.21185999999999999</v>
      </c>
      <c r="AC109" s="3">
        <v>0.18140999999999999</v>
      </c>
      <c r="AD109" s="3">
        <v>0.15386</v>
      </c>
      <c r="AE109" s="3">
        <v>0.12923999999999999</v>
      </c>
      <c r="AF109" s="3">
        <v>0.10749</v>
      </c>
      <c r="AG109" s="3">
        <v>8.8510000000000005E-2</v>
      </c>
      <c r="AH109" s="3">
        <v>7.2150000000000006E-2</v>
      </c>
      <c r="AI109" s="3">
        <v>5.8209999999999998E-2</v>
      </c>
      <c r="AJ109" s="3">
        <v>4.7460000000000002E-2</v>
      </c>
      <c r="AK109" s="3">
        <v>3.7539999999999997E-2</v>
      </c>
      <c r="AL109" s="3">
        <v>2.938E-2</v>
      </c>
      <c r="AM109" s="3">
        <v>2.2749999999999999E-2</v>
      </c>
      <c r="AN109" s="3">
        <v>1.7430000000000001E-2</v>
      </c>
      <c r="AO109" s="3">
        <v>1.321E-2</v>
      </c>
      <c r="AP109" s="3">
        <v>9.9000000000000008E-3</v>
      </c>
      <c r="AQ109" s="3">
        <v>7.5500000000000003E-3</v>
      </c>
      <c r="AR109" s="3">
        <v>5.5399999999999998E-3</v>
      </c>
      <c r="AS109" s="3">
        <v>4.0200000000000001E-3</v>
      </c>
      <c r="AT109" s="3">
        <v>2.8900000000000002E-3</v>
      </c>
      <c r="AU109" s="3">
        <v>2.0500000000000002E-3</v>
      </c>
      <c r="AV109" s="3">
        <v>1.4400000000000001E-3</v>
      </c>
      <c r="AW109" s="3">
        <v>1E-3</v>
      </c>
      <c r="AX109" s="5">
        <f>P_A[[#This Row],[8+]]-P_A[[#This Row],[9+]]</f>
        <v>1.8490000000000006E-2</v>
      </c>
      <c r="AY109" s="5">
        <f>P_A[[#This Row],[9+]]-P_A[[#This Row],[10+]]</f>
        <v>2.1240000000000037E-2</v>
      </c>
      <c r="AZ109" s="5">
        <f>P_A[[#This Row],[10+]]-P_A[[#This Row],[11+]]</f>
        <v>2.410000000000001E-2</v>
      </c>
      <c r="BA109" s="5">
        <f>P_A[[#This Row],[11+]]-P_A[[#This Row],[12+]]</f>
        <v>2.7019999999999933E-2</v>
      </c>
      <c r="BB109" s="5">
        <f>P_A[[#This Row],[12+]]-P_A[[#This Row],[13+]]</f>
        <v>2.7079999999999993E-2</v>
      </c>
      <c r="BC109" s="5">
        <f>P_A[[#This Row],[13+]]-P_A[[#This Row],[14+]]</f>
        <v>3.2490000000000019E-2</v>
      </c>
      <c r="BD109" s="5">
        <f>P_A[[#This Row],[14+]]-P_A[[#This Row],[15+]]</f>
        <v>3.5170000000000035E-2</v>
      </c>
      <c r="BE109" s="5">
        <f>P_A[[#This Row],[15+]]-P_A[[#This Row],[16+]]</f>
        <v>3.7610000000000032E-2</v>
      </c>
      <c r="BF109" s="5">
        <f>P_A[[#This Row],[16+]]-P_A[[#This Row],[17+]]</f>
        <v>3.9729999999999932E-2</v>
      </c>
      <c r="BG109" s="5">
        <f>P_A[[#This Row],[17+]]-P_A[[#This Row],[18+]]</f>
        <v>4.1470000000000007E-2</v>
      </c>
      <c r="BH109" s="5">
        <f>P_A[[#This Row],[18+]]-P_A[[#This Row],[19+]]</f>
        <v>4.2769999999999975E-2</v>
      </c>
      <c r="BI109" s="5">
        <f>P_A[[#This Row],[19+]]-P_A[[#This Row],[20+]]</f>
        <v>3.9590000000000014E-2</v>
      </c>
      <c r="BJ109" s="5">
        <f>P_A[[#This Row],[20+]]-P_A[[#This Row],[21+]]</f>
        <v>4.3850000000000056E-2</v>
      </c>
      <c r="BK109" s="5">
        <f>P_A[[#This Row],[21+]]-P_A[[#This Row],[22+]]</f>
        <v>4.3669999999999987E-2</v>
      </c>
      <c r="BL109" s="5">
        <f>P_A[[#This Row],[22+]]-P_A[[#This Row],[23+]]</f>
        <v>4.2949999999999988E-2</v>
      </c>
      <c r="BM109" s="5">
        <f>P_A[[#This Row],[23+]]-P_A[[#This Row],[24+]]</f>
        <v>4.1739999999999999E-2</v>
      </c>
      <c r="BN109" s="5">
        <f>P_A[[#This Row],[24+]]-P_A[[#This Row],[25+]]</f>
        <v>4.0080000000000005E-2</v>
      </c>
      <c r="BO109" s="5">
        <f>P_A[[#This Row],[25+]]-P_A[[#This Row],[26+]]</f>
        <v>3.8009999999999988E-2</v>
      </c>
      <c r="BP109" s="5">
        <f>P_A[[#This Row],[26+]]-P_A[[#This Row],[27+]]</f>
        <v>3.5640000000000005E-2</v>
      </c>
      <c r="BQ109" s="5">
        <f>P_A[[#This Row],[27+]]-P_A[[#This Row],[28+]]</f>
        <v>3.0100000000000016E-2</v>
      </c>
      <c r="BR109" s="5">
        <f>P_A[[#This Row],[28+]]-P_A[[#This Row],[29+]]</f>
        <v>3.0450000000000005E-2</v>
      </c>
      <c r="BS109" s="5">
        <f>P_A[[#This Row],[29+]]-P_A[[#This Row],[30+]]</f>
        <v>2.7549999999999991E-2</v>
      </c>
      <c r="BT109" s="5">
        <f>P_A[[#This Row],[30+]]-P_A[[#This Row],[31+]]</f>
        <v>2.4620000000000003E-2</v>
      </c>
      <c r="BU109" s="5">
        <f>P_A[[#This Row],[31+]]-P_A[[#This Row],[32+]]</f>
        <v>2.1749999999999992E-2</v>
      </c>
      <c r="BV109" s="5">
        <f>P_A[[#This Row],[32+]]-P_A[[#This Row],[33+]]</f>
        <v>1.8979999999999997E-2</v>
      </c>
      <c r="BW109" s="5">
        <f>P_A[[#This Row],[33+]]-P_A[[#This Row],[34+]]</f>
        <v>1.636E-2</v>
      </c>
      <c r="BX109" s="5">
        <f>P_A[[#This Row],[34+]]-P_A[[#This Row],[35+]]</f>
        <v>1.3940000000000008E-2</v>
      </c>
      <c r="BY109" s="5">
        <f>P_A[[#This Row],[35+]]-P_A[[#This Row],[36+]]</f>
        <v>1.0749999999999996E-2</v>
      </c>
      <c r="BZ109" s="5">
        <f>P_A[[#This Row],[36+]]-P_A[[#This Row],[37+]]</f>
        <v>9.9200000000000052E-3</v>
      </c>
      <c r="CA109" s="5">
        <f>P_A[[#This Row],[37+]]-P_A[[#This Row],[38+]]</f>
        <v>8.1599999999999971E-3</v>
      </c>
      <c r="CB109" s="5">
        <f>P_A[[#This Row],[38+]]-P_A[[#This Row],[39+]]</f>
        <v>6.6300000000000005E-3</v>
      </c>
      <c r="CC109" s="5">
        <f>P_A[[#This Row],[39+]]-P_A[[#This Row],[40+]]</f>
        <v>5.3199999999999983E-3</v>
      </c>
      <c r="CD109" s="5">
        <f>P_A[[#This Row],[40+]]-P_A[[#This Row],[41+]]</f>
        <v>4.2200000000000015E-3</v>
      </c>
      <c r="CE109" s="5">
        <f>P_A[[#This Row],[41+]]-P_A[[#This Row],[42+]]</f>
        <v>3.3099999999999987E-3</v>
      </c>
      <c r="CF109" s="5">
        <f>P_A[[#This Row],[42+]]-P_A[[#This Row],[43+]]</f>
        <v>2.3500000000000005E-3</v>
      </c>
      <c r="CG109" s="5">
        <f>P_A[[#This Row],[43+]]-P_A[[#This Row],[44+]]</f>
        <v>2.0100000000000005E-3</v>
      </c>
      <c r="CH109" s="5">
        <f>P_A[[#This Row],[44+]]-P_A[[#This Row],[45+]]</f>
        <v>1.5199999999999997E-3</v>
      </c>
      <c r="CI109" s="5">
        <f>P_A[[#This Row],[45+]]-P_A[[#This Row],[46+]]</f>
        <v>1.1299999999999999E-3</v>
      </c>
      <c r="CJ109" s="5">
        <f>P_A[[#This Row],[46+]]-P_A[[#This Row],[47+]]</f>
        <v>8.4000000000000003E-4</v>
      </c>
      <c r="CK109" s="5">
        <f>P_A[[#This Row],[47+]]-P_A[[#This Row],[48+]]</f>
        <v>6.1000000000000008E-4</v>
      </c>
      <c r="CL109" s="5">
        <f>P_A[[#This Row],[48+]]-P_A[[#This Row],[49+]]</f>
        <v>4.4000000000000007E-4</v>
      </c>
    </row>
    <row r="110" spans="1:90" x14ac:dyDescent="0.25">
      <c r="A110" s="10">
        <v>22400793</v>
      </c>
      <c r="B110" t="s">
        <v>194</v>
      </c>
      <c r="C110" t="s">
        <v>261</v>
      </c>
      <c r="D110" s="11">
        <v>0.83333333333333337</v>
      </c>
      <c r="E110" s="9" t="str">
        <f>HYPERLINK("https://www.nba.com/stats/player/1627752/boxscores-traditional", "Taurean Prince")</f>
        <v>Taurean Prince</v>
      </c>
      <c r="F110">
        <v>13.4</v>
      </c>
      <c r="G110" s="4">
        <v>3.9290000000000003</v>
      </c>
      <c r="H110" s="3">
        <v>0.91466000000000003</v>
      </c>
      <c r="I110" s="3">
        <v>0.86863999999999997</v>
      </c>
      <c r="J110" s="3">
        <v>0.80784999999999996</v>
      </c>
      <c r="K110" s="3">
        <v>0.72907</v>
      </c>
      <c r="L110" s="3">
        <v>0.64058000000000004</v>
      </c>
      <c r="M110" s="3">
        <v>0.53983000000000003</v>
      </c>
      <c r="N110" s="3">
        <v>0.44037999999999999</v>
      </c>
      <c r="O110" s="3">
        <v>0.34089999999999998</v>
      </c>
      <c r="P110" s="3">
        <v>0.25463000000000002</v>
      </c>
      <c r="Q110" s="3">
        <v>0.17879</v>
      </c>
      <c r="R110" s="3">
        <v>0.121</v>
      </c>
      <c r="S110" s="3">
        <v>7.6359999999999997E-2</v>
      </c>
      <c r="T110" s="3">
        <v>4.648E-2</v>
      </c>
      <c r="U110" s="3">
        <v>2.6800000000000001E-2</v>
      </c>
      <c r="V110" s="3">
        <v>1.426E-2</v>
      </c>
      <c r="W110" s="3">
        <v>7.3400000000000002E-3</v>
      </c>
      <c r="X110" s="3">
        <v>3.47E-3</v>
      </c>
      <c r="Y110" s="3">
        <v>1.5900000000000001E-3</v>
      </c>
      <c r="Z110" s="3">
        <v>6.6E-4</v>
      </c>
      <c r="AA110" s="3">
        <v>2.7E-4</v>
      </c>
      <c r="AB110" s="3">
        <v>1E-4</v>
      </c>
      <c r="AC110" s="3">
        <v>4.0000000000000003E-5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4.6020000000000061E-2</v>
      </c>
      <c r="AY110" s="5">
        <f>P_A[[#This Row],[9+]]-P_A[[#This Row],[10+]]</f>
        <v>6.0790000000000011E-2</v>
      </c>
      <c r="AZ110" s="5">
        <f>P_A[[#This Row],[10+]]-P_A[[#This Row],[11+]]</f>
        <v>7.8779999999999961E-2</v>
      </c>
      <c r="BA110" s="5">
        <f>P_A[[#This Row],[11+]]-P_A[[#This Row],[12+]]</f>
        <v>8.8489999999999958E-2</v>
      </c>
      <c r="BB110" s="5">
        <f>P_A[[#This Row],[12+]]-P_A[[#This Row],[13+]]</f>
        <v>0.10075000000000001</v>
      </c>
      <c r="BC110" s="5">
        <f>P_A[[#This Row],[13+]]-P_A[[#This Row],[14+]]</f>
        <v>9.9450000000000038E-2</v>
      </c>
      <c r="BD110" s="5">
        <f>P_A[[#This Row],[14+]]-P_A[[#This Row],[15+]]</f>
        <v>9.9480000000000013E-2</v>
      </c>
      <c r="BE110" s="5">
        <f>P_A[[#This Row],[15+]]-P_A[[#This Row],[16+]]</f>
        <v>8.6269999999999958E-2</v>
      </c>
      <c r="BF110" s="5">
        <f>P_A[[#This Row],[16+]]-P_A[[#This Row],[17+]]</f>
        <v>7.5840000000000019E-2</v>
      </c>
      <c r="BG110" s="5">
        <f>P_A[[#This Row],[17+]]-P_A[[#This Row],[18+]]</f>
        <v>5.7790000000000008E-2</v>
      </c>
      <c r="BH110" s="5">
        <f>P_A[[#This Row],[18+]]-P_A[[#This Row],[19+]]</f>
        <v>4.4639999999999999E-2</v>
      </c>
      <c r="BI110" s="5">
        <f>P_A[[#This Row],[19+]]-P_A[[#This Row],[20+]]</f>
        <v>2.9879999999999997E-2</v>
      </c>
      <c r="BJ110" s="5">
        <f>P_A[[#This Row],[20+]]-P_A[[#This Row],[21+]]</f>
        <v>1.968E-2</v>
      </c>
      <c r="BK110" s="5">
        <f>P_A[[#This Row],[21+]]-P_A[[#This Row],[22+]]</f>
        <v>1.2540000000000001E-2</v>
      </c>
      <c r="BL110" s="5">
        <f>P_A[[#This Row],[22+]]-P_A[[#This Row],[23+]]</f>
        <v>6.9199999999999999E-3</v>
      </c>
      <c r="BM110" s="5">
        <f>P_A[[#This Row],[23+]]-P_A[[#This Row],[24+]]</f>
        <v>3.8700000000000002E-3</v>
      </c>
      <c r="BN110" s="5">
        <f>P_A[[#This Row],[24+]]-P_A[[#This Row],[25+]]</f>
        <v>1.8799999999999999E-3</v>
      </c>
      <c r="BO110" s="5">
        <f>P_A[[#This Row],[25+]]-P_A[[#This Row],[26+]]</f>
        <v>9.3000000000000005E-4</v>
      </c>
      <c r="BP110" s="5">
        <f>P_A[[#This Row],[26+]]-P_A[[#This Row],[27+]]</f>
        <v>3.8999999999999999E-4</v>
      </c>
      <c r="BQ110" s="5">
        <f>P_A[[#This Row],[27+]]-P_A[[#This Row],[28+]]</f>
        <v>1.7000000000000001E-4</v>
      </c>
      <c r="BR110" s="5">
        <f>P_A[[#This Row],[28+]]-P_A[[#This Row],[29+]]</f>
        <v>6.0000000000000002E-5</v>
      </c>
      <c r="BS110" s="5">
        <f>P_A[[#This Row],[29+]]-P_A[[#This Row],[30+]]</f>
        <v>4.0000000000000003E-5</v>
      </c>
      <c r="BT110" s="5">
        <f>P_A[[#This Row],[30+]]-P_A[[#This Row],[31+]]</f>
        <v>0</v>
      </c>
      <c r="BU110" s="5">
        <f>P_A[[#This Row],[31+]]-P_A[[#This Row],[32+]]</f>
        <v>0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111" s="10">
        <v>22400793</v>
      </c>
      <c r="B111" t="s">
        <v>194</v>
      </c>
      <c r="C111" t="s">
        <v>261</v>
      </c>
      <c r="D111" s="11">
        <v>0.83333333333333337</v>
      </c>
      <c r="E111" s="9" t="str">
        <f>HYPERLINK("https://www.nba.com/stats/player/203114/boxscores-traditional", "Khris Middleton")</f>
        <v>Khris Middleton</v>
      </c>
      <c r="F111">
        <v>14.8</v>
      </c>
      <c r="G111" s="4">
        <v>11.285</v>
      </c>
      <c r="H111" s="3">
        <v>0.72575000000000001</v>
      </c>
      <c r="I111" s="3">
        <v>0.69496999999999998</v>
      </c>
      <c r="J111" s="3">
        <v>0.66639999999999999</v>
      </c>
      <c r="K111" s="3">
        <v>0.63307000000000002</v>
      </c>
      <c r="L111" s="3">
        <v>0.59870999999999996</v>
      </c>
      <c r="M111" s="3">
        <v>0.56355999999999995</v>
      </c>
      <c r="N111" s="3">
        <v>0.52790000000000004</v>
      </c>
      <c r="O111" s="3">
        <v>0.49202000000000001</v>
      </c>
      <c r="P111" s="3">
        <v>0.45619999999999999</v>
      </c>
      <c r="Q111" s="3">
        <v>0.42465000000000003</v>
      </c>
      <c r="R111" s="3">
        <v>0.38973999999999998</v>
      </c>
      <c r="S111" s="3">
        <v>0.35569000000000001</v>
      </c>
      <c r="T111" s="3">
        <v>0.32275999999999999</v>
      </c>
      <c r="U111" s="3">
        <v>0.29115999999999997</v>
      </c>
      <c r="V111" s="3">
        <v>0.26108999999999999</v>
      </c>
      <c r="W111" s="3">
        <v>0.23269999999999999</v>
      </c>
      <c r="X111" s="3">
        <v>0.20610999999999999</v>
      </c>
      <c r="Y111" s="3">
        <v>0.18406</v>
      </c>
      <c r="Z111" s="3">
        <v>0.16109000000000001</v>
      </c>
      <c r="AA111" s="3">
        <v>0.14007</v>
      </c>
      <c r="AB111" s="3">
        <v>0.121</v>
      </c>
      <c r="AC111" s="3">
        <v>0.10383000000000001</v>
      </c>
      <c r="AD111" s="3">
        <v>8.8510000000000005E-2</v>
      </c>
      <c r="AE111" s="3">
        <v>7.4929999999999997E-2</v>
      </c>
      <c r="AF111" s="3">
        <v>6.4259999999999998E-2</v>
      </c>
      <c r="AG111" s="3">
        <v>5.3699999999999998E-2</v>
      </c>
      <c r="AH111" s="3">
        <v>4.4569999999999999E-2</v>
      </c>
      <c r="AI111" s="3">
        <v>3.6729999999999999E-2</v>
      </c>
      <c r="AJ111" s="3">
        <v>3.005E-2</v>
      </c>
      <c r="AK111" s="3">
        <v>2.4420000000000001E-2</v>
      </c>
      <c r="AL111" s="3">
        <v>1.9699999999999999E-2</v>
      </c>
      <c r="AM111" s="3">
        <v>1.618E-2</v>
      </c>
      <c r="AN111" s="3">
        <v>1.2869999999999999E-2</v>
      </c>
      <c r="AO111" s="3">
        <v>1.017E-2</v>
      </c>
      <c r="AP111" s="3">
        <v>7.9799999999999992E-3</v>
      </c>
      <c r="AQ111" s="3">
        <v>6.2100000000000002E-3</v>
      </c>
      <c r="AR111" s="3">
        <v>4.7999999999999996E-3</v>
      </c>
      <c r="AS111" s="3">
        <v>3.6800000000000001E-3</v>
      </c>
      <c r="AT111" s="3">
        <v>2.8900000000000002E-3</v>
      </c>
      <c r="AU111" s="3">
        <v>2.1900000000000001E-3</v>
      </c>
      <c r="AV111" s="3">
        <v>1.64E-3</v>
      </c>
      <c r="AW111" s="3">
        <v>1.2199999999999999E-3</v>
      </c>
      <c r="AX111" s="5">
        <f>P_A[[#This Row],[8+]]-P_A[[#This Row],[9+]]</f>
        <v>3.078000000000003E-2</v>
      </c>
      <c r="AY111" s="5">
        <f>P_A[[#This Row],[9+]]-P_A[[#This Row],[10+]]</f>
        <v>2.8569999999999984E-2</v>
      </c>
      <c r="AZ111" s="5">
        <f>P_A[[#This Row],[10+]]-P_A[[#This Row],[11+]]</f>
        <v>3.3329999999999971E-2</v>
      </c>
      <c r="BA111" s="5">
        <f>P_A[[#This Row],[11+]]-P_A[[#This Row],[12+]]</f>
        <v>3.4360000000000057E-2</v>
      </c>
      <c r="BB111" s="5">
        <f>P_A[[#This Row],[12+]]-P_A[[#This Row],[13+]]</f>
        <v>3.5150000000000015E-2</v>
      </c>
      <c r="BC111" s="5">
        <f>P_A[[#This Row],[13+]]-P_A[[#This Row],[14+]]</f>
        <v>3.5659999999999914E-2</v>
      </c>
      <c r="BD111" s="5">
        <f>P_A[[#This Row],[14+]]-P_A[[#This Row],[15+]]</f>
        <v>3.5880000000000023E-2</v>
      </c>
      <c r="BE111" s="5">
        <f>P_A[[#This Row],[15+]]-P_A[[#This Row],[16+]]</f>
        <v>3.5820000000000018E-2</v>
      </c>
      <c r="BF111" s="5">
        <f>P_A[[#This Row],[16+]]-P_A[[#This Row],[17+]]</f>
        <v>3.1549999999999967E-2</v>
      </c>
      <c r="BG111" s="5">
        <f>P_A[[#This Row],[17+]]-P_A[[#This Row],[18+]]</f>
        <v>3.4910000000000052E-2</v>
      </c>
      <c r="BH111" s="5">
        <f>P_A[[#This Row],[18+]]-P_A[[#This Row],[19+]]</f>
        <v>3.4049999999999969E-2</v>
      </c>
      <c r="BI111" s="5">
        <f>P_A[[#This Row],[19+]]-P_A[[#This Row],[20+]]</f>
        <v>3.2930000000000015E-2</v>
      </c>
      <c r="BJ111" s="5">
        <f>P_A[[#This Row],[20+]]-P_A[[#This Row],[21+]]</f>
        <v>3.1600000000000017E-2</v>
      </c>
      <c r="BK111" s="5">
        <f>P_A[[#This Row],[21+]]-P_A[[#This Row],[22+]]</f>
        <v>3.0069999999999986E-2</v>
      </c>
      <c r="BL111" s="5">
        <f>P_A[[#This Row],[22+]]-P_A[[#This Row],[23+]]</f>
        <v>2.8389999999999999E-2</v>
      </c>
      <c r="BM111" s="5">
        <f>P_A[[#This Row],[23+]]-P_A[[#This Row],[24+]]</f>
        <v>2.6590000000000003E-2</v>
      </c>
      <c r="BN111" s="5">
        <f>P_A[[#This Row],[24+]]-P_A[[#This Row],[25+]]</f>
        <v>2.2049999999999986E-2</v>
      </c>
      <c r="BO111" s="5">
        <f>P_A[[#This Row],[25+]]-P_A[[#This Row],[26+]]</f>
        <v>2.296999999999999E-2</v>
      </c>
      <c r="BP111" s="5">
        <f>P_A[[#This Row],[26+]]-P_A[[#This Row],[27+]]</f>
        <v>2.1020000000000011E-2</v>
      </c>
      <c r="BQ111" s="5">
        <f>P_A[[#This Row],[27+]]-P_A[[#This Row],[28+]]</f>
        <v>1.9070000000000004E-2</v>
      </c>
      <c r="BR111" s="5">
        <f>P_A[[#This Row],[28+]]-P_A[[#This Row],[29+]]</f>
        <v>1.7169999999999991E-2</v>
      </c>
      <c r="BS111" s="5">
        <f>P_A[[#This Row],[29+]]-P_A[[#This Row],[30+]]</f>
        <v>1.532E-2</v>
      </c>
      <c r="BT111" s="5">
        <f>P_A[[#This Row],[30+]]-P_A[[#This Row],[31+]]</f>
        <v>1.3580000000000009E-2</v>
      </c>
      <c r="BU111" s="5">
        <f>P_A[[#This Row],[31+]]-P_A[[#This Row],[32+]]</f>
        <v>1.0669999999999999E-2</v>
      </c>
      <c r="BV111" s="5">
        <f>P_A[[#This Row],[32+]]-P_A[[#This Row],[33+]]</f>
        <v>1.056E-2</v>
      </c>
      <c r="BW111" s="5">
        <f>P_A[[#This Row],[33+]]-P_A[[#This Row],[34+]]</f>
        <v>9.1299999999999992E-3</v>
      </c>
      <c r="BX111" s="5">
        <f>P_A[[#This Row],[34+]]-P_A[[#This Row],[35+]]</f>
        <v>7.8399999999999997E-3</v>
      </c>
      <c r="BY111" s="5">
        <f>P_A[[#This Row],[35+]]-P_A[[#This Row],[36+]]</f>
        <v>6.6799999999999984E-3</v>
      </c>
      <c r="BZ111" s="5">
        <f>P_A[[#This Row],[36+]]-P_A[[#This Row],[37+]]</f>
        <v>5.6299999999999996E-3</v>
      </c>
      <c r="CA111" s="5">
        <f>P_A[[#This Row],[37+]]-P_A[[#This Row],[38+]]</f>
        <v>4.720000000000002E-3</v>
      </c>
      <c r="CB111" s="5">
        <f>P_A[[#This Row],[38+]]-P_A[[#This Row],[39+]]</f>
        <v>3.5199999999999988E-3</v>
      </c>
      <c r="CC111" s="5">
        <f>P_A[[#This Row],[39+]]-P_A[[#This Row],[40+]]</f>
        <v>3.3100000000000004E-3</v>
      </c>
      <c r="CD111" s="5">
        <f>P_A[[#This Row],[40+]]-P_A[[#This Row],[41+]]</f>
        <v>2.6999999999999993E-3</v>
      </c>
      <c r="CE111" s="5">
        <f>P_A[[#This Row],[41+]]-P_A[[#This Row],[42+]]</f>
        <v>2.190000000000001E-3</v>
      </c>
      <c r="CF111" s="5">
        <f>P_A[[#This Row],[42+]]-P_A[[#This Row],[43+]]</f>
        <v>1.769999999999999E-3</v>
      </c>
      <c r="CG111" s="5">
        <f>P_A[[#This Row],[43+]]-P_A[[#This Row],[44+]]</f>
        <v>1.4100000000000007E-3</v>
      </c>
      <c r="CH111" s="5">
        <f>P_A[[#This Row],[44+]]-P_A[[#This Row],[45+]]</f>
        <v>1.1199999999999995E-3</v>
      </c>
      <c r="CI111" s="5">
        <f>P_A[[#This Row],[45+]]-P_A[[#This Row],[46+]]</f>
        <v>7.899999999999999E-4</v>
      </c>
      <c r="CJ111" s="5">
        <f>P_A[[#This Row],[46+]]-P_A[[#This Row],[47+]]</f>
        <v>7.000000000000001E-4</v>
      </c>
      <c r="CK111" s="5">
        <f>P_A[[#This Row],[47+]]-P_A[[#This Row],[48+]]</f>
        <v>5.5000000000000014E-4</v>
      </c>
      <c r="CL111" s="5">
        <f>P_A[[#This Row],[48+]]-P_A[[#This Row],[49+]]</f>
        <v>4.2000000000000002E-4</v>
      </c>
    </row>
    <row r="112" spans="1:90" x14ac:dyDescent="0.25">
      <c r="A112" s="10">
        <v>22400793</v>
      </c>
      <c r="B112" t="s">
        <v>194</v>
      </c>
      <c r="C112" t="s">
        <v>261</v>
      </c>
      <c r="D112" s="11">
        <v>0.83333333333333337</v>
      </c>
      <c r="E112" s="9" t="str">
        <f>HYPERLINK("https://www.nba.com/stats/player/1629645/boxscores-traditional", "Kevin Porter Jr.")</f>
        <v>Kevin Porter Jr.</v>
      </c>
      <c r="F112">
        <v>10</v>
      </c>
      <c r="G112" s="4">
        <v>6</v>
      </c>
      <c r="H112" s="3">
        <v>0.62929999999999997</v>
      </c>
      <c r="I112" s="3">
        <v>0.56749000000000005</v>
      </c>
      <c r="J112" s="3">
        <v>0.5</v>
      </c>
      <c r="K112" s="3">
        <v>0.43251000000000001</v>
      </c>
      <c r="L112" s="3">
        <v>0.37069999999999997</v>
      </c>
      <c r="M112" s="3">
        <v>0.30853999999999998</v>
      </c>
      <c r="N112" s="3">
        <v>0.25142999999999999</v>
      </c>
      <c r="O112" s="3">
        <v>0.20327000000000001</v>
      </c>
      <c r="P112" s="3">
        <v>0.15866</v>
      </c>
      <c r="Q112" s="3">
        <v>0.121</v>
      </c>
      <c r="R112" s="3">
        <v>9.1759999999999994E-2</v>
      </c>
      <c r="S112" s="3">
        <v>6.6809999999999994E-2</v>
      </c>
      <c r="T112" s="3">
        <v>4.7460000000000002E-2</v>
      </c>
      <c r="U112" s="3">
        <v>3.3619999999999997E-2</v>
      </c>
      <c r="V112" s="3">
        <v>2.2749999999999999E-2</v>
      </c>
      <c r="W112" s="3">
        <v>1.4999999999999999E-2</v>
      </c>
      <c r="X112" s="3">
        <v>9.9000000000000008E-3</v>
      </c>
      <c r="Y112" s="3">
        <v>6.2100000000000002E-3</v>
      </c>
      <c r="Z112" s="3">
        <v>3.79E-3</v>
      </c>
      <c r="AA112" s="3">
        <v>2.33E-3</v>
      </c>
      <c r="AB112" s="3">
        <v>1.3500000000000001E-3</v>
      </c>
      <c r="AC112" s="3">
        <v>7.6000000000000004E-4</v>
      </c>
      <c r="AD112" s="3">
        <v>4.2999999999999999E-4</v>
      </c>
      <c r="AE112" s="3">
        <v>2.3000000000000001E-4</v>
      </c>
      <c r="AF112" s="3">
        <v>1.2E-4</v>
      </c>
      <c r="AG112" s="3">
        <v>6.0000000000000002E-5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P_A[[#This Row],[8+]]-P_A[[#This Row],[9+]]</f>
        <v>6.1809999999999921E-2</v>
      </c>
      <c r="AY112" s="5">
        <f>P_A[[#This Row],[9+]]-P_A[[#This Row],[10+]]</f>
        <v>6.749000000000005E-2</v>
      </c>
      <c r="AZ112" s="5">
        <f>P_A[[#This Row],[10+]]-P_A[[#This Row],[11+]]</f>
        <v>6.7489999999999994E-2</v>
      </c>
      <c r="BA112" s="5">
        <f>P_A[[#This Row],[11+]]-P_A[[#This Row],[12+]]</f>
        <v>6.1810000000000032E-2</v>
      </c>
      <c r="BB112" s="5">
        <f>P_A[[#This Row],[12+]]-P_A[[#This Row],[13+]]</f>
        <v>6.2159999999999993E-2</v>
      </c>
      <c r="BC112" s="5">
        <f>P_A[[#This Row],[13+]]-P_A[[#This Row],[14+]]</f>
        <v>5.7109999999999994E-2</v>
      </c>
      <c r="BD112" s="5">
        <f>P_A[[#This Row],[14+]]-P_A[[#This Row],[15+]]</f>
        <v>4.8159999999999981E-2</v>
      </c>
      <c r="BE112" s="5">
        <f>P_A[[#This Row],[15+]]-P_A[[#This Row],[16+]]</f>
        <v>4.4610000000000011E-2</v>
      </c>
      <c r="BF112" s="5">
        <f>P_A[[#This Row],[16+]]-P_A[[#This Row],[17+]]</f>
        <v>3.7659999999999999E-2</v>
      </c>
      <c r="BG112" s="5">
        <f>P_A[[#This Row],[17+]]-P_A[[#This Row],[18+]]</f>
        <v>2.9240000000000002E-2</v>
      </c>
      <c r="BH112" s="5">
        <f>P_A[[#This Row],[18+]]-P_A[[#This Row],[19+]]</f>
        <v>2.495E-2</v>
      </c>
      <c r="BI112" s="5">
        <f>P_A[[#This Row],[19+]]-P_A[[#This Row],[20+]]</f>
        <v>1.9349999999999992E-2</v>
      </c>
      <c r="BJ112" s="5">
        <f>P_A[[#This Row],[20+]]-P_A[[#This Row],[21+]]</f>
        <v>1.3840000000000005E-2</v>
      </c>
      <c r="BK112" s="5">
        <f>P_A[[#This Row],[21+]]-P_A[[#This Row],[22+]]</f>
        <v>1.0869999999999998E-2</v>
      </c>
      <c r="BL112" s="5">
        <f>P_A[[#This Row],[22+]]-P_A[[#This Row],[23+]]</f>
        <v>7.7499999999999999E-3</v>
      </c>
      <c r="BM112" s="5">
        <f>P_A[[#This Row],[23+]]-P_A[[#This Row],[24+]]</f>
        <v>5.0999999999999986E-3</v>
      </c>
      <c r="BN112" s="5">
        <f>P_A[[#This Row],[24+]]-P_A[[#This Row],[25+]]</f>
        <v>3.6900000000000006E-3</v>
      </c>
      <c r="BO112" s="5">
        <f>P_A[[#This Row],[25+]]-P_A[[#This Row],[26+]]</f>
        <v>2.4200000000000003E-3</v>
      </c>
      <c r="BP112" s="5">
        <f>P_A[[#This Row],[26+]]-P_A[[#This Row],[27+]]</f>
        <v>1.4599999999999999E-3</v>
      </c>
      <c r="BQ112" s="5">
        <f>P_A[[#This Row],[27+]]-P_A[[#This Row],[28+]]</f>
        <v>9.7999999999999997E-4</v>
      </c>
      <c r="BR112" s="5">
        <f>P_A[[#This Row],[28+]]-P_A[[#This Row],[29+]]</f>
        <v>5.9000000000000003E-4</v>
      </c>
      <c r="BS112" s="5">
        <f>P_A[[#This Row],[29+]]-P_A[[#This Row],[30+]]</f>
        <v>3.3000000000000005E-4</v>
      </c>
      <c r="BT112" s="5">
        <f>P_A[[#This Row],[30+]]-P_A[[#This Row],[31+]]</f>
        <v>1.9999999999999998E-4</v>
      </c>
      <c r="BU112" s="5">
        <f>P_A[[#This Row],[31+]]-P_A[[#This Row],[32+]]</f>
        <v>1.1E-4</v>
      </c>
      <c r="BV112" s="5">
        <f>P_A[[#This Row],[32+]]-P_A[[#This Row],[33+]]</f>
        <v>6.0000000000000002E-5</v>
      </c>
      <c r="BW112" s="5">
        <f>P_A[[#This Row],[33+]]-P_A[[#This Row],[34+]]</f>
        <v>6.0000000000000002E-5</v>
      </c>
      <c r="BX112" s="5">
        <f>P_A[[#This Row],[34+]]-P_A[[#This Row],[35+]]</f>
        <v>0</v>
      </c>
      <c r="BY112" s="5">
        <f>P_A[[#This Row],[35+]]-P_A[[#This Row],[36+]]</f>
        <v>0</v>
      </c>
      <c r="BZ112" s="5">
        <f>P_A[[#This Row],[36+]]-P_A[[#This Row],[37+]]</f>
        <v>0</v>
      </c>
      <c r="CA112" s="5">
        <f>P_A[[#This Row],[37+]]-P_A[[#This Row],[38+]]</f>
        <v>0</v>
      </c>
      <c r="CB112" s="5">
        <f>P_A[[#This Row],[38+]]-P_A[[#This Row],[39+]]</f>
        <v>0</v>
      </c>
      <c r="CC112" s="5">
        <f>P_A[[#This Row],[39+]]-P_A[[#This Row],[40+]]</f>
        <v>0</v>
      </c>
      <c r="CD112" s="5">
        <f>P_A[[#This Row],[40+]]-P_A[[#This Row],[41+]]</f>
        <v>0</v>
      </c>
      <c r="CE112" s="5">
        <f>P_A[[#This Row],[41+]]-P_A[[#This Row],[42+]]</f>
        <v>0</v>
      </c>
      <c r="CF112" s="5">
        <f>P_A[[#This Row],[42+]]-P_A[[#This Row],[43+]]</f>
        <v>0</v>
      </c>
      <c r="CG112" s="5">
        <f>P_A[[#This Row],[43+]]-P_A[[#This Row],[44+]]</f>
        <v>0</v>
      </c>
      <c r="CH112" s="5">
        <f>P_A[[#This Row],[44+]]-P_A[[#This Row],[45+]]</f>
        <v>0</v>
      </c>
      <c r="CI112" s="5">
        <f>P_A[[#This Row],[45+]]-P_A[[#This Row],[46+]]</f>
        <v>0</v>
      </c>
      <c r="CJ112" s="5">
        <f>P_A[[#This Row],[46+]]-P_A[[#This Row],[47+]]</f>
        <v>0</v>
      </c>
      <c r="CK112" s="5">
        <f>P_A[[#This Row],[47+]]-P_A[[#This Row],[48+]]</f>
        <v>0</v>
      </c>
      <c r="CL112" s="5">
        <f>P_A[[#This Row],[48+]]-P_A[[#This Row],[49+]]</f>
        <v>0</v>
      </c>
    </row>
    <row r="113" spans="1:90" x14ac:dyDescent="0.25">
      <c r="A113" s="10">
        <v>22400793</v>
      </c>
      <c r="B113" t="s">
        <v>194</v>
      </c>
      <c r="C113" t="s">
        <v>261</v>
      </c>
      <c r="D113" s="11">
        <v>0.83333333333333337</v>
      </c>
      <c r="E113" s="9" t="str">
        <f>HYPERLINK("https://www.nba.com/stats/player/1642358/boxscores-traditional", "AJ Johnson")</f>
        <v>AJ Johnson</v>
      </c>
      <c r="F113">
        <v>9.5</v>
      </c>
      <c r="G113" s="4">
        <v>7.5</v>
      </c>
      <c r="H113" s="3">
        <v>0.57926</v>
      </c>
      <c r="I113" s="3">
        <v>0.52790000000000004</v>
      </c>
      <c r="J113" s="3">
        <v>0.47210000000000002</v>
      </c>
      <c r="K113" s="3">
        <v>0.42074</v>
      </c>
      <c r="L113" s="3">
        <v>0.37069999999999997</v>
      </c>
      <c r="M113" s="3">
        <v>0.31918000000000002</v>
      </c>
      <c r="N113" s="3">
        <v>0.27424999999999999</v>
      </c>
      <c r="O113" s="3">
        <v>0.23269999999999999</v>
      </c>
      <c r="P113" s="3">
        <v>0.19214999999999999</v>
      </c>
      <c r="Q113" s="3">
        <v>0.15866</v>
      </c>
      <c r="R113" s="3">
        <v>0.12923999999999999</v>
      </c>
      <c r="S113" s="3">
        <v>0.10204000000000001</v>
      </c>
      <c r="T113" s="3">
        <v>8.0759999999999998E-2</v>
      </c>
      <c r="U113" s="3">
        <v>6.3009999999999997E-2</v>
      </c>
      <c r="V113" s="3">
        <v>4.7460000000000002E-2</v>
      </c>
      <c r="W113" s="3">
        <v>3.5929999999999997E-2</v>
      </c>
      <c r="X113" s="3">
        <v>2.6800000000000001E-2</v>
      </c>
      <c r="Y113" s="3">
        <v>1.9230000000000001E-2</v>
      </c>
      <c r="Z113" s="3">
        <v>1.3899999999999999E-2</v>
      </c>
      <c r="AA113" s="3">
        <v>9.9000000000000008E-3</v>
      </c>
      <c r="AB113" s="3">
        <v>6.7600000000000004E-3</v>
      </c>
      <c r="AC113" s="3">
        <v>4.6600000000000001E-3</v>
      </c>
      <c r="AD113" s="3">
        <v>3.1700000000000001E-3</v>
      </c>
      <c r="AE113" s="3">
        <v>2.0500000000000002E-3</v>
      </c>
      <c r="AF113" s="3">
        <v>1.3500000000000001E-3</v>
      </c>
      <c r="AG113" s="3">
        <v>8.7000000000000001E-4</v>
      </c>
      <c r="AH113" s="3">
        <v>5.4000000000000001E-4</v>
      </c>
      <c r="AI113" s="3">
        <v>3.4000000000000002E-4</v>
      </c>
      <c r="AJ113" s="3">
        <v>2.1000000000000001E-4</v>
      </c>
      <c r="AK113" s="3">
        <v>1.2E-4</v>
      </c>
      <c r="AL113" s="3">
        <v>6.9999999999999994E-5</v>
      </c>
      <c r="AM113" s="3">
        <v>4.0000000000000003E-5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P_A[[#This Row],[8+]]-P_A[[#This Row],[9+]]</f>
        <v>5.1359999999999961E-2</v>
      </c>
      <c r="AY113" s="5">
        <f>P_A[[#This Row],[9+]]-P_A[[#This Row],[10+]]</f>
        <v>5.5800000000000016E-2</v>
      </c>
      <c r="AZ113" s="5">
        <f>P_A[[#This Row],[10+]]-P_A[[#This Row],[11+]]</f>
        <v>5.1360000000000017E-2</v>
      </c>
      <c r="BA113" s="5">
        <f>P_A[[#This Row],[11+]]-P_A[[#This Row],[12+]]</f>
        <v>5.0040000000000029E-2</v>
      </c>
      <c r="BB113" s="5">
        <f>P_A[[#This Row],[12+]]-P_A[[#This Row],[13+]]</f>
        <v>5.1519999999999955E-2</v>
      </c>
      <c r="BC113" s="5">
        <f>P_A[[#This Row],[13+]]-P_A[[#This Row],[14+]]</f>
        <v>4.4930000000000025E-2</v>
      </c>
      <c r="BD113" s="5">
        <f>P_A[[#This Row],[14+]]-P_A[[#This Row],[15+]]</f>
        <v>4.1550000000000004E-2</v>
      </c>
      <c r="BE113" s="5">
        <f>P_A[[#This Row],[15+]]-P_A[[#This Row],[16+]]</f>
        <v>4.0550000000000003E-2</v>
      </c>
      <c r="BF113" s="5">
        <f>P_A[[#This Row],[16+]]-P_A[[#This Row],[17+]]</f>
        <v>3.3489999999999992E-2</v>
      </c>
      <c r="BG113" s="5">
        <f>P_A[[#This Row],[17+]]-P_A[[#This Row],[18+]]</f>
        <v>2.9420000000000002E-2</v>
      </c>
      <c r="BH113" s="5">
        <f>P_A[[#This Row],[18+]]-P_A[[#This Row],[19+]]</f>
        <v>2.7199999999999988E-2</v>
      </c>
      <c r="BI113" s="5">
        <f>P_A[[#This Row],[19+]]-P_A[[#This Row],[20+]]</f>
        <v>2.1280000000000007E-2</v>
      </c>
      <c r="BJ113" s="5">
        <f>P_A[[#This Row],[20+]]-P_A[[#This Row],[21+]]</f>
        <v>1.7750000000000002E-2</v>
      </c>
      <c r="BK113" s="5">
        <f>P_A[[#This Row],[21+]]-P_A[[#This Row],[22+]]</f>
        <v>1.5549999999999994E-2</v>
      </c>
      <c r="BL113" s="5">
        <f>P_A[[#This Row],[22+]]-P_A[[#This Row],[23+]]</f>
        <v>1.1530000000000006E-2</v>
      </c>
      <c r="BM113" s="5">
        <f>P_A[[#This Row],[23+]]-P_A[[#This Row],[24+]]</f>
        <v>9.1299999999999958E-3</v>
      </c>
      <c r="BN113" s="5">
        <f>P_A[[#This Row],[24+]]-P_A[[#This Row],[25+]]</f>
        <v>7.5700000000000003E-3</v>
      </c>
      <c r="BO113" s="5">
        <f>P_A[[#This Row],[25+]]-P_A[[#This Row],[26+]]</f>
        <v>5.3300000000000014E-3</v>
      </c>
      <c r="BP113" s="5">
        <f>P_A[[#This Row],[26+]]-P_A[[#This Row],[27+]]</f>
        <v>3.9999999999999983E-3</v>
      </c>
      <c r="BQ113" s="5">
        <f>P_A[[#This Row],[27+]]-P_A[[#This Row],[28+]]</f>
        <v>3.1400000000000004E-3</v>
      </c>
      <c r="BR113" s="5">
        <f>P_A[[#This Row],[28+]]-P_A[[#This Row],[29+]]</f>
        <v>2.1000000000000003E-3</v>
      </c>
      <c r="BS113" s="5">
        <f>P_A[[#This Row],[29+]]-P_A[[#This Row],[30+]]</f>
        <v>1.49E-3</v>
      </c>
      <c r="BT113" s="5">
        <f>P_A[[#This Row],[30+]]-P_A[[#This Row],[31+]]</f>
        <v>1.1199999999999999E-3</v>
      </c>
      <c r="BU113" s="5">
        <f>P_A[[#This Row],[31+]]-P_A[[#This Row],[32+]]</f>
        <v>7.000000000000001E-4</v>
      </c>
      <c r="BV113" s="5">
        <f>P_A[[#This Row],[32+]]-P_A[[#This Row],[33+]]</f>
        <v>4.8000000000000007E-4</v>
      </c>
      <c r="BW113" s="5">
        <f>P_A[[#This Row],[33+]]-P_A[[#This Row],[34+]]</f>
        <v>3.3E-4</v>
      </c>
      <c r="BX113" s="5">
        <f>P_A[[#This Row],[34+]]-P_A[[#This Row],[35+]]</f>
        <v>1.9999999999999998E-4</v>
      </c>
      <c r="BY113" s="5">
        <f>P_A[[#This Row],[35+]]-P_A[[#This Row],[36+]]</f>
        <v>1.3000000000000002E-4</v>
      </c>
      <c r="BZ113" s="5">
        <f>P_A[[#This Row],[36+]]-P_A[[#This Row],[37+]]</f>
        <v>9.0000000000000006E-5</v>
      </c>
      <c r="CA113" s="5">
        <f>P_A[[#This Row],[37+]]-P_A[[#This Row],[38+]]</f>
        <v>5.0000000000000009E-5</v>
      </c>
      <c r="CB113" s="5">
        <f>P_A[[#This Row],[38+]]-P_A[[#This Row],[39+]]</f>
        <v>2.9999999999999991E-5</v>
      </c>
      <c r="CC113" s="5">
        <f>P_A[[#This Row],[39+]]-P_A[[#This Row],[40+]]</f>
        <v>4.0000000000000003E-5</v>
      </c>
      <c r="CD113" s="5">
        <f>P_A[[#This Row],[40+]]-P_A[[#This Row],[41+]]</f>
        <v>0</v>
      </c>
      <c r="CE113" s="5">
        <f>P_A[[#This Row],[41+]]-P_A[[#This Row],[42+]]</f>
        <v>0</v>
      </c>
      <c r="CF113" s="5">
        <f>P_A[[#This Row],[42+]]-P_A[[#This Row],[43+]]</f>
        <v>0</v>
      </c>
      <c r="CG113" s="5">
        <f>P_A[[#This Row],[43+]]-P_A[[#This Row],[44+]]</f>
        <v>0</v>
      </c>
      <c r="CH113" s="5">
        <f>P_A[[#This Row],[44+]]-P_A[[#This Row],[45+]]</f>
        <v>0</v>
      </c>
      <c r="CI113" s="5">
        <f>P_A[[#This Row],[45+]]-P_A[[#This Row],[46+]]</f>
        <v>0</v>
      </c>
      <c r="CJ113" s="5">
        <f>P_A[[#This Row],[46+]]-P_A[[#This Row],[47+]]</f>
        <v>0</v>
      </c>
      <c r="CK113" s="5">
        <f>P_A[[#This Row],[47+]]-P_A[[#This Row],[48+]]</f>
        <v>0</v>
      </c>
      <c r="CL113" s="5">
        <f>P_A[[#This Row],[48+]]-P_A[[#This Row],[49+]]</f>
        <v>0</v>
      </c>
    </row>
    <row r="114" spans="1:90" x14ac:dyDescent="0.25">
      <c r="A114" s="10">
        <v>22400793</v>
      </c>
      <c r="B114" t="s">
        <v>194</v>
      </c>
      <c r="C114" t="s">
        <v>261</v>
      </c>
      <c r="D114" s="11">
        <v>0.83333333333333337</v>
      </c>
      <c r="E114" s="9" t="str">
        <f>HYPERLINK("https://www.nba.com/stats/player/1631157/boxscores-traditional", "Ryan Rollins")</f>
        <v>Ryan Rollins</v>
      </c>
      <c r="F114">
        <v>8</v>
      </c>
      <c r="G114" s="4">
        <v>5.2539999999999996</v>
      </c>
      <c r="H114" s="3">
        <v>0.5</v>
      </c>
      <c r="I114" s="3">
        <v>0.42465000000000003</v>
      </c>
      <c r="J114" s="3">
        <v>0.35197000000000001</v>
      </c>
      <c r="K114" s="3">
        <v>0.28433999999999998</v>
      </c>
      <c r="L114" s="3">
        <v>0.22363</v>
      </c>
      <c r="M114" s="3">
        <v>0.17105999999999999</v>
      </c>
      <c r="N114" s="3">
        <v>0.12714</v>
      </c>
      <c r="O114" s="3">
        <v>9.1759999999999994E-2</v>
      </c>
      <c r="P114" s="3">
        <v>6.4259999999999998E-2</v>
      </c>
      <c r="Q114" s="3">
        <v>4.3630000000000002E-2</v>
      </c>
      <c r="R114" s="3">
        <v>2.8719999999999999E-2</v>
      </c>
      <c r="S114" s="3">
        <v>1.831E-2</v>
      </c>
      <c r="T114" s="3">
        <v>1.1299999999999999E-2</v>
      </c>
      <c r="U114" s="3">
        <v>6.7600000000000004E-3</v>
      </c>
      <c r="V114" s="3">
        <v>3.9100000000000003E-3</v>
      </c>
      <c r="W114" s="3">
        <v>2.1900000000000001E-3</v>
      </c>
      <c r="X114" s="3">
        <v>1.14E-3</v>
      </c>
      <c r="Y114" s="3">
        <v>5.9999999999999995E-4</v>
      </c>
      <c r="Z114" s="3">
        <v>2.9999999999999997E-4</v>
      </c>
      <c r="AA114" s="3">
        <v>1.4999999999999999E-4</v>
      </c>
      <c r="AB114" s="3">
        <v>6.9999999999999994E-5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P_A[[#This Row],[8+]]-P_A[[#This Row],[9+]]</f>
        <v>7.5349999999999973E-2</v>
      </c>
      <c r="AY114" s="5">
        <f>P_A[[#This Row],[9+]]-P_A[[#This Row],[10+]]</f>
        <v>7.2680000000000022E-2</v>
      </c>
      <c r="AZ114" s="5">
        <f>P_A[[#This Row],[10+]]-P_A[[#This Row],[11+]]</f>
        <v>6.7630000000000023E-2</v>
      </c>
      <c r="BA114" s="5">
        <f>P_A[[#This Row],[11+]]-P_A[[#This Row],[12+]]</f>
        <v>6.0709999999999986E-2</v>
      </c>
      <c r="BB114" s="5">
        <f>P_A[[#This Row],[12+]]-P_A[[#This Row],[13+]]</f>
        <v>5.2570000000000006E-2</v>
      </c>
      <c r="BC114" s="5">
        <f>P_A[[#This Row],[13+]]-P_A[[#This Row],[14+]]</f>
        <v>4.3919999999999987E-2</v>
      </c>
      <c r="BD114" s="5">
        <f>P_A[[#This Row],[14+]]-P_A[[#This Row],[15+]]</f>
        <v>3.5380000000000009E-2</v>
      </c>
      <c r="BE114" s="5">
        <f>P_A[[#This Row],[15+]]-P_A[[#This Row],[16+]]</f>
        <v>2.7499999999999997E-2</v>
      </c>
      <c r="BF114" s="5">
        <f>P_A[[#This Row],[16+]]-P_A[[#This Row],[17+]]</f>
        <v>2.0629999999999996E-2</v>
      </c>
      <c r="BG114" s="5">
        <f>P_A[[#This Row],[17+]]-P_A[[#This Row],[18+]]</f>
        <v>1.4910000000000003E-2</v>
      </c>
      <c r="BH114" s="5">
        <f>P_A[[#This Row],[18+]]-P_A[[#This Row],[19+]]</f>
        <v>1.0409999999999999E-2</v>
      </c>
      <c r="BI114" s="5">
        <f>P_A[[#This Row],[19+]]-P_A[[#This Row],[20+]]</f>
        <v>7.0100000000000006E-3</v>
      </c>
      <c r="BJ114" s="5">
        <f>P_A[[#This Row],[20+]]-P_A[[#This Row],[21+]]</f>
        <v>4.5399999999999989E-3</v>
      </c>
      <c r="BK114" s="5">
        <f>P_A[[#This Row],[21+]]-P_A[[#This Row],[22+]]</f>
        <v>2.8500000000000001E-3</v>
      </c>
      <c r="BL114" s="5">
        <f>P_A[[#This Row],[22+]]-P_A[[#This Row],[23+]]</f>
        <v>1.7200000000000002E-3</v>
      </c>
      <c r="BM114" s="5">
        <f>P_A[[#This Row],[23+]]-P_A[[#This Row],[24+]]</f>
        <v>1.0500000000000002E-3</v>
      </c>
      <c r="BN114" s="5">
        <f>P_A[[#This Row],[24+]]-P_A[[#This Row],[25+]]</f>
        <v>5.4000000000000001E-4</v>
      </c>
      <c r="BO114" s="5">
        <f>P_A[[#This Row],[25+]]-P_A[[#This Row],[26+]]</f>
        <v>2.9999999999999997E-4</v>
      </c>
      <c r="BP114" s="5">
        <f>P_A[[#This Row],[26+]]-P_A[[#This Row],[27+]]</f>
        <v>1.4999999999999999E-4</v>
      </c>
      <c r="BQ114" s="5">
        <f>P_A[[#This Row],[27+]]-P_A[[#This Row],[28+]]</f>
        <v>7.9999999999999993E-5</v>
      </c>
      <c r="BR114" s="5">
        <f>P_A[[#This Row],[28+]]-P_A[[#This Row],[29+]]</f>
        <v>6.9999999999999994E-5</v>
      </c>
      <c r="BS114" s="5">
        <f>P_A[[#This Row],[29+]]-P_A[[#This Row],[30+]]</f>
        <v>0</v>
      </c>
      <c r="BT114" s="5">
        <f>P_A[[#This Row],[30+]]-P_A[[#This Row],[31+]]</f>
        <v>0</v>
      </c>
      <c r="BU114" s="5">
        <f>P_A[[#This Row],[31+]]-P_A[[#This Row],[32+]]</f>
        <v>0</v>
      </c>
      <c r="BV114" s="5">
        <f>P_A[[#This Row],[32+]]-P_A[[#This Row],[33+]]</f>
        <v>0</v>
      </c>
      <c r="BW114" s="5">
        <f>P_A[[#This Row],[33+]]-P_A[[#This Row],[34+]]</f>
        <v>0</v>
      </c>
      <c r="BX114" s="5">
        <f>P_A[[#This Row],[34+]]-P_A[[#This Row],[35+]]</f>
        <v>0</v>
      </c>
      <c r="BY114" s="5">
        <f>P_A[[#This Row],[35+]]-P_A[[#This Row],[36+]]</f>
        <v>0</v>
      </c>
      <c r="BZ114" s="5">
        <f>P_A[[#This Row],[36+]]-P_A[[#This Row],[37+]]</f>
        <v>0</v>
      </c>
      <c r="CA114" s="5">
        <f>P_A[[#This Row],[37+]]-P_A[[#This Row],[38+]]</f>
        <v>0</v>
      </c>
      <c r="CB114" s="5">
        <f>P_A[[#This Row],[38+]]-P_A[[#This Row],[39+]]</f>
        <v>0</v>
      </c>
      <c r="CC114" s="5">
        <f>P_A[[#This Row],[39+]]-P_A[[#This Row],[40+]]</f>
        <v>0</v>
      </c>
      <c r="CD114" s="5">
        <f>P_A[[#This Row],[40+]]-P_A[[#This Row],[41+]]</f>
        <v>0</v>
      </c>
      <c r="CE114" s="5">
        <f>P_A[[#This Row],[41+]]-P_A[[#This Row],[42+]]</f>
        <v>0</v>
      </c>
      <c r="CF114" s="5">
        <f>P_A[[#This Row],[42+]]-P_A[[#This Row],[43+]]</f>
        <v>0</v>
      </c>
      <c r="CG114" s="5">
        <f>P_A[[#This Row],[43+]]-P_A[[#This Row],[44+]]</f>
        <v>0</v>
      </c>
      <c r="CH114" s="5">
        <f>P_A[[#This Row],[44+]]-P_A[[#This Row],[45+]]</f>
        <v>0</v>
      </c>
      <c r="CI114" s="5">
        <f>P_A[[#This Row],[45+]]-P_A[[#This Row],[46+]]</f>
        <v>0</v>
      </c>
      <c r="CJ114" s="5">
        <f>P_A[[#This Row],[46+]]-P_A[[#This Row],[47+]]</f>
        <v>0</v>
      </c>
      <c r="CK114" s="5">
        <f>P_A[[#This Row],[47+]]-P_A[[#This Row],[48+]]</f>
        <v>0</v>
      </c>
      <c r="CL114" s="5">
        <f>P_A[[#This Row],[48+]]-P_A[[#This Row],[49+]]</f>
        <v>0</v>
      </c>
    </row>
    <row r="115" spans="1:90" x14ac:dyDescent="0.25">
      <c r="A115" s="10">
        <v>22400793</v>
      </c>
      <c r="B115" t="s">
        <v>194</v>
      </c>
      <c r="C115" t="s">
        <v>261</v>
      </c>
      <c r="D115" s="11">
        <v>0.83333333333333337</v>
      </c>
      <c r="E115" s="9" t="str">
        <f>HYPERLINK("https://www.nba.com/stats/player/1631260/boxscores-traditional", "AJ Green")</f>
        <v>AJ Green</v>
      </c>
      <c r="F115">
        <v>8</v>
      </c>
      <c r="G115" s="4">
        <v>3.5779999999999998</v>
      </c>
      <c r="H115" s="3">
        <v>0.5</v>
      </c>
      <c r="I115" s="3">
        <v>0.38973999999999998</v>
      </c>
      <c r="J115" s="3">
        <v>0.28774</v>
      </c>
      <c r="K115" s="3">
        <v>0.20044999999999999</v>
      </c>
      <c r="L115" s="3">
        <v>0.13136</v>
      </c>
      <c r="M115" s="3">
        <v>8.0759999999999998E-2</v>
      </c>
      <c r="N115" s="3">
        <v>4.648E-2</v>
      </c>
      <c r="O115" s="3">
        <v>2.5000000000000001E-2</v>
      </c>
      <c r="P115" s="3">
        <v>1.255E-2</v>
      </c>
      <c r="Q115" s="3">
        <v>5.8700000000000002E-3</v>
      </c>
      <c r="R115" s="3">
        <v>2.64E-3</v>
      </c>
      <c r="S115" s="3">
        <v>1.07E-3</v>
      </c>
      <c r="T115" s="3">
        <v>4.0000000000000002E-4</v>
      </c>
      <c r="U115" s="3">
        <v>1.3999999999999999E-4</v>
      </c>
      <c r="V115" s="3">
        <v>5.0000000000000002E-5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P_A[[#This Row],[8+]]-P_A[[#This Row],[9+]]</f>
        <v>0.11026000000000002</v>
      </c>
      <c r="AY115" s="5">
        <f>P_A[[#This Row],[9+]]-P_A[[#This Row],[10+]]</f>
        <v>0.10199999999999998</v>
      </c>
      <c r="AZ115" s="5">
        <f>P_A[[#This Row],[10+]]-P_A[[#This Row],[11+]]</f>
        <v>8.7290000000000006E-2</v>
      </c>
      <c r="BA115" s="5">
        <f>P_A[[#This Row],[11+]]-P_A[[#This Row],[12+]]</f>
        <v>6.9089999999999985E-2</v>
      </c>
      <c r="BB115" s="5">
        <f>P_A[[#This Row],[12+]]-P_A[[#This Row],[13+]]</f>
        <v>5.0600000000000006E-2</v>
      </c>
      <c r="BC115" s="5">
        <f>P_A[[#This Row],[13+]]-P_A[[#This Row],[14+]]</f>
        <v>3.4279999999999998E-2</v>
      </c>
      <c r="BD115" s="5">
        <f>P_A[[#This Row],[14+]]-P_A[[#This Row],[15+]]</f>
        <v>2.1479999999999999E-2</v>
      </c>
      <c r="BE115" s="5">
        <f>P_A[[#This Row],[15+]]-P_A[[#This Row],[16+]]</f>
        <v>1.2450000000000001E-2</v>
      </c>
      <c r="BF115" s="5">
        <f>P_A[[#This Row],[16+]]-P_A[[#This Row],[17+]]</f>
        <v>6.6800000000000002E-3</v>
      </c>
      <c r="BG115" s="5">
        <f>P_A[[#This Row],[17+]]-P_A[[#This Row],[18+]]</f>
        <v>3.2300000000000002E-3</v>
      </c>
      <c r="BH115" s="5">
        <f>P_A[[#This Row],[18+]]-P_A[[#This Row],[19+]]</f>
        <v>1.57E-3</v>
      </c>
      <c r="BI115" s="5">
        <f>P_A[[#This Row],[19+]]-P_A[[#This Row],[20+]]</f>
        <v>6.7000000000000002E-4</v>
      </c>
      <c r="BJ115" s="5">
        <f>P_A[[#This Row],[20+]]-P_A[[#This Row],[21+]]</f>
        <v>2.6000000000000003E-4</v>
      </c>
      <c r="BK115" s="5">
        <f>P_A[[#This Row],[21+]]-P_A[[#This Row],[22+]]</f>
        <v>8.9999999999999992E-5</v>
      </c>
      <c r="BL115" s="5">
        <f>P_A[[#This Row],[22+]]-P_A[[#This Row],[23+]]</f>
        <v>5.0000000000000002E-5</v>
      </c>
      <c r="BM115" s="5">
        <f>P_A[[#This Row],[23+]]-P_A[[#This Row],[24+]]</f>
        <v>0</v>
      </c>
      <c r="BN115" s="5">
        <f>P_A[[#This Row],[24+]]-P_A[[#This Row],[25+]]</f>
        <v>0</v>
      </c>
      <c r="BO115" s="5">
        <f>P_A[[#This Row],[25+]]-P_A[[#This Row],[26+]]</f>
        <v>0</v>
      </c>
      <c r="BP115" s="5">
        <f>P_A[[#This Row],[26+]]-P_A[[#This Row],[27+]]</f>
        <v>0</v>
      </c>
      <c r="BQ115" s="5">
        <f>P_A[[#This Row],[27+]]-P_A[[#This Row],[28+]]</f>
        <v>0</v>
      </c>
      <c r="BR115" s="5">
        <f>P_A[[#This Row],[28+]]-P_A[[#This Row],[29+]]</f>
        <v>0</v>
      </c>
      <c r="BS115" s="5">
        <f>P_A[[#This Row],[29+]]-P_A[[#This Row],[30+]]</f>
        <v>0</v>
      </c>
      <c r="BT115" s="5">
        <f>P_A[[#This Row],[30+]]-P_A[[#This Row],[31+]]</f>
        <v>0</v>
      </c>
      <c r="BU115" s="5">
        <f>P_A[[#This Row],[31+]]-P_A[[#This Row],[32+]]</f>
        <v>0</v>
      </c>
      <c r="BV115" s="5">
        <f>P_A[[#This Row],[32+]]-P_A[[#This Row],[33+]]</f>
        <v>0</v>
      </c>
      <c r="BW115" s="5">
        <f>P_A[[#This Row],[33+]]-P_A[[#This Row],[34+]]</f>
        <v>0</v>
      </c>
      <c r="BX115" s="5">
        <f>P_A[[#This Row],[34+]]-P_A[[#This Row],[35+]]</f>
        <v>0</v>
      </c>
      <c r="BY115" s="5">
        <f>P_A[[#This Row],[35+]]-P_A[[#This Row],[36+]]</f>
        <v>0</v>
      </c>
      <c r="BZ115" s="5">
        <f>P_A[[#This Row],[36+]]-P_A[[#This Row],[37+]]</f>
        <v>0</v>
      </c>
      <c r="CA115" s="5">
        <f>P_A[[#This Row],[37+]]-P_A[[#This Row],[38+]]</f>
        <v>0</v>
      </c>
      <c r="CB115" s="5">
        <f>P_A[[#This Row],[38+]]-P_A[[#This Row],[39+]]</f>
        <v>0</v>
      </c>
      <c r="CC115" s="5">
        <f>P_A[[#This Row],[39+]]-P_A[[#This Row],[40+]]</f>
        <v>0</v>
      </c>
      <c r="CD115" s="5">
        <f>P_A[[#This Row],[40+]]-P_A[[#This Row],[41+]]</f>
        <v>0</v>
      </c>
      <c r="CE115" s="5">
        <f>P_A[[#This Row],[41+]]-P_A[[#This Row],[42+]]</f>
        <v>0</v>
      </c>
      <c r="CF115" s="5">
        <f>P_A[[#This Row],[42+]]-P_A[[#This Row],[43+]]</f>
        <v>0</v>
      </c>
      <c r="CG115" s="5">
        <f>P_A[[#This Row],[43+]]-P_A[[#This Row],[44+]]</f>
        <v>0</v>
      </c>
      <c r="CH115" s="5">
        <f>P_A[[#This Row],[44+]]-P_A[[#This Row],[45+]]</f>
        <v>0</v>
      </c>
      <c r="CI115" s="5">
        <f>P_A[[#This Row],[45+]]-P_A[[#This Row],[46+]]</f>
        <v>0</v>
      </c>
      <c r="CJ115" s="5">
        <f>P_A[[#This Row],[46+]]-P_A[[#This Row],[47+]]</f>
        <v>0</v>
      </c>
      <c r="CK115" s="5">
        <f>P_A[[#This Row],[47+]]-P_A[[#This Row],[48+]]</f>
        <v>0</v>
      </c>
      <c r="CL115" s="5">
        <f>P_A[[#This Row],[48+]]-P_A[[#This Row],[49+]]</f>
        <v>0</v>
      </c>
    </row>
    <row r="116" spans="1:90" x14ac:dyDescent="0.25">
      <c r="A116" s="10">
        <v>22400793</v>
      </c>
      <c r="B116" t="s">
        <v>261</v>
      </c>
      <c r="C116" t="s">
        <v>194</v>
      </c>
      <c r="D116" s="11">
        <v>0.83333333333333337</v>
      </c>
      <c r="E116" s="9" t="str">
        <f>HYPERLINK("https://www.nba.com/stats/player/1626181/boxscores-traditional", "Norman Powell")</f>
        <v>Norman Powell</v>
      </c>
      <c r="F116">
        <v>25.8</v>
      </c>
      <c r="G116" s="4">
        <v>4.2610000000000001</v>
      </c>
      <c r="H116" s="3">
        <v>1</v>
      </c>
      <c r="I116" s="3">
        <v>0.99995999999999996</v>
      </c>
      <c r="J116" s="3">
        <v>0.99990000000000001</v>
      </c>
      <c r="K116" s="3">
        <v>0.99973999999999996</v>
      </c>
      <c r="L116" s="3">
        <v>0.99939999999999996</v>
      </c>
      <c r="M116" s="3">
        <v>0.99865000000000004</v>
      </c>
      <c r="N116" s="3">
        <v>0.99719999999999998</v>
      </c>
      <c r="O116" s="3">
        <v>0.99429999999999996</v>
      </c>
      <c r="P116" s="3">
        <v>0.98928000000000005</v>
      </c>
      <c r="Q116" s="3">
        <v>0.98077000000000003</v>
      </c>
      <c r="R116" s="3">
        <v>0.96638000000000002</v>
      </c>
      <c r="S116" s="3">
        <v>0.94520000000000004</v>
      </c>
      <c r="T116" s="3">
        <v>0.91308999999999996</v>
      </c>
      <c r="U116" s="3">
        <v>0.87075999999999998</v>
      </c>
      <c r="V116" s="3">
        <v>0.81327000000000005</v>
      </c>
      <c r="W116" s="3">
        <v>0.74536999999999998</v>
      </c>
      <c r="X116" s="3">
        <v>0.66276000000000002</v>
      </c>
      <c r="Y116" s="3">
        <v>0.57535000000000003</v>
      </c>
      <c r="Z116" s="3">
        <v>0.48005999999999999</v>
      </c>
      <c r="AA116" s="3">
        <v>0.38973999999999998</v>
      </c>
      <c r="AB116" s="3">
        <v>0.30153000000000002</v>
      </c>
      <c r="AC116" s="3">
        <v>0.22663</v>
      </c>
      <c r="AD116" s="3">
        <v>0.16109000000000001</v>
      </c>
      <c r="AE116" s="3">
        <v>0.11123</v>
      </c>
      <c r="AF116" s="3">
        <v>7.2150000000000006E-2</v>
      </c>
      <c r="AG116" s="3">
        <v>4.5510000000000002E-2</v>
      </c>
      <c r="AH116" s="3">
        <v>2.743E-2</v>
      </c>
      <c r="AI116" s="3">
        <v>1.5389999999999999E-2</v>
      </c>
      <c r="AJ116" s="3">
        <v>8.4200000000000004E-3</v>
      </c>
      <c r="AK116" s="3">
        <v>4.2700000000000004E-3</v>
      </c>
      <c r="AL116" s="3">
        <v>2.1199999999999999E-3</v>
      </c>
      <c r="AM116" s="3">
        <v>9.7000000000000005E-4</v>
      </c>
      <c r="AN116" s="3">
        <v>4.2999999999999999E-4</v>
      </c>
      <c r="AO116" s="3">
        <v>1.8000000000000001E-4</v>
      </c>
      <c r="AP116" s="3">
        <v>6.9999999999999994E-5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P_A[[#This Row],[8+]]-P_A[[#This Row],[9+]]</f>
        <v>4.0000000000040004E-5</v>
      </c>
      <c r="AY116" s="5">
        <f>P_A[[#This Row],[9+]]-P_A[[#This Row],[10+]]</f>
        <v>5.9999999999948983E-5</v>
      </c>
      <c r="AZ116" s="5">
        <f>P_A[[#This Row],[10+]]-P_A[[#This Row],[11+]]</f>
        <v>1.6000000000004899E-4</v>
      </c>
      <c r="BA116" s="5">
        <f>P_A[[#This Row],[11+]]-P_A[[#This Row],[12+]]</f>
        <v>3.4000000000000696E-4</v>
      </c>
      <c r="BB116" s="5">
        <f>P_A[[#This Row],[12+]]-P_A[[#This Row],[13+]]</f>
        <v>7.499999999999174E-4</v>
      </c>
      <c r="BC116" s="5">
        <f>P_A[[#This Row],[13+]]-P_A[[#This Row],[14+]]</f>
        <v>1.4500000000000624E-3</v>
      </c>
      <c r="BD116" s="5">
        <f>P_A[[#This Row],[14+]]-P_A[[#This Row],[15+]]</f>
        <v>2.9000000000000137E-3</v>
      </c>
      <c r="BE116" s="5">
        <f>P_A[[#This Row],[15+]]-P_A[[#This Row],[16+]]</f>
        <v>5.0199999999999134E-3</v>
      </c>
      <c r="BF116" s="5">
        <f>P_A[[#This Row],[16+]]-P_A[[#This Row],[17+]]</f>
        <v>8.5100000000000176E-3</v>
      </c>
      <c r="BG116" s="5">
        <f>P_A[[#This Row],[17+]]-P_A[[#This Row],[18+]]</f>
        <v>1.4390000000000014E-2</v>
      </c>
      <c r="BH116" s="5">
        <f>P_A[[#This Row],[18+]]-P_A[[#This Row],[19+]]</f>
        <v>2.1179999999999977E-2</v>
      </c>
      <c r="BI116" s="5">
        <f>P_A[[#This Row],[19+]]-P_A[[#This Row],[20+]]</f>
        <v>3.2110000000000083E-2</v>
      </c>
      <c r="BJ116" s="5">
        <f>P_A[[#This Row],[20+]]-P_A[[#This Row],[21+]]</f>
        <v>4.2329999999999979E-2</v>
      </c>
      <c r="BK116" s="5">
        <f>P_A[[#This Row],[21+]]-P_A[[#This Row],[22+]]</f>
        <v>5.748999999999993E-2</v>
      </c>
      <c r="BL116" s="5">
        <f>P_A[[#This Row],[22+]]-P_A[[#This Row],[23+]]</f>
        <v>6.7900000000000071E-2</v>
      </c>
      <c r="BM116" s="5">
        <f>P_A[[#This Row],[23+]]-P_A[[#This Row],[24+]]</f>
        <v>8.2609999999999961E-2</v>
      </c>
      <c r="BN116" s="5">
        <f>P_A[[#This Row],[24+]]-P_A[[#This Row],[25+]]</f>
        <v>8.7409999999999988E-2</v>
      </c>
      <c r="BO116" s="5">
        <f>P_A[[#This Row],[25+]]-P_A[[#This Row],[26+]]</f>
        <v>9.5290000000000041E-2</v>
      </c>
      <c r="BP116" s="5">
        <f>P_A[[#This Row],[26+]]-P_A[[#This Row],[27+]]</f>
        <v>9.0320000000000011E-2</v>
      </c>
      <c r="BQ116" s="5">
        <f>P_A[[#This Row],[27+]]-P_A[[#This Row],[28+]]</f>
        <v>8.8209999999999955E-2</v>
      </c>
      <c r="BR116" s="5">
        <f>P_A[[#This Row],[28+]]-P_A[[#This Row],[29+]]</f>
        <v>7.4900000000000022E-2</v>
      </c>
      <c r="BS116" s="5">
        <f>P_A[[#This Row],[29+]]-P_A[[#This Row],[30+]]</f>
        <v>6.5539999999999987E-2</v>
      </c>
      <c r="BT116" s="5">
        <f>P_A[[#This Row],[30+]]-P_A[[#This Row],[31+]]</f>
        <v>4.9860000000000015E-2</v>
      </c>
      <c r="BU116" s="5">
        <f>P_A[[#This Row],[31+]]-P_A[[#This Row],[32+]]</f>
        <v>3.907999999999999E-2</v>
      </c>
      <c r="BV116" s="5">
        <f>P_A[[#This Row],[32+]]-P_A[[#This Row],[33+]]</f>
        <v>2.6640000000000004E-2</v>
      </c>
      <c r="BW116" s="5">
        <f>P_A[[#This Row],[33+]]-P_A[[#This Row],[34+]]</f>
        <v>1.8080000000000002E-2</v>
      </c>
      <c r="BX116" s="5">
        <f>P_A[[#This Row],[34+]]-P_A[[#This Row],[35+]]</f>
        <v>1.204E-2</v>
      </c>
      <c r="BY116" s="5">
        <f>P_A[[#This Row],[35+]]-P_A[[#This Row],[36+]]</f>
        <v>6.9699999999999988E-3</v>
      </c>
      <c r="BZ116" s="5">
        <f>P_A[[#This Row],[36+]]-P_A[[#This Row],[37+]]</f>
        <v>4.15E-3</v>
      </c>
      <c r="CA116" s="5">
        <f>P_A[[#This Row],[37+]]-P_A[[#This Row],[38+]]</f>
        <v>2.1500000000000004E-3</v>
      </c>
      <c r="CB116" s="5">
        <f>P_A[[#This Row],[38+]]-P_A[[#This Row],[39+]]</f>
        <v>1.15E-3</v>
      </c>
      <c r="CC116" s="5">
        <f>P_A[[#This Row],[39+]]-P_A[[#This Row],[40+]]</f>
        <v>5.4000000000000012E-4</v>
      </c>
      <c r="CD116" s="5">
        <f>P_A[[#This Row],[40+]]-P_A[[#This Row],[41+]]</f>
        <v>2.5000000000000001E-4</v>
      </c>
      <c r="CE116" s="5">
        <f>P_A[[#This Row],[41+]]-P_A[[#This Row],[42+]]</f>
        <v>1.1000000000000002E-4</v>
      </c>
      <c r="CF116" s="5">
        <f>P_A[[#This Row],[42+]]-P_A[[#This Row],[43+]]</f>
        <v>6.9999999999999994E-5</v>
      </c>
      <c r="CG116" s="5">
        <f>P_A[[#This Row],[43+]]-P_A[[#This Row],[44+]]</f>
        <v>0</v>
      </c>
      <c r="CH116" s="5">
        <f>P_A[[#This Row],[44+]]-P_A[[#This Row],[45+]]</f>
        <v>0</v>
      </c>
      <c r="CI116" s="5">
        <f>P_A[[#This Row],[45+]]-P_A[[#This Row],[46+]]</f>
        <v>0</v>
      </c>
      <c r="CJ116" s="5">
        <f>P_A[[#This Row],[46+]]-P_A[[#This Row],[47+]]</f>
        <v>0</v>
      </c>
      <c r="CK116" s="5">
        <f>P_A[[#This Row],[47+]]-P_A[[#This Row],[48+]]</f>
        <v>0</v>
      </c>
      <c r="CL116" s="5">
        <f>P_A[[#This Row],[48+]]-P_A[[#This Row],[49+]]</f>
        <v>0</v>
      </c>
    </row>
    <row r="117" spans="1:90" x14ac:dyDescent="0.25">
      <c r="A117" s="10">
        <v>22400793</v>
      </c>
      <c r="B117" t="s">
        <v>261</v>
      </c>
      <c r="C117" t="s">
        <v>194</v>
      </c>
      <c r="D117" s="11">
        <v>0.83333333333333337</v>
      </c>
      <c r="E117" s="9" t="str">
        <f>HYPERLINK("https://www.nba.com/stats/player/201935/boxscores-traditional", "James Harden")</f>
        <v>James Harden</v>
      </c>
      <c r="F117">
        <v>30.8</v>
      </c>
      <c r="G117" s="4">
        <v>8.5419999999999998</v>
      </c>
      <c r="H117" s="3">
        <v>0.99621000000000004</v>
      </c>
      <c r="I117" s="3">
        <v>0.99460999999999999</v>
      </c>
      <c r="J117" s="3">
        <v>0.99265999999999999</v>
      </c>
      <c r="K117" s="3">
        <v>0.98982999999999999</v>
      </c>
      <c r="L117" s="3">
        <v>0.98609999999999998</v>
      </c>
      <c r="M117" s="3">
        <v>0.98124</v>
      </c>
      <c r="N117" s="3">
        <v>0.97558</v>
      </c>
      <c r="O117" s="3">
        <v>0.96784000000000003</v>
      </c>
      <c r="P117" s="3">
        <v>0.95818000000000003</v>
      </c>
      <c r="Q117" s="3">
        <v>0.94738</v>
      </c>
      <c r="R117" s="3">
        <v>0.93318999999999996</v>
      </c>
      <c r="S117" s="3">
        <v>0.91620999999999997</v>
      </c>
      <c r="T117" s="3">
        <v>0.89617000000000002</v>
      </c>
      <c r="U117" s="3">
        <v>0.87492999999999999</v>
      </c>
      <c r="V117" s="3">
        <v>0.84848999999999997</v>
      </c>
      <c r="W117" s="3">
        <v>0.81859000000000004</v>
      </c>
      <c r="X117" s="3">
        <v>0.78813999999999995</v>
      </c>
      <c r="Y117" s="3">
        <v>0.75175000000000003</v>
      </c>
      <c r="Z117" s="3">
        <v>0.71226</v>
      </c>
      <c r="AA117" s="3">
        <v>0.67003000000000001</v>
      </c>
      <c r="AB117" s="3">
        <v>0.62929999999999997</v>
      </c>
      <c r="AC117" s="3">
        <v>0.58316999999999997</v>
      </c>
      <c r="AD117" s="3">
        <v>0.53586</v>
      </c>
      <c r="AE117" s="3">
        <v>0.49202000000000001</v>
      </c>
      <c r="AF117" s="3">
        <v>0.44433</v>
      </c>
      <c r="AG117" s="3">
        <v>0.39743000000000001</v>
      </c>
      <c r="AH117" s="3">
        <v>0.35569000000000001</v>
      </c>
      <c r="AI117" s="3">
        <v>0.31207000000000001</v>
      </c>
      <c r="AJ117" s="3">
        <v>0.27093</v>
      </c>
      <c r="AK117" s="3">
        <v>0.23269999999999999</v>
      </c>
      <c r="AL117" s="3">
        <v>0.20044999999999999</v>
      </c>
      <c r="AM117" s="3">
        <v>0.16853000000000001</v>
      </c>
      <c r="AN117" s="3">
        <v>0.14007</v>
      </c>
      <c r="AO117" s="3">
        <v>0.11702</v>
      </c>
      <c r="AP117" s="3">
        <v>9.5100000000000004E-2</v>
      </c>
      <c r="AQ117" s="3">
        <v>7.6359999999999997E-2</v>
      </c>
      <c r="AR117" s="3">
        <v>6.0569999999999999E-2</v>
      </c>
      <c r="AS117" s="3">
        <v>4.8460000000000003E-2</v>
      </c>
      <c r="AT117" s="3">
        <v>3.7539999999999997E-2</v>
      </c>
      <c r="AU117" s="3">
        <v>2.8719999999999999E-2</v>
      </c>
      <c r="AV117" s="3">
        <v>2.222E-2</v>
      </c>
      <c r="AW117" s="3">
        <v>1.6590000000000001E-2</v>
      </c>
      <c r="AX117" s="5">
        <f>P_A[[#This Row],[8+]]-P_A[[#This Row],[9+]]</f>
        <v>1.6000000000000458E-3</v>
      </c>
      <c r="AY117" s="5">
        <f>P_A[[#This Row],[9+]]-P_A[[#This Row],[10+]]</f>
        <v>1.9500000000000073E-3</v>
      </c>
      <c r="AZ117" s="5">
        <f>P_A[[#This Row],[10+]]-P_A[[#This Row],[11+]]</f>
        <v>2.8299999999999992E-3</v>
      </c>
      <c r="BA117" s="5">
        <f>P_A[[#This Row],[11+]]-P_A[[#This Row],[12+]]</f>
        <v>3.7300000000000111E-3</v>
      </c>
      <c r="BB117" s="5">
        <f>P_A[[#This Row],[12+]]-P_A[[#This Row],[13+]]</f>
        <v>4.8599999999999755E-3</v>
      </c>
      <c r="BC117" s="5">
        <f>P_A[[#This Row],[13+]]-P_A[[#This Row],[14+]]</f>
        <v>5.6599999999999984E-3</v>
      </c>
      <c r="BD117" s="5">
        <f>P_A[[#This Row],[14+]]-P_A[[#This Row],[15+]]</f>
        <v>7.7399999999999691E-3</v>
      </c>
      <c r="BE117" s="5">
        <f>P_A[[#This Row],[15+]]-P_A[[#This Row],[16+]]</f>
        <v>9.6600000000000019E-3</v>
      </c>
      <c r="BF117" s="5">
        <f>P_A[[#This Row],[16+]]-P_A[[#This Row],[17+]]</f>
        <v>1.0800000000000032E-2</v>
      </c>
      <c r="BG117" s="5">
        <f>P_A[[#This Row],[17+]]-P_A[[#This Row],[18+]]</f>
        <v>1.4190000000000036E-2</v>
      </c>
      <c r="BH117" s="5">
        <f>P_A[[#This Row],[18+]]-P_A[[#This Row],[19+]]</f>
        <v>1.6979999999999995E-2</v>
      </c>
      <c r="BI117" s="5">
        <f>P_A[[#This Row],[19+]]-P_A[[#This Row],[20+]]</f>
        <v>2.0039999999999947E-2</v>
      </c>
      <c r="BJ117" s="5">
        <f>P_A[[#This Row],[20+]]-P_A[[#This Row],[21+]]</f>
        <v>2.1240000000000037E-2</v>
      </c>
      <c r="BK117" s="5">
        <f>P_A[[#This Row],[21+]]-P_A[[#This Row],[22+]]</f>
        <v>2.6440000000000019E-2</v>
      </c>
      <c r="BL117" s="5">
        <f>P_A[[#This Row],[22+]]-P_A[[#This Row],[23+]]</f>
        <v>2.9899999999999927E-2</v>
      </c>
      <c r="BM117" s="5">
        <f>P_A[[#This Row],[23+]]-P_A[[#This Row],[24+]]</f>
        <v>3.0450000000000088E-2</v>
      </c>
      <c r="BN117" s="5">
        <f>P_A[[#This Row],[24+]]-P_A[[#This Row],[25+]]</f>
        <v>3.6389999999999922E-2</v>
      </c>
      <c r="BO117" s="5">
        <f>P_A[[#This Row],[25+]]-P_A[[#This Row],[26+]]</f>
        <v>3.9490000000000025E-2</v>
      </c>
      <c r="BP117" s="5">
        <f>P_A[[#This Row],[26+]]-P_A[[#This Row],[27+]]</f>
        <v>4.222999999999999E-2</v>
      </c>
      <c r="BQ117" s="5">
        <f>P_A[[#This Row],[27+]]-P_A[[#This Row],[28+]]</f>
        <v>4.0730000000000044E-2</v>
      </c>
      <c r="BR117" s="5">
        <f>P_A[[#This Row],[28+]]-P_A[[#This Row],[29+]]</f>
        <v>4.6130000000000004E-2</v>
      </c>
      <c r="BS117" s="5">
        <f>P_A[[#This Row],[29+]]-P_A[[#This Row],[30+]]</f>
        <v>4.7309999999999963E-2</v>
      </c>
      <c r="BT117" s="5">
        <f>P_A[[#This Row],[30+]]-P_A[[#This Row],[31+]]</f>
        <v>4.383999999999999E-2</v>
      </c>
      <c r="BU117" s="5">
        <f>P_A[[#This Row],[31+]]-P_A[[#This Row],[32+]]</f>
        <v>4.769000000000001E-2</v>
      </c>
      <c r="BV117" s="5">
        <f>P_A[[#This Row],[32+]]-P_A[[#This Row],[33+]]</f>
        <v>4.6899999999999997E-2</v>
      </c>
      <c r="BW117" s="5">
        <f>P_A[[#This Row],[33+]]-P_A[[#This Row],[34+]]</f>
        <v>4.1739999999999999E-2</v>
      </c>
      <c r="BX117" s="5">
        <f>P_A[[#This Row],[34+]]-P_A[[#This Row],[35+]]</f>
        <v>4.3619999999999992E-2</v>
      </c>
      <c r="BY117" s="5">
        <f>P_A[[#This Row],[35+]]-P_A[[#This Row],[36+]]</f>
        <v>4.114000000000001E-2</v>
      </c>
      <c r="BZ117" s="5">
        <f>P_A[[#This Row],[36+]]-P_A[[#This Row],[37+]]</f>
        <v>3.8230000000000014E-2</v>
      </c>
      <c r="CA117" s="5">
        <f>P_A[[#This Row],[37+]]-P_A[[#This Row],[38+]]</f>
        <v>3.2250000000000001E-2</v>
      </c>
      <c r="CB117" s="5">
        <f>P_A[[#This Row],[38+]]-P_A[[#This Row],[39+]]</f>
        <v>3.1919999999999976E-2</v>
      </c>
      <c r="CC117" s="5">
        <f>P_A[[#This Row],[39+]]-P_A[[#This Row],[40+]]</f>
        <v>2.8460000000000013E-2</v>
      </c>
      <c r="CD117" s="5">
        <f>P_A[[#This Row],[40+]]-P_A[[#This Row],[41+]]</f>
        <v>2.3050000000000001E-2</v>
      </c>
      <c r="CE117" s="5">
        <f>P_A[[#This Row],[41+]]-P_A[[#This Row],[42+]]</f>
        <v>2.1919999999999995E-2</v>
      </c>
      <c r="CF117" s="5">
        <f>P_A[[#This Row],[42+]]-P_A[[#This Row],[43+]]</f>
        <v>1.8740000000000007E-2</v>
      </c>
      <c r="CG117" s="5">
        <f>P_A[[#This Row],[43+]]-P_A[[#This Row],[44+]]</f>
        <v>1.5789999999999998E-2</v>
      </c>
      <c r="CH117" s="5">
        <f>P_A[[#This Row],[44+]]-P_A[[#This Row],[45+]]</f>
        <v>1.2109999999999996E-2</v>
      </c>
      <c r="CI117" s="5">
        <f>P_A[[#This Row],[45+]]-P_A[[#This Row],[46+]]</f>
        <v>1.0920000000000006E-2</v>
      </c>
      <c r="CJ117" s="5">
        <f>P_A[[#This Row],[46+]]-P_A[[#This Row],[47+]]</f>
        <v>8.819999999999998E-3</v>
      </c>
      <c r="CK117" s="5">
        <f>P_A[[#This Row],[47+]]-P_A[[#This Row],[48+]]</f>
        <v>6.4999999999999988E-3</v>
      </c>
      <c r="CL117" s="5">
        <f>P_A[[#This Row],[48+]]-P_A[[#This Row],[49+]]</f>
        <v>5.6299999999999996E-3</v>
      </c>
    </row>
    <row r="118" spans="1:90" x14ac:dyDescent="0.25">
      <c r="A118" s="10">
        <v>22400793</v>
      </c>
      <c r="B118" t="s">
        <v>261</v>
      </c>
      <c r="C118" t="s">
        <v>194</v>
      </c>
      <c r="D118" s="11">
        <v>0.83333333333333337</v>
      </c>
      <c r="E118" s="9" t="str">
        <f>HYPERLINK("https://www.nba.com/stats/player/202695/boxscores-traditional", "Kawhi Leonard")</f>
        <v>Kawhi Leonard</v>
      </c>
      <c r="F118">
        <v>19</v>
      </c>
      <c r="G118" s="4">
        <v>6.1970000000000001</v>
      </c>
      <c r="H118" s="3">
        <v>0.96245999999999998</v>
      </c>
      <c r="I118" s="3">
        <v>0.94630000000000003</v>
      </c>
      <c r="J118" s="3">
        <v>0.92647000000000002</v>
      </c>
      <c r="K118" s="3">
        <v>0.90146999999999999</v>
      </c>
      <c r="L118" s="3">
        <v>0.87075999999999998</v>
      </c>
      <c r="M118" s="3">
        <v>0.83398000000000005</v>
      </c>
      <c r="N118" s="3">
        <v>0.79103000000000001</v>
      </c>
      <c r="O118" s="3">
        <v>0.74214999999999998</v>
      </c>
      <c r="P118" s="3">
        <v>0.68439000000000005</v>
      </c>
      <c r="Q118" s="3">
        <v>0.62551999999999996</v>
      </c>
      <c r="R118" s="3">
        <v>0.56355999999999995</v>
      </c>
      <c r="S118" s="3">
        <v>0.5</v>
      </c>
      <c r="T118" s="3">
        <v>0.43643999999999999</v>
      </c>
      <c r="U118" s="3">
        <v>0.37447999999999998</v>
      </c>
      <c r="V118" s="3">
        <v>0.31561</v>
      </c>
      <c r="W118" s="3">
        <v>0.25785000000000002</v>
      </c>
      <c r="X118" s="3">
        <v>0.20896999999999999</v>
      </c>
      <c r="Y118" s="3">
        <v>0.16602</v>
      </c>
      <c r="Z118" s="3">
        <v>0.12923999999999999</v>
      </c>
      <c r="AA118" s="3">
        <v>9.8530000000000006E-2</v>
      </c>
      <c r="AB118" s="3">
        <v>7.3529999999999998E-2</v>
      </c>
      <c r="AC118" s="3">
        <v>5.3699999999999998E-2</v>
      </c>
      <c r="AD118" s="3">
        <v>3.7539999999999997E-2</v>
      </c>
      <c r="AE118" s="3">
        <v>2.6190000000000001E-2</v>
      </c>
      <c r="AF118" s="3">
        <v>1.7860000000000001E-2</v>
      </c>
      <c r="AG118" s="3">
        <v>1.191E-2</v>
      </c>
      <c r="AH118" s="3">
        <v>7.7600000000000004E-3</v>
      </c>
      <c r="AI118" s="3">
        <v>4.9399999999999999E-3</v>
      </c>
      <c r="AJ118" s="3">
        <v>3.0699999999999998E-3</v>
      </c>
      <c r="AK118" s="3">
        <v>1.8699999999999999E-3</v>
      </c>
      <c r="AL118" s="3">
        <v>1.07E-3</v>
      </c>
      <c r="AM118" s="3">
        <v>6.2E-4</v>
      </c>
      <c r="AN118" s="3">
        <v>3.5E-4</v>
      </c>
      <c r="AO118" s="3">
        <v>1.9000000000000001E-4</v>
      </c>
      <c r="AP118" s="3">
        <v>1E-4</v>
      </c>
      <c r="AQ118" s="3">
        <v>5.0000000000000002E-5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P_A[[#This Row],[8+]]-P_A[[#This Row],[9+]]</f>
        <v>1.6159999999999952E-2</v>
      </c>
      <c r="AY118" s="5">
        <f>P_A[[#This Row],[9+]]-P_A[[#This Row],[10+]]</f>
        <v>1.9830000000000014E-2</v>
      </c>
      <c r="AZ118" s="5">
        <f>P_A[[#This Row],[10+]]-P_A[[#This Row],[11+]]</f>
        <v>2.5000000000000022E-2</v>
      </c>
      <c r="BA118" s="5">
        <f>P_A[[#This Row],[11+]]-P_A[[#This Row],[12+]]</f>
        <v>3.0710000000000015E-2</v>
      </c>
      <c r="BB118" s="5">
        <f>P_A[[#This Row],[12+]]-P_A[[#This Row],[13+]]</f>
        <v>3.6779999999999924E-2</v>
      </c>
      <c r="BC118" s="5">
        <f>P_A[[#This Row],[13+]]-P_A[[#This Row],[14+]]</f>
        <v>4.2950000000000044E-2</v>
      </c>
      <c r="BD118" s="5">
        <f>P_A[[#This Row],[14+]]-P_A[[#This Row],[15+]]</f>
        <v>4.8880000000000035E-2</v>
      </c>
      <c r="BE118" s="5">
        <f>P_A[[#This Row],[15+]]-P_A[[#This Row],[16+]]</f>
        <v>5.7759999999999923E-2</v>
      </c>
      <c r="BF118" s="5">
        <f>P_A[[#This Row],[16+]]-P_A[[#This Row],[17+]]</f>
        <v>5.8870000000000089E-2</v>
      </c>
      <c r="BG118" s="5">
        <f>P_A[[#This Row],[17+]]-P_A[[#This Row],[18+]]</f>
        <v>6.1960000000000015E-2</v>
      </c>
      <c r="BH118" s="5">
        <f>P_A[[#This Row],[18+]]-P_A[[#This Row],[19+]]</f>
        <v>6.355999999999995E-2</v>
      </c>
      <c r="BI118" s="5">
        <f>P_A[[#This Row],[19+]]-P_A[[#This Row],[20+]]</f>
        <v>6.3560000000000005E-2</v>
      </c>
      <c r="BJ118" s="5">
        <f>P_A[[#This Row],[20+]]-P_A[[#This Row],[21+]]</f>
        <v>6.1960000000000015E-2</v>
      </c>
      <c r="BK118" s="5">
        <f>P_A[[#This Row],[21+]]-P_A[[#This Row],[22+]]</f>
        <v>5.8869999999999978E-2</v>
      </c>
      <c r="BL118" s="5">
        <f>P_A[[#This Row],[22+]]-P_A[[#This Row],[23+]]</f>
        <v>5.7759999999999978E-2</v>
      </c>
      <c r="BM118" s="5">
        <f>P_A[[#This Row],[23+]]-P_A[[#This Row],[24+]]</f>
        <v>4.8880000000000035E-2</v>
      </c>
      <c r="BN118" s="5">
        <f>P_A[[#This Row],[24+]]-P_A[[#This Row],[25+]]</f>
        <v>4.2949999999999988E-2</v>
      </c>
      <c r="BO118" s="5">
        <f>P_A[[#This Row],[25+]]-P_A[[#This Row],[26+]]</f>
        <v>3.6780000000000007E-2</v>
      </c>
      <c r="BP118" s="5">
        <f>P_A[[#This Row],[26+]]-P_A[[#This Row],[27+]]</f>
        <v>3.0709999999999987E-2</v>
      </c>
      <c r="BQ118" s="5">
        <f>P_A[[#This Row],[27+]]-P_A[[#This Row],[28+]]</f>
        <v>2.5000000000000008E-2</v>
      </c>
      <c r="BR118" s="5">
        <f>P_A[[#This Row],[28+]]-P_A[[#This Row],[29+]]</f>
        <v>1.983E-2</v>
      </c>
      <c r="BS118" s="5">
        <f>P_A[[#This Row],[29+]]-P_A[[#This Row],[30+]]</f>
        <v>1.6160000000000001E-2</v>
      </c>
      <c r="BT118" s="5">
        <f>P_A[[#This Row],[30+]]-P_A[[#This Row],[31+]]</f>
        <v>1.1349999999999996E-2</v>
      </c>
      <c r="BU118" s="5">
        <f>P_A[[#This Row],[31+]]-P_A[[#This Row],[32+]]</f>
        <v>8.3300000000000006E-3</v>
      </c>
      <c r="BV118" s="5">
        <f>P_A[[#This Row],[32+]]-P_A[[#This Row],[33+]]</f>
        <v>5.9500000000000004E-3</v>
      </c>
      <c r="BW118" s="5">
        <f>P_A[[#This Row],[33+]]-P_A[[#This Row],[34+]]</f>
        <v>4.15E-3</v>
      </c>
      <c r="BX118" s="5">
        <f>P_A[[#This Row],[34+]]-P_A[[#This Row],[35+]]</f>
        <v>2.8200000000000005E-3</v>
      </c>
      <c r="BY118" s="5">
        <f>P_A[[#This Row],[35+]]-P_A[[#This Row],[36+]]</f>
        <v>1.8700000000000001E-3</v>
      </c>
      <c r="BZ118" s="5">
        <f>P_A[[#This Row],[36+]]-P_A[[#This Row],[37+]]</f>
        <v>1.1999999999999999E-3</v>
      </c>
      <c r="CA118" s="5">
        <f>P_A[[#This Row],[37+]]-P_A[[#This Row],[38+]]</f>
        <v>7.9999999999999993E-4</v>
      </c>
      <c r="CB118" s="5">
        <f>P_A[[#This Row],[38+]]-P_A[[#This Row],[39+]]</f>
        <v>4.4999999999999999E-4</v>
      </c>
      <c r="CC118" s="5">
        <f>P_A[[#This Row],[39+]]-P_A[[#This Row],[40+]]</f>
        <v>2.7E-4</v>
      </c>
      <c r="CD118" s="5">
        <f>P_A[[#This Row],[40+]]-P_A[[#This Row],[41+]]</f>
        <v>1.5999999999999999E-4</v>
      </c>
      <c r="CE118" s="5">
        <f>P_A[[#This Row],[41+]]-P_A[[#This Row],[42+]]</f>
        <v>9.0000000000000006E-5</v>
      </c>
      <c r="CF118" s="5">
        <f>P_A[[#This Row],[42+]]-P_A[[#This Row],[43+]]</f>
        <v>5.0000000000000002E-5</v>
      </c>
      <c r="CG118" s="5">
        <f>P_A[[#This Row],[43+]]-P_A[[#This Row],[44+]]</f>
        <v>5.0000000000000002E-5</v>
      </c>
      <c r="CH118" s="5">
        <f>P_A[[#This Row],[44+]]-P_A[[#This Row],[45+]]</f>
        <v>0</v>
      </c>
      <c r="CI118" s="5">
        <f>P_A[[#This Row],[45+]]-P_A[[#This Row],[46+]]</f>
        <v>0</v>
      </c>
      <c r="CJ118" s="5">
        <f>P_A[[#This Row],[46+]]-P_A[[#This Row],[47+]]</f>
        <v>0</v>
      </c>
      <c r="CK118" s="5">
        <f>P_A[[#This Row],[47+]]-P_A[[#This Row],[48+]]</f>
        <v>0</v>
      </c>
      <c r="CL118" s="5">
        <f>P_A[[#This Row],[48+]]-P_A[[#This Row],[49+]]</f>
        <v>0</v>
      </c>
    </row>
    <row r="119" spans="1:90" x14ac:dyDescent="0.25">
      <c r="A119" s="10">
        <v>22400793</v>
      </c>
      <c r="B119" t="s">
        <v>261</v>
      </c>
      <c r="C119" t="s">
        <v>194</v>
      </c>
      <c r="D119" s="11">
        <v>0.83333333333333337</v>
      </c>
      <c r="E119" s="9" t="str">
        <f>HYPERLINK("https://www.nba.com/stats/player/1629599/boxscores-traditional", "Amir Coffey")</f>
        <v>Amir Coffey</v>
      </c>
      <c r="F119">
        <v>13.2</v>
      </c>
      <c r="G119" s="4">
        <v>3.7090000000000001</v>
      </c>
      <c r="H119" s="3">
        <v>0.91923999999999995</v>
      </c>
      <c r="I119" s="3">
        <v>0.87075999999999998</v>
      </c>
      <c r="J119" s="3">
        <v>0.80510999999999999</v>
      </c>
      <c r="K119" s="3">
        <v>0.72240000000000004</v>
      </c>
      <c r="L119" s="3">
        <v>0.62551999999999996</v>
      </c>
      <c r="M119" s="3">
        <v>0.51993999999999996</v>
      </c>
      <c r="N119" s="3">
        <v>0.41293999999999997</v>
      </c>
      <c r="O119" s="3">
        <v>0.31207000000000001</v>
      </c>
      <c r="P119" s="3">
        <v>0.22663</v>
      </c>
      <c r="Q119" s="3">
        <v>0.15386</v>
      </c>
      <c r="R119" s="3">
        <v>9.8530000000000006E-2</v>
      </c>
      <c r="S119" s="3">
        <v>5.9380000000000002E-2</v>
      </c>
      <c r="T119" s="3">
        <v>3.3619999999999997E-2</v>
      </c>
      <c r="U119" s="3">
        <v>1.7860000000000001E-2</v>
      </c>
      <c r="V119" s="3">
        <v>8.8900000000000003E-3</v>
      </c>
      <c r="W119" s="3">
        <v>4.15E-3</v>
      </c>
      <c r="X119" s="3">
        <v>1.81E-3</v>
      </c>
      <c r="Y119" s="3">
        <v>7.3999999999999999E-4</v>
      </c>
      <c r="Z119" s="3">
        <v>2.7999999999999998E-4</v>
      </c>
      <c r="AA119" s="3">
        <v>1E-4</v>
      </c>
      <c r="AB119" s="3">
        <v>3.0000000000000001E-5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P_A[[#This Row],[8+]]-P_A[[#This Row],[9+]]</f>
        <v>4.8479999999999968E-2</v>
      </c>
      <c r="AY119" s="5">
        <f>P_A[[#This Row],[9+]]-P_A[[#This Row],[10+]]</f>
        <v>6.5649999999999986E-2</v>
      </c>
      <c r="AZ119" s="5">
        <f>P_A[[#This Row],[10+]]-P_A[[#This Row],[11+]]</f>
        <v>8.270999999999995E-2</v>
      </c>
      <c r="BA119" s="5">
        <f>P_A[[#This Row],[11+]]-P_A[[#This Row],[12+]]</f>
        <v>9.6880000000000077E-2</v>
      </c>
      <c r="BB119" s="5">
        <f>P_A[[#This Row],[12+]]-P_A[[#This Row],[13+]]</f>
        <v>0.10558000000000001</v>
      </c>
      <c r="BC119" s="5">
        <f>P_A[[#This Row],[13+]]-P_A[[#This Row],[14+]]</f>
        <v>0.10699999999999998</v>
      </c>
      <c r="BD119" s="5">
        <f>P_A[[#This Row],[14+]]-P_A[[#This Row],[15+]]</f>
        <v>0.10086999999999996</v>
      </c>
      <c r="BE119" s="5">
        <f>P_A[[#This Row],[15+]]-P_A[[#This Row],[16+]]</f>
        <v>8.5440000000000016E-2</v>
      </c>
      <c r="BF119" s="5">
        <f>P_A[[#This Row],[16+]]-P_A[[#This Row],[17+]]</f>
        <v>7.2770000000000001E-2</v>
      </c>
      <c r="BG119" s="5">
        <f>P_A[[#This Row],[17+]]-P_A[[#This Row],[18+]]</f>
        <v>5.532999999999999E-2</v>
      </c>
      <c r="BH119" s="5">
        <f>P_A[[#This Row],[18+]]-P_A[[#This Row],[19+]]</f>
        <v>3.9150000000000004E-2</v>
      </c>
      <c r="BI119" s="5">
        <f>P_A[[#This Row],[19+]]-P_A[[#This Row],[20+]]</f>
        <v>2.5760000000000005E-2</v>
      </c>
      <c r="BJ119" s="5">
        <f>P_A[[#This Row],[20+]]-P_A[[#This Row],[21+]]</f>
        <v>1.5759999999999996E-2</v>
      </c>
      <c r="BK119" s="5">
        <f>P_A[[#This Row],[21+]]-P_A[[#This Row],[22+]]</f>
        <v>8.9700000000000005E-3</v>
      </c>
      <c r="BL119" s="5">
        <f>P_A[[#This Row],[22+]]-P_A[[#This Row],[23+]]</f>
        <v>4.7400000000000003E-3</v>
      </c>
      <c r="BM119" s="5">
        <f>P_A[[#This Row],[23+]]-P_A[[#This Row],[24+]]</f>
        <v>2.3400000000000001E-3</v>
      </c>
      <c r="BN119" s="5">
        <f>P_A[[#This Row],[24+]]-P_A[[#This Row],[25+]]</f>
        <v>1.07E-3</v>
      </c>
      <c r="BO119" s="5">
        <f>P_A[[#This Row],[25+]]-P_A[[#This Row],[26+]]</f>
        <v>4.6000000000000001E-4</v>
      </c>
      <c r="BP119" s="5">
        <f>P_A[[#This Row],[26+]]-P_A[[#This Row],[27+]]</f>
        <v>1.7999999999999998E-4</v>
      </c>
      <c r="BQ119" s="5">
        <f>P_A[[#This Row],[27+]]-P_A[[#This Row],[28+]]</f>
        <v>7.0000000000000007E-5</v>
      </c>
      <c r="BR119" s="5">
        <f>P_A[[#This Row],[28+]]-P_A[[#This Row],[29+]]</f>
        <v>3.0000000000000001E-5</v>
      </c>
      <c r="BS119" s="5">
        <f>P_A[[#This Row],[29+]]-P_A[[#This Row],[30+]]</f>
        <v>0</v>
      </c>
      <c r="BT119" s="5">
        <f>P_A[[#This Row],[30+]]-P_A[[#This Row],[31+]]</f>
        <v>0</v>
      </c>
      <c r="BU119" s="5">
        <f>P_A[[#This Row],[31+]]-P_A[[#This Row],[32+]]</f>
        <v>0</v>
      </c>
      <c r="BV119" s="5">
        <f>P_A[[#This Row],[32+]]-P_A[[#This Row],[33+]]</f>
        <v>0</v>
      </c>
      <c r="BW119" s="5">
        <f>P_A[[#This Row],[33+]]-P_A[[#This Row],[34+]]</f>
        <v>0</v>
      </c>
      <c r="BX119" s="5">
        <f>P_A[[#This Row],[34+]]-P_A[[#This Row],[35+]]</f>
        <v>0</v>
      </c>
      <c r="BY119" s="5">
        <f>P_A[[#This Row],[35+]]-P_A[[#This Row],[36+]]</f>
        <v>0</v>
      </c>
      <c r="BZ119" s="5">
        <f>P_A[[#This Row],[36+]]-P_A[[#This Row],[37+]]</f>
        <v>0</v>
      </c>
      <c r="CA119" s="5">
        <f>P_A[[#This Row],[37+]]-P_A[[#This Row],[38+]]</f>
        <v>0</v>
      </c>
      <c r="CB119" s="5">
        <f>P_A[[#This Row],[38+]]-P_A[[#This Row],[39+]]</f>
        <v>0</v>
      </c>
      <c r="CC119" s="5">
        <f>P_A[[#This Row],[39+]]-P_A[[#This Row],[40+]]</f>
        <v>0</v>
      </c>
      <c r="CD119" s="5">
        <f>P_A[[#This Row],[40+]]-P_A[[#This Row],[41+]]</f>
        <v>0</v>
      </c>
      <c r="CE119" s="5">
        <f>P_A[[#This Row],[41+]]-P_A[[#This Row],[42+]]</f>
        <v>0</v>
      </c>
      <c r="CF119" s="5">
        <f>P_A[[#This Row],[42+]]-P_A[[#This Row],[43+]]</f>
        <v>0</v>
      </c>
      <c r="CG119" s="5">
        <f>P_A[[#This Row],[43+]]-P_A[[#This Row],[44+]]</f>
        <v>0</v>
      </c>
      <c r="CH119" s="5">
        <f>P_A[[#This Row],[44+]]-P_A[[#This Row],[45+]]</f>
        <v>0</v>
      </c>
      <c r="CI119" s="5">
        <f>P_A[[#This Row],[45+]]-P_A[[#This Row],[46+]]</f>
        <v>0</v>
      </c>
      <c r="CJ119" s="5">
        <f>P_A[[#This Row],[46+]]-P_A[[#This Row],[47+]]</f>
        <v>0</v>
      </c>
      <c r="CK119" s="5">
        <f>P_A[[#This Row],[47+]]-P_A[[#This Row],[48+]]</f>
        <v>0</v>
      </c>
      <c r="CL119" s="5">
        <f>P_A[[#This Row],[48+]]-P_A[[#This Row],[49+]]</f>
        <v>0</v>
      </c>
    </row>
    <row r="120" spans="1:90" x14ac:dyDescent="0.25">
      <c r="A120" s="10">
        <v>22400793</v>
      </c>
      <c r="B120" t="s">
        <v>261</v>
      </c>
      <c r="C120" t="s">
        <v>194</v>
      </c>
      <c r="D120" s="11">
        <v>0.83333333333333337</v>
      </c>
      <c r="E120" s="9" t="str">
        <f>HYPERLINK("https://www.nba.com/stats/player/1627826/boxscores-traditional", "Ivica Zubac")</f>
        <v>Ivica Zubac</v>
      </c>
      <c r="F120">
        <v>17.399999999999999</v>
      </c>
      <c r="G120" s="4">
        <v>7.6580000000000004</v>
      </c>
      <c r="H120" s="3">
        <v>0.89065000000000005</v>
      </c>
      <c r="I120" s="3">
        <v>0.86433000000000004</v>
      </c>
      <c r="J120" s="3">
        <v>0.83398000000000005</v>
      </c>
      <c r="K120" s="3">
        <v>0.79954999999999998</v>
      </c>
      <c r="L120" s="3">
        <v>0.76114999999999999</v>
      </c>
      <c r="M120" s="3">
        <v>0.71565999999999996</v>
      </c>
      <c r="N120" s="3">
        <v>0.67003000000000001</v>
      </c>
      <c r="O120" s="3">
        <v>0.62172000000000005</v>
      </c>
      <c r="P120" s="3">
        <v>0.57142000000000004</v>
      </c>
      <c r="Q120" s="3">
        <v>0.51993999999999996</v>
      </c>
      <c r="R120" s="3">
        <v>0.46811999999999998</v>
      </c>
      <c r="S120" s="3">
        <v>0.41682999999999998</v>
      </c>
      <c r="T120" s="3">
        <v>0.36692999999999998</v>
      </c>
      <c r="U120" s="3">
        <v>0.31918000000000002</v>
      </c>
      <c r="V120" s="3">
        <v>0.27424999999999999</v>
      </c>
      <c r="W120" s="3">
        <v>0.23269999999999999</v>
      </c>
      <c r="X120" s="3">
        <v>0.19489000000000001</v>
      </c>
      <c r="Y120" s="3">
        <v>0.16109000000000001</v>
      </c>
      <c r="Z120" s="3">
        <v>0.13136</v>
      </c>
      <c r="AA120" s="3">
        <v>0.10564999999999999</v>
      </c>
      <c r="AB120" s="3">
        <v>8.3790000000000003E-2</v>
      </c>
      <c r="AC120" s="3">
        <v>6.5519999999999995E-2</v>
      </c>
      <c r="AD120" s="3">
        <v>4.947E-2</v>
      </c>
      <c r="AE120" s="3">
        <v>3.7539999999999997E-2</v>
      </c>
      <c r="AF120" s="3">
        <v>2.8070000000000001E-2</v>
      </c>
      <c r="AG120" s="3">
        <v>2.068E-2</v>
      </c>
      <c r="AH120" s="3">
        <v>1.4999999999999999E-2</v>
      </c>
      <c r="AI120" s="3">
        <v>1.072E-2</v>
      </c>
      <c r="AJ120" s="3">
        <v>7.5500000000000003E-3</v>
      </c>
      <c r="AK120" s="3">
        <v>5.2300000000000003E-3</v>
      </c>
      <c r="AL120" s="3">
        <v>3.5699999999999998E-3</v>
      </c>
      <c r="AM120" s="3">
        <v>2.3999999999999998E-3</v>
      </c>
      <c r="AN120" s="3">
        <v>1.5900000000000001E-3</v>
      </c>
      <c r="AO120" s="3">
        <v>1.0399999999999999E-3</v>
      </c>
      <c r="AP120" s="3">
        <v>6.6E-4</v>
      </c>
      <c r="AQ120" s="3">
        <v>4.2000000000000002E-4</v>
      </c>
      <c r="AR120" s="3">
        <v>2.5999999999999998E-4</v>
      </c>
      <c r="AS120" s="3">
        <v>1.6000000000000001E-4</v>
      </c>
      <c r="AT120" s="3">
        <v>1E-4</v>
      </c>
      <c r="AU120" s="3">
        <v>5.0000000000000002E-5</v>
      </c>
      <c r="AV120" s="3">
        <v>0</v>
      </c>
      <c r="AW120" s="3">
        <v>0</v>
      </c>
      <c r="AX120" s="5">
        <f>P_A[[#This Row],[8+]]-P_A[[#This Row],[9+]]</f>
        <v>2.632000000000001E-2</v>
      </c>
      <c r="AY120" s="5">
        <f>P_A[[#This Row],[9+]]-P_A[[#This Row],[10+]]</f>
        <v>3.0349999999999988E-2</v>
      </c>
      <c r="AZ120" s="5">
        <f>P_A[[#This Row],[10+]]-P_A[[#This Row],[11+]]</f>
        <v>3.4430000000000072E-2</v>
      </c>
      <c r="BA120" s="5">
        <f>P_A[[#This Row],[11+]]-P_A[[#This Row],[12+]]</f>
        <v>3.839999999999999E-2</v>
      </c>
      <c r="BB120" s="5">
        <f>P_A[[#This Row],[12+]]-P_A[[#This Row],[13+]]</f>
        <v>4.549000000000003E-2</v>
      </c>
      <c r="BC120" s="5">
        <f>P_A[[#This Row],[13+]]-P_A[[#This Row],[14+]]</f>
        <v>4.5629999999999948E-2</v>
      </c>
      <c r="BD120" s="5">
        <f>P_A[[#This Row],[14+]]-P_A[[#This Row],[15+]]</f>
        <v>4.8309999999999964E-2</v>
      </c>
      <c r="BE120" s="5">
        <f>P_A[[#This Row],[15+]]-P_A[[#This Row],[16+]]</f>
        <v>5.0300000000000011E-2</v>
      </c>
      <c r="BF120" s="5">
        <f>P_A[[#This Row],[16+]]-P_A[[#This Row],[17+]]</f>
        <v>5.1480000000000081E-2</v>
      </c>
      <c r="BG120" s="5">
        <f>P_A[[#This Row],[17+]]-P_A[[#This Row],[18+]]</f>
        <v>5.1819999999999977E-2</v>
      </c>
      <c r="BH120" s="5">
        <f>P_A[[#This Row],[18+]]-P_A[[#This Row],[19+]]</f>
        <v>5.1290000000000002E-2</v>
      </c>
      <c r="BI120" s="5">
        <f>P_A[[#This Row],[19+]]-P_A[[#This Row],[20+]]</f>
        <v>4.99E-2</v>
      </c>
      <c r="BJ120" s="5">
        <f>P_A[[#This Row],[20+]]-P_A[[#This Row],[21+]]</f>
        <v>4.7749999999999959E-2</v>
      </c>
      <c r="BK120" s="5">
        <f>P_A[[#This Row],[21+]]-P_A[[#This Row],[22+]]</f>
        <v>4.4930000000000025E-2</v>
      </c>
      <c r="BL120" s="5">
        <f>P_A[[#This Row],[22+]]-P_A[[#This Row],[23+]]</f>
        <v>4.1550000000000004E-2</v>
      </c>
      <c r="BM120" s="5">
        <f>P_A[[#This Row],[23+]]-P_A[[#This Row],[24+]]</f>
        <v>3.7809999999999983E-2</v>
      </c>
      <c r="BN120" s="5">
        <f>P_A[[#This Row],[24+]]-P_A[[#This Row],[25+]]</f>
        <v>3.3799999999999997E-2</v>
      </c>
      <c r="BO120" s="5">
        <f>P_A[[#This Row],[25+]]-P_A[[#This Row],[26+]]</f>
        <v>2.9730000000000006E-2</v>
      </c>
      <c r="BP120" s="5">
        <f>P_A[[#This Row],[26+]]-P_A[[#This Row],[27+]]</f>
        <v>2.5710000000000011E-2</v>
      </c>
      <c r="BQ120" s="5">
        <f>P_A[[#This Row],[27+]]-P_A[[#This Row],[28+]]</f>
        <v>2.1859999999999991E-2</v>
      </c>
      <c r="BR120" s="5">
        <f>P_A[[#This Row],[28+]]-P_A[[#This Row],[29+]]</f>
        <v>1.8270000000000008E-2</v>
      </c>
      <c r="BS120" s="5">
        <f>P_A[[#This Row],[29+]]-P_A[[#This Row],[30+]]</f>
        <v>1.6049999999999995E-2</v>
      </c>
      <c r="BT120" s="5">
        <f>P_A[[#This Row],[30+]]-P_A[[#This Row],[31+]]</f>
        <v>1.1930000000000003E-2</v>
      </c>
      <c r="BU120" s="5">
        <f>P_A[[#This Row],[31+]]-P_A[[#This Row],[32+]]</f>
        <v>9.4699999999999958E-3</v>
      </c>
      <c r="BV120" s="5">
        <f>P_A[[#This Row],[32+]]-P_A[[#This Row],[33+]]</f>
        <v>7.3900000000000007E-3</v>
      </c>
      <c r="BW120" s="5">
        <f>P_A[[#This Row],[33+]]-P_A[[#This Row],[34+]]</f>
        <v>5.680000000000001E-3</v>
      </c>
      <c r="BX120" s="5">
        <f>P_A[[#This Row],[34+]]-P_A[[#This Row],[35+]]</f>
        <v>4.2799999999999991E-3</v>
      </c>
      <c r="BY120" s="5">
        <f>P_A[[#This Row],[35+]]-P_A[[#This Row],[36+]]</f>
        <v>3.1700000000000001E-3</v>
      </c>
      <c r="BZ120" s="5">
        <f>P_A[[#This Row],[36+]]-P_A[[#This Row],[37+]]</f>
        <v>2.32E-3</v>
      </c>
      <c r="CA120" s="5">
        <f>P_A[[#This Row],[37+]]-P_A[[#This Row],[38+]]</f>
        <v>1.6600000000000005E-3</v>
      </c>
      <c r="CB120" s="5">
        <f>P_A[[#This Row],[38+]]-P_A[[#This Row],[39+]]</f>
        <v>1.17E-3</v>
      </c>
      <c r="CC120" s="5">
        <f>P_A[[#This Row],[39+]]-P_A[[#This Row],[40+]]</f>
        <v>8.0999999999999974E-4</v>
      </c>
      <c r="CD120" s="5">
        <f>P_A[[#This Row],[40+]]-P_A[[#This Row],[41+]]</f>
        <v>5.5000000000000014E-4</v>
      </c>
      <c r="CE120" s="5">
        <f>P_A[[#This Row],[41+]]-P_A[[#This Row],[42+]]</f>
        <v>3.7999999999999991E-4</v>
      </c>
      <c r="CF120" s="5">
        <f>P_A[[#This Row],[42+]]-P_A[[#This Row],[43+]]</f>
        <v>2.3999999999999998E-4</v>
      </c>
      <c r="CG120" s="5">
        <f>P_A[[#This Row],[43+]]-P_A[[#This Row],[44+]]</f>
        <v>1.6000000000000004E-4</v>
      </c>
      <c r="CH120" s="5">
        <f>P_A[[#This Row],[44+]]-P_A[[#This Row],[45+]]</f>
        <v>9.9999999999999964E-5</v>
      </c>
      <c r="CI120" s="5">
        <f>P_A[[#This Row],[45+]]-P_A[[#This Row],[46+]]</f>
        <v>6.0000000000000008E-5</v>
      </c>
      <c r="CJ120" s="5">
        <f>P_A[[#This Row],[46+]]-P_A[[#This Row],[47+]]</f>
        <v>5.0000000000000002E-5</v>
      </c>
      <c r="CK120" s="5">
        <f>P_A[[#This Row],[47+]]-P_A[[#This Row],[48+]]</f>
        <v>5.0000000000000002E-5</v>
      </c>
      <c r="CL120" s="5">
        <f>P_A[[#This Row],[48+]]-P_A[[#This Row],[49+]]</f>
        <v>0</v>
      </c>
    </row>
    <row r="121" spans="1:90" x14ac:dyDescent="0.25">
      <c r="A121" s="10">
        <v>22400793</v>
      </c>
      <c r="B121" t="s">
        <v>261</v>
      </c>
      <c r="C121" t="s">
        <v>194</v>
      </c>
      <c r="D121" s="11">
        <v>0.83333333333333337</v>
      </c>
      <c r="E121" s="9" t="str">
        <f>HYPERLINK("https://www.nba.com/stats/player/1627884/boxscores-traditional", "Derrick Jones Jr.")</f>
        <v>Derrick Jones Jr.</v>
      </c>
      <c r="F121">
        <v>12.2</v>
      </c>
      <c r="G121" s="4">
        <v>3.8679999999999999</v>
      </c>
      <c r="H121" s="3">
        <v>0.86214000000000002</v>
      </c>
      <c r="I121" s="3">
        <v>0.79673000000000005</v>
      </c>
      <c r="J121" s="3">
        <v>0.71565999999999996</v>
      </c>
      <c r="K121" s="3">
        <v>0.62172000000000005</v>
      </c>
      <c r="L121" s="3">
        <v>0.51993999999999996</v>
      </c>
      <c r="M121" s="3">
        <v>0.41682999999999998</v>
      </c>
      <c r="N121" s="3">
        <v>0.31918000000000002</v>
      </c>
      <c r="O121" s="3">
        <v>0.23576</v>
      </c>
      <c r="P121" s="3">
        <v>0.16353999999999999</v>
      </c>
      <c r="Q121" s="3">
        <v>0.10749</v>
      </c>
      <c r="R121" s="3">
        <v>6.6809999999999994E-2</v>
      </c>
      <c r="S121" s="3">
        <v>3.9199999999999999E-2</v>
      </c>
      <c r="T121" s="3">
        <v>2.1690000000000001E-2</v>
      </c>
      <c r="U121" s="3">
        <v>1.1299999999999999E-2</v>
      </c>
      <c r="V121" s="3">
        <v>5.7000000000000002E-3</v>
      </c>
      <c r="W121" s="3">
        <v>2.64E-3</v>
      </c>
      <c r="X121" s="3">
        <v>1.14E-3</v>
      </c>
      <c r="Y121" s="3">
        <v>4.6999999999999999E-4</v>
      </c>
      <c r="Z121" s="3">
        <v>1.8000000000000001E-4</v>
      </c>
      <c r="AA121" s="3">
        <v>6.0000000000000002E-5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P_A[[#This Row],[8+]]-P_A[[#This Row],[9+]]</f>
        <v>6.5409999999999968E-2</v>
      </c>
      <c r="AY121" s="5">
        <f>P_A[[#This Row],[9+]]-P_A[[#This Row],[10+]]</f>
        <v>8.1070000000000086E-2</v>
      </c>
      <c r="AZ121" s="5">
        <f>P_A[[#This Row],[10+]]-P_A[[#This Row],[11+]]</f>
        <v>9.3939999999999912E-2</v>
      </c>
      <c r="BA121" s="5">
        <f>P_A[[#This Row],[11+]]-P_A[[#This Row],[12+]]</f>
        <v>0.10178000000000009</v>
      </c>
      <c r="BB121" s="5">
        <f>P_A[[#This Row],[12+]]-P_A[[#This Row],[13+]]</f>
        <v>0.10310999999999998</v>
      </c>
      <c r="BC121" s="5">
        <f>P_A[[#This Row],[13+]]-P_A[[#This Row],[14+]]</f>
        <v>9.7649999999999959E-2</v>
      </c>
      <c r="BD121" s="5">
        <f>P_A[[#This Row],[14+]]-P_A[[#This Row],[15+]]</f>
        <v>8.3420000000000022E-2</v>
      </c>
      <c r="BE121" s="5">
        <f>P_A[[#This Row],[15+]]-P_A[[#This Row],[16+]]</f>
        <v>7.2220000000000006E-2</v>
      </c>
      <c r="BF121" s="5">
        <f>P_A[[#This Row],[16+]]-P_A[[#This Row],[17+]]</f>
        <v>5.6049999999999989E-2</v>
      </c>
      <c r="BG121" s="5">
        <f>P_A[[#This Row],[17+]]-P_A[[#This Row],[18+]]</f>
        <v>4.0680000000000008E-2</v>
      </c>
      <c r="BH121" s="5">
        <f>P_A[[#This Row],[18+]]-P_A[[#This Row],[19+]]</f>
        <v>2.7609999999999996E-2</v>
      </c>
      <c r="BI121" s="5">
        <f>P_A[[#This Row],[19+]]-P_A[[#This Row],[20+]]</f>
        <v>1.7509999999999998E-2</v>
      </c>
      <c r="BJ121" s="5">
        <f>P_A[[#This Row],[20+]]-P_A[[#This Row],[21+]]</f>
        <v>1.0390000000000002E-2</v>
      </c>
      <c r="BK121" s="5">
        <f>P_A[[#This Row],[21+]]-P_A[[#This Row],[22+]]</f>
        <v>5.5999999999999991E-3</v>
      </c>
      <c r="BL121" s="5">
        <f>P_A[[#This Row],[22+]]-P_A[[#This Row],[23+]]</f>
        <v>3.0600000000000002E-3</v>
      </c>
      <c r="BM121" s="5">
        <f>P_A[[#This Row],[23+]]-P_A[[#This Row],[24+]]</f>
        <v>1.5E-3</v>
      </c>
      <c r="BN121" s="5">
        <f>P_A[[#This Row],[24+]]-P_A[[#This Row],[25+]]</f>
        <v>6.7000000000000002E-4</v>
      </c>
      <c r="BO121" s="5">
        <f>P_A[[#This Row],[25+]]-P_A[[#This Row],[26+]]</f>
        <v>2.9E-4</v>
      </c>
      <c r="BP121" s="5">
        <f>P_A[[#This Row],[26+]]-P_A[[#This Row],[27+]]</f>
        <v>1.2000000000000002E-4</v>
      </c>
      <c r="BQ121" s="5">
        <f>P_A[[#This Row],[27+]]-P_A[[#This Row],[28+]]</f>
        <v>6.0000000000000002E-5</v>
      </c>
      <c r="BR121" s="5">
        <f>P_A[[#This Row],[28+]]-P_A[[#This Row],[29+]]</f>
        <v>0</v>
      </c>
      <c r="BS121" s="5">
        <f>P_A[[#This Row],[29+]]-P_A[[#This Row],[30+]]</f>
        <v>0</v>
      </c>
      <c r="BT121" s="5">
        <f>P_A[[#This Row],[30+]]-P_A[[#This Row],[31+]]</f>
        <v>0</v>
      </c>
      <c r="BU121" s="5">
        <f>P_A[[#This Row],[31+]]-P_A[[#This Row],[32+]]</f>
        <v>0</v>
      </c>
      <c r="BV121" s="5">
        <f>P_A[[#This Row],[32+]]-P_A[[#This Row],[33+]]</f>
        <v>0</v>
      </c>
      <c r="BW121" s="5">
        <f>P_A[[#This Row],[33+]]-P_A[[#This Row],[34+]]</f>
        <v>0</v>
      </c>
      <c r="BX121" s="5">
        <f>P_A[[#This Row],[34+]]-P_A[[#This Row],[35+]]</f>
        <v>0</v>
      </c>
      <c r="BY121" s="5">
        <f>P_A[[#This Row],[35+]]-P_A[[#This Row],[36+]]</f>
        <v>0</v>
      </c>
      <c r="BZ121" s="5">
        <f>P_A[[#This Row],[36+]]-P_A[[#This Row],[37+]]</f>
        <v>0</v>
      </c>
      <c r="CA121" s="5">
        <f>P_A[[#This Row],[37+]]-P_A[[#This Row],[38+]]</f>
        <v>0</v>
      </c>
      <c r="CB121" s="5">
        <f>P_A[[#This Row],[38+]]-P_A[[#This Row],[39+]]</f>
        <v>0</v>
      </c>
      <c r="CC121" s="5">
        <f>P_A[[#This Row],[39+]]-P_A[[#This Row],[40+]]</f>
        <v>0</v>
      </c>
      <c r="CD121" s="5">
        <f>P_A[[#This Row],[40+]]-P_A[[#This Row],[41+]]</f>
        <v>0</v>
      </c>
      <c r="CE121" s="5">
        <f>P_A[[#This Row],[41+]]-P_A[[#This Row],[42+]]</f>
        <v>0</v>
      </c>
      <c r="CF121" s="5">
        <f>P_A[[#This Row],[42+]]-P_A[[#This Row],[43+]]</f>
        <v>0</v>
      </c>
      <c r="CG121" s="5">
        <f>P_A[[#This Row],[43+]]-P_A[[#This Row],[44+]]</f>
        <v>0</v>
      </c>
      <c r="CH121" s="5">
        <f>P_A[[#This Row],[44+]]-P_A[[#This Row],[45+]]</f>
        <v>0</v>
      </c>
      <c r="CI121" s="5">
        <f>P_A[[#This Row],[45+]]-P_A[[#This Row],[46+]]</f>
        <v>0</v>
      </c>
      <c r="CJ121" s="5">
        <f>P_A[[#This Row],[46+]]-P_A[[#This Row],[47+]]</f>
        <v>0</v>
      </c>
      <c r="CK121" s="5">
        <f>P_A[[#This Row],[47+]]-P_A[[#This Row],[48+]]</f>
        <v>0</v>
      </c>
      <c r="CL121" s="5">
        <f>P_A[[#This Row],[48+]]-P_A[[#This Row],[49+]]</f>
        <v>0</v>
      </c>
    </row>
    <row r="122" spans="1:90" x14ac:dyDescent="0.25">
      <c r="A122" s="10">
        <v>22400793</v>
      </c>
      <c r="B122" t="s">
        <v>261</v>
      </c>
      <c r="C122" t="s">
        <v>194</v>
      </c>
      <c r="D122" s="11">
        <v>0.83333333333333337</v>
      </c>
      <c r="E122" s="9" t="str">
        <f>HYPERLINK("https://www.nba.com/stats/player/203992/boxscores-traditional", "Bogdan Bogdanovic")</f>
        <v>Bogdan Bogdanovic</v>
      </c>
      <c r="F122">
        <v>8.5</v>
      </c>
      <c r="G122" s="4">
        <v>0.5</v>
      </c>
      <c r="H122" s="3">
        <v>0.84133999999999998</v>
      </c>
      <c r="I122" s="3">
        <v>0.15866</v>
      </c>
      <c r="J122" s="3">
        <v>1.3500000000000001E-3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P_A[[#This Row],[8+]]-P_A[[#This Row],[9+]]</f>
        <v>0.68267999999999995</v>
      </c>
      <c r="AY122" s="5">
        <f>P_A[[#This Row],[9+]]-P_A[[#This Row],[10+]]</f>
        <v>0.15731000000000001</v>
      </c>
      <c r="AZ122" s="5">
        <f>P_A[[#This Row],[10+]]-P_A[[#This Row],[11+]]</f>
        <v>1.3500000000000001E-3</v>
      </c>
      <c r="BA122" s="5">
        <f>P_A[[#This Row],[11+]]-P_A[[#This Row],[12+]]</f>
        <v>0</v>
      </c>
      <c r="BB122" s="5">
        <f>P_A[[#This Row],[12+]]-P_A[[#This Row],[13+]]</f>
        <v>0</v>
      </c>
      <c r="BC122" s="5">
        <f>P_A[[#This Row],[13+]]-P_A[[#This Row],[14+]]</f>
        <v>0</v>
      </c>
      <c r="BD122" s="5">
        <f>P_A[[#This Row],[14+]]-P_A[[#This Row],[15+]]</f>
        <v>0</v>
      </c>
      <c r="BE122" s="5">
        <f>P_A[[#This Row],[15+]]-P_A[[#This Row],[16+]]</f>
        <v>0</v>
      </c>
      <c r="BF122" s="5">
        <f>P_A[[#This Row],[16+]]-P_A[[#This Row],[17+]]</f>
        <v>0</v>
      </c>
      <c r="BG122" s="5">
        <f>P_A[[#This Row],[17+]]-P_A[[#This Row],[18+]]</f>
        <v>0</v>
      </c>
      <c r="BH122" s="5">
        <f>P_A[[#This Row],[18+]]-P_A[[#This Row],[19+]]</f>
        <v>0</v>
      </c>
      <c r="BI122" s="5">
        <f>P_A[[#This Row],[19+]]-P_A[[#This Row],[20+]]</f>
        <v>0</v>
      </c>
      <c r="BJ122" s="5">
        <f>P_A[[#This Row],[20+]]-P_A[[#This Row],[21+]]</f>
        <v>0</v>
      </c>
      <c r="BK122" s="5">
        <f>P_A[[#This Row],[21+]]-P_A[[#This Row],[22+]]</f>
        <v>0</v>
      </c>
      <c r="BL122" s="5">
        <f>P_A[[#This Row],[22+]]-P_A[[#This Row],[23+]]</f>
        <v>0</v>
      </c>
      <c r="BM122" s="5">
        <f>P_A[[#This Row],[23+]]-P_A[[#This Row],[24+]]</f>
        <v>0</v>
      </c>
      <c r="BN122" s="5">
        <f>P_A[[#This Row],[24+]]-P_A[[#This Row],[25+]]</f>
        <v>0</v>
      </c>
      <c r="BO122" s="5">
        <f>P_A[[#This Row],[25+]]-P_A[[#This Row],[26+]]</f>
        <v>0</v>
      </c>
      <c r="BP122" s="5">
        <f>P_A[[#This Row],[26+]]-P_A[[#This Row],[27+]]</f>
        <v>0</v>
      </c>
      <c r="BQ122" s="5">
        <f>P_A[[#This Row],[27+]]-P_A[[#This Row],[28+]]</f>
        <v>0</v>
      </c>
      <c r="BR122" s="5">
        <f>P_A[[#This Row],[28+]]-P_A[[#This Row],[29+]]</f>
        <v>0</v>
      </c>
      <c r="BS122" s="5">
        <f>P_A[[#This Row],[29+]]-P_A[[#This Row],[30+]]</f>
        <v>0</v>
      </c>
      <c r="BT122" s="5">
        <f>P_A[[#This Row],[30+]]-P_A[[#This Row],[31+]]</f>
        <v>0</v>
      </c>
      <c r="BU122" s="5">
        <f>P_A[[#This Row],[31+]]-P_A[[#This Row],[32+]]</f>
        <v>0</v>
      </c>
      <c r="BV122" s="5">
        <f>P_A[[#This Row],[32+]]-P_A[[#This Row],[33+]]</f>
        <v>0</v>
      </c>
      <c r="BW122" s="5">
        <f>P_A[[#This Row],[33+]]-P_A[[#This Row],[34+]]</f>
        <v>0</v>
      </c>
      <c r="BX122" s="5">
        <f>P_A[[#This Row],[34+]]-P_A[[#This Row],[35+]]</f>
        <v>0</v>
      </c>
      <c r="BY122" s="5">
        <f>P_A[[#This Row],[35+]]-P_A[[#This Row],[36+]]</f>
        <v>0</v>
      </c>
      <c r="BZ122" s="5">
        <f>P_A[[#This Row],[36+]]-P_A[[#This Row],[37+]]</f>
        <v>0</v>
      </c>
      <c r="CA122" s="5">
        <f>P_A[[#This Row],[37+]]-P_A[[#This Row],[38+]]</f>
        <v>0</v>
      </c>
      <c r="CB122" s="5">
        <f>P_A[[#This Row],[38+]]-P_A[[#This Row],[39+]]</f>
        <v>0</v>
      </c>
      <c r="CC122" s="5">
        <f>P_A[[#This Row],[39+]]-P_A[[#This Row],[40+]]</f>
        <v>0</v>
      </c>
      <c r="CD122" s="5">
        <f>P_A[[#This Row],[40+]]-P_A[[#This Row],[41+]]</f>
        <v>0</v>
      </c>
      <c r="CE122" s="5">
        <f>P_A[[#This Row],[41+]]-P_A[[#This Row],[42+]]</f>
        <v>0</v>
      </c>
      <c r="CF122" s="5">
        <f>P_A[[#This Row],[42+]]-P_A[[#This Row],[43+]]</f>
        <v>0</v>
      </c>
      <c r="CG122" s="5">
        <f>P_A[[#This Row],[43+]]-P_A[[#This Row],[44+]]</f>
        <v>0</v>
      </c>
      <c r="CH122" s="5">
        <f>P_A[[#This Row],[44+]]-P_A[[#This Row],[45+]]</f>
        <v>0</v>
      </c>
      <c r="CI122" s="5">
        <f>P_A[[#This Row],[45+]]-P_A[[#This Row],[46+]]</f>
        <v>0</v>
      </c>
      <c r="CJ122" s="5">
        <f>P_A[[#This Row],[46+]]-P_A[[#This Row],[47+]]</f>
        <v>0</v>
      </c>
      <c r="CK122" s="5">
        <f>P_A[[#This Row],[47+]]-P_A[[#This Row],[48+]]</f>
        <v>0</v>
      </c>
      <c r="CL122" s="5">
        <f>P_A[[#This Row],[48+]]-P_A[[#This Row],[49+]]</f>
        <v>0</v>
      </c>
    </row>
    <row r="123" spans="1:90" x14ac:dyDescent="0.25">
      <c r="A123" s="10">
        <v>22400793</v>
      </c>
      <c r="B123" t="s">
        <v>261</v>
      </c>
      <c r="C123" t="s">
        <v>194</v>
      </c>
      <c r="D123" s="11">
        <v>0.83333333333333337</v>
      </c>
      <c r="E123" s="9" t="str">
        <f>HYPERLINK("https://www.nba.com/stats/player/1629645/boxscores-traditional", "Kevin Porter Jr.")</f>
        <v>Kevin Porter Jr.</v>
      </c>
      <c r="F123">
        <v>13.67</v>
      </c>
      <c r="G123" s="4">
        <v>5.907</v>
      </c>
      <c r="H123" s="3">
        <v>0.83147000000000004</v>
      </c>
      <c r="I123" s="3">
        <v>0.78524000000000005</v>
      </c>
      <c r="J123" s="3">
        <v>0.73236999999999997</v>
      </c>
      <c r="K123" s="3">
        <v>0.67364000000000002</v>
      </c>
      <c r="L123" s="3">
        <v>0.61026000000000002</v>
      </c>
      <c r="M123" s="3">
        <v>0.54379999999999995</v>
      </c>
      <c r="N123" s="3">
        <v>0.47608</v>
      </c>
      <c r="O123" s="3">
        <v>0.40905000000000002</v>
      </c>
      <c r="P123" s="3">
        <v>0.34827000000000002</v>
      </c>
      <c r="Q123" s="3">
        <v>0.28774</v>
      </c>
      <c r="R123" s="3">
        <v>0.23269999999999999</v>
      </c>
      <c r="S123" s="3">
        <v>0.18406</v>
      </c>
      <c r="T123" s="3">
        <v>0.14230999999999999</v>
      </c>
      <c r="U123" s="3">
        <v>0.10749</v>
      </c>
      <c r="V123" s="3">
        <v>7.9269999999999993E-2</v>
      </c>
      <c r="W123" s="3">
        <v>5.7049999999999997E-2</v>
      </c>
      <c r="X123" s="3">
        <v>4.0059999999999998E-2</v>
      </c>
      <c r="Y123" s="3">
        <v>2.743E-2</v>
      </c>
      <c r="Z123" s="3">
        <v>1.831E-2</v>
      </c>
      <c r="AA123" s="3">
        <v>1.191E-2</v>
      </c>
      <c r="AB123" s="3">
        <v>7.5500000000000003E-3</v>
      </c>
      <c r="AC123" s="3">
        <v>4.6600000000000001E-3</v>
      </c>
      <c r="AD123" s="3">
        <v>2.8900000000000002E-3</v>
      </c>
      <c r="AE123" s="3">
        <v>1.6900000000000001E-3</v>
      </c>
      <c r="AF123" s="3">
        <v>9.7000000000000005E-4</v>
      </c>
      <c r="AG123" s="3">
        <v>5.4000000000000001E-4</v>
      </c>
      <c r="AH123" s="3">
        <v>2.9E-4</v>
      </c>
      <c r="AI123" s="3">
        <v>1.4999999999999999E-4</v>
      </c>
      <c r="AJ123" s="3">
        <v>8.0000000000000007E-5</v>
      </c>
      <c r="AK123" s="3">
        <v>4.0000000000000003E-5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P_A[[#This Row],[8+]]-P_A[[#This Row],[9+]]</f>
        <v>4.6229999999999993E-2</v>
      </c>
      <c r="AY123" s="5">
        <f>P_A[[#This Row],[9+]]-P_A[[#This Row],[10+]]</f>
        <v>5.2870000000000084E-2</v>
      </c>
      <c r="AZ123" s="5">
        <f>P_A[[#This Row],[10+]]-P_A[[#This Row],[11+]]</f>
        <v>5.8729999999999949E-2</v>
      </c>
      <c r="BA123" s="5">
        <f>P_A[[#This Row],[11+]]-P_A[[#This Row],[12+]]</f>
        <v>6.3379999999999992E-2</v>
      </c>
      <c r="BB123" s="5">
        <f>P_A[[#This Row],[12+]]-P_A[[#This Row],[13+]]</f>
        <v>6.6460000000000075E-2</v>
      </c>
      <c r="BC123" s="5">
        <f>P_A[[#This Row],[13+]]-P_A[[#This Row],[14+]]</f>
        <v>6.7719999999999947E-2</v>
      </c>
      <c r="BD123" s="5">
        <f>P_A[[#This Row],[14+]]-P_A[[#This Row],[15+]]</f>
        <v>6.7029999999999978E-2</v>
      </c>
      <c r="BE123" s="5">
        <f>P_A[[#This Row],[15+]]-P_A[[#This Row],[16+]]</f>
        <v>6.0780000000000001E-2</v>
      </c>
      <c r="BF123" s="5">
        <f>P_A[[#This Row],[16+]]-P_A[[#This Row],[17+]]</f>
        <v>6.0530000000000028E-2</v>
      </c>
      <c r="BG123" s="5">
        <f>P_A[[#This Row],[17+]]-P_A[[#This Row],[18+]]</f>
        <v>5.5040000000000006E-2</v>
      </c>
      <c r="BH123" s="5">
        <f>P_A[[#This Row],[18+]]-P_A[[#This Row],[19+]]</f>
        <v>4.8639999999999989E-2</v>
      </c>
      <c r="BI123" s="5">
        <f>P_A[[#This Row],[19+]]-P_A[[#This Row],[20+]]</f>
        <v>4.1750000000000009E-2</v>
      </c>
      <c r="BJ123" s="5">
        <f>P_A[[#This Row],[20+]]-P_A[[#This Row],[21+]]</f>
        <v>3.481999999999999E-2</v>
      </c>
      <c r="BK123" s="5">
        <f>P_A[[#This Row],[21+]]-P_A[[#This Row],[22+]]</f>
        <v>2.8220000000000009E-2</v>
      </c>
      <c r="BL123" s="5">
        <f>P_A[[#This Row],[22+]]-P_A[[#This Row],[23+]]</f>
        <v>2.2219999999999997E-2</v>
      </c>
      <c r="BM123" s="5">
        <f>P_A[[#This Row],[23+]]-P_A[[#This Row],[24+]]</f>
        <v>1.6989999999999998E-2</v>
      </c>
      <c r="BN123" s="5">
        <f>P_A[[#This Row],[24+]]-P_A[[#This Row],[25+]]</f>
        <v>1.2629999999999999E-2</v>
      </c>
      <c r="BO123" s="5">
        <f>P_A[[#This Row],[25+]]-P_A[[#This Row],[26+]]</f>
        <v>9.1199999999999996E-3</v>
      </c>
      <c r="BP123" s="5">
        <f>P_A[[#This Row],[26+]]-P_A[[#This Row],[27+]]</f>
        <v>6.3999999999999994E-3</v>
      </c>
      <c r="BQ123" s="5">
        <f>P_A[[#This Row],[27+]]-P_A[[#This Row],[28+]]</f>
        <v>4.3600000000000002E-3</v>
      </c>
      <c r="BR123" s="5">
        <f>P_A[[#This Row],[28+]]-P_A[[#This Row],[29+]]</f>
        <v>2.8900000000000002E-3</v>
      </c>
      <c r="BS123" s="5">
        <f>P_A[[#This Row],[29+]]-P_A[[#This Row],[30+]]</f>
        <v>1.7699999999999999E-3</v>
      </c>
      <c r="BT123" s="5">
        <f>P_A[[#This Row],[30+]]-P_A[[#This Row],[31+]]</f>
        <v>1.2000000000000001E-3</v>
      </c>
      <c r="BU123" s="5">
        <f>P_A[[#This Row],[31+]]-P_A[[#This Row],[32+]]</f>
        <v>7.2000000000000005E-4</v>
      </c>
      <c r="BV123" s="5">
        <f>P_A[[#This Row],[32+]]-P_A[[#This Row],[33+]]</f>
        <v>4.3000000000000004E-4</v>
      </c>
      <c r="BW123" s="5">
        <f>P_A[[#This Row],[33+]]-P_A[[#This Row],[34+]]</f>
        <v>2.5000000000000001E-4</v>
      </c>
      <c r="BX123" s="5">
        <f>P_A[[#This Row],[34+]]-P_A[[#This Row],[35+]]</f>
        <v>1.4000000000000001E-4</v>
      </c>
      <c r="BY123" s="5">
        <f>P_A[[#This Row],[35+]]-P_A[[#This Row],[36+]]</f>
        <v>6.999999999999998E-5</v>
      </c>
      <c r="BZ123" s="5">
        <f>P_A[[#This Row],[36+]]-P_A[[#This Row],[37+]]</f>
        <v>4.0000000000000003E-5</v>
      </c>
      <c r="CA123" s="5">
        <f>P_A[[#This Row],[37+]]-P_A[[#This Row],[38+]]</f>
        <v>4.0000000000000003E-5</v>
      </c>
      <c r="CB123" s="5">
        <f>P_A[[#This Row],[38+]]-P_A[[#This Row],[39+]]</f>
        <v>0</v>
      </c>
      <c r="CC123" s="5">
        <f>P_A[[#This Row],[39+]]-P_A[[#This Row],[40+]]</f>
        <v>0</v>
      </c>
      <c r="CD123" s="5">
        <f>P_A[[#This Row],[40+]]-P_A[[#This Row],[41+]]</f>
        <v>0</v>
      </c>
      <c r="CE123" s="5">
        <f>P_A[[#This Row],[41+]]-P_A[[#This Row],[42+]]</f>
        <v>0</v>
      </c>
      <c r="CF123" s="5">
        <f>P_A[[#This Row],[42+]]-P_A[[#This Row],[43+]]</f>
        <v>0</v>
      </c>
      <c r="CG123" s="5">
        <f>P_A[[#This Row],[43+]]-P_A[[#This Row],[44+]]</f>
        <v>0</v>
      </c>
      <c r="CH123" s="5">
        <f>P_A[[#This Row],[44+]]-P_A[[#This Row],[45+]]</f>
        <v>0</v>
      </c>
      <c r="CI123" s="5">
        <f>P_A[[#This Row],[45+]]-P_A[[#This Row],[46+]]</f>
        <v>0</v>
      </c>
      <c r="CJ123" s="5">
        <f>P_A[[#This Row],[46+]]-P_A[[#This Row],[47+]]</f>
        <v>0</v>
      </c>
      <c r="CK123" s="5">
        <f>P_A[[#This Row],[47+]]-P_A[[#This Row],[48+]]</f>
        <v>0</v>
      </c>
      <c r="CL123" s="5">
        <f>P_A[[#This Row],[48+]]-P_A[[#This Row],[49+]]</f>
        <v>0</v>
      </c>
    </row>
    <row r="124" spans="1:90" x14ac:dyDescent="0.25">
      <c r="A124" s="10">
        <v>22400793</v>
      </c>
      <c r="B124" t="s">
        <v>261</v>
      </c>
      <c r="C124" t="s">
        <v>194</v>
      </c>
      <c r="D124" s="11">
        <v>0.83333333333333337</v>
      </c>
      <c r="E124" s="9" t="str">
        <f>HYPERLINK("https://www.nba.com/stats/player/1627739/boxscores-traditional", "Kris Dunn")</f>
        <v>Kris Dunn</v>
      </c>
      <c r="F124">
        <v>9.1999999999999993</v>
      </c>
      <c r="G124" s="4">
        <v>5.1920000000000002</v>
      </c>
      <c r="H124" s="3">
        <v>0.59094999999999998</v>
      </c>
      <c r="I124" s="3">
        <v>0.51595000000000002</v>
      </c>
      <c r="J124" s="3">
        <v>0.44037999999999999</v>
      </c>
      <c r="K124" s="3">
        <v>0.36316999999999999</v>
      </c>
      <c r="L124" s="3">
        <v>0.29459999999999997</v>
      </c>
      <c r="M124" s="3">
        <v>0.23269999999999999</v>
      </c>
      <c r="N124" s="3">
        <v>0.17879</v>
      </c>
      <c r="O124" s="3">
        <v>0.13136</v>
      </c>
      <c r="P124" s="3">
        <v>9.5100000000000004E-2</v>
      </c>
      <c r="Q124" s="3">
        <v>6.6809999999999994E-2</v>
      </c>
      <c r="R124" s="3">
        <v>4.5510000000000002E-2</v>
      </c>
      <c r="S124" s="3">
        <v>2.938E-2</v>
      </c>
      <c r="T124" s="3">
        <v>1.8759999999999999E-2</v>
      </c>
      <c r="U124" s="3">
        <v>1.1599999999999999E-2</v>
      </c>
      <c r="V124" s="3">
        <v>6.7600000000000004E-3</v>
      </c>
      <c r="W124" s="3">
        <v>3.9100000000000003E-3</v>
      </c>
      <c r="X124" s="3">
        <v>2.1900000000000001E-3</v>
      </c>
      <c r="Y124" s="3">
        <v>1.1800000000000001E-3</v>
      </c>
      <c r="Z124" s="3">
        <v>5.9999999999999995E-4</v>
      </c>
      <c r="AA124" s="3">
        <v>2.9999999999999997E-4</v>
      </c>
      <c r="AB124" s="3">
        <v>1.4999999999999999E-4</v>
      </c>
      <c r="AC124" s="3">
        <v>6.9999999999999994E-5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P_A[[#This Row],[8+]]-P_A[[#This Row],[9+]]</f>
        <v>7.4999999999999956E-2</v>
      </c>
      <c r="AY124" s="5">
        <f>P_A[[#This Row],[9+]]-P_A[[#This Row],[10+]]</f>
        <v>7.5570000000000026E-2</v>
      </c>
      <c r="AZ124" s="5">
        <f>P_A[[#This Row],[10+]]-P_A[[#This Row],[11+]]</f>
        <v>7.7210000000000001E-2</v>
      </c>
      <c r="BA124" s="5">
        <f>P_A[[#This Row],[11+]]-P_A[[#This Row],[12+]]</f>
        <v>6.857000000000002E-2</v>
      </c>
      <c r="BB124" s="5">
        <f>P_A[[#This Row],[12+]]-P_A[[#This Row],[13+]]</f>
        <v>6.1899999999999983E-2</v>
      </c>
      <c r="BC124" s="5">
        <f>P_A[[#This Row],[13+]]-P_A[[#This Row],[14+]]</f>
        <v>5.3909999999999986E-2</v>
      </c>
      <c r="BD124" s="5">
        <f>P_A[[#This Row],[14+]]-P_A[[#This Row],[15+]]</f>
        <v>4.743E-2</v>
      </c>
      <c r="BE124" s="5">
        <f>P_A[[#This Row],[15+]]-P_A[[#This Row],[16+]]</f>
        <v>3.6260000000000001E-2</v>
      </c>
      <c r="BF124" s="5">
        <f>P_A[[#This Row],[16+]]-P_A[[#This Row],[17+]]</f>
        <v>2.829000000000001E-2</v>
      </c>
      <c r="BG124" s="5">
        <f>P_A[[#This Row],[17+]]-P_A[[#This Row],[18+]]</f>
        <v>2.1299999999999993E-2</v>
      </c>
      <c r="BH124" s="5">
        <f>P_A[[#This Row],[18+]]-P_A[[#This Row],[19+]]</f>
        <v>1.6130000000000002E-2</v>
      </c>
      <c r="BI124" s="5">
        <f>P_A[[#This Row],[19+]]-P_A[[#This Row],[20+]]</f>
        <v>1.0620000000000001E-2</v>
      </c>
      <c r="BJ124" s="5">
        <f>P_A[[#This Row],[20+]]-P_A[[#This Row],[21+]]</f>
        <v>7.1599999999999997E-3</v>
      </c>
      <c r="BK124" s="5">
        <f>P_A[[#This Row],[21+]]-P_A[[#This Row],[22+]]</f>
        <v>4.8399999999999988E-3</v>
      </c>
      <c r="BL124" s="5">
        <f>P_A[[#This Row],[22+]]-P_A[[#This Row],[23+]]</f>
        <v>2.8500000000000001E-3</v>
      </c>
      <c r="BM124" s="5">
        <f>P_A[[#This Row],[23+]]-P_A[[#This Row],[24+]]</f>
        <v>1.7200000000000002E-3</v>
      </c>
      <c r="BN124" s="5">
        <f>P_A[[#This Row],[24+]]-P_A[[#This Row],[25+]]</f>
        <v>1.01E-3</v>
      </c>
      <c r="BO124" s="5">
        <f>P_A[[#This Row],[25+]]-P_A[[#This Row],[26+]]</f>
        <v>5.8000000000000011E-4</v>
      </c>
      <c r="BP124" s="5">
        <f>P_A[[#This Row],[26+]]-P_A[[#This Row],[27+]]</f>
        <v>2.9999999999999997E-4</v>
      </c>
      <c r="BQ124" s="5">
        <f>P_A[[#This Row],[27+]]-P_A[[#This Row],[28+]]</f>
        <v>1.4999999999999999E-4</v>
      </c>
      <c r="BR124" s="5">
        <f>P_A[[#This Row],[28+]]-P_A[[#This Row],[29+]]</f>
        <v>7.9999999999999993E-5</v>
      </c>
      <c r="BS124" s="5">
        <f>P_A[[#This Row],[29+]]-P_A[[#This Row],[30+]]</f>
        <v>6.9999999999999994E-5</v>
      </c>
      <c r="BT124" s="5">
        <f>P_A[[#This Row],[30+]]-P_A[[#This Row],[31+]]</f>
        <v>0</v>
      </c>
      <c r="BU124" s="5">
        <f>P_A[[#This Row],[31+]]-P_A[[#This Row],[32+]]</f>
        <v>0</v>
      </c>
      <c r="BV124" s="5">
        <f>P_A[[#This Row],[32+]]-P_A[[#This Row],[33+]]</f>
        <v>0</v>
      </c>
      <c r="BW124" s="5">
        <f>P_A[[#This Row],[33+]]-P_A[[#This Row],[34+]]</f>
        <v>0</v>
      </c>
      <c r="BX124" s="5">
        <f>P_A[[#This Row],[34+]]-P_A[[#This Row],[35+]]</f>
        <v>0</v>
      </c>
      <c r="BY124" s="5">
        <f>P_A[[#This Row],[35+]]-P_A[[#This Row],[36+]]</f>
        <v>0</v>
      </c>
      <c r="BZ124" s="5">
        <f>P_A[[#This Row],[36+]]-P_A[[#This Row],[37+]]</f>
        <v>0</v>
      </c>
      <c r="CA124" s="5">
        <f>P_A[[#This Row],[37+]]-P_A[[#This Row],[38+]]</f>
        <v>0</v>
      </c>
      <c r="CB124" s="5">
        <f>P_A[[#This Row],[38+]]-P_A[[#This Row],[39+]]</f>
        <v>0</v>
      </c>
      <c r="CC124" s="5">
        <f>P_A[[#This Row],[39+]]-P_A[[#This Row],[40+]]</f>
        <v>0</v>
      </c>
      <c r="CD124" s="5">
        <f>P_A[[#This Row],[40+]]-P_A[[#This Row],[41+]]</f>
        <v>0</v>
      </c>
      <c r="CE124" s="5">
        <f>P_A[[#This Row],[41+]]-P_A[[#This Row],[42+]]</f>
        <v>0</v>
      </c>
      <c r="CF124" s="5">
        <f>P_A[[#This Row],[42+]]-P_A[[#This Row],[43+]]</f>
        <v>0</v>
      </c>
      <c r="CG124" s="5">
        <f>P_A[[#This Row],[43+]]-P_A[[#This Row],[44+]]</f>
        <v>0</v>
      </c>
      <c r="CH124" s="5">
        <f>P_A[[#This Row],[44+]]-P_A[[#This Row],[45+]]</f>
        <v>0</v>
      </c>
      <c r="CI124" s="5">
        <f>P_A[[#This Row],[45+]]-P_A[[#This Row],[46+]]</f>
        <v>0</v>
      </c>
      <c r="CJ124" s="5">
        <f>P_A[[#This Row],[46+]]-P_A[[#This Row],[47+]]</f>
        <v>0</v>
      </c>
      <c r="CK124" s="5">
        <f>P_A[[#This Row],[47+]]-P_A[[#This Row],[48+]]</f>
        <v>0</v>
      </c>
      <c r="CL124" s="5">
        <f>P_A[[#This Row],[48+]]-P_A[[#This Row],[49+]]</f>
        <v>0</v>
      </c>
    </row>
    <row r="125" spans="1:90" x14ac:dyDescent="0.25">
      <c r="A125" s="10">
        <v>22400793</v>
      </c>
      <c r="B125" t="s">
        <v>261</v>
      </c>
      <c r="C125" t="s">
        <v>194</v>
      </c>
      <c r="D125" s="11">
        <v>0.83333333333333337</v>
      </c>
      <c r="E125" s="9" t="str">
        <f>HYPERLINK("https://www.nba.com/stats/player/1628964/boxscores-traditional", "Mo Bamba")</f>
        <v>Mo Bamba</v>
      </c>
      <c r="F125">
        <v>8.4</v>
      </c>
      <c r="G125" s="4">
        <v>3.3820000000000001</v>
      </c>
      <c r="H125" s="3">
        <v>0.54776000000000002</v>
      </c>
      <c r="I125" s="3">
        <v>0.42858000000000002</v>
      </c>
      <c r="J125" s="3">
        <v>0.31918000000000002</v>
      </c>
      <c r="K125" s="3">
        <v>0.22065000000000001</v>
      </c>
      <c r="L125" s="3">
        <v>0.14457</v>
      </c>
      <c r="M125" s="3">
        <v>8.6910000000000001E-2</v>
      </c>
      <c r="N125" s="3">
        <v>4.8460000000000003E-2</v>
      </c>
      <c r="O125" s="3">
        <v>2.5590000000000002E-2</v>
      </c>
      <c r="P125" s="3">
        <v>1.222E-2</v>
      </c>
      <c r="Q125" s="3">
        <v>5.5399999999999998E-3</v>
      </c>
      <c r="R125" s="3">
        <v>2.2599999999999999E-3</v>
      </c>
      <c r="S125" s="3">
        <v>8.7000000000000001E-4</v>
      </c>
      <c r="T125" s="3">
        <v>2.9999999999999997E-4</v>
      </c>
      <c r="U125" s="3">
        <v>1E-4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P_A[[#This Row],[8+]]-P_A[[#This Row],[9+]]</f>
        <v>0.11918000000000001</v>
      </c>
      <c r="AY125" s="5">
        <f>P_A[[#This Row],[9+]]-P_A[[#This Row],[10+]]</f>
        <v>0.1094</v>
      </c>
      <c r="AZ125" s="5">
        <f>P_A[[#This Row],[10+]]-P_A[[#This Row],[11+]]</f>
        <v>9.8530000000000006E-2</v>
      </c>
      <c r="BA125" s="5">
        <f>P_A[[#This Row],[11+]]-P_A[[#This Row],[12+]]</f>
        <v>7.6080000000000009E-2</v>
      </c>
      <c r="BB125" s="5">
        <f>P_A[[#This Row],[12+]]-P_A[[#This Row],[13+]]</f>
        <v>5.7660000000000003E-2</v>
      </c>
      <c r="BC125" s="5">
        <f>P_A[[#This Row],[13+]]-P_A[[#This Row],[14+]]</f>
        <v>3.8449999999999998E-2</v>
      </c>
      <c r="BD125" s="5">
        <f>P_A[[#This Row],[14+]]-P_A[[#This Row],[15+]]</f>
        <v>2.2870000000000001E-2</v>
      </c>
      <c r="BE125" s="5">
        <f>P_A[[#This Row],[15+]]-P_A[[#This Row],[16+]]</f>
        <v>1.3370000000000002E-2</v>
      </c>
      <c r="BF125" s="5">
        <f>P_A[[#This Row],[16+]]-P_A[[#This Row],[17+]]</f>
        <v>6.6800000000000002E-3</v>
      </c>
      <c r="BG125" s="5">
        <f>P_A[[#This Row],[17+]]-P_A[[#This Row],[18+]]</f>
        <v>3.2799999999999999E-3</v>
      </c>
      <c r="BH125" s="5">
        <f>P_A[[#This Row],[18+]]-P_A[[#This Row],[19+]]</f>
        <v>1.3899999999999997E-3</v>
      </c>
      <c r="BI125" s="5">
        <f>P_A[[#This Row],[19+]]-P_A[[#This Row],[20+]]</f>
        <v>5.6999999999999998E-4</v>
      </c>
      <c r="BJ125" s="5">
        <f>P_A[[#This Row],[20+]]-P_A[[#This Row],[21+]]</f>
        <v>1.9999999999999998E-4</v>
      </c>
      <c r="BK125" s="5">
        <f>P_A[[#This Row],[21+]]-P_A[[#This Row],[22+]]</f>
        <v>1E-4</v>
      </c>
      <c r="BL125" s="5">
        <f>P_A[[#This Row],[22+]]-P_A[[#This Row],[23+]]</f>
        <v>0</v>
      </c>
      <c r="BM125" s="5">
        <f>P_A[[#This Row],[23+]]-P_A[[#This Row],[24+]]</f>
        <v>0</v>
      </c>
      <c r="BN125" s="5">
        <f>P_A[[#This Row],[24+]]-P_A[[#This Row],[25+]]</f>
        <v>0</v>
      </c>
      <c r="BO125" s="5">
        <f>P_A[[#This Row],[25+]]-P_A[[#This Row],[26+]]</f>
        <v>0</v>
      </c>
      <c r="BP125" s="5">
        <f>P_A[[#This Row],[26+]]-P_A[[#This Row],[27+]]</f>
        <v>0</v>
      </c>
      <c r="BQ125" s="5">
        <f>P_A[[#This Row],[27+]]-P_A[[#This Row],[28+]]</f>
        <v>0</v>
      </c>
      <c r="BR125" s="5">
        <f>P_A[[#This Row],[28+]]-P_A[[#This Row],[29+]]</f>
        <v>0</v>
      </c>
      <c r="BS125" s="5">
        <f>P_A[[#This Row],[29+]]-P_A[[#This Row],[30+]]</f>
        <v>0</v>
      </c>
      <c r="BT125" s="5">
        <f>P_A[[#This Row],[30+]]-P_A[[#This Row],[31+]]</f>
        <v>0</v>
      </c>
      <c r="BU125" s="5">
        <f>P_A[[#This Row],[31+]]-P_A[[#This Row],[32+]]</f>
        <v>0</v>
      </c>
      <c r="BV125" s="5">
        <f>P_A[[#This Row],[32+]]-P_A[[#This Row],[33+]]</f>
        <v>0</v>
      </c>
      <c r="BW125" s="5">
        <f>P_A[[#This Row],[33+]]-P_A[[#This Row],[34+]]</f>
        <v>0</v>
      </c>
      <c r="BX125" s="5">
        <f>P_A[[#This Row],[34+]]-P_A[[#This Row],[35+]]</f>
        <v>0</v>
      </c>
      <c r="BY125" s="5">
        <f>P_A[[#This Row],[35+]]-P_A[[#This Row],[36+]]</f>
        <v>0</v>
      </c>
      <c r="BZ125" s="5">
        <f>P_A[[#This Row],[36+]]-P_A[[#This Row],[37+]]</f>
        <v>0</v>
      </c>
      <c r="CA125" s="5">
        <f>P_A[[#This Row],[37+]]-P_A[[#This Row],[38+]]</f>
        <v>0</v>
      </c>
      <c r="CB125" s="5">
        <f>P_A[[#This Row],[38+]]-P_A[[#This Row],[39+]]</f>
        <v>0</v>
      </c>
      <c r="CC125" s="5">
        <f>P_A[[#This Row],[39+]]-P_A[[#This Row],[40+]]</f>
        <v>0</v>
      </c>
      <c r="CD125" s="5">
        <f>P_A[[#This Row],[40+]]-P_A[[#This Row],[41+]]</f>
        <v>0</v>
      </c>
      <c r="CE125" s="5">
        <f>P_A[[#This Row],[41+]]-P_A[[#This Row],[42+]]</f>
        <v>0</v>
      </c>
      <c r="CF125" s="5">
        <f>P_A[[#This Row],[42+]]-P_A[[#This Row],[43+]]</f>
        <v>0</v>
      </c>
      <c r="CG125" s="5">
        <f>P_A[[#This Row],[43+]]-P_A[[#This Row],[44+]]</f>
        <v>0</v>
      </c>
      <c r="CH125" s="5">
        <f>P_A[[#This Row],[44+]]-P_A[[#This Row],[45+]]</f>
        <v>0</v>
      </c>
      <c r="CI125" s="5">
        <f>P_A[[#This Row],[45+]]-P_A[[#This Row],[46+]]</f>
        <v>0</v>
      </c>
      <c r="CJ125" s="5">
        <f>P_A[[#This Row],[46+]]-P_A[[#This Row],[47+]]</f>
        <v>0</v>
      </c>
      <c r="CK125" s="5">
        <f>P_A[[#This Row],[47+]]-P_A[[#This Row],[48+]]</f>
        <v>0</v>
      </c>
      <c r="CL125" s="5">
        <f>P_A[[#This Row],[48+]]-P_A[[#This Row],[49+]]</f>
        <v>0</v>
      </c>
    </row>
    <row r="126" spans="1:90" x14ac:dyDescent="0.25">
      <c r="A126" s="10">
        <v>22400794</v>
      </c>
      <c r="B126" t="s">
        <v>164</v>
      </c>
      <c r="C126" t="s">
        <v>79</v>
      </c>
      <c r="D126" s="11">
        <v>0.875</v>
      </c>
      <c r="E126" s="9" t="str">
        <f>HYPERLINK("https://www.nba.com/stats/player/1630163/boxscores-traditional", "LaMelo Ball")</f>
        <v>LaMelo Ball</v>
      </c>
      <c r="F126">
        <v>31.8</v>
      </c>
      <c r="G126" s="4">
        <v>2.04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1</v>
      </c>
      <c r="U126" s="3">
        <v>1</v>
      </c>
      <c r="V126" s="3">
        <v>1</v>
      </c>
      <c r="W126" s="3">
        <v>1</v>
      </c>
      <c r="X126" s="3">
        <v>0.99992999999999999</v>
      </c>
      <c r="Y126" s="3">
        <v>0.99956999999999996</v>
      </c>
      <c r="Z126" s="3">
        <v>0.99773999999999996</v>
      </c>
      <c r="AA126" s="3">
        <v>0.99060999999999999</v>
      </c>
      <c r="AB126" s="3">
        <v>0.96855999999999998</v>
      </c>
      <c r="AC126" s="3">
        <v>0.91466000000000003</v>
      </c>
      <c r="AD126" s="3">
        <v>0.81057000000000001</v>
      </c>
      <c r="AE126" s="3">
        <v>0.65173000000000003</v>
      </c>
      <c r="AF126" s="3">
        <v>0.46017000000000002</v>
      </c>
      <c r="AG126" s="3">
        <v>0.27760000000000001</v>
      </c>
      <c r="AH126" s="3">
        <v>0.14007</v>
      </c>
      <c r="AI126" s="3">
        <v>5.8209999999999998E-2</v>
      </c>
      <c r="AJ126" s="3">
        <v>1.9699999999999999E-2</v>
      </c>
      <c r="AK126" s="3">
        <v>5.3899999999999998E-3</v>
      </c>
      <c r="AL126" s="3">
        <v>1.1800000000000001E-3</v>
      </c>
      <c r="AM126" s="3">
        <v>2.1000000000000001E-4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P_A[[#This Row],[8+]]-P_A[[#This Row],[9+]]</f>
        <v>0</v>
      </c>
      <c r="AY126" s="5">
        <f>P_A[[#This Row],[9+]]-P_A[[#This Row],[10+]]</f>
        <v>0</v>
      </c>
      <c r="AZ126" s="5">
        <f>P_A[[#This Row],[10+]]-P_A[[#This Row],[11+]]</f>
        <v>0</v>
      </c>
      <c r="BA126" s="5">
        <f>P_A[[#This Row],[11+]]-P_A[[#This Row],[12+]]</f>
        <v>0</v>
      </c>
      <c r="BB126" s="5">
        <f>P_A[[#This Row],[12+]]-P_A[[#This Row],[13+]]</f>
        <v>0</v>
      </c>
      <c r="BC126" s="5">
        <f>P_A[[#This Row],[13+]]-P_A[[#This Row],[14+]]</f>
        <v>0</v>
      </c>
      <c r="BD126" s="5">
        <f>P_A[[#This Row],[14+]]-P_A[[#This Row],[15+]]</f>
        <v>0</v>
      </c>
      <c r="BE126" s="5">
        <f>P_A[[#This Row],[15+]]-P_A[[#This Row],[16+]]</f>
        <v>0</v>
      </c>
      <c r="BF126" s="5">
        <f>P_A[[#This Row],[16+]]-P_A[[#This Row],[17+]]</f>
        <v>0</v>
      </c>
      <c r="BG126" s="5">
        <f>P_A[[#This Row],[17+]]-P_A[[#This Row],[18+]]</f>
        <v>0</v>
      </c>
      <c r="BH126" s="5">
        <f>P_A[[#This Row],[18+]]-P_A[[#This Row],[19+]]</f>
        <v>0</v>
      </c>
      <c r="BI126" s="5">
        <f>P_A[[#This Row],[19+]]-P_A[[#This Row],[20+]]</f>
        <v>0</v>
      </c>
      <c r="BJ126" s="5">
        <f>P_A[[#This Row],[20+]]-P_A[[#This Row],[21+]]</f>
        <v>0</v>
      </c>
      <c r="BK126" s="5">
        <f>P_A[[#This Row],[21+]]-P_A[[#This Row],[22+]]</f>
        <v>0</v>
      </c>
      <c r="BL126" s="5">
        <f>P_A[[#This Row],[22+]]-P_A[[#This Row],[23+]]</f>
        <v>0</v>
      </c>
      <c r="BM126" s="5">
        <f>P_A[[#This Row],[23+]]-P_A[[#This Row],[24+]]</f>
        <v>7.0000000000014495E-5</v>
      </c>
      <c r="BN126" s="5">
        <f>P_A[[#This Row],[24+]]-P_A[[#This Row],[25+]]</f>
        <v>3.6000000000002697E-4</v>
      </c>
      <c r="BO126" s="5">
        <f>P_A[[#This Row],[25+]]-P_A[[#This Row],[26+]]</f>
        <v>1.8299999999999983E-3</v>
      </c>
      <c r="BP126" s="5">
        <f>P_A[[#This Row],[26+]]-P_A[[#This Row],[27+]]</f>
        <v>7.1299999999999697E-3</v>
      </c>
      <c r="BQ126" s="5">
        <f>P_A[[#This Row],[27+]]-P_A[[#This Row],[28+]]</f>
        <v>2.2050000000000014E-2</v>
      </c>
      <c r="BR126" s="5">
        <f>P_A[[#This Row],[28+]]-P_A[[#This Row],[29+]]</f>
        <v>5.3899999999999948E-2</v>
      </c>
      <c r="BS126" s="5">
        <f>P_A[[#This Row],[29+]]-P_A[[#This Row],[30+]]</f>
        <v>0.10409000000000002</v>
      </c>
      <c r="BT126" s="5">
        <f>P_A[[#This Row],[30+]]-P_A[[#This Row],[31+]]</f>
        <v>0.15883999999999998</v>
      </c>
      <c r="BU126" s="5">
        <f>P_A[[#This Row],[31+]]-P_A[[#This Row],[32+]]</f>
        <v>0.19156000000000001</v>
      </c>
      <c r="BV126" s="5">
        <f>P_A[[#This Row],[32+]]-P_A[[#This Row],[33+]]</f>
        <v>0.18257000000000001</v>
      </c>
      <c r="BW126" s="5">
        <f>P_A[[#This Row],[33+]]-P_A[[#This Row],[34+]]</f>
        <v>0.13753000000000001</v>
      </c>
      <c r="BX126" s="5">
        <f>P_A[[#This Row],[34+]]-P_A[[#This Row],[35+]]</f>
        <v>8.1860000000000002E-2</v>
      </c>
      <c r="BY126" s="5">
        <f>P_A[[#This Row],[35+]]-P_A[[#This Row],[36+]]</f>
        <v>3.8510000000000003E-2</v>
      </c>
      <c r="BZ126" s="5">
        <f>P_A[[#This Row],[36+]]-P_A[[#This Row],[37+]]</f>
        <v>1.431E-2</v>
      </c>
      <c r="CA126" s="5">
        <f>P_A[[#This Row],[37+]]-P_A[[#This Row],[38+]]</f>
        <v>4.2100000000000002E-3</v>
      </c>
      <c r="CB126" s="5">
        <f>P_A[[#This Row],[38+]]-P_A[[#This Row],[39+]]</f>
        <v>9.7000000000000005E-4</v>
      </c>
      <c r="CC126" s="5">
        <f>P_A[[#This Row],[39+]]-P_A[[#This Row],[40+]]</f>
        <v>2.1000000000000001E-4</v>
      </c>
      <c r="CD126" s="5">
        <f>P_A[[#This Row],[40+]]-P_A[[#This Row],[41+]]</f>
        <v>0</v>
      </c>
      <c r="CE126" s="5">
        <f>P_A[[#This Row],[41+]]-P_A[[#This Row],[42+]]</f>
        <v>0</v>
      </c>
      <c r="CF126" s="5">
        <f>P_A[[#This Row],[42+]]-P_A[[#This Row],[43+]]</f>
        <v>0</v>
      </c>
      <c r="CG126" s="5">
        <f>P_A[[#This Row],[43+]]-P_A[[#This Row],[44+]]</f>
        <v>0</v>
      </c>
      <c r="CH126" s="5">
        <f>P_A[[#This Row],[44+]]-P_A[[#This Row],[45+]]</f>
        <v>0</v>
      </c>
      <c r="CI126" s="5">
        <f>P_A[[#This Row],[45+]]-P_A[[#This Row],[46+]]</f>
        <v>0</v>
      </c>
      <c r="CJ126" s="5">
        <f>P_A[[#This Row],[46+]]-P_A[[#This Row],[47+]]</f>
        <v>0</v>
      </c>
      <c r="CK126" s="5">
        <f>P_A[[#This Row],[47+]]-P_A[[#This Row],[48+]]</f>
        <v>0</v>
      </c>
      <c r="CL126" s="5">
        <f>P_A[[#This Row],[48+]]-P_A[[#This Row],[49+]]</f>
        <v>0</v>
      </c>
    </row>
    <row r="127" spans="1:90" x14ac:dyDescent="0.25">
      <c r="A127" s="10">
        <v>22400794</v>
      </c>
      <c r="B127" t="s">
        <v>164</v>
      </c>
      <c r="C127" t="s">
        <v>79</v>
      </c>
      <c r="D127" s="11">
        <v>0.875</v>
      </c>
      <c r="E127" s="9" t="str">
        <f>HYPERLINK("https://www.nba.com/stats/player/1641706/boxscores-traditional", "Brandon Miller")</f>
        <v>Brandon Miller</v>
      </c>
      <c r="F127">
        <v>23.2</v>
      </c>
      <c r="G127" s="4">
        <v>4.3079999999999998</v>
      </c>
      <c r="H127" s="3">
        <v>0.99978999999999996</v>
      </c>
      <c r="I127" s="3">
        <v>0.99951999999999996</v>
      </c>
      <c r="J127" s="3">
        <v>0.99888999999999994</v>
      </c>
      <c r="K127" s="3">
        <v>0.99766999999999995</v>
      </c>
      <c r="L127" s="3">
        <v>0.99534</v>
      </c>
      <c r="M127" s="3">
        <v>0.99111000000000005</v>
      </c>
      <c r="N127" s="3">
        <v>0.98382000000000003</v>
      </c>
      <c r="O127" s="3">
        <v>0.97128000000000003</v>
      </c>
      <c r="P127" s="3">
        <v>0.95254000000000005</v>
      </c>
      <c r="Q127" s="3">
        <v>0.92506999999999995</v>
      </c>
      <c r="R127" s="3">
        <v>0.88685999999999998</v>
      </c>
      <c r="S127" s="3">
        <v>0.83398000000000005</v>
      </c>
      <c r="T127" s="3">
        <v>0.77034999999999998</v>
      </c>
      <c r="U127" s="3">
        <v>0.69496999999999998</v>
      </c>
      <c r="V127" s="3">
        <v>0.61026000000000002</v>
      </c>
      <c r="W127" s="3">
        <v>0.51993999999999996</v>
      </c>
      <c r="X127" s="3">
        <v>0.42465000000000003</v>
      </c>
      <c r="Y127" s="3">
        <v>0.33723999999999998</v>
      </c>
      <c r="Z127" s="3">
        <v>0.25785000000000002</v>
      </c>
      <c r="AA127" s="3">
        <v>0.18942999999999999</v>
      </c>
      <c r="AB127" s="3">
        <v>0.13350000000000001</v>
      </c>
      <c r="AC127" s="3">
        <v>8.8510000000000005E-2</v>
      </c>
      <c r="AD127" s="3">
        <v>5.7049999999999997E-2</v>
      </c>
      <c r="AE127" s="3">
        <v>3.5150000000000001E-2</v>
      </c>
      <c r="AF127" s="3">
        <v>2.068E-2</v>
      </c>
      <c r="AG127" s="3">
        <v>1.1599999999999999E-2</v>
      </c>
      <c r="AH127" s="3">
        <v>6.0400000000000002E-3</v>
      </c>
      <c r="AI127" s="3">
        <v>3.0699999999999998E-3</v>
      </c>
      <c r="AJ127" s="3">
        <v>1.49E-3</v>
      </c>
      <c r="AK127" s="3">
        <v>6.8999999999999997E-4</v>
      </c>
      <c r="AL127" s="3">
        <v>2.9E-4</v>
      </c>
      <c r="AM127" s="3">
        <v>1.2E-4</v>
      </c>
      <c r="AN127" s="3">
        <v>5.0000000000000002E-5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P_A[[#This Row],[8+]]-P_A[[#This Row],[9+]]</f>
        <v>2.6999999999999247E-4</v>
      </c>
      <c r="AY127" s="5">
        <f>P_A[[#This Row],[9+]]-P_A[[#This Row],[10+]]</f>
        <v>6.3000000000001943E-4</v>
      </c>
      <c r="AZ127" s="5">
        <f>P_A[[#This Row],[10+]]-P_A[[#This Row],[11+]]</f>
        <v>1.2199999999999989E-3</v>
      </c>
      <c r="BA127" s="5">
        <f>P_A[[#This Row],[11+]]-P_A[[#This Row],[12+]]</f>
        <v>2.3299999999999432E-3</v>
      </c>
      <c r="BB127" s="5">
        <f>P_A[[#This Row],[12+]]-P_A[[#This Row],[13+]]</f>
        <v>4.229999999999956E-3</v>
      </c>
      <c r="BC127" s="5">
        <f>P_A[[#This Row],[13+]]-P_A[[#This Row],[14+]]</f>
        <v>7.2900000000000187E-3</v>
      </c>
      <c r="BD127" s="5">
        <f>P_A[[#This Row],[14+]]-P_A[[#This Row],[15+]]</f>
        <v>1.2539999999999996E-2</v>
      </c>
      <c r="BE127" s="5">
        <f>P_A[[#This Row],[15+]]-P_A[[#This Row],[16+]]</f>
        <v>1.8739999999999979E-2</v>
      </c>
      <c r="BF127" s="5">
        <f>P_A[[#This Row],[16+]]-P_A[[#This Row],[17+]]</f>
        <v>2.7470000000000105E-2</v>
      </c>
      <c r="BG127" s="5">
        <f>P_A[[#This Row],[17+]]-P_A[[#This Row],[18+]]</f>
        <v>3.8209999999999966E-2</v>
      </c>
      <c r="BH127" s="5">
        <f>P_A[[#This Row],[18+]]-P_A[[#This Row],[19+]]</f>
        <v>5.2879999999999927E-2</v>
      </c>
      <c r="BI127" s="5">
        <f>P_A[[#This Row],[19+]]-P_A[[#This Row],[20+]]</f>
        <v>6.3630000000000075E-2</v>
      </c>
      <c r="BJ127" s="5">
        <f>P_A[[#This Row],[20+]]-P_A[[#This Row],[21+]]</f>
        <v>7.5380000000000003E-2</v>
      </c>
      <c r="BK127" s="5">
        <f>P_A[[#This Row],[21+]]-P_A[[#This Row],[22+]]</f>
        <v>8.4709999999999952E-2</v>
      </c>
      <c r="BL127" s="5">
        <f>P_A[[#This Row],[22+]]-P_A[[#This Row],[23+]]</f>
        <v>9.0320000000000067E-2</v>
      </c>
      <c r="BM127" s="5">
        <f>P_A[[#This Row],[23+]]-P_A[[#This Row],[24+]]</f>
        <v>9.528999999999993E-2</v>
      </c>
      <c r="BN127" s="5">
        <f>P_A[[#This Row],[24+]]-P_A[[#This Row],[25+]]</f>
        <v>8.7410000000000043E-2</v>
      </c>
      <c r="BO127" s="5">
        <f>P_A[[#This Row],[25+]]-P_A[[#This Row],[26+]]</f>
        <v>7.9389999999999961E-2</v>
      </c>
      <c r="BP127" s="5">
        <f>P_A[[#This Row],[26+]]-P_A[[#This Row],[27+]]</f>
        <v>6.8420000000000036E-2</v>
      </c>
      <c r="BQ127" s="5">
        <f>P_A[[#This Row],[27+]]-P_A[[#This Row],[28+]]</f>
        <v>5.592999999999998E-2</v>
      </c>
      <c r="BR127" s="5">
        <f>P_A[[#This Row],[28+]]-P_A[[#This Row],[29+]]</f>
        <v>4.4990000000000002E-2</v>
      </c>
      <c r="BS127" s="5">
        <f>P_A[[#This Row],[29+]]-P_A[[#This Row],[30+]]</f>
        <v>3.1460000000000009E-2</v>
      </c>
      <c r="BT127" s="5">
        <f>P_A[[#This Row],[30+]]-P_A[[#This Row],[31+]]</f>
        <v>2.1899999999999996E-2</v>
      </c>
      <c r="BU127" s="5">
        <f>P_A[[#This Row],[31+]]-P_A[[#This Row],[32+]]</f>
        <v>1.447E-2</v>
      </c>
      <c r="BV127" s="5">
        <f>P_A[[#This Row],[32+]]-P_A[[#This Row],[33+]]</f>
        <v>9.0800000000000013E-3</v>
      </c>
      <c r="BW127" s="5">
        <f>P_A[[#This Row],[33+]]-P_A[[#This Row],[34+]]</f>
        <v>5.559999999999999E-3</v>
      </c>
      <c r="BX127" s="5">
        <f>P_A[[#This Row],[34+]]-P_A[[#This Row],[35+]]</f>
        <v>2.9700000000000004E-3</v>
      </c>
      <c r="BY127" s="5">
        <f>P_A[[#This Row],[35+]]-P_A[[#This Row],[36+]]</f>
        <v>1.5799999999999998E-3</v>
      </c>
      <c r="BZ127" s="5">
        <f>P_A[[#This Row],[36+]]-P_A[[#This Row],[37+]]</f>
        <v>8.0000000000000004E-4</v>
      </c>
      <c r="CA127" s="5">
        <f>P_A[[#This Row],[37+]]-P_A[[#This Row],[38+]]</f>
        <v>3.9999999999999996E-4</v>
      </c>
      <c r="CB127" s="5">
        <f>P_A[[#This Row],[38+]]-P_A[[#This Row],[39+]]</f>
        <v>1.7000000000000001E-4</v>
      </c>
      <c r="CC127" s="5">
        <f>P_A[[#This Row],[39+]]-P_A[[#This Row],[40+]]</f>
        <v>6.9999999999999994E-5</v>
      </c>
      <c r="CD127" s="5">
        <f>P_A[[#This Row],[40+]]-P_A[[#This Row],[41+]]</f>
        <v>5.0000000000000002E-5</v>
      </c>
      <c r="CE127" s="5">
        <f>P_A[[#This Row],[41+]]-P_A[[#This Row],[42+]]</f>
        <v>0</v>
      </c>
      <c r="CF127" s="5">
        <f>P_A[[#This Row],[42+]]-P_A[[#This Row],[43+]]</f>
        <v>0</v>
      </c>
      <c r="CG127" s="5">
        <f>P_A[[#This Row],[43+]]-P_A[[#This Row],[44+]]</f>
        <v>0</v>
      </c>
      <c r="CH127" s="5">
        <f>P_A[[#This Row],[44+]]-P_A[[#This Row],[45+]]</f>
        <v>0</v>
      </c>
      <c r="CI127" s="5">
        <f>P_A[[#This Row],[45+]]-P_A[[#This Row],[46+]]</f>
        <v>0</v>
      </c>
      <c r="CJ127" s="5">
        <f>P_A[[#This Row],[46+]]-P_A[[#This Row],[47+]]</f>
        <v>0</v>
      </c>
      <c r="CK127" s="5">
        <f>P_A[[#This Row],[47+]]-P_A[[#This Row],[48+]]</f>
        <v>0</v>
      </c>
      <c r="CL127" s="5">
        <f>P_A[[#This Row],[48+]]-P_A[[#This Row],[49+]]</f>
        <v>0</v>
      </c>
    </row>
    <row r="128" spans="1:90" x14ac:dyDescent="0.25">
      <c r="A128" s="10">
        <v>22400794</v>
      </c>
      <c r="B128" t="s">
        <v>164</v>
      </c>
      <c r="C128" t="s">
        <v>79</v>
      </c>
      <c r="D128" s="11">
        <v>0.875</v>
      </c>
      <c r="E128" s="9" t="str">
        <f>HYPERLINK("https://www.nba.com/stats/player/1642354/boxscores-traditional", "KJ Simpson")</f>
        <v>KJ Simpson</v>
      </c>
      <c r="F128">
        <v>14.4</v>
      </c>
      <c r="G128" s="4">
        <v>2.7279999999999998</v>
      </c>
      <c r="H128" s="3">
        <v>0.99060999999999999</v>
      </c>
      <c r="I128" s="3">
        <v>0.97614999999999996</v>
      </c>
      <c r="J128" s="3">
        <v>0.94630000000000003</v>
      </c>
      <c r="K128" s="3">
        <v>0.89434999999999998</v>
      </c>
      <c r="L128" s="3">
        <v>0.81057000000000001</v>
      </c>
      <c r="M128" s="3">
        <v>0.69496999999999998</v>
      </c>
      <c r="N128" s="3">
        <v>0.55962000000000001</v>
      </c>
      <c r="O128" s="3">
        <v>0.41293999999999997</v>
      </c>
      <c r="P128" s="3">
        <v>0.27760000000000001</v>
      </c>
      <c r="Q128" s="3">
        <v>0.17105999999999999</v>
      </c>
      <c r="R128" s="3">
        <v>9.3420000000000003E-2</v>
      </c>
      <c r="S128" s="3">
        <v>4.5510000000000002E-2</v>
      </c>
      <c r="T128" s="3">
        <v>2.018E-2</v>
      </c>
      <c r="U128" s="3">
        <v>7.7600000000000004E-3</v>
      </c>
      <c r="V128" s="3">
        <v>2.64E-3</v>
      </c>
      <c r="W128" s="3">
        <v>8.1999999999999998E-4</v>
      </c>
      <c r="X128" s="3">
        <v>2.2000000000000001E-4</v>
      </c>
      <c r="Y128" s="3">
        <v>5.0000000000000002E-5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P_A[[#This Row],[8+]]-P_A[[#This Row],[9+]]</f>
        <v>1.4460000000000028E-2</v>
      </c>
      <c r="AY128" s="5">
        <f>P_A[[#This Row],[9+]]-P_A[[#This Row],[10+]]</f>
        <v>2.9849999999999932E-2</v>
      </c>
      <c r="AZ128" s="5">
        <f>P_A[[#This Row],[10+]]-P_A[[#This Row],[11+]]</f>
        <v>5.1950000000000052E-2</v>
      </c>
      <c r="BA128" s="5">
        <f>P_A[[#This Row],[11+]]-P_A[[#This Row],[12+]]</f>
        <v>8.3779999999999966E-2</v>
      </c>
      <c r="BB128" s="5">
        <f>P_A[[#This Row],[12+]]-P_A[[#This Row],[13+]]</f>
        <v>0.11560000000000004</v>
      </c>
      <c r="BC128" s="5">
        <f>P_A[[#This Row],[13+]]-P_A[[#This Row],[14+]]</f>
        <v>0.13534999999999997</v>
      </c>
      <c r="BD128" s="5">
        <f>P_A[[#This Row],[14+]]-P_A[[#This Row],[15+]]</f>
        <v>0.14668000000000003</v>
      </c>
      <c r="BE128" s="5">
        <f>P_A[[#This Row],[15+]]-P_A[[#This Row],[16+]]</f>
        <v>0.13533999999999996</v>
      </c>
      <c r="BF128" s="5">
        <f>P_A[[#This Row],[16+]]-P_A[[#This Row],[17+]]</f>
        <v>0.10654000000000002</v>
      </c>
      <c r="BG128" s="5">
        <f>P_A[[#This Row],[17+]]-P_A[[#This Row],[18+]]</f>
        <v>7.7639999999999987E-2</v>
      </c>
      <c r="BH128" s="5">
        <f>P_A[[#This Row],[18+]]-P_A[[#This Row],[19+]]</f>
        <v>4.7910000000000001E-2</v>
      </c>
      <c r="BI128" s="5">
        <f>P_A[[#This Row],[19+]]-P_A[[#This Row],[20+]]</f>
        <v>2.5330000000000002E-2</v>
      </c>
      <c r="BJ128" s="5">
        <f>P_A[[#This Row],[20+]]-P_A[[#This Row],[21+]]</f>
        <v>1.242E-2</v>
      </c>
      <c r="BK128" s="5">
        <f>P_A[[#This Row],[21+]]-P_A[[#This Row],[22+]]</f>
        <v>5.1200000000000004E-3</v>
      </c>
      <c r="BL128" s="5">
        <f>P_A[[#This Row],[22+]]-P_A[[#This Row],[23+]]</f>
        <v>1.82E-3</v>
      </c>
      <c r="BM128" s="5">
        <f>P_A[[#This Row],[23+]]-P_A[[#This Row],[24+]]</f>
        <v>5.9999999999999995E-4</v>
      </c>
      <c r="BN128" s="5">
        <f>P_A[[#This Row],[24+]]-P_A[[#This Row],[25+]]</f>
        <v>1.7000000000000001E-4</v>
      </c>
      <c r="BO128" s="5">
        <f>P_A[[#This Row],[25+]]-P_A[[#This Row],[26+]]</f>
        <v>5.0000000000000002E-5</v>
      </c>
      <c r="BP128" s="5">
        <f>P_A[[#This Row],[26+]]-P_A[[#This Row],[27+]]</f>
        <v>0</v>
      </c>
      <c r="BQ128" s="5">
        <f>P_A[[#This Row],[27+]]-P_A[[#This Row],[28+]]</f>
        <v>0</v>
      </c>
      <c r="BR128" s="5">
        <f>P_A[[#This Row],[28+]]-P_A[[#This Row],[29+]]</f>
        <v>0</v>
      </c>
      <c r="BS128" s="5">
        <f>P_A[[#This Row],[29+]]-P_A[[#This Row],[30+]]</f>
        <v>0</v>
      </c>
      <c r="BT128" s="5">
        <f>P_A[[#This Row],[30+]]-P_A[[#This Row],[31+]]</f>
        <v>0</v>
      </c>
      <c r="BU128" s="5">
        <f>P_A[[#This Row],[31+]]-P_A[[#This Row],[32+]]</f>
        <v>0</v>
      </c>
      <c r="BV128" s="5">
        <f>P_A[[#This Row],[32+]]-P_A[[#This Row],[33+]]</f>
        <v>0</v>
      </c>
      <c r="BW128" s="5">
        <f>P_A[[#This Row],[33+]]-P_A[[#This Row],[34+]]</f>
        <v>0</v>
      </c>
      <c r="BX128" s="5">
        <f>P_A[[#This Row],[34+]]-P_A[[#This Row],[35+]]</f>
        <v>0</v>
      </c>
      <c r="BY128" s="5">
        <f>P_A[[#This Row],[35+]]-P_A[[#This Row],[36+]]</f>
        <v>0</v>
      </c>
      <c r="BZ128" s="5">
        <f>P_A[[#This Row],[36+]]-P_A[[#This Row],[37+]]</f>
        <v>0</v>
      </c>
      <c r="CA128" s="5">
        <f>P_A[[#This Row],[37+]]-P_A[[#This Row],[38+]]</f>
        <v>0</v>
      </c>
      <c r="CB128" s="5">
        <f>P_A[[#This Row],[38+]]-P_A[[#This Row],[39+]]</f>
        <v>0</v>
      </c>
      <c r="CC128" s="5">
        <f>P_A[[#This Row],[39+]]-P_A[[#This Row],[40+]]</f>
        <v>0</v>
      </c>
      <c r="CD128" s="5">
        <f>P_A[[#This Row],[40+]]-P_A[[#This Row],[41+]]</f>
        <v>0</v>
      </c>
      <c r="CE128" s="5">
        <f>P_A[[#This Row],[41+]]-P_A[[#This Row],[42+]]</f>
        <v>0</v>
      </c>
      <c r="CF128" s="5">
        <f>P_A[[#This Row],[42+]]-P_A[[#This Row],[43+]]</f>
        <v>0</v>
      </c>
      <c r="CG128" s="5">
        <f>P_A[[#This Row],[43+]]-P_A[[#This Row],[44+]]</f>
        <v>0</v>
      </c>
      <c r="CH128" s="5">
        <f>P_A[[#This Row],[44+]]-P_A[[#This Row],[45+]]</f>
        <v>0</v>
      </c>
      <c r="CI128" s="5">
        <f>P_A[[#This Row],[45+]]-P_A[[#This Row],[46+]]</f>
        <v>0</v>
      </c>
      <c r="CJ128" s="5">
        <f>P_A[[#This Row],[46+]]-P_A[[#This Row],[47+]]</f>
        <v>0</v>
      </c>
      <c r="CK128" s="5">
        <f>P_A[[#This Row],[47+]]-P_A[[#This Row],[48+]]</f>
        <v>0</v>
      </c>
      <c r="CL128" s="5">
        <f>P_A[[#This Row],[48+]]-P_A[[#This Row],[49+]]</f>
        <v>0</v>
      </c>
    </row>
    <row r="129" spans="1:90" x14ac:dyDescent="0.25">
      <c r="A129" s="10">
        <v>22400794</v>
      </c>
      <c r="B129" t="s">
        <v>164</v>
      </c>
      <c r="C129" t="s">
        <v>79</v>
      </c>
      <c r="D129" s="11">
        <v>0.875</v>
      </c>
      <c r="E129" s="9" t="str">
        <f>HYPERLINK("https://www.nba.com/stats/player/1628970/boxscores-traditional", "Miles Bridges")</f>
        <v>Miles Bridges</v>
      </c>
      <c r="F129">
        <v>24.4</v>
      </c>
      <c r="G129" s="4">
        <v>7.8890000000000002</v>
      </c>
      <c r="H129" s="3">
        <v>0.98124</v>
      </c>
      <c r="I129" s="3">
        <v>0.97441</v>
      </c>
      <c r="J129" s="3">
        <v>0.96638000000000002</v>
      </c>
      <c r="K129" s="3">
        <v>0.95543</v>
      </c>
      <c r="L129" s="3">
        <v>0.94179000000000002</v>
      </c>
      <c r="M129" s="3">
        <v>0.92647000000000002</v>
      </c>
      <c r="N129" s="3">
        <v>0.90658000000000005</v>
      </c>
      <c r="O129" s="3">
        <v>0.88297999999999999</v>
      </c>
      <c r="P129" s="3">
        <v>0.85543000000000002</v>
      </c>
      <c r="Q129" s="3">
        <v>0.82638999999999996</v>
      </c>
      <c r="R129" s="3">
        <v>0.79103000000000001</v>
      </c>
      <c r="S129" s="3">
        <v>0.75175000000000003</v>
      </c>
      <c r="T129" s="3">
        <v>0.71226</v>
      </c>
      <c r="U129" s="3">
        <v>0.66639999999999999</v>
      </c>
      <c r="V129" s="3">
        <v>0.61790999999999996</v>
      </c>
      <c r="W129" s="3">
        <v>0.57142000000000004</v>
      </c>
      <c r="X129" s="3">
        <v>0.51993999999999996</v>
      </c>
      <c r="Y129" s="3">
        <v>0.46811999999999998</v>
      </c>
      <c r="Z129" s="3">
        <v>0.42074</v>
      </c>
      <c r="AA129" s="3">
        <v>0.37069999999999997</v>
      </c>
      <c r="AB129" s="3">
        <v>0.32275999999999999</v>
      </c>
      <c r="AC129" s="3">
        <v>0.28095999999999999</v>
      </c>
      <c r="AD129" s="3">
        <v>0.23885000000000001</v>
      </c>
      <c r="AE129" s="3">
        <v>0.20044999999999999</v>
      </c>
      <c r="AF129" s="3">
        <v>0.16853000000000001</v>
      </c>
      <c r="AG129" s="3">
        <v>0.13786000000000001</v>
      </c>
      <c r="AH129" s="3">
        <v>0.11123</v>
      </c>
      <c r="AI129" s="3">
        <v>9.0120000000000006E-2</v>
      </c>
      <c r="AJ129" s="3">
        <v>7.0779999999999996E-2</v>
      </c>
      <c r="AK129" s="3">
        <v>5.4800000000000001E-2</v>
      </c>
      <c r="AL129" s="3">
        <v>4.2720000000000001E-2</v>
      </c>
      <c r="AM129" s="3">
        <v>3.2160000000000001E-2</v>
      </c>
      <c r="AN129" s="3">
        <v>2.385E-2</v>
      </c>
      <c r="AO129" s="3">
        <v>1.7860000000000001E-2</v>
      </c>
      <c r="AP129" s="3">
        <v>1.2869999999999999E-2</v>
      </c>
      <c r="AQ129" s="3">
        <v>9.1400000000000006E-3</v>
      </c>
      <c r="AR129" s="3">
        <v>6.5700000000000003E-3</v>
      </c>
      <c r="AS129" s="3">
        <v>4.5300000000000002E-3</v>
      </c>
      <c r="AT129" s="3">
        <v>3.0699999999999998E-3</v>
      </c>
      <c r="AU129" s="3">
        <v>2.1199999999999999E-3</v>
      </c>
      <c r="AV129" s="3">
        <v>1.39E-3</v>
      </c>
      <c r="AW129" s="3">
        <v>8.9999999999999998E-4</v>
      </c>
      <c r="AX129" s="5">
        <f>P_A[[#This Row],[8+]]-P_A[[#This Row],[9+]]</f>
        <v>6.8300000000000027E-3</v>
      </c>
      <c r="AY129" s="5">
        <f>P_A[[#This Row],[9+]]-P_A[[#This Row],[10+]]</f>
        <v>8.0299999999999816E-3</v>
      </c>
      <c r="AZ129" s="5">
        <f>P_A[[#This Row],[10+]]-P_A[[#This Row],[11+]]</f>
        <v>1.0950000000000015E-2</v>
      </c>
      <c r="BA129" s="5">
        <f>P_A[[#This Row],[11+]]-P_A[[#This Row],[12+]]</f>
        <v>1.3639999999999985E-2</v>
      </c>
      <c r="BB129" s="5">
        <f>P_A[[#This Row],[12+]]-P_A[[#This Row],[13+]]</f>
        <v>1.532E-2</v>
      </c>
      <c r="BC129" s="5">
        <f>P_A[[#This Row],[13+]]-P_A[[#This Row],[14+]]</f>
        <v>1.9889999999999963E-2</v>
      </c>
      <c r="BD129" s="5">
        <f>P_A[[#This Row],[14+]]-P_A[[#This Row],[15+]]</f>
        <v>2.3600000000000065E-2</v>
      </c>
      <c r="BE129" s="5">
        <f>P_A[[#This Row],[15+]]-P_A[[#This Row],[16+]]</f>
        <v>2.7549999999999963E-2</v>
      </c>
      <c r="BF129" s="5">
        <f>P_A[[#This Row],[16+]]-P_A[[#This Row],[17+]]</f>
        <v>2.9040000000000066E-2</v>
      </c>
      <c r="BG129" s="5">
        <f>P_A[[#This Row],[17+]]-P_A[[#This Row],[18+]]</f>
        <v>3.5359999999999947E-2</v>
      </c>
      <c r="BH129" s="5">
        <f>P_A[[#This Row],[18+]]-P_A[[#This Row],[19+]]</f>
        <v>3.9279999999999982E-2</v>
      </c>
      <c r="BI129" s="5">
        <f>P_A[[#This Row],[19+]]-P_A[[#This Row],[20+]]</f>
        <v>3.9490000000000025E-2</v>
      </c>
      <c r="BJ129" s="5">
        <f>P_A[[#This Row],[20+]]-P_A[[#This Row],[21+]]</f>
        <v>4.5860000000000012E-2</v>
      </c>
      <c r="BK129" s="5">
        <f>P_A[[#This Row],[21+]]-P_A[[#This Row],[22+]]</f>
        <v>4.8490000000000033E-2</v>
      </c>
      <c r="BL129" s="5">
        <f>P_A[[#This Row],[22+]]-P_A[[#This Row],[23+]]</f>
        <v>4.648999999999992E-2</v>
      </c>
      <c r="BM129" s="5">
        <f>P_A[[#This Row],[23+]]-P_A[[#This Row],[24+]]</f>
        <v>5.1480000000000081E-2</v>
      </c>
      <c r="BN129" s="5">
        <f>P_A[[#This Row],[24+]]-P_A[[#This Row],[25+]]</f>
        <v>5.1819999999999977E-2</v>
      </c>
      <c r="BO129" s="5">
        <f>P_A[[#This Row],[25+]]-P_A[[#This Row],[26+]]</f>
        <v>4.7379999999999978E-2</v>
      </c>
      <c r="BP129" s="5">
        <f>P_A[[#This Row],[26+]]-P_A[[#This Row],[27+]]</f>
        <v>5.0040000000000029E-2</v>
      </c>
      <c r="BQ129" s="5">
        <f>P_A[[#This Row],[27+]]-P_A[[#This Row],[28+]]</f>
        <v>4.7939999999999983E-2</v>
      </c>
      <c r="BR129" s="5">
        <f>P_A[[#This Row],[28+]]-P_A[[#This Row],[29+]]</f>
        <v>4.1800000000000004E-2</v>
      </c>
      <c r="BS129" s="5">
        <f>P_A[[#This Row],[29+]]-P_A[[#This Row],[30+]]</f>
        <v>4.2109999999999981E-2</v>
      </c>
      <c r="BT129" s="5">
        <f>P_A[[#This Row],[30+]]-P_A[[#This Row],[31+]]</f>
        <v>3.8400000000000017E-2</v>
      </c>
      <c r="BU129" s="5">
        <f>P_A[[#This Row],[31+]]-P_A[[#This Row],[32+]]</f>
        <v>3.1919999999999976E-2</v>
      </c>
      <c r="BV129" s="5">
        <f>P_A[[#This Row],[32+]]-P_A[[#This Row],[33+]]</f>
        <v>3.0670000000000003E-2</v>
      </c>
      <c r="BW129" s="5">
        <f>P_A[[#This Row],[33+]]-P_A[[#This Row],[34+]]</f>
        <v>2.6630000000000015E-2</v>
      </c>
      <c r="BX129" s="5">
        <f>P_A[[#This Row],[34+]]-P_A[[#This Row],[35+]]</f>
        <v>2.110999999999999E-2</v>
      </c>
      <c r="BY129" s="5">
        <f>P_A[[#This Row],[35+]]-P_A[[#This Row],[36+]]</f>
        <v>1.934000000000001E-2</v>
      </c>
      <c r="BZ129" s="5">
        <f>P_A[[#This Row],[36+]]-P_A[[#This Row],[37+]]</f>
        <v>1.5979999999999994E-2</v>
      </c>
      <c r="CA129" s="5">
        <f>P_A[[#This Row],[37+]]-P_A[[#This Row],[38+]]</f>
        <v>1.208E-2</v>
      </c>
      <c r="CB129" s="5">
        <f>P_A[[#This Row],[38+]]-P_A[[#This Row],[39+]]</f>
        <v>1.056E-2</v>
      </c>
      <c r="CC129" s="5">
        <f>P_A[[#This Row],[39+]]-P_A[[#This Row],[40+]]</f>
        <v>8.3100000000000014E-3</v>
      </c>
      <c r="CD129" s="5">
        <f>P_A[[#This Row],[40+]]-P_A[[#This Row],[41+]]</f>
        <v>5.9899999999999988E-3</v>
      </c>
      <c r="CE129" s="5">
        <f>P_A[[#This Row],[41+]]-P_A[[#This Row],[42+]]</f>
        <v>4.9900000000000014E-3</v>
      </c>
      <c r="CF129" s="5">
        <f>P_A[[#This Row],[42+]]-P_A[[#This Row],[43+]]</f>
        <v>3.7299999999999989E-3</v>
      </c>
      <c r="CG129" s="5">
        <f>P_A[[#This Row],[43+]]-P_A[[#This Row],[44+]]</f>
        <v>2.5700000000000002E-3</v>
      </c>
      <c r="CH129" s="5">
        <f>P_A[[#This Row],[44+]]-P_A[[#This Row],[45+]]</f>
        <v>2.0400000000000001E-3</v>
      </c>
      <c r="CI129" s="5">
        <f>P_A[[#This Row],[45+]]-P_A[[#This Row],[46+]]</f>
        <v>1.4600000000000004E-3</v>
      </c>
      <c r="CJ129" s="5">
        <f>P_A[[#This Row],[46+]]-P_A[[#This Row],[47+]]</f>
        <v>9.4999999999999989E-4</v>
      </c>
      <c r="CK129" s="5">
        <f>P_A[[#This Row],[47+]]-P_A[[#This Row],[48+]]</f>
        <v>7.2999999999999996E-4</v>
      </c>
      <c r="CL129" s="5">
        <f>P_A[[#This Row],[48+]]-P_A[[#This Row],[49+]]</f>
        <v>4.8999999999999998E-4</v>
      </c>
    </row>
    <row r="130" spans="1:90" x14ac:dyDescent="0.25">
      <c r="A130" s="10">
        <v>22400794</v>
      </c>
      <c r="B130" t="s">
        <v>164</v>
      </c>
      <c r="C130" t="s">
        <v>79</v>
      </c>
      <c r="D130" s="11">
        <v>0.875</v>
      </c>
      <c r="E130" s="9" t="str">
        <f>HYPERLINK("https://www.nba.com/stats/player/1631109/boxscores-traditional", "Mark Williams")</f>
        <v>Mark Williams</v>
      </c>
      <c r="F130">
        <v>16.8</v>
      </c>
      <c r="G130" s="4">
        <v>6.431</v>
      </c>
      <c r="H130" s="3">
        <v>0.91466000000000003</v>
      </c>
      <c r="I130" s="3">
        <v>0.88685999999999998</v>
      </c>
      <c r="J130" s="3">
        <v>0.85543000000000002</v>
      </c>
      <c r="K130" s="3">
        <v>0.81594</v>
      </c>
      <c r="L130" s="3">
        <v>0.77337</v>
      </c>
      <c r="M130" s="3">
        <v>0.72240000000000004</v>
      </c>
      <c r="N130" s="3">
        <v>0.67003000000000001</v>
      </c>
      <c r="O130" s="3">
        <v>0.61026000000000002</v>
      </c>
      <c r="P130" s="3">
        <v>0.54776000000000002</v>
      </c>
      <c r="Q130" s="3">
        <v>0.48803000000000002</v>
      </c>
      <c r="R130" s="3">
        <v>0.42465000000000003</v>
      </c>
      <c r="S130" s="3">
        <v>0.36692999999999998</v>
      </c>
      <c r="T130" s="3">
        <v>0.30853999999999998</v>
      </c>
      <c r="U130" s="3">
        <v>0.25785000000000002</v>
      </c>
      <c r="V130" s="3">
        <v>0.20896999999999999</v>
      </c>
      <c r="W130" s="3">
        <v>0.16853000000000001</v>
      </c>
      <c r="X130" s="3">
        <v>0.13136</v>
      </c>
      <c r="Y130" s="3">
        <v>0.10027</v>
      </c>
      <c r="Z130" s="3">
        <v>7.6359999999999997E-2</v>
      </c>
      <c r="AA130" s="3">
        <v>5.5919999999999997E-2</v>
      </c>
      <c r="AB130" s="3">
        <v>4.0930000000000001E-2</v>
      </c>
      <c r="AC130" s="3">
        <v>2.8719999999999999E-2</v>
      </c>
      <c r="AD130" s="3">
        <v>2.018E-2</v>
      </c>
      <c r="AE130" s="3">
        <v>1.355E-2</v>
      </c>
      <c r="AF130" s="3">
        <v>9.1400000000000006E-3</v>
      </c>
      <c r="AG130" s="3">
        <v>5.8700000000000002E-3</v>
      </c>
      <c r="AH130" s="3">
        <v>3.79E-3</v>
      </c>
      <c r="AI130" s="3">
        <v>2.33E-3</v>
      </c>
      <c r="AJ130" s="3">
        <v>1.39E-3</v>
      </c>
      <c r="AK130" s="3">
        <v>8.4000000000000003E-4</v>
      </c>
      <c r="AL130" s="3">
        <v>4.8000000000000001E-4</v>
      </c>
      <c r="AM130" s="3">
        <v>2.7999999999999998E-4</v>
      </c>
      <c r="AN130" s="3">
        <v>1.4999999999999999E-4</v>
      </c>
      <c r="AO130" s="3">
        <v>8.0000000000000007E-5</v>
      </c>
      <c r="AP130" s="3">
        <v>4.0000000000000003E-5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P_A[[#This Row],[8+]]-P_A[[#This Row],[9+]]</f>
        <v>2.7800000000000047E-2</v>
      </c>
      <c r="AY130" s="5">
        <f>P_A[[#This Row],[9+]]-P_A[[#This Row],[10+]]</f>
        <v>3.1429999999999958E-2</v>
      </c>
      <c r="AZ130" s="5">
        <f>P_A[[#This Row],[10+]]-P_A[[#This Row],[11+]]</f>
        <v>3.9490000000000025E-2</v>
      </c>
      <c r="BA130" s="5">
        <f>P_A[[#This Row],[11+]]-P_A[[#This Row],[12+]]</f>
        <v>4.2569999999999997E-2</v>
      </c>
      <c r="BB130" s="5">
        <f>P_A[[#This Row],[12+]]-P_A[[#This Row],[13+]]</f>
        <v>5.096999999999996E-2</v>
      </c>
      <c r="BC130" s="5">
        <f>P_A[[#This Row],[13+]]-P_A[[#This Row],[14+]]</f>
        <v>5.2370000000000028E-2</v>
      </c>
      <c r="BD130" s="5">
        <f>P_A[[#This Row],[14+]]-P_A[[#This Row],[15+]]</f>
        <v>5.976999999999999E-2</v>
      </c>
      <c r="BE130" s="5">
        <f>P_A[[#This Row],[15+]]-P_A[[#This Row],[16+]]</f>
        <v>6.25E-2</v>
      </c>
      <c r="BF130" s="5">
        <f>P_A[[#This Row],[16+]]-P_A[[#This Row],[17+]]</f>
        <v>5.9730000000000005E-2</v>
      </c>
      <c r="BG130" s="5">
        <f>P_A[[#This Row],[17+]]-P_A[[#This Row],[18+]]</f>
        <v>6.3379999999999992E-2</v>
      </c>
      <c r="BH130" s="5">
        <f>P_A[[#This Row],[18+]]-P_A[[#This Row],[19+]]</f>
        <v>5.7720000000000049E-2</v>
      </c>
      <c r="BI130" s="5">
        <f>P_A[[#This Row],[19+]]-P_A[[#This Row],[20+]]</f>
        <v>5.8389999999999997E-2</v>
      </c>
      <c r="BJ130" s="5">
        <f>P_A[[#This Row],[20+]]-P_A[[#This Row],[21+]]</f>
        <v>5.0689999999999957E-2</v>
      </c>
      <c r="BK130" s="5">
        <f>P_A[[#This Row],[21+]]-P_A[[#This Row],[22+]]</f>
        <v>4.8880000000000035E-2</v>
      </c>
      <c r="BL130" s="5">
        <f>P_A[[#This Row],[22+]]-P_A[[#This Row],[23+]]</f>
        <v>4.0439999999999976E-2</v>
      </c>
      <c r="BM130" s="5">
        <f>P_A[[#This Row],[23+]]-P_A[[#This Row],[24+]]</f>
        <v>3.7170000000000009E-2</v>
      </c>
      <c r="BN130" s="5">
        <f>P_A[[#This Row],[24+]]-P_A[[#This Row],[25+]]</f>
        <v>3.1090000000000007E-2</v>
      </c>
      <c r="BO130" s="5">
        <f>P_A[[#This Row],[25+]]-P_A[[#This Row],[26+]]</f>
        <v>2.3910000000000001E-2</v>
      </c>
      <c r="BP130" s="5">
        <f>P_A[[#This Row],[26+]]-P_A[[#This Row],[27+]]</f>
        <v>2.044E-2</v>
      </c>
      <c r="BQ130" s="5">
        <f>P_A[[#This Row],[27+]]-P_A[[#This Row],[28+]]</f>
        <v>1.4989999999999996E-2</v>
      </c>
      <c r="BR130" s="5">
        <f>P_A[[#This Row],[28+]]-P_A[[#This Row],[29+]]</f>
        <v>1.2210000000000002E-2</v>
      </c>
      <c r="BS130" s="5">
        <f>P_A[[#This Row],[29+]]-P_A[[#This Row],[30+]]</f>
        <v>8.539999999999999E-3</v>
      </c>
      <c r="BT130" s="5">
        <f>P_A[[#This Row],[30+]]-P_A[[#This Row],[31+]]</f>
        <v>6.6300000000000005E-3</v>
      </c>
      <c r="BU130" s="5">
        <f>P_A[[#This Row],[31+]]-P_A[[#This Row],[32+]]</f>
        <v>4.409999999999999E-3</v>
      </c>
      <c r="BV130" s="5">
        <f>P_A[[#This Row],[32+]]-P_A[[#This Row],[33+]]</f>
        <v>3.2700000000000003E-3</v>
      </c>
      <c r="BW130" s="5">
        <f>P_A[[#This Row],[33+]]-P_A[[#This Row],[34+]]</f>
        <v>2.0800000000000003E-3</v>
      </c>
      <c r="BX130" s="5">
        <f>P_A[[#This Row],[34+]]-P_A[[#This Row],[35+]]</f>
        <v>1.4599999999999999E-3</v>
      </c>
      <c r="BY130" s="5">
        <f>P_A[[#This Row],[35+]]-P_A[[#This Row],[36+]]</f>
        <v>9.4000000000000008E-4</v>
      </c>
      <c r="BZ130" s="5">
        <f>P_A[[#This Row],[36+]]-P_A[[#This Row],[37+]]</f>
        <v>5.4999999999999992E-4</v>
      </c>
      <c r="CA130" s="5">
        <f>P_A[[#This Row],[37+]]-P_A[[#This Row],[38+]]</f>
        <v>3.6000000000000002E-4</v>
      </c>
      <c r="CB130" s="5">
        <f>P_A[[#This Row],[38+]]-P_A[[#This Row],[39+]]</f>
        <v>2.0000000000000004E-4</v>
      </c>
      <c r="CC130" s="5">
        <f>P_A[[#This Row],[39+]]-P_A[[#This Row],[40+]]</f>
        <v>1.2999999999999999E-4</v>
      </c>
      <c r="CD130" s="5">
        <f>P_A[[#This Row],[40+]]-P_A[[#This Row],[41+]]</f>
        <v>6.999999999999998E-5</v>
      </c>
      <c r="CE130" s="5">
        <f>P_A[[#This Row],[41+]]-P_A[[#This Row],[42+]]</f>
        <v>4.0000000000000003E-5</v>
      </c>
      <c r="CF130" s="5">
        <f>P_A[[#This Row],[42+]]-P_A[[#This Row],[43+]]</f>
        <v>4.0000000000000003E-5</v>
      </c>
      <c r="CG130" s="5">
        <f>P_A[[#This Row],[43+]]-P_A[[#This Row],[44+]]</f>
        <v>0</v>
      </c>
      <c r="CH130" s="5">
        <f>P_A[[#This Row],[44+]]-P_A[[#This Row],[45+]]</f>
        <v>0</v>
      </c>
      <c r="CI130" s="5">
        <f>P_A[[#This Row],[45+]]-P_A[[#This Row],[46+]]</f>
        <v>0</v>
      </c>
      <c r="CJ130" s="5">
        <f>P_A[[#This Row],[46+]]-P_A[[#This Row],[47+]]</f>
        <v>0</v>
      </c>
      <c r="CK130" s="5">
        <f>P_A[[#This Row],[47+]]-P_A[[#This Row],[48+]]</f>
        <v>0</v>
      </c>
      <c r="CL130" s="5">
        <f>P_A[[#This Row],[48+]]-P_A[[#This Row],[49+]]</f>
        <v>0</v>
      </c>
    </row>
    <row r="131" spans="1:90" x14ac:dyDescent="0.25">
      <c r="A131" s="10">
        <v>22400794</v>
      </c>
      <c r="B131" t="s">
        <v>164</v>
      </c>
      <c r="C131" t="s">
        <v>79</v>
      </c>
      <c r="D131" s="11">
        <v>0.875</v>
      </c>
      <c r="E131" s="9" t="str">
        <f>HYPERLINK("https://www.nba.com/stats/player/1629684/boxscores-traditional", "Grant Williams")</f>
        <v>Grant Williams</v>
      </c>
      <c r="F131">
        <v>13.8</v>
      </c>
      <c r="G131" s="4">
        <v>4.5780000000000003</v>
      </c>
      <c r="H131" s="3">
        <v>0.89795999999999998</v>
      </c>
      <c r="I131" s="3">
        <v>0.85314000000000001</v>
      </c>
      <c r="J131" s="3">
        <v>0.79673000000000005</v>
      </c>
      <c r="K131" s="3">
        <v>0.72907</v>
      </c>
      <c r="L131" s="3">
        <v>0.65173000000000003</v>
      </c>
      <c r="M131" s="3">
        <v>0.56749000000000005</v>
      </c>
      <c r="N131" s="3">
        <v>0.48404999999999998</v>
      </c>
      <c r="O131" s="3">
        <v>0.39743000000000001</v>
      </c>
      <c r="P131" s="3">
        <v>0.31561</v>
      </c>
      <c r="Q131" s="3">
        <v>0.24196000000000001</v>
      </c>
      <c r="R131" s="3">
        <v>0.17879</v>
      </c>
      <c r="S131" s="3">
        <v>0.12714</v>
      </c>
      <c r="T131" s="3">
        <v>8.8510000000000005E-2</v>
      </c>
      <c r="U131" s="3">
        <v>5.8209999999999998E-2</v>
      </c>
      <c r="V131" s="3">
        <v>3.6729999999999999E-2</v>
      </c>
      <c r="W131" s="3">
        <v>2.222E-2</v>
      </c>
      <c r="X131" s="3">
        <v>1.2869999999999999E-2</v>
      </c>
      <c r="Y131" s="3">
        <v>7.1399999999999996E-3</v>
      </c>
      <c r="Z131" s="3">
        <v>3.9100000000000003E-3</v>
      </c>
      <c r="AA131" s="3">
        <v>1.99E-3</v>
      </c>
      <c r="AB131" s="3">
        <v>9.7000000000000005E-4</v>
      </c>
      <c r="AC131" s="3">
        <v>4.4999999999999999E-4</v>
      </c>
      <c r="AD131" s="3">
        <v>2.0000000000000001E-4</v>
      </c>
      <c r="AE131" s="3">
        <v>8.0000000000000007E-5</v>
      </c>
      <c r="AF131" s="3">
        <v>3.0000000000000001E-5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P_A[[#This Row],[8+]]-P_A[[#This Row],[9+]]</f>
        <v>4.4819999999999971E-2</v>
      </c>
      <c r="AY131" s="5">
        <f>P_A[[#This Row],[9+]]-P_A[[#This Row],[10+]]</f>
        <v>5.640999999999996E-2</v>
      </c>
      <c r="AZ131" s="5">
        <f>P_A[[#This Row],[10+]]-P_A[[#This Row],[11+]]</f>
        <v>6.7660000000000053E-2</v>
      </c>
      <c r="BA131" s="5">
        <f>P_A[[#This Row],[11+]]-P_A[[#This Row],[12+]]</f>
        <v>7.7339999999999964E-2</v>
      </c>
      <c r="BB131" s="5">
        <f>P_A[[#This Row],[12+]]-P_A[[#This Row],[13+]]</f>
        <v>8.4239999999999982E-2</v>
      </c>
      <c r="BC131" s="5">
        <f>P_A[[#This Row],[13+]]-P_A[[#This Row],[14+]]</f>
        <v>8.344000000000007E-2</v>
      </c>
      <c r="BD131" s="5">
        <f>P_A[[#This Row],[14+]]-P_A[[#This Row],[15+]]</f>
        <v>8.6619999999999975E-2</v>
      </c>
      <c r="BE131" s="5">
        <f>P_A[[#This Row],[15+]]-P_A[[#This Row],[16+]]</f>
        <v>8.1820000000000004E-2</v>
      </c>
      <c r="BF131" s="5">
        <f>P_A[[#This Row],[16+]]-P_A[[#This Row],[17+]]</f>
        <v>7.3649999999999993E-2</v>
      </c>
      <c r="BG131" s="5">
        <f>P_A[[#This Row],[17+]]-P_A[[#This Row],[18+]]</f>
        <v>6.3170000000000004E-2</v>
      </c>
      <c r="BH131" s="5">
        <f>P_A[[#This Row],[18+]]-P_A[[#This Row],[19+]]</f>
        <v>5.1650000000000001E-2</v>
      </c>
      <c r="BI131" s="5">
        <f>P_A[[#This Row],[19+]]-P_A[[#This Row],[20+]]</f>
        <v>3.8629999999999998E-2</v>
      </c>
      <c r="BJ131" s="5">
        <f>P_A[[#This Row],[20+]]-P_A[[#This Row],[21+]]</f>
        <v>3.0300000000000007E-2</v>
      </c>
      <c r="BK131" s="5">
        <f>P_A[[#This Row],[21+]]-P_A[[#This Row],[22+]]</f>
        <v>2.1479999999999999E-2</v>
      </c>
      <c r="BL131" s="5">
        <f>P_A[[#This Row],[22+]]-P_A[[#This Row],[23+]]</f>
        <v>1.4509999999999999E-2</v>
      </c>
      <c r="BM131" s="5">
        <f>P_A[[#This Row],[23+]]-P_A[[#This Row],[24+]]</f>
        <v>9.3500000000000007E-3</v>
      </c>
      <c r="BN131" s="5">
        <f>P_A[[#This Row],[24+]]-P_A[[#This Row],[25+]]</f>
        <v>5.7299999999999999E-3</v>
      </c>
      <c r="BO131" s="5">
        <f>P_A[[#This Row],[25+]]-P_A[[#This Row],[26+]]</f>
        <v>3.2299999999999994E-3</v>
      </c>
      <c r="BP131" s="5">
        <f>P_A[[#This Row],[26+]]-P_A[[#This Row],[27+]]</f>
        <v>1.9200000000000003E-3</v>
      </c>
      <c r="BQ131" s="5">
        <f>P_A[[#This Row],[27+]]-P_A[[#This Row],[28+]]</f>
        <v>1.0200000000000001E-3</v>
      </c>
      <c r="BR131" s="5">
        <f>P_A[[#This Row],[28+]]-P_A[[#This Row],[29+]]</f>
        <v>5.2000000000000006E-4</v>
      </c>
      <c r="BS131" s="5">
        <f>P_A[[#This Row],[29+]]-P_A[[#This Row],[30+]]</f>
        <v>2.5000000000000001E-4</v>
      </c>
      <c r="BT131" s="5">
        <f>P_A[[#This Row],[30+]]-P_A[[#This Row],[31+]]</f>
        <v>1.2E-4</v>
      </c>
      <c r="BU131" s="5">
        <f>P_A[[#This Row],[31+]]-P_A[[#This Row],[32+]]</f>
        <v>5.0000000000000009E-5</v>
      </c>
      <c r="BV131" s="5">
        <f>P_A[[#This Row],[32+]]-P_A[[#This Row],[33+]]</f>
        <v>3.0000000000000001E-5</v>
      </c>
      <c r="BW131" s="5">
        <f>P_A[[#This Row],[33+]]-P_A[[#This Row],[34+]]</f>
        <v>0</v>
      </c>
      <c r="BX131" s="5">
        <f>P_A[[#This Row],[34+]]-P_A[[#This Row],[35+]]</f>
        <v>0</v>
      </c>
      <c r="BY131" s="5">
        <f>P_A[[#This Row],[35+]]-P_A[[#This Row],[36+]]</f>
        <v>0</v>
      </c>
      <c r="BZ131" s="5">
        <f>P_A[[#This Row],[36+]]-P_A[[#This Row],[37+]]</f>
        <v>0</v>
      </c>
      <c r="CA131" s="5">
        <f>P_A[[#This Row],[37+]]-P_A[[#This Row],[38+]]</f>
        <v>0</v>
      </c>
      <c r="CB131" s="5">
        <f>P_A[[#This Row],[38+]]-P_A[[#This Row],[39+]]</f>
        <v>0</v>
      </c>
      <c r="CC131" s="5">
        <f>P_A[[#This Row],[39+]]-P_A[[#This Row],[40+]]</f>
        <v>0</v>
      </c>
      <c r="CD131" s="5">
        <f>P_A[[#This Row],[40+]]-P_A[[#This Row],[41+]]</f>
        <v>0</v>
      </c>
      <c r="CE131" s="5">
        <f>P_A[[#This Row],[41+]]-P_A[[#This Row],[42+]]</f>
        <v>0</v>
      </c>
      <c r="CF131" s="5">
        <f>P_A[[#This Row],[42+]]-P_A[[#This Row],[43+]]</f>
        <v>0</v>
      </c>
      <c r="CG131" s="5">
        <f>P_A[[#This Row],[43+]]-P_A[[#This Row],[44+]]</f>
        <v>0</v>
      </c>
      <c r="CH131" s="5">
        <f>P_A[[#This Row],[44+]]-P_A[[#This Row],[45+]]</f>
        <v>0</v>
      </c>
      <c r="CI131" s="5">
        <f>P_A[[#This Row],[45+]]-P_A[[#This Row],[46+]]</f>
        <v>0</v>
      </c>
      <c r="CJ131" s="5">
        <f>P_A[[#This Row],[46+]]-P_A[[#This Row],[47+]]</f>
        <v>0</v>
      </c>
      <c r="CK131" s="5">
        <f>P_A[[#This Row],[47+]]-P_A[[#This Row],[48+]]</f>
        <v>0</v>
      </c>
      <c r="CL131" s="5">
        <f>P_A[[#This Row],[48+]]-P_A[[#This Row],[49+]]</f>
        <v>0</v>
      </c>
    </row>
    <row r="132" spans="1:90" x14ac:dyDescent="0.25">
      <c r="A132" s="10">
        <v>22400794</v>
      </c>
      <c r="B132" t="s">
        <v>164</v>
      </c>
      <c r="C132" t="s">
        <v>79</v>
      </c>
      <c r="D132" s="11">
        <v>0.875</v>
      </c>
      <c r="E132" s="9" t="str">
        <f>HYPERLINK("https://www.nba.com/stats/player/1641733/boxscores-traditional", "Nick Smith Jr.")</f>
        <v>Nick Smith Jr.</v>
      </c>
      <c r="F132">
        <v>17</v>
      </c>
      <c r="G132" s="4">
        <v>7.4030000000000005</v>
      </c>
      <c r="H132" s="3">
        <v>0.88876999999999995</v>
      </c>
      <c r="I132" s="3">
        <v>0.85992999999999997</v>
      </c>
      <c r="J132" s="3">
        <v>0.82894000000000001</v>
      </c>
      <c r="K132" s="3">
        <v>0.79103000000000001</v>
      </c>
      <c r="L132" s="3">
        <v>0.75175000000000003</v>
      </c>
      <c r="M132" s="3">
        <v>0.70540000000000003</v>
      </c>
      <c r="N132" s="3">
        <v>0.65910000000000002</v>
      </c>
      <c r="O132" s="3">
        <v>0.60641999999999996</v>
      </c>
      <c r="P132" s="3">
        <v>0.55567</v>
      </c>
      <c r="Q132" s="3">
        <v>0.5</v>
      </c>
      <c r="R132" s="3">
        <v>0.44433</v>
      </c>
      <c r="S132" s="3">
        <v>0.39357999999999999</v>
      </c>
      <c r="T132" s="3">
        <v>0.34089999999999998</v>
      </c>
      <c r="U132" s="3">
        <v>0.29459999999999997</v>
      </c>
      <c r="V132" s="3">
        <v>0.24825</v>
      </c>
      <c r="W132" s="3">
        <v>0.20896999999999999</v>
      </c>
      <c r="X132" s="3">
        <v>0.17105999999999999</v>
      </c>
      <c r="Y132" s="3">
        <v>0.14007</v>
      </c>
      <c r="Z132" s="3">
        <v>0.11123</v>
      </c>
      <c r="AA132" s="3">
        <v>8.8510000000000005E-2</v>
      </c>
      <c r="AB132" s="3">
        <v>6.8110000000000004E-2</v>
      </c>
      <c r="AC132" s="3">
        <v>5.262E-2</v>
      </c>
      <c r="AD132" s="3">
        <v>3.9199999999999999E-2</v>
      </c>
      <c r="AE132" s="3">
        <v>2.938E-2</v>
      </c>
      <c r="AF132" s="3">
        <v>2.1180000000000001E-2</v>
      </c>
      <c r="AG132" s="3">
        <v>1.5389999999999999E-2</v>
      </c>
      <c r="AH132" s="3">
        <v>1.072E-2</v>
      </c>
      <c r="AI132" s="3">
        <v>7.5500000000000003E-3</v>
      </c>
      <c r="AJ132" s="3">
        <v>5.0800000000000003E-3</v>
      </c>
      <c r="AK132" s="3">
        <v>3.47E-3</v>
      </c>
      <c r="AL132" s="3">
        <v>2.2599999999999999E-3</v>
      </c>
      <c r="AM132" s="3">
        <v>1.49E-3</v>
      </c>
      <c r="AN132" s="3">
        <v>9.3999999999999997E-4</v>
      </c>
      <c r="AO132" s="3">
        <v>5.9999999999999995E-4</v>
      </c>
      <c r="AP132" s="3">
        <v>3.6000000000000002E-4</v>
      </c>
      <c r="AQ132" s="3">
        <v>2.2000000000000001E-4</v>
      </c>
      <c r="AR132" s="3">
        <v>1.2999999999999999E-4</v>
      </c>
      <c r="AS132" s="3">
        <v>8.0000000000000007E-5</v>
      </c>
      <c r="AT132" s="3">
        <v>4.0000000000000003E-5</v>
      </c>
      <c r="AU132" s="3">
        <v>0</v>
      </c>
      <c r="AV132" s="3">
        <v>0</v>
      </c>
      <c r="AW132" s="3">
        <v>0</v>
      </c>
      <c r="AX132" s="5">
        <f>P_A[[#This Row],[8+]]-P_A[[#This Row],[9+]]</f>
        <v>2.8839999999999977E-2</v>
      </c>
      <c r="AY132" s="5">
        <f>P_A[[#This Row],[9+]]-P_A[[#This Row],[10+]]</f>
        <v>3.0989999999999962E-2</v>
      </c>
      <c r="AZ132" s="5">
        <f>P_A[[#This Row],[10+]]-P_A[[#This Row],[11+]]</f>
        <v>3.7909999999999999E-2</v>
      </c>
      <c r="BA132" s="5">
        <f>P_A[[#This Row],[11+]]-P_A[[#This Row],[12+]]</f>
        <v>3.9279999999999982E-2</v>
      </c>
      <c r="BB132" s="5">
        <f>P_A[[#This Row],[12+]]-P_A[[#This Row],[13+]]</f>
        <v>4.6350000000000002E-2</v>
      </c>
      <c r="BC132" s="5">
        <f>P_A[[#This Row],[13+]]-P_A[[#This Row],[14+]]</f>
        <v>4.6300000000000008E-2</v>
      </c>
      <c r="BD132" s="5">
        <f>P_A[[#This Row],[14+]]-P_A[[#This Row],[15+]]</f>
        <v>5.268000000000006E-2</v>
      </c>
      <c r="BE132" s="5">
        <f>P_A[[#This Row],[15+]]-P_A[[#This Row],[16+]]</f>
        <v>5.0749999999999962E-2</v>
      </c>
      <c r="BF132" s="5">
        <f>P_A[[#This Row],[16+]]-P_A[[#This Row],[17+]]</f>
        <v>5.5669999999999997E-2</v>
      </c>
      <c r="BG132" s="5">
        <f>P_A[[#This Row],[17+]]-P_A[[#This Row],[18+]]</f>
        <v>5.5669999999999997E-2</v>
      </c>
      <c r="BH132" s="5">
        <f>P_A[[#This Row],[18+]]-P_A[[#This Row],[19+]]</f>
        <v>5.0750000000000017E-2</v>
      </c>
      <c r="BI132" s="5">
        <f>P_A[[#This Row],[19+]]-P_A[[#This Row],[20+]]</f>
        <v>5.2680000000000005E-2</v>
      </c>
      <c r="BJ132" s="5">
        <f>P_A[[#This Row],[20+]]-P_A[[#This Row],[21+]]</f>
        <v>4.6300000000000008E-2</v>
      </c>
      <c r="BK132" s="5">
        <f>P_A[[#This Row],[21+]]-P_A[[#This Row],[22+]]</f>
        <v>4.6349999999999975E-2</v>
      </c>
      <c r="BL132" s="5">
        <f>P_A[[#This Row],[22+]]-P_A[[#This Row],[23+]]</f>
        <v>3.9280000000000009E-2</v>
      </c>
      <c r="BM132" s="5">
        <f>P_A[[#This Row],[23+]]-P_A[[#This Row],[24+]]</f>
        <v>3.7909999999999999E-2</v>
      </c>
      <c r="BN132" s="5">
        <f>P_A[[#This Row],[24+]]-P_A[[#This Row],[25+]]</f>
        <v>3.098999999999999E-2</v>
      </c>
      <c r="BO132" s="5">
        <f>P_A[[#This Row],[25+]]-P_A[[#This Row],[26+]]</f>
        <v>2.8840000000000005E-2</v>
      </c>
      <c r="BP132" s="5">
        <f>P_A[[#This Row],[26+]]-P_A[[#This Row],[27+]]</f>
        <v>2.271999999999999E-2</v>
      </c>
      <c r="BQ132" s="5">
        <f>P_A[[#This Row],[27+]]-P_A[[#This Row],[28+]]</f>
        <v>2.0400000000000001E-2</v>
      </c>
      <c r="BR132" s="5">
        <f>P_A[[#This Row],[28+]]-P_A[[#This Row],[29+]]</f>
        <v>1.5490000000000004E-2</v>
      </c>
      <c r="BS132" s="5">
        <f>P_A[[#This Row],[29+]]-P_A[[#This Row],[30+]]</f>
        <v>1.3420000000000001E-2</v>
      </c>
      <c r="BT132" s="5">
        <f>P_A[[#This Row],[30+]]-P_A[[#This Row],[31+]]</f>
        <v>9.8199999999999989E-3</v>
      </c>
      <c r="BU132" s="5">
        <f>P_A[[#This Row],[31+]]-P_A[[#This Row],[32+]]</f>
        <v>8.199999999999999E-3</v>
      </c>
      <c r="BV132" s="5">
        <f>P_A[[#This Row],[32+]]-P_A[[#This Row],[33+]]</f>
        <v>5.7900000000000017E-3</v>
      </c>
      <c r="BW132" s="5">
        <f>P_A[[#This Row],[33+]]-P_A[[#This Row],[34+]]</f>
        <v>4.6699999999999988E-3</v>
      </c>
      <c r="BX132" s="5">
        <f>P_A[[#This Row],[34+]]-P_A[[#This Row],[35+]]</f>
        <v>3.1700000000000001E-3</v>
      </c>
      <c r="BY132" s="5">
        <f>P_A[[#This Row],[35+]]-P_A[[#This Row],[36+]]</f>
        <v>2.47E-3</v>
      </c>
      <c r="BZ132" s="5">
        <f>P_A[[#This Row],[36+]]-P_A[[#This Row],[37+]]</f>
        <v>1.6100000000000003E-3</v>
      </c>
      <c r="CA132" s="5">
        <f>P_A[[#This Row],[37+]]-P_A[[#This Row],[38+]]</f>
        <v>1.2100000000000001E-3</v>
      </c>
      <c r="CB132" s="5">
        <f>P_A[[#This Row],[38+]]-P_A[[#This Row],[39+]]</f>
        <v>7.6999999999999985E-4</v>
      </c>
      <c r="CC132" s="5">
        <f>P_A[[#This Row],[39+]]-P_A[[#This Row],[40+]]</f>
        <v>5.5000000000000003E-4</v>
      </c>
      <c r="CD132" s="5">
        <f>P_A[[#This Row],[40+]]-P_A[[#This Row],[41+]]</f>
        <v>3.4000000000000002E-4</v>
      </c>
      <c r="CE132" s="5">
        <f>P_A[[#This Row],[41+]]-P_A[[#This Row],[42+]]</f>
        <v>2.3999999999999992E-4</v>
      </c>
      <c r="CF132" s="5">
        <f>P_A[[#This Row],[42+]]-P_A[[#This Row],[43+]]</f>
        <v>1.4000000000000001E-4</v>
      </c>
      <c r="CG132" s="5">
        <f>P_A[[#This Row],[43+]]-P_A[[#This Row],[44+]]</f>
        <v>9.0000000000000019E-5</v>
      </c>
      <c r="CH132" s="5">
        <f>P_A[[#This Row],[44+]]-P_A[[#This Row],[45+]]</f>
        <v>4.9999999999999982E-5</v>
      </c>
      <c r="CI132" s="5">
        <f>P_A[[#This Row],[45+]]-P_A[[#This Row],[46+]]</f>
        <v>4.0000000000000003E-5</v>
      </c>
      <c r="CJ132" s="5">
        <f>P_A[[#This Row],[46+]]-P_A[[#This Row],[47+]]</f>
        <v>4.0000000000000003E-5</v>
      </c>
      <c r="CK132" s="5">
        <f>P_A[[#This Row],[47+]]-P_A[[#This Row],[48+]]</f>
        <v>0</v>
      </c>
      <c r="CL132" s="5">
        <f>P_A[[#This Row],[48+]]-P_A[[#This Row],[49+]]</f>
        <v>0</v>
      </c>
    </row>
    <row r="133" spans="1:90" x14ac:dyDescent="0.25">
      <c r="A133" s="10">
        <v>22400794</v>
      </c>
      <c r="B133" t="s">
        <v>164</v>
      </c>
      <c r="C133" t="s">
        <v>79</v>
      </c>
      <c r="D133" s="11">
        <v>0.875</v>
      </c>
      <c r="E133" s="9" t="str">
        <f>HYPERLINK("https://www.nba.com/stats/player/1631217/boxscores-traditional", "Moussa Diabaté")</f>
        <v>Moussa Diabaté</v>
      </c>
      <c r="F133">
        <v>13.8</v>
      </c>
      <c r="G133" s="4">
        <v>4.8739999999999997</v>
      </c>
      <c r="H133" s="3">
        <v>0.88297999999999999</v>
      </c>
      <c r="I133" s="3">
        <v>0.83645999999999998</v>
      </c>
      <c r="J133" s="3">
        <v>0.7823</v>
      </c>
      <c r="K133" s="3">
        <v>0.71565999999999996</v>
      </c>
      <c r="L133" s="3">
        <v>0.64431000000000005</v>
      </c>
      <c r="M133" s="3">
        <v>0.56355999999999995</v>
      </c>
      <c r="N133" s="3">
        <v>0.48404999999999998</v>
      </c>
      <c r="O133" s="3">
        <v>0.40128999999999998</v>
      </c>
      <c r="P133" s="3">
        <v>0.32635999999999998</v>
      </c>
      <c r="Q133" s="3">
        <v>0.25463000000000002</v>
      </c>
      <c r="R133" s="3">
        <v>0.19489000000000001</v>
      </c>
      <c r="S133" s="3">
        <v>0.14230999999999999</v>
      </c>
      <c r="T133" s="3">
        <v>0.10204000000000001</v>
      </c>
      <c r="U133" s="3">
        <v>6.9440000000000002E-2</v>
      </c>
      <c r="V133" s="3">
        <v>4.648E-2</v>
      </c>
      <c r="W133" s="3">
        <v>2.938E-2</v>
      </c>
      <c r="X133" s="3">
        <v>1.831E-2</v>
      </c>
      <c r="Y133" s="3">
        <v>1.072E-2</v>
      </c>
      <c r="Z133" s="3">
        <v>6.2100000000000002E-3</v>
      </c>
      <c r="AA133" s="3">
        <v>3.3600000000000001E-3</v>
      </c>
      <c r="AB133" s="3">
        <v>1.81E-3</v>
      </c>
      <c r="AC133" s="3">
        <v>8.9999999999999998E-4</v>
      </c>
      <c r="AD133" s="3">
        <v>4.4999999999999999E-4</v>
      </c>
      <c r="AE133" s="3">
        <v>2.1000000000000001E-4</v>
      </c>
      <c r="AF133" s="3">
        <v>1E-4</v>
      </c>
      <c r="AG133" s="3">
        <v>4.0000000000000003E-5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5">
        <f>P_A[[#This Row],[8+]]-P_A[[#This Row],[9+]]</f>
        <v>4.6520000000000006E-2</v>
      </c>
      <c r="AY133" s="5">
        <f>P_A[[#This Row],[9+]]-P_A[[#This Row],[10+]]</f>
        <v>5.4159999999999986E-2</v>
      </c>
      <c r="AZ133" s="5">
        <f>P_A[[#This Row],[10+]]-P_A[[#This Row],[11+]]</f>
        <v>6.6640000000000033E-2</v>
      </c>
      <c r="BA133" s="5">
        <f>P_A[[#This Row],[11+]]-P_A[[#This Row],[12+]]</f>
        <v>7.1349999999999913E-2</v>
      </c>
      <c r="BB133" s="5">
        <f>P_A[[#This Row],[12+]]-P_A[[#This Row],[13+]]</f>
        <v>8.0750000000000099E-2</v>
      </c>
      <c r="BC133" s="5">
        <f>P_A[[#This Row],[13+]]-P_A[[#This Row],[14+]]</f>
        <v>7.950999999999997E-2</v>
      </c>
      <c r="BD133" s="5">
        <f>P_A[[#This Row],[14+]]-P_A[[#This Row],[15+]]</f>
        <v>8.276E-2</v>
      </c>
      <c r="BE133" s="5">
        <f>P_A[[#This Row],[15+]]-P_A[[#This Row],[16+]]</f>
        <v>7.4929999999999997E-2</v>
      </c>
      <c r="BF133" s="5">
        <f>P_A[[#This Row],[16+]]-P_A[[#This Row],[17+]]</f>
        <v>7.172999999999996E-2</v>
      </c>
      <c r="BG133" s="5">
        <f>P_A[[#This Row],[17+]]-P_A[[#This Row],[18+]]</f>
        <v>5.9740000000000015E-2</v>
      </c>
      <c r="BH133" s="5">
        <f>P_A[[#This Row],[18+]]-P_A[[#This Row],[19+]]</f>
        <v>5.2580000000000016E-2</v>
      </c>
      <c r="BI133" s="5">
        <f>P_A[[#This Row],[19+]]-P_A[[#This Row],[20+]]</f>
        <v>4.0269999999999986E-2</v>
      </c>
      <c r="BJ133" s="5">
        <f>P_A[[#This Row],[20+]]-P_A[[#This Row],[21+]]</f>
        <v>3.2600000000000004E-2</v>
      </c>
      <c r="BK133" s="5">
        <f>P_A[[#This Row],[21+]]-P_A[[#This Row],[22+]]</f>
        <v>2.2960000000000001E-2</v>
      </c>
      <c r="BL133" s="5">
        <f>P_A[[#This Row],[22+]]-P_A[[#This Row],[23+]]</f>
        <v>1.7100000000000001E-2</v>
      </c>
      <c r="BM133" s="5">
        <f>P_A[[#This Row],[23+]]-P_A[[#This Row],[24+]]</f>
        <v>1.107E-2</v>
      </c>
      <c r="BN133" s="5">
        <f>P_A[[#This Row],[24+]]-P_A[[#This Row],[25+]]</f>
        <v>7.5899999999999995E-3</v>
      </c>
      <c r="BO133" s="5">
        <f>P_A[[#This Row],[25+]]-P_A[[#This Row],[26+]]</f>
        <v>4.5100000000000001E-3</v>
      </c>
      <c r="BP133" s="5">
        <f>P_A[[#This Row],[26+]]-P_A[[#This Row],[27+]]</f>
        <v>2.8500000000000001E-3</v>
      </c>
      <c r="BQ133" s="5">
        <f>P_A[[#This Row],[27+]]-P_A[[#This Row],[28+]]</f>
        <v>1.5500000000000002E-3</v>
      </c>
      <c r="BR133" s="5">
        <f>P_A[[#This Row],[28+]]-P_A[[#This Row],[29+]]</f>
        <v>9.1E-4</v>
      </c>
      <c r="BS133" s="5">
        <f>P_A[[#This Row],[29+]]-P_A[[#This Row],[30+]]</f>
        <v>4.4999999999999999E-4</v>
      </c>
      <c r="BT133" s="5">
        <f>P_A[[#This Row],[30+]]-P_A[[#This Row],[31+]]</f>
        <v>2.3999999999999998E-4</v>
      </c>
      <c r="BU133" s="5">
        <f>P_A[[#This Row],[31+]]-P_A[[#This Row],[32+]]</f>
        <v>1.1E-4</v>
      </c>
      <c r="BV133" s="5">
        <f>P_A[[#This Row],[32+]]-P_A[[#This Row],[33+]]</f>
        <v>6.0000000000000002E-5</v>
      </c>
      <c r="BW133" s="5">
        <f>P_A[[#This Row],[33+]]-P_A[[#This Row],[34+]]</f>
        <v>4.0000000000000003E-5</v>
      </c>
      <c r="BX133" s="5">
        <f>P_A[[#This Row],[34+]]-P_A[[#This Row],[35+]]</f>
        <v>0</v>
      </c>
      <c r="BY133" s="5">
        <f>P_A[[#This Row],[35+]]-P_A[[#This Row],[36+]]</f>
        <v>0</v>
      </c>
      <c r="BZ133" s="5">
        <f>P_A[[#This Row],[36+]]-P_A[[#This Row],[37+]]</f>
        <v>0</v>
      </c>
      <c r="CA133" s="5">
        <f>P_A[[#This Row],[37+]]-P_A[[#This Row],[38+]]</f>
        <v>0</v>
      </c>
      <c r="CB133" s="5">
        <f>P_A[[#This Row],[38+]]-P_A[[#This Row],[39+]]</f>
        <v>0</v>
      </c>
      <c r="CC133" s="5">
        <f>P_A[[#This Row],[39+]]-P_A[[#This Row],[40+]]</f>
        <v>0</v>
      </c>
      <c r="CD133" s="5">
        <f>P_A[[#This Row],[40+]]-P_A[[#This Row],[41+]]</f>
        <v>0</v>
      </c>
      <c r="CE133" s="5">
        <f>P_A[[#This Row],[41+]]-P_A[[#This Row],[42+]]</f>
        <v>0</v>
      </c>
      <c r="CF133" s="5">
        <f>P_A[[#This Row],[42+]]-P_A[[#This Row],[43+]]</f>
        <v>0</v>
      </c>
      <c r="CG133" s="5">
        <f>P_A[[#This Row],[43+]]-P_A[[#This Row],[44+]]</f>
        <v>0</v>
      </c>
      <c r="CH133" s="5">
        <f>P_A[[#This Row],[44+]]-P_A[[#This Row],[45+]]</f>
        <v>0</v>
      </c>
      <c r="CI133" s="5">
        <f>P_A[[#This Row],[45+]]-P_A[[#This Row],[46+]]</f>
        <v>0</v>
      </c>
      <c r="CJ133" s="5">
        <f>P_A[[#This Row],[46+]]-P_A[[#This Row],[47+]]</f>
        <v>0</v>
      </c>
      <c r="CK133" s="5">
        <f>P_A[[#This Row],[47+]]-P_A[[#This Row],[48+]]</f>
        <v>0</v>
      </c>
      <c r="CL133" s="5">
        <f>P_A[[#This Row],[48+]]-P_A[[#This Row],[49+]]</f>
        <v>0</v>
      </c>
    </row>
    <row r="134" spans="1:90" x14ac:dyDescent="0.25">
      <c r="A134" s="10">
        <v>22400794</v>
      </c>
      <c r="B134" t="s">
        <v>164</v>
      </c>
      <c r="C134" t="s">
        <v>79</v>
      </c>
      <c r="D134" s="11">
        <v>0.875</v>
      </c>
      <c r="E134" s="9" t="str">
        <f>HYPERLINK("https://www.nba.com/stats/player/203995/boxscores-traditional", "Vasilije Micic")</f>
        <v>Vasilije Micic</v>
      </c>
      <c r="F134">
        <v>16</v>
      </c>
      <c r="G134" s="4">
        <v>7.6159999999999997</v>
      </c>
      <c r="H134" s="3">
        <v>0.85314000000000001</v>
      </c>
      <c r="I134" s="3">
        <v>0.82121</v>
      </c>
      <c r="J134" s="3">
        <v>0.78524000000000005</v>
      </c>
      <c r="K134" s="3">
        <v>0.74536999999999998</v>
      </c>
      <c r="L134" s="3">
        <v>0.70194000000000001</v>
      </c>
      <c r="M134" s="3">
        <v>0.65173000000000003</v>
      </c>
      <c r="N134" s="3">
        <v>0.60257000000000005</v>
      </c>
      <c r="O134" s="3">
        <v>0.55171999999999999</v>
      </c>
      <c r="P134" s="3">
        <v>0.5</v>
      </c>
      <c r="Q134" s="3">
        <v>0.44828000000000001</v>
      </c>
      <c r="R134" s="3">
        <v>0.39743000000000001</v>
      </c>
      <c r="S134" s="3">
        <v>0.34827000000000002</v>
      </c>
      <c r="T134" s="3">
        <v>0.29805999999999999</v>
      </c>
      <c r="U134" s="3">
        <v>0.25463000000000002</v>
      </c>
      <c r="V134" s="3">
        <v>0.21476000000000001</v>
      </c>
      <c r="W134" s="3">
        <v>0.17879</v>
      </c>
      <c r="X134" s="3">
        <v>0.14685999999999999</v>
      </c>
      <c r="Y134" s="3">
        <v>0.11899999999999999</v>
      </c>
      <c r="Z134" s="3">
        <v>9.5100000000000004E-2</v>
      </c>
      <c r="AA134" s="3">
        <v>7.4929999999999997E-2</v>
      </c>
      <c r="AB134" s="3">
        <v>5.7049999999999997E-2</v>
      </c>
      <c r="AC134" s="3">
        <v>4.3630000000000002E-2</v>
      </c>
      <c r="AD134" s="3">
        <v>3.288E-2</v>
      </c>
      <c r="AE134" s="3">
        <v>2.4420000000000001E-2</v>
      </c>
      <c r="AF134" s="3">
        <v>1.7860000000000001E-2</v>
      </c>
      <c r="AG134" s="3">
        <v>1.2869999999999999E-2</v>
      </c>
      <c r="AH134" s="3">
        <v>9.1400000000000006E-3</v>
      </c>
      <c r="AI134" s="3">
        <v>6.3899999999999998E-3</v>
      </c>
      <c r="AJ134" s="3">
        <v>4.2700000000000004E-3</v>
      </c>
      <c r="AK134" s="3">
        <v>2.8900000000000002E-3</v>
      </c>
      <c r="AL134" s="3">
        <v>1.9300000000000001E-3</v>
      </c>
      <c r="AM134" s="3">
        <v>1.2600000000000001E-3</v>
      </c>
      <c r="AN134" s="3">
        <v>8.1999999999999998E-4</v>
      </c>
      <c r="AO134" s="3">
        <v>5.1999999999999995E-4</v>
      </c>
      <c r="AP134" s="3">
        <v>3.2000000000000003E-4</v>
      </c>
      <c r="AQ134" s="3">
        <v>1.9000000000000001E-4</v>
      </c>
      <c r="AR134" s="3">
        <v>1.2E-4</v>
      </c>
      <c r="AS134" s="3">
        <v>6.9999999999999994E-5</v>
      </c>
      <c r="AT134" s="3">
        <v>4.0000000000000003E-5</v>
      </c>
      <c r="AU134" s="3">
        <v>0</v>
      </c>
      <c r="AV134" s="3">
        <v>0</v>
      </c>
      <c r="AW134" s="3">
        <v>0</v>
      </c>
      <c r="AX134" s="5">
        <f>P_A[[#This Row],[8+]]-P_A[[#This Row],[9+]]</f>
        <v>3.1930000000000014E-2</v>
      </c>
      <c r="AY134" s="5">
        <f>P_A[[#This Row],[9+]]-P_A[[#This Row],[10+]]</f>
        <v>3.5969999999999946E-2</v>
      </c>
      <c r="AZ134" s="5">
        <f>P_A[[#This Row],[10+]]-P_A[[#This Row],[11+]]</f>
        <v>3.9870000000000072E-2</v>
      </c>
      <c r="BA134" s="5">
        <f>P_A[[#This Row],[11+]]-P_A[[#This Row],[12+]]</f>
        <v>4.3429999999999969E-2</v>
      </c>
      <c r="BB134" s="5">
        <f>P_A[[#This Row],[12+]]-P_A[[#This Row],[13+]]</f>
        <v>5.0209999999999977E-2</v>
      </c>
      <c r="BC134" s="5">
        <f>P_A[[#This Row],[13+]]-P_A[[#This Row],[14+]]</f>
        <v>4.9159999999999981E-2</v>
      </c>
      <c r="BD134" s="5">
        <f>P_A[[#This Row],[14+]]-P_A[[#This Row],[15+]]</f>
        <v>5.0850000000000062E-2</v>
      </c>
      <c r="BE134" s="5">
        <f>P_A[[#This Row],[15+]]-P_A[[#This Row],[16+]]</f>
        <v>5.1719999999999988E-2</v>
      </c>
      <c r="BF134" s="5">
        <f>P_A[[#This Row],[16+]]-P_A[[#This Row],[17+]]</f>
        <v>5.1719999999999988E-2</v>
      </c>
      <c r="BG134" s="5">
        <f>P_A[[#This Row],[17+]]-P_A[[#This Row],[18+]]</f>
        <v>5.0850000000000006E-2</v>
      </c>
      <c r="BH134" s="5">
        <f>P_A[[#This Row],[18+]]-P_A[[#This Row],[19+]]</f>
        <v>4.9159999999999981E-2</v>
      </c>
      <c r="BI134" s="5">
        <f>P_A[[#This Row],[19+]]-P_A[[#This Row],[20+]]</f>
        <v>5.0210000000000032E-2</v>
      </c>
      <c r="BJ134" s="5">
        <f>P_A[[#This Row],[20+]]-P_A[[#This Row],[21+]]</f>
        <v>4.3429999999999969E-2</v>
      </c>
      <c r="BK134" s="5">
        <f>P_A[[#This Row],[21+]]-P_A[[#This Row],[22+]]</f>
        <v>3.9870000000000017E-2</v>
      </c>
      <c r="BL134" s="5">
        <f>P_A[[#This Row],[22+]]-P_A[[#This Row],[23+]]</f>
        <v>3.5970000000000002E-2</v>
      </c>
      <c r="BM134" s="5">
        <f>P_A[[#This Row],[23+]]-P_A[[#This Row],[24+]]</f>
        <v>3.1930000000000014E-2</v>
      </c>
      <c r="BN134" s="5">
        <f>P_A[[#This Row],[24+]]-P_A[[#This Row],[25+]]</f>
        <v>2.7859999999999996E-2</v>
      </c>
      <c r="BO134" s="5">
        <f>P_A[[#This Row],[25+]]-P_A[[#This Row],[26+]]</f>
        <v>2.3899999999999991E-2</v>
      </c>
      <c r="BP134" s="5">
        <f>P_A[[#This Row],[26+]]-P_A[[#This Row],[27+]]</f>
        <v>2.0170000000000007E-2</v>
      </c>
      <c r="BQ134" s="5">
        <f>P_A[[#This Row],[27+]]-P_A[[#This Row],[28+]]</f>
        <v>1.788E-2</v>
      </c>
      <c r="BR134" s="5">
        <f>P_A[[#This Row],[28+]]-P_A[[#This Row],[29+]]</f>
        <v>1.3419999999999994E-2</v>
      </c>
      <c r="BS134" s="5">
        <f>P_A[[#This Row],[29+]]-P_A[[#This Row],[30+]]</f>
        <v>1.0750000000000003E-2</v>
      </c>
      <c r="BT134" s="5">
        <f>P_A[[#This Row],[30+]]-P_A[[#This Row],[31+]]</f>
        <v>8.4599999999999988E-3</v>
      </c>
      <c r="BU134" s="5">
        <f>P_A[[#This Row],[31+]]-P_A[[#This Row],[32+]]</f>
        <v>6.5599999999999999E-3</v>
      </c>
      <c r="BV134" s="5">
        <f>P_A[[#This Row],[32+]]-P_A[[#This Row],[33+]]</f>
        <v>4.9900000000000014E-3</v>
      </c>
      <c r="BW134" s="5">
        <f>P_A[[#This Row],[33+]]-P_A[[#This Row],[34+]]</f>
        <v>3.7299999999999989E-3</v>
      </c>
      <c r="BX134" s="5">
        <f>P_A[[#This Row],[34+]]-P_A[[#This Row],[35+]]</f>
        <v>2.7500000000000007E-3</v>
      </c>
      <c r="BY134" s="5">
        <f>P_A[[#This Row],[35+]]-P_A[[#This Row],[36+]]</f>
        <v>2.1199999999999995E-3</v>
      </c>
      <c r="BZ134" s="5">
        <f>P_A[[#This Row],[36+]]-P_A[[#This Row],[37+]]</f>
        <v>1.3800000000000002E-3</v>
      </c>
      <c r="CA134" s="5">
        <f>P_A[[#This Row],[37+]]-P_A[[#This Row],[38+]]</f>
        <v>9.6000000000000013E-4</v>
      </c>
      <c r="CB134" s="5">
        <f>P_A[[#This Row],[38+]]-P_A[[#This Row],[39+]]</f>
        <v>6.7000000000000002E-4</v>
      </c>
      <c r="CC134" s="5">
        <f>P_A[[#This Row],[39+]]-P_A[[#This Row],[40+]]</f>
        <v>4.4000000000000007E-4</v>
      </c>
      <c r="CD134" s="5">
        <f>P_A[[#This Row],[40+]]-P_A[[#This Row],[41+]]</f>
        <v>3.0000000000000003E-4</v>
      </c>
      <c r="CE134" s="5">
        <f>P_A[[#This Row],[41+]]-P_A[[#This Row],[42+]]</f>
        <v>1.9999999999999993E-4</v>
      </c>
      <c r="CF134" s="5">
        <f>P_A[[#This Row],[42+]]-P_A[[#This Row],[43+]]</f>
        <v>1.3000000000000002E-4</v>
      </c>
      <c r="CG134" s="5">
        <f>P_A[[#This Row],[43+]]-P_A[[#This Row],[44+]]</f>
        <v>7.0000000000000007E-5</v>
      </c>
      <c r="CH134" s="5">
        <f>P_A[[#This Row],[44+]]-P_A[[#This Row],[45+]]</f>
        <v>5.0000000000000009E-5</v>
      </c>
      <c r="CI134" s="5">
        <f>P_A[[#This Row],[45+]]-P_A[[#This Row],[46+]]</f>
        <v>2.9999999999999991E-5</v>
      </c>
      <c r="CJ134" s="5">
        <f>P_A[[#This Row],[46+]]-P_A[[#This Row],[47+]]</f>
        <v>4.0000000000000003E-5</v>
      </c>
      <c r="CK134" s="5">
        <f>P_A[[#This Row],[47+]]-P_A[[#This Row],[48+]]</f>
        <v>0</v>
      </c>
      <c r="CL134" s="5">
        <f>P_A[[#This Row],[48+]]-P_A[[#This Row],[49+]]</f>
        <v>0</v>
      </c>
    </row>
    <row r="135" spans="1:90" x14ac:dyDescent="0.25">
      <c r="A135" s="10">
        <v>22400794</v>
      </c>
      <c r="B135" t="s">
        <v>164</v>
      </c>
      <c r="C135" t="s">
        <v>79</v>
      </c>
      <c r="D135" s="11">
        <v>0.875</v>
      </c>
      <c r="E135" s="9" t="str">
        <f>HYPERLINK("https://www.nba.com/stats/player/1629006/boxscores-traditional", "Josh Okogie")</f>
        <v>Josh Okogie</v>
      </c>
      <c r="F135">
        <v>13.6</v>
      </c>
      <c r="G135" s="4">
        <v>5.3520000000000003</v>
      </c>
      <c r="H135" s="3">
        <v>0.85314000000000001</v>
      </c>
      <c r="I135" s="3">
        <v>0.80510999999999999</v>
      </c>
      <c r="J135" s="3">
        <v>0.74856999999999996</v>
      </c>
      <c r="K135" s="3">
        <v>0.68793000000000004</v>
      </c>
      <c r="L135" s="3">
        <v>0.61790999999999996</v>
      </c>
      <c r="M135" s="3">
        <v>0.54379999999999995</v>
      </c>
      <c r="N135" s="3">
        <v>0.47210000000000002</v>
      </c>
      <c r="O135" s="3">
        <v>0.39743000000000001</v>
      </c>
      <c r="P135" s="3">
        <v>0.32635999999999998</v>
      </c>
      <c r="Q135" s="3">
        <v>0.26108999999999999</v>
      </c>
      <c r="R135" s="3">
        <v>0.20610999999999999</v>
      </c>
      <c r="S135" s="3">
        <v>0.15625</v>
      </c>
      <c r="T135" s="3">
        <v>0.11507000000000001</v>
      </c>
      <c r="U135" s="3">
        <v>8.3790000000000003E-2</v>
      </c>
      <c r="V135" s="3">
        <v>5.8209999999999998E-2</v>
      </c>
      <c r="W135" s="3">
        <v>3.9199999999999999E-2</v>
      </c>
      <c r="X135" s="3">
        <v>2.6190000000000001E-2</v>
      </c>
      <c r="Y135" s="3">
        <v>1.6590000000000001E-2</v>
      </c>
      <c r="Z135" s="3">
        <v>1.017E-2</v>
      </c>
      <c r="AA135" s="3">
        <v>6.2100000000000002E-3</v>
      </c>
      <c r="AB135" s="3">
        <v>3.5699999999999998E-3</v>
      </c>
      <c r="AC135" s="3">
        <v>1.99E-3</v>
      </c>
      <c r="AD135" s="3">
        <v>1.1100000000000001E-3</v>
      </c>
      <c r="AE135" s="3">
        <v>5.8E-4</v>
      </c>
      <c r="AF135" s="3">
        <v>2.9E-4</v>
      </c>
      <c r="AG135" s="3">
        <v>1.4999999999999999E-4</v>
      </c>
      <c r="AH135" s="3">
        <v>6.9999999999999994E-5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P_A[[#This Row],[8+]]-P_A[[#This Row],[9+]]</f>
        <v>4.8030000000000017E-2</v>
      </c>
      <c r="AY135" s="5">
        <f>P_A[[#This Row],[9+]]-P_A[[#This Row],[10+]]</f>
        <v>5.6540000000000035E-2</v>
      </c>
      <c r="AZ135" s="5">
        <f>P_A[[#This Row],[10+]]-P_A[[#This Row],[11+]]</f>
        <v>6.0639999999999916E-2</v>
      </c>
      <c r="BA135" s="5">
        <f>P_A[[#This Row],[11+]]-P_A[[#This Row],[12+]]</f>
        <v>7.0020000000000082E-2</v>
      </c>
      <c r="BB135" s="5">
        <f>P_A[[#This Row],[12+]]-P_A[[#This Row],[13+]]</f>
        <v>7.4110000000000009E-2</v>
      </c>
      <c r="BC135" s="5">
        <f>P_A[[#This Row],[13+]]-P_A[[#This Row],[14+]]</f>
        <v>7.169999999999993E-2</v>
      </c>
      <c r="BD135" s="5">
        <f>P_A[[#This Row],[14+]]-P_A[[#This Row],[15+]]</f>
        <v>7.4670000000000014E-2</v>
      </c>
      <c r="BE135" s="5">
        <f>P_A[[#This Row],[15+]]-P_A[[#This Row],[16+]]</f>
        <v>7.1070000000000022E-2</v>
      </c>
      <c r="BF135" s="5">
        <f>P_A[[#This Row],[16+]]-P_A[[#This Row],[17+]]</f>
        <v>6.5269999999999995E-2</v>
      </c>
      <c r="BG135" s="5">
        <f>P_A[[#This Row],[17+]]-P_A[[#This Row],[18+]]</f>
        <v>5.4980000000000001E-2</v>
      </c>
      <c r="BH135" s="5">
        <f>P_A[[#This Row],[18+]]-P_A[[#This Row],[19+]]</f>
        <v>4.9859999999999988E-2</v>
      </c>
      <c r="BI135" s="5">
        <f>P_A[[#This Row],[19+]]-P_A[[#This Row],[20+]]</f>
        <v>4.1179999999999994E-2</v>
      </c>
      <c r="BJ135" s="5">
        <f>P_A[[#This Row],[20+]]-P_A[[#This Row],[21+]]</f>
        <v>3.1280000000000002E-2</v>
      </c>
      <c r="BK135" s="5">
        <f>P_A[[#This Row],[21+]]-P_A[[#This Row],[22+]]</f>
        <v>2.5580000000000006E-2</v>
      </c>
      <c r="BL135" s="5">
        <f>P_A[[#This Row],[22+]]-P_A[[#This Row],[23+]]</f>
        <v>1.9009999999999999E-2</v>
      </c>
      <c r="BM135" s="5">
        <f>P_A[[#This Row],[23+]]-P_A[[#This Row],[24+]]</f>
        <v>1.3009999999999997E-2</v>
      </c>
      <c r="BN135" s="5">
        <f>P_A[[#This Row],[24+]]-P_A[[#This Row],[25+]]</f>
        <v>9.6000000000000009E-3</v>
      </c>
      <c r="BO135" s="5">
        <f>P_A[[#This Row],[25+]]-P_A[[#This Row],[26+]]</f>
        <v>6.4200000000000004E-3</v>
      </c>
      <c r="BP135" s="5">
        <f>P_A[[#This Row],[26+]]-P_A[[#This Row],[27+]]</f>
        <v>3.96E-3</v>
      </c>
      <c r="BQ135" s="5">
        <f>P_A[[#This Row],[27+]]-P_A[[#This Row],[28+]]</f>
        <v>2.6400000000000004E-3</v>
      </c>
      <c r="BR135" s="5">
        <f>P_A[[#This Row],[28+]]-P_A[[#This Row],[29+]]</f>
        <v>1.5799999999999998E-3</v>
      </c>
      <c r="BS135" s="5">
        <f>P_A[[#This Row],[29+]]-P_A[[#This Row],[30+]]</f>
        <v>8.7999999999999992E-4</v>
      </c>
      <c r="BT135" s="5">
        <f>P_A[[#This Row],[30+]]-P_A[[#This Row],[31+]]</f>
        <v>5.3000000000000009E-4</v>
      </c>
      <c r="BU135" s="5">
        <f>P_A[[#This Row],[31+]]-P_A[[#This Row],[32+]]</f>
        <v>2.9E-4</v>
      </c>
      <c r="BV135" s="5">
        <f>P_A[[#This Row],[32+]]-P_A[[#This Row],[33+]]</f>
        <v>1.4000000000000001E-4</v>
      </c>
      <c r="BW135" s="5">
        <f>P_A[[#This Row],[33+]]-P_A[[#This Row],[34+]]</f>
        <v>7.9999999999999993E-5</v>
      </c>
      <c r="BX135" s="5">
        <f>P_A[[#This Row],[34+]]-P_A[[#This Row],[35+]]</f>
        <v>6.9999999999999994E-5</v>
      </c>
      <c r="BY135" s="5">
        <f>P_A[[#This Row],[35+]]-P_A[[#This Row],[36+]]</f>
        <v>0</v>
      </c>
      <c r="BZ135" s="5">
        <f>P_A[[#This Row],[36+]]-P_A[[#This Row],[37+]]</f>
        <v>0</v>
      </c>
      <c r="CA135" s="5">
        <f>P_A[[#This Row],[37+]]-P_A[[#This Row],[38+]]</f>
        <v>0</v>
      </c>
      <c r="CB135" s="5">
        <f>P_A[[#This Row],[38+]]-P_A[[#This Row],[39+]]</f>
        <v>0</v>
      </c>
      <c r="CC135" s="5">
        <f>P_A[[#This Row],[39+]]-P_A[[#This Row],[40+]]</f>
        <v>0</v>
      </c>
      <c r="CD135" s="5">
        <f>P_A[[#This Row],[40+]]-P_A[[#This Row],[41+]]</f>
        <v>0</v>
      </c>
      <c r="CE135" s="5">
        <f>P_A[[#This Row],[41+]]-P_A[[#This Row],[42+]]</f>
        <v>0</v>
      </c>
      <c r="CF135" s="5">
        <f>P_A[[#This Row],[42+]]-P_A[[#This Row],[43+]]</f>
        <v>0</v>
      </c>
      <c r="CG135" s="5">
        <f>P_A[[#This Row],[43+]]-P_A[[#This Row],[44+]]</f>
        <v>0</v>
      </c>
      <c r="CH135" s="5">
        <f>P_A[[#This Row],[44+]]-P_A[[#This Row],[45+]]</f>
        <v>0</v>
      </c>
      <c r="CI135" s="5">
        <f>P_A[[#This Row],[45+]]-P_A[[#This Row],[46+]]</f>
        <v>0</v>
      </c>
      <c r="CJ135" s="5">
        <f>P_A[[#This Row],[46+]]-P_A[[#This Row],[47+]]</f>
        <v>0</v>
      </c>
      <c r="CK135" s="5">
        <f>P_A[[#This Row],[47+]]-P_A[[#This Row],[48+]]</f>
        <v>0</v>
      </c>
      <c r="CL135" s="5">
        <f>P_A[[#This Row],[48+]]-P_A[[#This Row],[49+]]</f>
        <v>0</v>
      </c>
    </row>
    <row r="136" spans="1:90" x14ac:dyDescent="0.25">
      <c r="A136" s="10">
        <v>22400794</v>
      </c>
      <c r="B136" t="s">
        <v>164</v>
      </c>
      <c r="C136" t="s">
        <v>79</v>
      </c>
      <c r="D136" s="11">
        <v>0.875</v>
      </c>
      <c r="E136" s="9" t="str">
        <f>HYPERLINK("https://www.nba.com/stats/player/1630544/boxscores-traditional", "Tre Mann")</f>
        <v>Tre Mann</v>
      </c>
      <c r="F136">
        <v>12.8</v>
      </c>
      <c r="G136" s="4">
        <v>7.7560000000000002</v>
      </c>
      <c r="H136" s="3">
        <v>0.73236999999999997</v>
      </c>
      <c r="I136" s="3">
        <v>0.68793000000000004</v>
      </c>
      <c r="J136" s="3">
        <v>0.64058000000000004</v>
      </c>
      <c r="K136" s="3">
        <v>0.59094999999999998</v>
      </c>
      <c r="L136" s="3">
        <v>0.53983000000000003</v>
      </c>
      <c r="M136" s="3">
        <v>0.48803000000000002</v>
      </c>
      <c r="N136" s="3">
        <v>0.44037999999999999</v>
      </c>
      <c r="O136" s="3">
        <v>0.38973999999999998</v>
      </c>
      <c r="P136" s="3">
        <v>0.34089999999999998</v>
      </c>
      <c r="Q136" s="3">
        <v>0.29459999999999997</v>
      </c>
      <c r="R136" s="3">
        <v>0.25142999999999999</v>
      </c>
      <c r="S136" s="3">
        <v>0.21185999999999999</v>
      </c>
      <c r="T136" s="3">
        <v>0.17619000000000001</v>
      </c>
      <c r="U136" s="3">
        <v>0.14457</v>
      </c>
      <c r="V136" s="3">
        <v>0.11702</v>
      </c>
      <c r="W136" s="3">
        <v>9.3420000000000003E-2</v>
      </c>
      <c r="X136" s="3">
        <v>7.4929999999999997E-2</v>
      </c>
      <c r="Y136" s="3">
        <v>5.8209999999999998E-2</v>
      </c>
      <c r="Z136" s="3">
        <v>4.4569999999999999E-2</v>
      </c>
      <c r="AA136" s="3">
        <v>3.3619999999999997E-2</v>
      </c>
      <c r="AB136" s="3">
        <v>2.5000000000000001E-2</v>
      </c>
      <c r="AC136" s="3">
        <v>1.831E-2</v>
      </c>
      <c r="AD136" s="3">
        <v>1.321E-2</v>
      </c>
      <c r="AE136" s="3">
        <v>9.3900000000000008E-3</v>
      </c>
      <c r="AF136" s="3">
        <v>6.5700000000000003E-3</v>
      </c>
      <c r="AG136" s="3">
        <v>4.6600000000000001E-3</v>
      </c>
      <c r="AH136" s="3">
        <v>3.1700000000000001E-3</v>
      </c>
      <c r="AI136" s="3">
        <v>2.1199999999999999E-3</v>
      </c>
      <c r="AJ136" s="3">
        <v>1.39E-3</v>
      </c>
      <c r="AK136" s="3">
        <v>8.9999999999999998E-4</v>
      </c>
      <c r="AL136" s="3">
        <v>5.8E-4</v>
      </c>
      <c r="AM136" s="3">
        <v>3.6000000000000002E-4</v>
      </c>
      <c r="AN136" s="3">
        <v>2.2000000000000001E-4</v>
      </c>
      <c r="AO136" s="3">
        <v>1.3999999999999999E-4</v>
      </c>
      <c r="AP136" s="3">
        <v>8.0000000000000007E-5</v>
      </c>
      <c r="AQ136" s="3">
        <v>5.0000000000000002E-5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P_A[[#This Row],[8+]]-P_A[[#This Row],[9+]]</f>
        <v>4.4439999999999924E-2</v>
      </c>
      <c r="AY136" s="5">
        <f>P_A[[#This Row],[9+]]-P_A[[#This Row],[10+]]</f>
        <v>4.7350000000000003E-2</v>
      </c>
      <c r="AZ136" s="5">
        <f>P_A[[#This Row],[10+]]-P_A[[#This Row],[11+]]</f>
        <v>4.9630000000000063E-2</v>
      </c>
      <c r="BA136" s="5">
        <f>P_A[[#This Row],[11+]]-P_A[[#This Row],[12+]]</f>
        <v>5.1119999999999943E-2</v>
      </c>
      <c r="BB136" s="5">
        <f>P_A[[#This Row],[12+]]-P_A[[#This Row],[13+]]</f>
        <v>5.1800000000000013E-2</v>
      </c>
      <c r="BC136" s="5">
        <f>P_A[[#This Row],[13+]]-P_A[[#This Row],[14+]]</f>
        <v>4.7650000000000026E-2</v>
      </c>
      <c r="BD136" s="5">
        <f>P_A[[#This Row],[14+]]-P_A[[#This Row],[15+]]</f>
        <v>5.0640000000000018E-2</v>
      </c>
      <c r="BE136" s="5">
        <f>P_A[[#This Row],[15+]]-P_A[[#This Row],[16+]]</f>
        <v>4.8839999999999995E-2</v>
      </c>
      <c r="BF136" s="5">
        <f>P_A[[#This Row],[16+]]-P_A[[#This Row],[17+]]</f>
        <v>4.6300000000000008E-2</v>
      </c>
      <c r="BG136" s="5">
        <f>P_A[[#This Row],[17+]]-P_A[[#This Row],[18+]]</f>
        <v>4.3169999999999986E-2</v>
      </c>
      <c r="BH136" s="5">
        <f>P_A[[#This Row],[18+]]-P_A[[#This Row],[19+]]</f>
        <v>3.9569999999999994E-2</v>
      </c>
      <c r="BI136" s="5">
        <f>P_A[[#This Row],[19+]]-P_A[[#This Row],[20+]]</f>
        <v>3.566999999999998E-2</v>
      </c>
      <c r="BJ136" s="5">
        <f>P_A[[#This Row],[20+]]-P_A[[#This Row],[21+]]</f>
        <v>3.1620000000000009E-2</v>
      </c>
      <c r="BK136" s="5">
        <f>P_A[[#This Row],[21+]]-P_A[[#This Row],[22+]]</f>
        <v>2.7550000000000005E-2</v>
      </c>
      <c r="BL136" s="5">
        <f>P_A[[#This Row],[22+]]-P_A[[#This Row],[23+]]</f>
        <v>2.3599999999999996E-2</v>
      </c>
      <c r="BM136" s="5">
        <f>P_A[[#This Row],[23+]]-P_A[[#This Row],[24+]]</f>
        <v>1.8490000000000006E-2</v>
      </c>
      <c r="BN136" s="5">
        <f>P_A[[#This Row],[24+]]-P_A[[#This Row],[25+]]</f>
        <v>1.6719999999999999E-2</v>
      </c>
      <c r="BO136" s="5">
        <f>P_A[[#This Row],[25+]]-P_A[[#This Row],[26+]]</f>
        <v>1.3639999999999999E-2</v>
      </c>
      <c r="BP136" s="5">
        <f>P_A[[#This Row],[26+]]-P_A[[#This Row],[27+]]</f>
        <v>1.0950000000000001E-2</v>
      </c>
      <c r="BQ136" s="5">
        <f>P_A[[#This Row],[27+]]-P_A[[#This Row],[28+]]</f>
        <v>8.6199999999999957E-3</v>
      </c>
      <c r="BR136" s="5">
        <f>P_A[[#This Row],[28+]]-P_A[[#This Row],[29+]]</f>
        <v>6.6900000000000015E-3</v>
      </c>
      <c r="BS136" s="5">
        <f>P_A[[#This Row],[29+]]-P_A[[#This Row],[30+]]</f>
        <v>5.1000000000000004E-3</v>
      </c>
      <c r="BT136" s="5">
        <f>P_A[[#This Row],[30+]]-P_A[[#This Row],[31+]]</f>
        <v>3.8199999999999987E-3</v>
      </c>
      <c r="BU136" s="5">
        <f>P_A[[#This Row],[31+]]-P_A[[#This Row],[32+]]</f>
        <v>2.8200000000000005E-3</v>
      </c>
      <c r="BV136" s="5">
        <f>P_A[[#This Row],[32+]]-P_A[[#This Row],[33+]]</f>
        <v>1.9100000000000002E-3</v>
      </c>
      <c r="BW136" s="5">
        <f>P_A[[#This Row],[33+]]-P_A[[#This Row],[34+]]</f>
        <v>1.49E-3</v>
      </c>
      <c r="BX136" s="5">
        <f>P_A[[#This Row],[34+]]-P_A[[#This Row],[35+]]</f>
        <v>1.0500000000000002E-3</v>
      </c>
      <c r="BY136" s="5">
        <f>P_A[[#This Row],[35+]]-P_A[[#This Row],[36+]]</f>
        <v>7.2999999999999996E-4</v>
      </c>
      <c r="BZ136" s="5">
        <f>P_A[[#This Row],[36+]]-P_A[[#This Row],[37+]]</f>
        <v>4.8999999999999998E-4</v>
      </c>
      <c r="CA136" s="5">
        <f>P_A[[#This Row],[37+]]-P_A[[#This Row],[38+]]</f>
        <v>3.1999999999999997E-4</v>
      </c>
      <c r="CB136" s="5">
        <f>P_A[[#This Row],[38+]]-P_A[[#This Row],[39+]]</f>
        <v>2.1999999999999998E-4</v>
      </c>
      <c r="CC136" s="5">
        <f>P_A[[#This Row],[39+]]-P_A[[#This Row],[40+]]</f>
        <v>1.4000000000000001E-4</v>
      </c>
      <c r="CD136" s="5">
        <f>P_A[[#This Row],[40+]]-P_A[[#This Row],[41+]]</f>
        <v>8.000000000000002E-5</v>
      </c>
      <c r="CE136" s="5">
        <f>P_A[[#This Row],[41+]]-P_A[[#This Row],[42+]]</f>
        <v>5.9999999999999981E-5</v>
      </c>
      <c r="CF136" s="5">
        <f>P_A[[#This Row],[42+]]-P_A[[#This Row],[43+]]</f>
        <v>3.0000000000000004E-5</v>
      </c>
      <c r="CG136" s="5">
        <f>P_A[[#This Row],[43+]]-P_A[[#This Row],[44+]]</f>
        <v>5.0000000000000002E-5</v>
      </c>
      <c r="CH136" s="5">
        <f>P_A[[#This Row],[44+]]-P_A[[#This Row],[45+]]</f>
        <v>0</v>
      </c>
      <c r="CI136" s="5">
        <f>P_A[[#This Row],[45+]]-P_A[[#This Row],[46+]]</f>
        <v>0</v>
      </c>
      <c r="CJ136" s="5">
        <f>P_A[[#This Row],[46+]]-P_A[[#This Row],[47+]]</f>
        <v>0</v>
      </c>
      <c r="CK136" s="5">
        <f>P_A[[#This Row],[47+]]-P_A[[#This Row],[48+]]</f>
        <v>0</v>
      </c>
      <c r="CL136" s="5">
        <f>P_A[[#This Row],[48+]]-P_A[[#This Row],[49+]]</f>
        <v>0</v>
      </c>
    </row>
    <row r="137" spans="1:90" x14ac:dyDescent="0.25">
      <c r="A137" s="10">
        <v>22400794</v>
      </c>
      <c r="B137" t="s">
        <v>164</v>
      </c>
      <c r="C137" t="s">
        <v>79</v>
      </c>
      <c r="D137" s="11">
        <v>0.875</v>
      </c>
      <c r="E137" s="9" t="str">
        <f>HYPERLINK("https://www.nba.com/stats/player/203552/boxscores-traditional", "Seth Curry")</f>
        <v>Seth Curry</v>
      </c>
      <c r="F137">
        <v>12.2</v>
      </c>
      <c r="G137" s="4">
        <v>8.6810000000000009</v>
      </c>
      <c r="H137" s="3">
        <v>0.68439000000000005</v>
      </c>
      <c r="I137" s="3">
        <v>0.64431000000000005</v>
      </c>
      <c r="J137" s="3">
        <v>0.59870999999999996</v>
      </c>
      <c r="K137" s="3">
        <v>0.55567</v>
      </c>
      <c r="L137" s="3">
        <v>0.50797999999999999</v>
      </c>
      <c r="M137" s="3">
        <v>0.46414</v>
      </c>
      <c r="N137" s="3">
        <v>0.41682999999999998</v>
      </c>
      <c r="O137" s="3">
        <v>0.37447999999999998</v>
      </c>
      <c r="P137" s="3">
        <v>0.32996999999999999</v>
      </c>
      <c r="Q137" s="3">
        <v>0.29115999999999997</v>
      </c>
      <c r="R137" s="3">
        <v>0.25142999999999999</v>
      </c>
      <c r="S137" s="3">
        <v>0.2177</v>
      </c>
      <c r="T137" s="3">
        <v>0.18406</v>
      </c>
      <c r="U137" s="3">
        <v>0.15625</v>
      </c>
      <c r="V137" s="3">
        <v>0.12923999999999999</v>
      </c>
      <c r="W137" s="3">
        <v>0.10749</v>
      </c>
      <c r="X137" s="3">
        <v>8.6910000000000001E-2</v>
      </c>
      <c r="Y137" s="3">
        <v>7.0779999999999996E-2</v>
      </c>
      <c r="Z137" s="3">
        <v>5.5919999999999997E-2</v>
      </c>
      <c r="AA137" s="3">
        <v>4.4569999999999999E-2</v>
      </c>
      <c r="AB137" s="3">
        <v>3.4380000000000001E-2</v>
      </c>
      <c r="AC137" s="3">
        <v>2.6190000000000001E-2</v>
      </c>
      <c r="AD137" s="3">
        <v>2.018E-2</v>
      </c>
      <c r="AE137" s="3">
        <v>1.4999999999999999E-2</v>
      </c>
      <c r="AF137" s="3">
        <v>1.1299999999999999E-2</v>
      </c>
      <c r="AG137" s="3">
        <v>8.2000000000000007E-3</v>
      </c>
      <c r="AH137" s="3">
        <v>6.0400000000000002E-3</v>
      </c>
      <c r="AI137" s="3">
        <v>4.2700000000000004E-3</v>
      </c>
      <c r="AJ137" s="3">
        <v>3.0699999999999998E-3</v>
      </c>
      <c r="AK137" s="3">
        <v>2.1199999999999999E-3</v>
      </c>
      <c r="AL137" s="3">
        <v>1.49E-3</v>
      </c>
      <c r="AM137" s="3">
        <v>1E-3</v>
      </c>
      <c r="AN137" s="3">
        <v>6.8999999999999997E-4</v>
      </c>
      <c r="AO137" s="3">
        <v>4.4999999999999999E-4</v>
      </c>
      <c r="AP137" s="3">
        <v>2.9999999999999997E-4</v>
      </c>
      <c r="AQ137" s="3">
        <v>1.9000000000000001E-4</v>
      </c>
      <c r="AR137" s="3">
        <v>1.2999999999999999E-4</v>
      </c>
      <c r="AS137" s="3">
        <v>8.0000000000000007E-5</v>
      </c>
      <c r="AT137" s="3">
        <v>5.0000000000000002E-5</v>
      </c>
      <c r="AU137" s="3">
        <v>0</v>
      </c>
      <c r="AV137" s="3">
        <v>0</v>
      </c>
      <c r="AW137" s="3">
        <v>0</v>
      </c>
      <c r="AX137" s="5">
        <f>P_A[[#This Row],[8+]]-P_A[[#This Row],[9+]]</f>
        <v>4.0080000000000005E-2</v>
      </c>
      <c r="AY137" s="5">
        <f>P_A[[#This Row],[9+]]-P_A[[#This Row],[10+]]</f>
        <v>4.5600000000000085E-2</v>
      </c>
      <c r="AZ137" s="5">
        <f>P_A[[#This Row],[10+]]-P_A[[#This Row],[11+]]</f>
        <v>4.3039999999999967E-2</v>
      </c>
      <c r="BA137" s="5">
        <f>P_A[[#This Row],[11+]]-P_A[[#This Row],[12+]]</f>
        <v>4.769000000000001E-2</v>
      </c>
      <c r="BB137" s="5">
        <f>P_A[[#This Row],[12+]]-P_A[[#This Row],[13+]]</f>
        <v>4.383999999999999E-2</v>
      </c>
      <c r="BC137" s="5">
        <f>P_A[[#This Row],[13+]]-P_A[[#This Row],[14+]]</f>
        <v>4.7310000000000019E-2</v>
      </c>
      <c r="BD137" s="5">
        <f>P_A[[#This Row],[14+]]-P_A[[#This Row],[15+]]</f>
        <v>4.2349999999999999E-2</v>
      </c>
      <c r="BE137" s="5">
        <f>P_A[[#This Row],[15+]]-P_A[[#This Row],[16+]]</f>
        <v>4.4509999999999994E-2</v>
      </c>
      <c r="BF137" s="5">
        <f>P_A[[#This Row],[16+]]-P_A[[#This Row],[17+]]</f>
        <v>3.8810000000000011E-2</v>
      </c>
      <c r="BG137" s="5">
        <f>P_A[[#This Row],[17+]]-P_A[[#This Row],[18+]]</f>
        <v>3.9729999999999988E-2</v>
      </c>
      <c r="BH137" s="5">
        <f>P_A[[#This Row],[18+]]-P_A[[#This Row],[19+]]</f>
        <v>3.3729999999999982E-2</v>
      </c>
      <c r="BI137" s="5">
        <f>P_A[[#This Row],[19+]]-P_A[[#This Row],[20+]]</f>
        <v>3.3640000000000003E-2</v>
      </c>
      <c r="BJ137" s="5">
        <f>P_A[[#This Row],[20+]]-P_A[[#This Row],[21+]]</f>
        <v>2.7810000000000001E-2</v>
      </c>
      <c r="BK137" s="5">
        <f>P_A[[#This Row],[21+]]-P_A[[#This Row],[22+]]</f>
        <v>2.7010000000000006E-2</v>
      </c>
      <c r="BL137" s="5">
        <f>P_A[[#This Row],[22+]]-P_A[[#This Row],[23+]]</f>
        <v>2.1749999999999992E-2</v>
      </c>
      <c r="BM137" s="5">
        <f>P_A[[#This Row],[23+]]-P_A[[#This Row],[24+]]</f>
        <v>2.0580000000000001E-2</v>
      </c>
      <c r="BN137" s="5">
        <f>P_A[[#This Row],[24+]]-P_A[[#This Row],[25+]]</f>
        <v>1.6130000000000005E-2</v>
      </c>
      <c r="BO137" s="5">
        <f>P_A[[#This Row],[25+]]-P_A[[#This Row],[26+]]</f>
        <v>1.4859999999999998E-2</v>
      </c>
      <c r="BP137" s="5">
        <f>P_A[[#This Row],[26+]]-P_A[[#This Row],[27+]]</f>
        <v>1.1349999999999999E-2</v>
      </c>
      <c r="BQ137" s="5">
        <f>P_A[[#This Row],[27+]]-P_A[[#This Row],[28+]]</f>
        <v>1.0189999999999998E-2</v>
      </c>
      <c r="BR137" s="5">
        <f>P_A[[#This Row],[28+]]-P_A[[#This Row],[29+]]</f>
        <v>8.1899999999999994E-3</v>
      </c>
      <c r="BS137" s="5">
        <f>P_A[[#This Row],[29+]]-P_A[[#This Row],[30+]]</f>
        <v>6.0100000000000015E-3</v>
      </c>
      <c r="BT137" s="5">
        <f>P_A[[#This Row],[30+]]-P_A[[#This Row],[31+]]</f>
        <v>5.1800000000000006E-3</v>
      </c>
      <c r="BU137" s="5">
        <f>P_A[[#This Row],[31+]]-P_A[[#This Row],[32+]]</f>
        <v>3.7000000000000002E-3</v>
      </c>
      <c r="BV137" s="5">
        <f>P_A[[#This Row],[32+]]-P_A[[#This Row],[33+]]</f>
        <v>3.0999999999999986E-3</v>
      </c>
      <c r="BW137" s="5">
        <f>P_A[[#This Row],[33+]]-P_A[[#This Row],[34+]]</f>
        <v>2.1600000000000005E-3</v>
      </c>
      <c r="BX137" s="5">
        <f>P_A[[#This Row],[34+]]-P_A[[#This Row],[35+]]</f>
        <v>1.7699999999999999E-3</v>
      </c>
      <c r="BY137" s="5">
        <f>P_A[[#This Row],[35+]]-P_A[[#This Row],[36+]]</f>
        <v>1.2000000000000005E-3</v>
      </c>
      <c r="BZ137" s="5">
        <f>P_A[[#This Row],[36+]]-P_A[[#This Row],[37+]]</f>
        <v>9.4999999999999989E-4</v>
      </c>
      <c r="CA137" s="5">
        <f>P_A[[#This Row],[37+]]-P_A[[#This Row],[38+]]</f>
        <v>6.2999999999999992E-4</v>
      </c>
      <c r="CB137" s="5">
        <f>P_A[[#This Row],[38+]]-P_A[[#This Row],[39+]]</f>
        <v>4.8999999999999998E-4</v>
      </c>
      <c r="CC137" s="5">
        <f>P_A[[#This Row],[39+]]-P_A[[#This Row],[40+]]</f>
        <v>3.1000000000000005E-4</v>
      </c>
      <c r="CD137" s="5">
        <f>P_A[[#This Row],[40+]]-P_A[[#This Row],[41+]]</f>
        <v>2.3999999999999998E-4</v>
      </c>
      <c r="CE137" s="5">
        <f>P_A[[#This Row],[41+]]-P_A[[#This Row],[42+]]</f>
        <v>1.5000000000000001E-4</v>
      </c>
      <c r="CF137" s="5">
        <f>P_A[[#This Row],[42+]]-P_A[[#This Row],[43+]]</f>
        <v>1.0999999999999996E-4</v>
      </c>
      <c r="CG137" s="5">
        <f>P_A[[#This Row],[43+]]-P_A[[#This Row],[44+]]</f>
        <v>6.0000000000000022E-5</v>
      </c>
      <c r="CH137" s="5">
        <f>P_A[[#This Row],[44+]]-P_A[[#This Row],[45+]]</f>
        <v>4.9999999999999982E-5</v>
      </c>
      <c r="CI137" s="5">
        <f>P_A[[#This Row],[45+]]-P_A[[#This Row],[46+]]</f>
        <v>3.0000000000000004E-5</v>
      </c>
      <c r="CJ137" s="5">
        <f>P_A[[#This Row],[46+]]-P_A[[#This Row],[47+]]</f>
        <v>5.0000000000000002E-5</v>
      </c>
      <c r="CK137" s="5">
        <f>P_A[[#This Row],[47+]]-P_A[[#This Row],[48+]]</f>
        <v>0</v>
      </c>
      <c r="CL137" s="5">
        <f>P_A[[#This Row],[48+]]-P_A[[#This Row],[49+]]</f>
        <v>0</v>
      </c>
    </row>
    <row r="138" spans="1:90" x14ac:dyDescent="0.25">
      <c r="A138" s="10">
        <v>22400794</v>
      </c>
      <c r="B138" t="s">
        <v>164</v>
      </c>
      <c r="C138" t="s">
        <v>79</v>
      </c>
      <c r="D138" s="11">
        <v>0.875</v>
      </c>
      <c r="E138" s="9" t="str">
        <f>HYPERLINK("https://www.nba.com/stats/player/203994/boxscores-traditional", "Jusuf Nurkic")</f>
        <v>Jusuf Nurkic</v>
      </c>
      <c r="F138">
        <v>8.5</v>
      </c>
      <c r="G138" s="4">
        <v>1.5</v>
      </c>
      <c r="H138" s="3">
        <v>0.62929999999999997</v>
      </c>
      <c r="I138" s="3">
        <v>0.37069999999999997</v>
      </c>
      <c r="J138" s="3">
        <v>0.15866</v>
      </c>
      <c r="K138" s="3">
        <v>4.7460000000000002E-2</v>
      </c>
      <c r="L138" s="3">
        <v>9.9000000000000008E-3</v>
      </c>
      <c r="M138" s="3">
        <v>1.3500000000000001E-3</v>
      </c>
      <c r="N138" s="3">
        <v>1.2E-4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5">
        <f>P_A[[#This Row],[8+]]-P_A[[#This Row],[9+]]</f>
        <v>0.2586</v>
      </c>
      <c r="AY138" s="5">
        <f>P_A[[#This Row],[9+]]-P_A[[#This Row],[10+]]</f>
        <v>0.21203999999999998</v>
      </c>
      <c r="AZ138" s="5">
        <f>P_A[[#This Row],[10+]]-P_A[[#This Row],[11+]]</f>
        <v>0.11119999999999999</v>
      </c>
      <c r="BA138" s="5">
        <f>P_A[[#This Row],[11+]]-P_A[[#This Row],[12+]]</f>
        <v>3.7560000000000003E-2</v>
      </c>
      <c r="BB138" s="5">
        <f>P_A[[#This Row],[12+]]-P_A[[#This Row],[13+]]</f>
        <v>8.5500000000000003E-3</v>
      </c>
      <c r="BC138" s="5">
        <f>P_A[[#This Row],[13+]]-P_A[[#This Row],[14+]]</f>
        <v>1.23E-3</v>
      </c>
      <c r="BD138" s="5">
        <f>P_A[[#This Row],[14+]]-P_A[[#This Row],[15+]]</f>
        <v>1.2E-4</v>
      </c>
      <c r="BE138" s="5">
        <f>P_A[[#This Row],[15+]]-P_A[[#This Row],[16+]]</f>
        <v>0</v>
      </c>
      <c r="BF138" s="5">
        <f>P_A[[#This Row],[16+]]-P_A[[#This Row],[17+]]</f>
        <v>0</v>
      </c>
      <c r="BG138" s="5">
        <f>P_A[[#This Row],[17+]]-P_A[[#This Row],[18+]]</f>
        <v>0</v>
      </c>
      <c r="BH138" s="5">
        <f>P_A[[#This Row],[18+]]-P_A[[#This Row],[19+]]</f>
        <v>0</v>
      </c>
      <c r="BI138" s="5">
        <f>P_A[[#This Row],[19+]]-P_A[[#This Row],[20+]]</f>
        <v>0</v>
      </c>
      <c r="BJ138" s="5">
        <f>P_A[[#This Row],[20+]]-P_A[[#This Row],[21+]]</f>
        <v>0</v>
      </c>
      <c r="BK138" s="5">
        <f>P_A[[#This Row],[21+]]-P_A[[#This Row],[22+]]</f>
        <v>0</v>
      </c>
      <c r="BL138" s="5">
        <f>P_A[[#This Row],[22+]]-P_A[[#This Row],[23+]]</f>
        <v>0</v>
      </c>
      <c r="BM138" s="5">
        <f>P_A[[#This Row],[23+]]-P_A[[#This Row],[24+]]</f>
        <v>0</v>
      </c>
      <c r="BN138" s="5">
        <f>P_A[[#This Row],[24+]]-P_A[[#This Row],[25+]]</f>
        <v>0</v>
      </c>
      <c r="BO138" s="5">
        <f>P_A[[#This Row],[25+]]-P_A[[#This Row],[26+]]</f>
        <v>0</v>
      </c>
      <c r="BP138" s="5">
        <f>P_A[[#This Row],[26+]]-P_A[[#This Row],[27+]]</f>
        <v>0</v>
      </c>
      <c r="BQ138" s="5">
        <f>P_A[[#This Row],[27+]]-P_A[[#This Row],[28+]]</f>
        <v>0</v>
      </c>
      <c r="BR138" s="5">
        <f>P_A[[#This Row],[28+]]-P_A[[#This Row],[29+]]</f>
        <v>0</v>
      </c>
      <c r="BS138" s="5">
        <f>P_A[[#This Row],[29+]]-P_A[[#This Row],[30+]]</f>
        <v>0</v>
      </c>
      <c r="BT138" s="5">
        <f>P_A[[#This Row],[30+]]-P_A[[#This Row],[31+]]</f>
        <v>0</v>
      </c>
      <c r="BU138" s="5">
        <f>P_A[[#This Row],[31+]]-P_A[[#This Row],[32+]]</f>
        <v>0</v>
      </c>
      <c r="BV138" s="5">
        <f>P_A[[#This Row],[32+]]-P_A[[#This Row],[33+]]</f>
        <v>0</v>
      </c>
      <c r="BW138" s="5">
        <f>P_A[[#This Row],[33+]]-P_A[[#This Row],[34+]]</f>
        <v>0</v>
      </c>
      <c r="BX138" s="5">
        <f>P_A[[#This Row],[34+]]-P_A[[#This Row],[35+]]</f>
        <v>0</v>
      </c>
      <c r="BY138" s="5">
        <f>P_A[[#This Row],[35+]]-P_A[[#This Row],[36+]]</f>
        <v>0</v>
      </c>
      <c r="BZ138" s="5">
        <f>P_A[[#This Row],[36+]]-P_A[[#This Row],[37+]]</f>
        <v>0</v>
      </c>
      <c r="CA138" s="5">
        <f>P_A[[#This Row],[37+]]-P_A[[#This Row],[38+]]</f>
        <v>0</v>
      </c>
      <c r="CB138" s="5">
        <f>P_A[[#This Row],[38+]]-P_A[[#This Row],[39+]]</f>
        <v>0</v>
      </c>
      <c r="CC138" s="5">
        <f>P_A[[#This Row],[39+]]-P_A[[#This Row],[40+]]</f>
        <v>0</v>
      </c>
      <c r="CD138" s="5">
        <f>P_A[[#This Row],[40+]]-P_A[[#This Row],[41+]]</f>
        <v>0</v>
      </c>
      <c r="CE138" s="5">
        <f>P_A[[#This Row],[41+]]-P_A[[#This Row],[42+]]</f>
        <v>0</v>
      </c>
      <c r="CF138" s="5">
        <f>P_A[[#This Row],[42+]]-P_A[[#This Row],[43+]]</f>
        <v>0</v>
      </c>
      <c r="CG138" s="5">
        <f>P_A[[#This Row],[43+]]-P_A[[#This Row],[44+]]</f>
        <v>0</v>
      </c>
      <c r="CH138" s="5">
        <f>P_A[[#This Row],[44+]]-P_A[[#This Row],[45+]]</f>
        <v>0</v>
      </c>
      <c r="CI138" s="5">
        <f>P_A[[#This Row],[45+]]-P_A[[#This Row],[46+]]</f>
        <v>0</v>
      </c>
      <c r="CJ138" s="5">
        <f>P_A[[#This Row],[46+]]-P_A[[#This Row],[47+]]</f>
        <v>0</v>
      </c>
      <c r="CK138" s="5">
        <f>P_A[[#This Row],[47+]]-P_A[[#This Row],[48+]]</f>
        <v>0</v>
      </c>
      <c r="CL138" s="5">
        <f>P_A[[#This Row],[48+]]-P_A[[#This Row],[49+]]</f>
        <v>0</v>
      </c>
    </row>
    <row r="139" spans="1:90" x14ac:dyDescent="0.25">
      <c r="A139" s="10">
        <v>22400794</v>
      </c>
      <c r="B139" t="s">
        <v>164</v>
      </c>
      <c r="C139" t="s">
        <v>79</v>
      </c>
      <c r="D139" s="11">
        <v>0.875</v>
      </c>
      <c r="E139" s="9" t="str">
        <f>HYPERLINK("https://www.nba.com/stats/player/1628998/boxscores-traditional", "Cody Martin")</f>
        <v>Cody Martin</v>
      </c>
      <c r="F139">
        <v>9.1999999999999993</v>
      </c>
      <c r="G139" s="4">
        <v>4.069</v>
      </c>
      <c r="H139" s="3">
        <v>0.61409000000000002</v>
      </c>
      <c r="I139" s="3">
        <v>0.51993999999999996</v>
      </c>
      <c r="J139" s="3">
        <v>0.42074</v>
      </c>
      <c r="K139" s="3">
        <v>0.32996999999999999</v>
      </c>
      <c r="L139" s="3">
        <v>0.24510000000000001</v>
      </c>
      <c r="M139" s="3">
        <v>0.17619000000000001</v>
      </c>
      <c r="N139" s="3">
        <v>0.11899999999999999</v>
      </c>
      <c r="O139" s="3">
        <v>7.6359999999999997E-2</v>
      </c>
      <c r="P139" s="3">
        <v>4.7460000000000002E-2</v>
      </c>
      <c r="Q139" s="3">
        <v>2.743E-2</v>
      </c>
      <c r="R139" s="3">
        <v>1.5389999999999999E-2</v>
      </c>
      <c r="S139" s="3">
        <v>7.9799999999999992E-3</v>
      </c>
      <c r="T139" s="3">
        <v>4.0200000000000001E-3</v>
      </c>
      <c r="U139" s="3">
        <v>1.8699999999999999E-3</v>
      </c>
      <c r="V139" s="3">
        <v>8.1999999999999998E-4</v>
      </c>
      <c r="W139" s="3">
        <v>3.5E-4</v>
      </c>
      <c r="X139" s="3">
        <v>1.3999999999999999E-4</v>
      </c>
      <c r="Y139" s="3">
        <v>5.0000000000000002E-5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5">
        <f>P_A[[#This Row],[8+]]-P_A[[#This Row],[9+]]</f>
        <v>9.4150000000000067E-2</v>
      </c>
      <c r="AY139" s="5">
        <f>P_A[[#This Row],[9+]]-P_A[[#This Row],[10+]]</f>
        <v>9.9199999999999955E-2</v>
      </c>
      <c r="AZ139" s="5">
        <f>P_A[[#This Row],[10+]]-P_A[[#This Row],[11+]]</f>
        <v>9.0770000000000017E-2</v>
      </c>
      <c r="BA139" s="5">
        <f>P_A[[#This Row],[11+]]-P_A[[#This Row],[12+]]</f>
        <v>8.4869999999999973E-2</v>
      </c>
      <c r="BB139" s="5">
        <f>P_A[[#This Row],[12+]]-P_A[[#This Row],[13+]]</f>
        <v>6.8909999999999999E-2</v>
      </c>
      <c r="BC139" s="5">
        <f>P_A[[#This Row],[13+]]-P_A[[#This Row],[14+]]</f>
        <v>5.7190000000000019E-2</v>
      </c>
      <c r="BD139" s="5">
        <f>P_A[[#This Row],[14+]]-P_A[[#This Row],[15+]]</f>
        <v>4.2639999999999997E-2</v>
      </c>
      <c r="BE139" s="5">
        <f>P_A[[#This Row],[15+]]-P_A[[#This Row],[16+]]</f>
        <v>2.8899999999999995E-2</v>
      </c>
      <c r="BF139" s="5">
        <f>P_A[[#This Row],[16+]]-P_A[[#This Row],[17+]]</f>
        <v>2.0030000000000003E-2</v>
      </c>
      <c r="BG139" s="5">
        <f>P_A[[#This Row],[17+]]-P_A[[#This Row],[18+]]</f>
        <v>1.204E-2</v>
      </c>
      <c r="BH139" s="5">
        <f>P_A[[#This Row],[18+]]-P_A[[#This Row],[19+]]</f>
        <v>7.4099999999999999E-3</v>
      </c>
      <c r="BI139" s="5">
        <f>P_A[[#This Row],[19+]]-P_A[[#This Row],[20+]]</f>
        <v>3.9599999999999991E-3</v>
      </c>
      <c r="BJ139" s="5">
        <f>P_A[[#This Row],[20+]]-P_A[[#This Row],[21+]]</f>
        <v>2.15E-3</v>
      </c>
      <c r="BK139" s="5">
        <f>P_A[[#This Row],[21+]]-P_A[[#This Row],[22+]]</f>
        <v>1.0499999999999999E-3</v>
      </c>
      <c r="BL139" s="5">
        <f>P_A[[#This Row],[22+]]-P_A[[#This Row],[23+]]</f>
        <v>4.6999999999999999E-4</v>
      </c>
      <c r="BM139" s="5">
        <f>P_A[[#This Row],[23+]]-P_A[[#This Row],[24+]]</f>
        <v>2.1000000000000001E-4</v>
      </c>
      <c r="BN139" s="5">
        <f>P_A[[#This Row],[24+]]-P_A[[#This Row],[25+]]</f>
        <v>8.9999999999999992E-5</v>
      </c>
      <c r="BO139" s="5">
        <f>P_A[[#This Row],[25+]]-P_A[[#This Row],[26+]]</f>
        <v>5.0000000000000002E-5</v>
      </c>
      <c r="BP139" s="5">
        <f>P_A[[#This Row],[26+]]-P_A[[#This Row],[27+]]</f>
        <v>0</v>
      </c>
      <c r="BQ139" s="5">
        <f>P_A[[#This Row],[27+]]-P_A[[#This Row],[28+]]</f>
        <v>0</v>
      </c>
      <c r="BR139" s="5">
        <f>P_A[[#This Row],[28+]]-P_A[[#This Row],[29+]]</f>
        <v>0</v>
      </c>
      <c r="BS139" s="5">
        <f>P_A[[#This Row],[29+]]-P_A[[#This Row],[30+]]</f>
        <v>0</v>
      </c>
      <c r="BT139" s="5">
        <f>P_A[[#This Row],[30+]]-P_A[[#This Row],[31+]]</f>
        <v>0</v>
      </c>
      <c r="BU139" s="5">
        <f>P_A[[#This Row],[31+]]-P_A[[#This Row],[32+]]</f>
        <v>0</v>
      </c>
      <c r="BV139" s="5">
        <f>P_A[[#This Row],[32+]]-P_A[[#This Row],[33+]]</f>
        <v>0</v>
      </c>
      <c r="BW139" s="5">
        <f>P_A[[#This Row],[33+]]-P_A[[#This Row],[34+]]</f>
        <v>0</v>
      </c>
      <c r="BX139" s="5">
        <f>P_A[[#This Row],[34+]]-P_A[[#This Row],[35+]]</f>
        <v>0</v>
      </c>
      <c r="BY139" s="5">
        <f>P_A[[#This Row],[35+]]-P_A[[#This Row],[36+]]</f>
        <v>0</v>
      </c>
      <c r="BZ139" s="5">
        <f>P_A[[#This Row],[36+]]-P_A[[#This Row],[37+]]</f>
        <v>0</v>
      </c>
      <c r="CA139" s="5">
        <f>P_A[[#This Row],[37+]]-P_A[[#This Row],[38+]]</f>
        <v>0</v>
      </c>
      <c r="CB139" s="5">
        <f>P_A[[#This Row],[38+]]-P_A[[#This Row],[39+]]</f>
        <v>0</v>
      </c>
      <c r="CC139" s="5">
        <f>P_A[[#This Row],[39+]]-P_A[[#This Row],[40+]]</f>
        <v>0</v>
      </c>
      <c r="CD139" s="5">
        <f>P_A[[#This Row],[40+]]-P_A[[#This Row],[41+]]</f>
        <v>0</v>
      </c>
      <c r="CE139" s="5">
        <f>P_A[[#This Row],[41+]]-P_A[[#This Row],[42+]]</f>
        <v>0</v>
      </c>
      <c r="CF139" s="5">
        <f>P_A[[#This Row],[42+]]-P_A[[#This Row],[43+]]</f>
        <v>0</v>
      </c>
      <c r="CG139" s="5">
        <f>P_A[[#This Row],[43+]]-P_A[[#This Row],[44+]]</f>
        <v>0</v>
      </c>
      <c r="CH139" s="5">
        <f>P_A[[#This Row],[44+]]-P_A[[#This Row],[45+]]</f>
        <v>0</v>
      </c>
      <c r="CI139" s="5">
        <f>P_A[[#This Row],[45+]]-P_A[[#This Row],[46+]]</f>
        <v>0</v>
      </c>
      <c r="CJ139" s="5">
        <f>P_A[[#This Row],[46+]]-P_A[[#This Row],[47+]]</f>
        <v>0</v>
      </c>
      <c r="CK139" s="5">
        <f>P_A[[#This Row],[47+]]-P_A[[#This Row],[48+]]</f>
        <v>0</v>
      </c>
      <c r="CL139" s="5">
        <f>P_A[[#This Row],[48+]]-P_A[[#This Row],[49+]]</f>
        <v>0</v>
      </c>
    </row>
    <row r="140" spans="1:90" x14ac:dyDescent="0.25">
      <c r="A140" s="10">
        <v>22400794</v>
      </c>
      <c r="B140" t="s">
        <v>164</v>
      </c>
      <c r="C140" t="s">
        <v>79</v>
      </c>
      <c r="D140" s="11">
        <v>0.875</v>
      </c>
      <c r="E140" s="9" t="str">
        <f>HYPERLINK("https://www.nba.com/stats/player/1630182/boxscores-traditional", "Josh Green")</f>
        <v>Josh Green</v>
      </c>
      <c r="F140">
        <v>9</v>
      </c>
      <c r="G140" s="4">
        <v>4.7750000000000004</v>
      </c>
      <c r="H140" s="3">
        <v>0.58316999999999997</v>
      </c>
      <c r="I140" s="3">
        <v>0.5</v>
      </c>
      <c r="J140" s="3">
        <v>0.41682999999999998</v>
      </c>
      <c r="K140" s="3">
        <v>0.33723999999999998</v>
      </c>
      <c r="L140" s="3">
        <v>0.26434999999999997</v>
      </c>
      <c r="M140" s="3">
        <v>0.20044999999999999</v>
      </c>
      <c r="N140" s="3">
        <v>0.14685999999999999</v>
      </c>
      <c r="O140" s="3">
        <v>0.10383000000000001</v>
      </c>
      <c r="P140" s="3">
        <v>7.0779999999999996E-2</v>
      </c>
      <c r="Q140" s="3">
        <v>4.648E-2</v>
      </c>
      <c r="R140" s="3">
        <v>3.005E-2</v>
      </c>
      <c r="S140" s="3">
        <v>1.831E-2</v>
      </c>
      <c r="T140" s="3">
        <v>1.072E-2</v>
      </c>
      <c r="U140" s="3">
        <v>6.0400000000000002E-3</v>
      </c>
      <c r="V140" s="3">
        <v>3.2599999999999999E-3</v>
      </c>
      <c r="W140" s="3">
        <v>1.6900000000000001E-3</v>
      </c>
      <c r="X140" s="3">
        <v>8.4000000000000003E-4</v>
      </c>
      <c r="Y140" s="3">
        <v>4.0000000000000002E-4</v>
      </c>
      <c r="Z140" s="3">
        <v>1.9000000000000001E-4</v>
      </c>
      <c r="AA140" s="3">
        <v>8.0000000000000007E-5</v>
      </c>
      <c r="AB140" s="3">
        <v>3.0000000000000001E-5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P_A[[#This Row],[8+]]-P_A[[#This Row],[9+]]</f>
        <v>8.3169999999999966E-2</v>
      </c>
      <c r="AY140" s="5">
        <f>P_A[[#This Row],[9+]]-P_A[[#This Row],[10+]]</f>
        <v>8.3170000000000022E-2</v>
      </c>
      <c r="AZ140" s="5">
        <f>P_A[[#This Row],[10+]]-P_A[[#This Row],[11+]]</f>
        <v>7.9589999999999994E-2</v>
      </c>
      <c r="BA140" s="5">
        <f>P_A[[#This Row],[11+]]-P_A[[#This Row],[12+]]</f>
        <v>7.289000000000001E-2</v>
      </c>
      <c r="BB140" s="5">
        <f>P_A[[#This Row],[12+]]-P_A[[#This Row],[13+]]</f>
        <v>6.3899999999999985E-2</v>
      </c>
      <c r="BC140" s="5">
        <f>P_A[[#This Row],[13+]]-P_A[[#This Row],[14+]]</f>
        <v>5.3589999999999999E-2</v>
      </c>
      <c r="BD140" s="5">
        <f>P_A[[#This Row],[14+]]-P_A[[#This Row],[15+]]</f>
        <v>4.3029999999999985E-2</v>
      </c>
      <c r="BE140" s="5">
        <f>P_A[[#This Row],[15+]]-P_A[[#This Row],[16+]]</f>
        <v>3.305000000000001E-2</v>
      </c>
      <c r="BF140" s="5">
        <f>P_A[[#This Row],[16+]]-P_A[[#This Row],[17+]]</f>
        <v>2.4299999999999995E-2</v>
      </c>
      <c r="BG140" s="5">
        <f>P_A[[#This Row],[17+]]-P_A[[#This Row],[18+]]</f>
        <v>1.643E-2</v>
      </c>
      <c r="BH140" s="5">
        <f>P_A[[#This Row],[18+]]-P_A[[#This Row],[19+]]</f>
        <v>1.174E-2</v>
      </c>
      <c r="BI140" s="5">
        <f>P_A[[#This Row],[19+]]-P_A[[#This Row],[20+]]</f>
        <v>7.5899999999999995E-3</v>
      </c>
      <c r="BJ140" s="5">
        <f>P_A[[#This Row],[20+]]-P_A[[#This Row],[21+]]</f>
        <v>4.6800000000000001E-3</v>
      </c>
      <c r="BK140" s="5">
        <f>P_A[[#This Row],[21+]]-P_A[[#This Row],[22+]]</f>
        <v>2.7800000000000004E-3</v>
      </c>
      <c r="BL140" s="5">
        <f>P_A[[#This Row],[22+]]-P_A[[#This Row],[23+]]</f>
        <v>1.5699999999999998E-3</v>
      </c>
      <c r="BM140" s="5">
        <f>P_A[[#This Row],[23+]]-P_A[[#This Row],[24+]]</f>
        <v>8.5000000000000006E-4</v>
      </c>
      <c r="BN140" s="5">
        <f>P_A[[#This Row],[24+]]-P_A[[#This Row],[25+]]</f>
        <v>4.4000000000000002E-4</v>
      </c>
      <c r="BO140" s="5">
        <f>P_A[[#This Row],[25+]]-P_A[[#This Row],[26+]]</f>
        <v>2.1000000000000001E-4</v>
      </c>
      <c r="BP140" s="5">
        <f>P_A[[#This Row],[26+]]-P_A[[#This Row],[27+]]</f>
        <v>1.1E-4</v>
      </c>
      <c r="BQ140" s="5">
        <f>P_A[[#This Row],[27+]]-P_A[[#This Row],[28+]]</f>
        <v>5.0000000000000009E-5</v>
      </c>
      <c r="BR140" s="5">
        <f>P_A[[#This Row],[28+]]-P_A[[#This Row],[29+]]</f>
        <v>3.0000000000000001E-5</v>
      </c>
      <c r="BS140" s="5">
        <f>P_A[[#This Row],[29+]]-P_A[[#This Row],[30+]]</f>
        <v>0</v>
      </c>
      <c r="BT140" s="5">
        <f>P_A[[#This Row],[30+]]-P_A[[#This Row],[31+]]</f>
        <v>0</v>
      </c>
      <c r="BU140" s="5">
        <f>P_A[[#This Row],[31+]]-P_A[[#This Row],[32+]]</f>
        <v>0</v>
      </c>
      <c r="BV140" s="5">
        <f>P_A[[#This Row],[32+]]-P_A[[#This Row],[33+]]</f>
        <v>0</v>
      </c>
      <c r="BW140" s="5">
        <f>P_A[[#This Row],[33+]]-P_A[[#This Row],[34+]]</f>
        <v>0</v>
      </c>
      <c r="BX140" s="5">
        <f>P_A[[#This Row],[34+]]-P_A[[#This Row],[35+]]</f>
        <v>0</v>
      </c>
      <c r="BY140" s="5">
        <f>P_A[[#This Row],[35+]]-P_A[[#This Row],[36+]]</f>
        <v>0</v>
      </c>
      <c r="BZ140" s="5">
        <f>P_A[[#This Row],[36+]]-P_A[[#This Row],[37+]]</f>
        <v>0</v>
      </c>
      <c r="CA140" s="5">
        <f>P_A[[#This Row],[37+]]-P_A[[#This Row],[38+]]</f>
        <v>0</v>
      </c>
      <c r="CB140" s="5">
        <f>P_A[[#This Row],[38+]]-P_A[[#This Row],[39+]]</f>
        <v>0</v>
      </c>
      <c r="CC140" s="5">
        <f>P_A[[#This Row],[39+]]-P_A[[#This Row],[40+]]</f>
        <v>0</v>
      </c>
      <c r="CD140" s="5">
        <f>P_A[[#This Row],[40+]]-P_A[[#This Row],[41+]]</f>
        <v>0</v>
      </c>
      <c r="CE140" s="5">
        <f>P_A[[#This Row],[41+]]-P_A[[#This Row],[42+]]</f>
        <v>0</v>
      </c>
      <c r="CF140" s="5">
        <f>P_A[[#This Row],[42+]]-P_A[[#This Row],[43+]]</f>
        <v>0</v>
      </c>
      <c r="CG140" s="5">
        <f>P_A[[#This Row],[43+]]-P_A[[#This Row],[44+]]</f>
        <v>0</v>
      </c>
      <c r="CH140" s="5">
        <f>P_A[[#This Row],[44+]]-P_A[[#This Row],[45+]]</f>
        <v>0</v>
      </c>
      <c r="CI140" s="5">
        <f>P_A[[#This Row],[45+]]-P_A[[#This Row],[46+]]</f>
        <v>0</v>
      </c>
      <c r="CJ140" s="5">
        <f>P_A[[#This Row],[46+]]-P_A[[#This Row],[47+]]</f>
        <v>0</v>
      </c>
      <c r="CK140" s="5">
        <f>P_A[[#This Row],[47+]]-P_A[[#This Row],[48+]]</f>
        <v>0</v>
      </c>
      <c r="CL140" s="5">
        <f>P_A[[#This Row],[48+]]-P_A[[#This Row],[49+]]</f>
        <v>0</v>
      </c>
    </row>
    <row r="141" spans="1:90" x14ac:dyDescent="0.25">
      <c r="A141" s="10">
        <v>22400794</v>
      </c>
      <c r="B141" t="s">
        <v>164</v>
      </c>
      <c r="C141" t="s">
        <v>79</v>
      </c>
      <c r="D141" s="11">
        <v>0.875</v>
      </c>
      <c r="E141" s="9" t="str">
        <f>HYPERLINK("https://www.nba.com/stats/player/1631209/boxscores-traditional", "Isaiah Wong")</f>
        <v>Isaiah Wong</v>
      </c>
      <c r="F141">
        <v>9</v>
      </c>
      <c r="G141" s="4">
        <v>4.899</v>
      </c>
      <c r="H141" s="3">
        <v>0.57926</v>
      </c>
      <c r="I141" s="3">
        <v>0.5</v>
      </c>
      <c r="J141" s="3">
        <v>0.42074</v>
      </c>
      <c r="K141" s="3">
        <v>0.34089999999999998</v>
      </c>
      <c r="L141" s="3">
        <v>0.27093</v>
      </c>
      <c r="M141" s="3">
        <v>0.20610999999999999</v>
      </c>
      <c r="N141" s="3">
        <v>0.15386</v>
      </c>
      <c r="O141" s="3">
        <v>0.11123</v>
      </c>
      <c r="P141" s="3">
        <v>7.6359999999999997E-2</v>
      </c>
      <c r="Q141" s="3">
        <v>5.1549999999999999E-2</v>
      </c>
      <c r="R141" s="3">
        <v>3.288E-2</v>
      </c>
      <c r="S141" s="3">
        <v>2.068E-2</v>
      </c>
      <c r="T141" s="3">
        <v>1.222E-2</v>
      </c>
      <c r="U141" s="3">
        <v>7.1399999999999996E-3</v>
      </c>
      <c r="V141" s="3">
        <v>4.0200000000000001E-3</v>
      </c>
      <c r="W141" s="3">
        <v>2.1199999999999999E-3</v>
      </c>
      <c r="X141" s="3">
        <v>1.1100000000000001E-3</v>
      </c>
      <c r="Y141" s="3">
        <v>5.4000000000000001E-4</v>
      </c>
      <c r="Z141" s="3">
        <v>2.5999999999999998E-4</v>
      </c>
      <c r="AA141" s="3">
        <v>1.2E-4</v>
      </c>
      <c r="AB141" s="3">
        <v>5.0000000000000002E-5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P_A[[#This Row],[8+]]-P_A[[#This Row],[9+]]</f>
        <v>7.9259999999999997E-2</v>
      </c>
      <c r="AY141" s="5">
        <f>P_A[[#This Row],[9+]]-P_A[[#This Row],[10+]]</f>
        <v>7.9259999999999997E-2</v>
      </c>
      <c r="AZ141" s="5">
        <f>P_A[[#This Row],[10+]]-P_A[[#This Row],[11+]]</f>
        <v>7.9840000000000022E-2</v>
      </c>
      <c r="BA141" s="5">
        <f>P_A[[#This Row],[11+]]-P_A[[#This Row],[12+]]</f>
        <v>6.9969999999999977E-2</v>
      </c>
      <c r="BB141" s="5">
        <f>P_A[[#This Row],[12+]]-P_A[[#This Row],[13+]]</f>
        <v>6.4820000000000016E-2</v>
      </c>
      <c r="BC141" s="5">
        <f>P_A[[#This Row],[13+]]-P_A[[#This Row],[14+]]</f>
        <v>5.2249999999999991E-2</v>
      </c>
      <c r="BD141" s="5">
        <f>P_A[[#This Row],[14+]]-P_A[[#This Row],[15+]]</f>
        <v>4.2630000000000001E-2</v>
      </c>
      <c r="BE141" s="5">
        <f>P_A[[#This Row],[15+]]-P_A[[#This Row],[16+]]</f>
        <v>3.4869999999999998E-2</v>
      </c>
      <c r="BF141" s="5">
        <f>P_A[[#This Row],[16+]]-P_A[[#This Row],[17+]]</f>
        <v>2.4809999999999999E-2</v>
      </c>
      <c r="BG141" s="5">
        <f>P_A[[#This Row],[17+]]-P_A[[#This Row],[18+]]</f>
        <v>1.8669999999999999E-2</v>
      </c>
      <c r="BH141" s="5">
        <f>P_A[[#This Row],[18+]]-P_A[[#This Row],[19+]]</f>
        <v>1.2199999999999999E-2</v>
      </c>
      <c r="BI141" s="5">
        <f>P_A[[#This Row],[19+]]-P_A[[#This Row],[20+]]</f>
        <v>8.4600000000000005E-3</v>
      </c>
      <c r="BJ141" s="5">
        <f>P_A[[#This Row],[20+]]-P_A[[#This Row],[21+]]</f>
        <v>5.0800000000000003E-3</v>
      </c>
      <c r="BK141" s="5">
        <f>P_A[[#This Row],[21+]]-P_A[[#This Row],[22+]]</f>
        <v>3.1199999999999995E-3</v>
      </c>
      <c r="BL141" s="5">
        <f>P_A[[#This Row],[22+]]-P_A[[#This Row],[23+]]</f>
        <v>1.9000000000000002E-3</v>
      </c>
      <c r="BM141" s="5">
        <f>P_A[[#This Row],[23+]]-P_A[[#This Row],[24+]]</f>
        <v>1.0099999999999998E-3</v>
      </c>
      <c r="BN141" s="5">
        <f>P_A[[#This Row],[24+]]-P_A[[#This Row],[25+]]</f>
        <v>5.7000000000000009E-4</v>
      </c>
      <c r="BO141" s="5">
        <f>P_A[[#This Row],[25+]]-P_A[[#This Row],[26+]]</f>
        <v>2.8000000000000003E-4</v>
      </c>
      <c r="BP141" s="5">
        <f>P_A[[#This Row],[26+]]-P_A[[#This Row],[27+]]</f>
        <v>1.3999999999999999E-4</v>
      </c>
      <c r="BQ141" s="5">
        <f>P_A[[#This Row],[27+]]-P_A[[#This Row],[28+]]</f>
        <v>6.9999999999999994E-5</v>
      </c>
      <c r="BR141" s="5">
        <f>P_A[[#This Row],[28+]]-P_A[[#This Row],[29+]]</f>
        <v>5.0000000000000002E-5</v>
      </c>
      <c r="BS141" s="5">
        <f>P_A[[#This Row],[29+]]-P_A[[#This Row],[30+]]</f>
        <v>0</v>
      </c>
      <c r="BT141" s="5">
        <f>P_A[[#This Row],[30+]]-P_A[[#This Row],[31+]]</f>
        <v>0</v>
      </c>
      <c r="BU141" s="5">
        <f>P_A[[#This Row],[31+]]-P_A[[#This Row],[32+]]</f>
        <v>0</v>
      </c>
      <c r="BV141" s="5">
        <f>P_A[[#This Row],[32+]]-P_A[[#This Row],[33+]]</f>
        <v>0</v>
      </c>
      <c r="BW141" s="5">
        <f>P_A[[#This Row],[33+]]-P_A[[#This Row],[34+]]</f>
        <v>0</v>
      </c>
      <c r="BX141" s="5">
        <f>P_A[[#This Row],[34+]]-P_A[[#This Row],[35+]]</f>
        <v>0</v>
      </c>
      <c r="BY141" s="5">
        <f>P_A[[#This Row],[35+]]-P_A[[#This Row],[36+]]</f>
        <v>0</v>
      </c>
      <c r="BZ141" s="5">
        <f>P_A[[#This Row],[36+]]-P_A[[#This Row],[37+]]</f>
        <v>0</v>
      </c>
      <c r="CA141" s="5">
        <f>P_A[[#This Row],[37+]]-P_A[[#This Row],[38+]]</f>
        <v>0</v>
      </c>
      <c r="CB141" s="5">
        <f>P_A[[#This Row],[38+]]-P_A[[#This Row],[39+]]</f>
        <v>0</v>
      </c>
      <c r="CC141" s="5">
        <f>P_A[[#This Row],[39+]]-P_A[[#This Row],[40+]]</f>
        <v>0</v>
      </c>
      <c r="CD141" s="5">
        <f>P_A[[#This Row],[40+]]-P_A[[#This Row],[41+]]</f>
        <v>0</v>
      </c>
      <c r="CE141" s="5">
        <f>P_A[[#This Row],[41+]]-P_A[[#This Row],[42+]]</f>
        <v>0</v>
      </c>
      <c r="CF141" s="5">
        <f>P_A[[#This Row],[42+]]-P_A[[#This Row],[43+]]</f>
        <v>0</v>
      </c>
      <c r="CG141" s="5">
        <f>P_A[[#This Row],[43+]]-P_A[[#This Row],[44+]]</f>
        <v>0</v>
      </c>
      <c r="CH141" s="5">
        <f>P_A[[#This Row],[44+]]-P_A[[#This Row],[45+]]</f>
        <v>0</v>
      </c>
      <c r="CI141" s="5">
        <f>P_A[[#This Row],[45+]]-P_A[[#This Row],[46+]]</f>
        <v>0</v>
      </c>
      <c r="CJ141" s="5">
        <f>P_A[[#This Row],[46+]]-P_A[[#This Row],[47+]]</f>
        <v>0</v>
      </c>
      <c r="CK141" s="5">
        <f>P_A[[#This Row],[47+]]-P_A[[#This Row],[48+]]</f>
        <v>0</v>
      </c>
      <c r="CL141" s="5">
        <f>P_A[[#This Row],[48+]]-P_A[[#This Row],[49+]]</f>
        <v>0</v>
      </c>
    </row>
    <row r="142" spans="1:90" x14ac:dyDescent="0.25">
      <c r="A142" s="10">
        <v>22400794</v>
      </c>
      <c r="B142" t="s">
        <v>164</v>
      </c>
      <c r="C142" t="s">
        <v>79</v>
      </c>
      <c r="D142" s="11">
        <v>0.875</v>
      </c>
      <c r="E142" s="9" t="str">
        <f>HYPERLINK("https://www.nba.com/stats/player/1642275/boxscores-traditional", "Tidjane Salaün")</f>
        <v>Tidjane Salaün</v>
      </c>
      <c r="F142">
        <v>8.6</v>
      </c>
      <c r="G142" s="4">
        <v>4.883</v>
      </c>
      <c r="H142" s="3">
        <v>0.54776000000000002</v>
      </c>
      <c r="I142" s="3">
        <v>0.46811999999999998</v>
      </c>
      <c r="J142" s="3">
        <v>0.38590999999999998</v>
      </c>
      <c r="K142" s="3">
        <v>0.31207000000000001</v>
      </c>
      <c r="L142" s="3">
        <v>0.24196000000000001</v>
      </c>
      <c r="M142" s="3">
        <v>0.18406</v>
      </c>
      <c r="N142" s="3">
        <v>0.13350000000000001</v>
      </c>
      <c r="O142" s="3">
        <v>9.5100000000000004E-2</v>
      </c>
      <c r="P142" s="3">
        <v>6.4259999999999998E-2</v>
      </c>
      <c r="Q142" s="3">
        <v>4.2720000000000001E-2</v>
      </c>
      <c r="R142" s="3">
        <v>2.6800000000000001E-2</v>
      </c>
      <c r="S142" s="3">
        <v>1.6590000000000001E-2</v>
      </c>
      <c r="T142" s="3">
        <v>9.9000000000000008E-3</v>
      </c>
      <c r="U142" s="3">
        <v>5.5399999999999998E-3</v>
      </c>
      <c r="V142" s="3">
        <v>3.0699999999999998E-3</v>
      </c>
      <c r="W142" s="3">
        <v>1.5900000000000001E-3</v>
      </c>
      <c r="X142" s="3">
        <v>8.1999999999999998E-4</v>
      </c>
      <c r="Y142" s="3">
        <v>3.8999999999999999E-4</v>
      </c>
      <c r="Z142" s="3">
        <v>1.9000000000000001E-4</v>
      </c>
      <c r="AA142" s="3">
        <v>8.0000000000000007E-5</v>
      </c>
      <c r="AB142" s="3">
        <v>4.0000000000000003E-5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P_A[[#This Row],[8+]]-P_A[[#This Row],[9+]]</f>
        <v>7.9640000000000044E-2</v>
      </c>
      <c r="AY142" s="5">
        <f>P_A[[#This Row],[9+]]-P_A[[#This Row],[10+]]</f>
        <v>8.2210000000000005E-2</v>
      </c>
      <c r="AZ142" s="5">
        <f>P_A[[#This Row],[10+]]-P_A[[#This Row],[11+]]</f>
        <v>7.3839999999999961E-2</v>
      </c>
      <c r="BA142" s="5">
        <f>P_A[[#This Row],[11+]]-P_A[[#This Row],[12+]]</f>
        <v>7.0110000000000006E-2</v>
      </c>
      <c r="BB142" s="5">
        <f>P_A[[#This Row],[12+]]-P_A[[#This Row],[13+]]</f>
        <v>5.7900000000000007E-2</v>
      </c>
      <c r="BC142" s="5">
        <f>P_A[[#This Row],[13+]]-P_A[[#This Row],[14+]]</f>
        <v>5.0559999999999994E-2</v>
      </c>
      <c r="BD142" s="5">
        <f>P_A[[#This Row],[14+]]-P_A[[#This Row],[15+]]</f>
        <v>3.8400000000000004E-2</v>
      </c>
      <c r="BE142" s="5">
        <f>P_A[[#This Row],[15+]]-P_A[[#This Row],[16+]]</f>
        <v>3.0840000000000006E-2</v>
      </c>
      <c r="BF142" s="5">
        <f>P_A[[#This Row],[16+]]-P_A[[#This Row],[17+]]</f>
        <v>2.1539999999999997E-2</v>
      </c>
      <c r="BG142" s="5">
        <f>P_A[[#This Row],[17+]]-P_A[[#This Row],[18+]]</f>
        <v>1.592E-2</v>
      </c>
      <c r="BH142" s="5">
        <f>P_A[[#This Row],[18+]]-P_A[[#This Row],[19+]]</f>
        <v>1.021E-2</v>
      </c>
      <c r="BI142" s="5">
        <f>P_A[[#This Row],[19+]]-P_A[[#This Row],[20+]]</f>
        <v>6.6899999999999998E-3</v>
      </c>
      <c r="BJ142" s="5">
        <f>P_A[[#This Row],[20+]]-P_A[[#This Row],[21+]]</f>
        <v>4.360000000000001E-3</v>
      </c>
      <c r="BK142" s="5">
        <f>P_A[[#This Row],[21+]]-P_A[[#This Row],[22+]]</f>
        <v>2.47E-3</v>
      </c>
      <c r="BL142" s="5">
        <f>P_A[[#This Row],[22+]]-P_A[[#This Row],[23+]]</f>
        <v>1.4799999999999998E-3</v>
      </c>
      <c r="BM142" s="5">
        <f>P_A[[#This Row],[23+]]-P_A[[#This Row],[24+]]</f>
        <v>7.7000000000000007E-4</v>
      </c>
      <c r="BN142" s="5">
        <f>P_A[[#This Row],[24+]]-P_A[[#This Row],[25+]]</f>
        <v>4.2999999999999999E-4</v>
      </c>
      <c r="BO142" s="5">
        <f>P_A[[#This Row],[25+]]-P_A[[#This Row],[26+]]</f>
        <v>1.9999999999999998E-4</v>
      </c>
      <c r="BP142" s="5">
        <f>P_A[[#This Row],[26+]]-P_A[[#This Row],[27+]]</f>
        <v>1.1E-4</v>
      </c>
      <c r="BQ142" s="5">
        <f>P_A[[#This Row],[27+]]-P_A[[#This Row],[28+]]</f>
        <v>4.0000000000000003E-5</v>
      </c>
      <c r="BR142" s="5">
        <f>P_A[[#This Row],[28+]]-P_A[[#This Row],[29+]]</f>
        <v>4.0000000000000003E-5</v>
      </c>
      <c r="BS142" s="5">
        <f>P_A[[#This Row],[29+]]-P_A[[#This Row],[30+]]</f>
        <v>0</v>
      </c>
      <c r="BT142" s="5">
        <f>P_A[[#This Row],[30+]]-P_A[[#This Row],[31+]]</f>
        <v>0</v>
      </c>
      <c r="BU142" s="5">
        <f>P_A[[#This Row],[31+]]-P_A[[#This Row],[32+]]</f>
        <v>0</v>
      </c>
      <c r="BV142" s="5">
        <f>P_A[[#This Row],[32+]]-P_A[[#This Row],[33+]]</f>
        <v>0</v>
      </c>
      <c r="BW142" s="5">
        <f>P_A[[#This Row],[33+]]-P_A[[#This Row],[34+]]</f>
        <v>0</v>
      </c>
      <c r="BX142" s="5">
        <f>P_A[[#This Row],[34+]]-P_A[[#This Row],[35+]]</f>
        <v>0</v>
      </c>
      <c r="BY142" s="5">
        <f>P_A[[#This Row],[35+]]-P_A[[#This Row],[36+]]</f>
        <v>0</v>
      </c>
      <c r="BZ142" s="5">
        <f>P_A[[#This Row],[36+]]-P_A[[#This Row],[37+]]</f>
        <v>0</v>
      </c>
      <c r="CA142" s="5">
        <f>P_A[[#This Row],[37+]]-P_A[[#This Row],[38+]]</f>
        <v>0</v>
      </c>
      <c r="CB142" s="5">
        <f>P_A[[#This Row],[38+]]-P_A[[#This Row],[39+]]</f>
        <v>0</v>
      </c>
      <c r="CC142" s="5">
        <f>P_A[[#This Row],[39+]]-P_A[[#This Row],[40+]]</f>
        <v>0</v>
      </c>
      <c r="CD142" s="5">
        <f>P_A[[#This Row],[40+]]-P_A[[#This Row],[41+]]</f>
        <v>0</v>
      </c>
      <c r="CE142" s="5">
        <f>P_A[[#This Row],[41+]]-P_A[[#This Row],[42+]]</f>
        <v>0</v>
      </c>
      <c r="CF142" s="5">
        <f>P_A[[#This Row],[42+]]-P_A[[#This Row],[43+]]</f>
        <v>0</v>
      </c>
      <c r="CG142" s="5">
        <f>P_A[[#This Row],[43+]]-P_A[[#This Row],[44+]]</f>
        <v>0</v>
      </c>
      <c r="CH142" s="5">
        <f>P_A[[#This Row],[44+]]-P_A[[#This Row],[45+]]</f>
        <v>0</v>
      </c>
      <c r="CI142" s="5">
        <f>P_A[[#This Row],[45+]]-P_A[[#This Row],[46+]]</f>
        <v>0</v>
      </c>
      <c r="CJ142" s="5">
        <f>P_A[[#This Row],[46+]]-P_A[[#This Row],[47+]]</f>
        <v>0</v>
      </c>
      <c r="CK142" s="5">
        <f>P_A[[#This Row],[47+]]-P_A[[#This Row],[48+]]</f>
        <v>0</v>
      </c>
      <c r="CL142" s="5">
        <f>P_A[[#This Row],[48+]]-P_A[[#This Row],[49+]]</f>
        <v>0</v>
      </c>
    </row>
    <row r="143" spans="1:90" x14ac:dyDescent="0.25">
      <c r="A143" s="10">
        <v>22400794</v>
      </c>
      <c r="B143" t="s">
        <v>79</v>
      </c>
      <c r="C143" t="s">
        <v>164</v>
      </c>
      <c r="D143" s="11">
        <v>0.875</v>
      </c>
      <c r="E143" s="9" t="str">
        <f>HYPERLINK("https://www.nba.com/stats/player/203999/boxscores-traditional", "Nikola Jokic")</f>
        <v>Nikola Jokic</v>
      </c>
      <c r="F143">
        <v>41.4</v>
      </c>
      <c r="G143" s="4">
        <v>5.6429999999999998</v>
      </c>
      <c r="H143" s="3">
        <v>1</v>
      </c>
      <c r="I143" s="3">
        <v>1</v>
      </c>
      <c r="J143" s="3">
        <v>1</v>
      </c>
      <c r="K143" s="3">
        <v>1</v>
      </c>
      <c r="L143" s="3">
        <v>1</v>
      </c>
      <c r="M143" s="3">
        <v>1</v>
      </c>
      <c r="N143" s="3">
        <v>1</v>
      </c>
      <c r="O143" s="3">
        <v>1</v>
      </c>
      <c r="P143" s="3">
        <v>1</v>
      </c>
      <c r="Q143" s="3">
        <v>1</v>
      </c>
      <c r="R143" s="3">
        <v>1</v>
      </c>
      <c r="S143" s="3">
        <v>0.99995999999999996</v>
      </c>
      <c r="T143" s="3">
        <v>0.99992000000000003</v>
      </c>
      <c r="U143" s="3">
        <v>0.99985000000000002</v>
      </c>
      <c r="V143" s="3">
        <v>0.99970999999999999</v>
      </c>
      <c r="W143" s="3">
        <v>0.99944</v>
      </c>
      <c r="X143" s="3">
        <v>0.99895999999999996</v>
      </c>
      <c r="Y143" s="3">
        <v>0.99819000000000002</v>
      </c>
      <c r="Z143" s="3">
        <v>0.99682999999999999</v>
      </c>
      <c r="AA143" s="3">
        <v>0.99460999999999999</v>
      </c>
      <c r="AB143" s="3">
        <v>0.99111000000000005</v>
      </c>
      <c r="AC143" s="3">
        <v>0.98609999999999998</v>
      </c>
      <c r="AD143" s="3">
        <v>0.97831000000000001</v>
      </c>
      <c r="AE143" s="3">
        <v>0.96711999999999998</v>
      </c>
      <c r="AF143" s="3">
        <v>0.95254000000000005</v>
      </c>
      <c r="AG143" s="3">
        <v>0.93189</v>
      </c>
      <c r="AH143" s="3">
        <v>0.90490000000000004</v>
      </c>
      <c r="AI143" s="3">
        <v>0.87075999999999998</v>
      </c>
      <c r="AJ143" s="3">
        <v>0.83147000000000004</v>
      </c>
      <c r="AK143" s="3">
        <v>0.7823</v>
      </c>
      <c r="AL143" s="3">
        <v>0.72575000000000001</v>
      </c>
      <c r="AM143" s="3">
        <v>0.66639999999999999</v>
      </c>
      <c r="AN143" s="3">
        <v>0.59870999999999996</v>
      </c>
      <c r="AO143" s="3">
        <v>0.52790000000000004</v>
      </c>
      <c r="AP143" s="3">
        <v>0.45619999999999999</v>
      </c>
      <c r="AQ143" s="3">
        <v>0.38973999999999998</v>
      </c>
      <c r="AR143" s="3">
        <v>0.32275999999999999</v>
      </c>
      <c r="AS143" s="3">
        <v>0.26108999999999999</v>
      </c>
      <c r="AT143" s="3">
        <v>0.20610999999999999</v>
      </c>
      <c r="AU143" s="3">
        <v>0.16109000000000001</v>
      </c>
      <c r="AV143" s="3">
        <v>0.121</v>
      </c>
      <c r="AW143" s="3">
        <v>8.8510000000000005E-2</v>
      </c>
      <c r="AX143" s="5">
        <f>P_A[[#This Row],[8+]]-P_A[[#This Row],[9+]]</f>
        <v>0</v>
      </c>
      <c r="AY143" s="5">
        <f>P_A[[#This Row],[9+]]-P_A[[#This Row],[10+]]</f>
        <v>0</v>
      </c>
      <c r="AZ143" s="5">
        <f>P_A[[#This Row],[10+]]-P_A[[#This Row],[11+]]</f>
        <v>0</v>
      </c>
      <c r="BA143" s="5">
        <f>P_A[[#This Row],[11+]]-P_A[[#This Row],[12+]]</f>
        <v>0</v>
      </c>
      <c r="BB143" s="5">
        <f>P_A[[#This Row],[12+]]-P_A[[#This Row],[13+]]</f>
        <v>0</v>
      </c>
      <c r="BC143" s="5">
        <f>P_A[[#This Row],[13+]]-P_A[[#This Row],[14+]]</f>
        <v>0</v>
      </c>
      <c r="BD143" s="5">
        <f>P_A[[#This Row],[14+]]-P_A[[#This Row],[15+]]</f>
        <v>0</v>
      </c>
      <c r="BE143" s="5">
        <f>P_A[[#This Row],[15+]]-P_A[[#This Row],[16+]]</f>
        <v>0</v>
      </c>
      <c r="BF143" s="5">
        <f>P_A[[#This Row],[16+]]-P_A[[#This Row],[17+]]</f>
        <v>0</v>
      </c>
      <c r="BG143" s="5">
        <f>P_A[[#This Row],[17+]]-P_A[[#This Row],[18+]]</f>
        <v>0</v>
      </c>
      <c r="BH143" s="5">
        <f>P_A[[#This Row],[18+]]-P_A[[#This Row],[19+]]</f>
        <v>4.0000000000040004E-5</v>
      </c>
      <c r="BI143" s="5">
        <f>P_A[[#This Row],[19+]]-P_A[[#This Row],[20+]]</f>
        <v>3.9999999999928981E-5</v>
      </c>
      <c r="BJ143" s="5">
        <f>P_A[[#This Row],[20+]]-P_A[[#This Row],[21+]]</f>
        <v>7.0000000000014495E-5</v>
      </c>
      <c r="BK143" s="5">
        <f>P_A[[#This Row],[21+]]-P_A[[#This Row],[22+]]</f>
        <v>1.4000000000002899E-4</v>
      </c>
      <c r="BL143" s="5">
        <f>P_A[[#This Row],[22+]]-P_A[[#This Row],[23+]]</f>
        <v>2.6999999999999247E-4</v>
      </c>
      <c r="BM143" s="5">
        <f>P_A[[#This Row],[23+]]-P_A[[#This Row],[24+]]</f>
        <v>4.8000000000003595E-4</v>
      </c>
      <c r="BN143" s="5">
        <f>P_A[[#This Row],[24+]]-P_A[[#This Row],[25+]]</f>
        <v>7.699999999999374E-4</v>
      </c>
      <c r="BO143" s="5">
        <f>P_A[[#This Row],[25+]]-P_A[[#This Row],[26+]]</f>
        <v>1.3600000000000279E-3</v>
      </c>
      <c r="BP143" s="5">
        <f>P_A[[#This Row],[26+]]-P_A[[#This Row],[27+]]</f>
        <v>2.2199999999999998E-3</v>
      </c>
      <c r="BQ143" s="5">
        <f>P_A[[#This Row],[27+]]-P_A[[#This Row],[28+]]</f>
        <v>3.4999999999999476E-3</v>
      </c>
      <c r="BR143" s="5">
        <f>P_A[[#This Row],[28+]]-P_A[[#This Row],[29+]]</f>
        <v>5.01000000000007E-3</v>
      </c>
      <c r="BS143" s="5">
        <f>P_A[[#This Row],[29+]]-P_A[[#This Row],[30+]]</f>
        <v>7.7899999999999636E-3</v>
      </c>
      <c r="BT143" s="5">
        <f>P_A[[#This Row],[30+]]-P_A[[#This Row],[31+]]</f>
        <v>1.1190000000000033E-2</v>
      </c>
      <c r="BU143" s="5">
        <f>P_A[[#This Row],[31+]]-P_A[[#This Row],[32+]]</f>
        <v>1.4579999999999926E-2</v>
      </c>
      <c r="BV143" s="5">
        <f>P_A[[#This Row],[32+]]-P_A[[#This Row],[33+]]</f>
        <v>2.0650000000000057E-2</v>
      </c>
      <c r="BW143" s="5">
        <f>P_A[[#This Row],[33+]]-P_A[[#This Row],[34+]]</f>
        <v>2.6989999999999958E-2</v>
      </c>
      <c r="BX143" s="5">
        <f>P_A[[#This Row],[34+]]-P_A[[#This Row],[35+]]</f>
        <v>3.4140000000000059E-2</v>
      </c>
      <c r="BY143" s="5">
        <f>P_A[[#This Row],[35+]]-P_A[[#This Row],[36+]]</f>
        <v>3.9289999999999936E-2</v>
      </c>
      <c r="BZ143" s="5">
        <f>P_A[[#This Row],[36+]]-P_A[[#This Row],[37+]]</f>
        <v>4.9170000000000047E-2</v>
      </c>
      <c r="CA143" s="5">
        <f>P_A[[#This Row],[37+]]-P_A[[#This Row],[38+]]</f>
        <v>5.6549999999999989E-2</v>
      </c>
      <c r="CB143" s="5">
        <f>P_A[[#This Row],[38+]]-P_A[[#This Row],[39+]]</f>
        <v>5.9350000000000014E-2</v>
      </c>
      <c r="CC143" s="5">
        <f>P_A[[#This Row],[39+]]-P_A[[#This Row],[40+]]</f>
        <v>6.7690000000000028E-2</v>
      </c>
      <c r="CD143" s="5">
        <f>P_A[[#This Row],[40+]]-P_A[[#This Row],[41+]]</f>
        <v>7.0809999999999929E-2</v>
      </c>
      <c r="CE143" s="5">
        <f>P_A[[#This Row],[41+]]-P_A[[#This Row],[42+]]</f>
        <v>7.1700000000000041E-2</v>
      </c>
      <c r="CF143" s="5">
        <f>P_A[[#This Row],[42+]]-P_A[[#This Row],[43+]]</f>
        <v>6.6460000000000019E-2</v>
      </c>
      <c r="CG143" s="5">
        <f>P_A[[#This Row],[43+]]-P_A[[#This Row],[44+]]</f>
        <v>6.6979999999999984E-2</v>
      </c>
      <c r="CH143" s="5">
        <f>P_A[[#This Row],[44+]]-P_A[[#This Row],[45+]]</f>
        <v>6.1670000000000003E-2</v>
      </c>
      <c r="CI143" s="5">
        <f>P_A[[#This Row],[45+]]-P_A[[#This Row],[46+]]</f>
        <v>5.4980000000000001E-2</v>
      </c>
      <c r="CJ143" s="5">
        <f>P_A[[#This Row],[46+]]-P_A[[#This Row],[47+]]</f>
        <v>4.5019999999999977E-2</v>
      </c>
      <c r="CK143" s="5">
        <f>P_A[[#This Row],[47+]]-P_A[[#This Row],[48+]]</f>
        <v>4.0090000000000015E-2</v>
      </c>
      <c r="CL143" s="5">
        <f>P_A[[#This Row],[48+]]-P_A[[#This Row],[49+]]</f>
        <v>3.2489999999999991E-2</v>
      </c>
    </row>
    <row r="144" spans="1:90" x14ac:dyDescent="0.25">
      <c r="A144" s="10">
        <v>22400794</v>
      </c>
      <c r="B144" t="s">
        <v>79</v>
      </c>
      <c r="C144" t="s">
        <v>164</v>
      </c>
      <c r="D144" s="11">
        <v>0.875</v>
      </c>
      <c r="E144" s="9" t="str">
        <f>HYPERLINK("https://www.nba.com/stats/player/1631128/boxscores-traditional", "Christian Braun")</f>
        <v>Christian Braun</v>
      </c>
      <c r="F144">
        <v>25</v>
      </c>
      <c r="G144" s="4">
        <v>2.8279999999999998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0.99995000000000001</v>
      </c>
      <c r="O144" s="3">
        <v>0.99980000000000002</v>
      </c>
      <c r="P144" s="3">
        <v>0.99926000000000004</v>
      </c>
      <c r="Q144" s="3">
        <v>0.99766999999999995</v>
      </c>
      <c r="R144" s="3">
        <v>0.99343000000000004</v>
      </c>
      <c r="S144" s="3">
        <v>0.98299999999999998</v>
      </c>
      <c r="T144" s="3">
        <v>0.96164000000000005</v>
      </c>
      <c r="U144" s="3">
        <v>0.92073000000000005</v>
      </c>
      <c r="V144" s="3">
        <v>0.85543000000000002</v>
      </c>
      <c r="W144" s="3">
        <v>0.76114999999999999</v>
      </c>
      <c r="X144" s="3">
        <v>0.63683000000000001</v>
      </c>
      <c r="Y144" s="3">
        <v>0.5</v>
      </c>
      <c r="Z144" s="3">
        <v>0.36316999999999999</v>
      </c>
      <c r="AA144" s="3">
        <v>0.23885000000000001</v>
      </c>
      <c r="AB144" s="3">
        <v>0.14457</v>
      </c>
      <c r="AC144" s="3">
        <v>7.9269999999999993E-2</v>
      </c>
      <c r="AD144" s="3">
        <v>3.8359999999999998E-2</v>
      </c>
      <c r="AE144" s="3">
        <v>1.7000000000000001E-2</v>
      </c>
      <c r="AF144" s="3">
        <v>6.5700000000000003E-3</v>
      </c>
      <c r="AG144" s="3">
        <v>2.33E-3</v>
      </c>
      <c r="AH144" s="3">
        <v>7.3999999999999999E-4</v>
      </c>
      <c r="AI144" s="3">
        <v>2.0000000000000001E-4</v>
      </c>
      <c r="AJ144" s="3">
        <v>5.0000000000000002E-5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P_A[[#This Row],[8+]]-P_A[[#This Row],[9+]]</f>
        <v>0</v>
      </c>
      <c r="AY144" s="5">
        <f>P_A[[#This Row],[9+]]-P_A[[#This Row],[10+]]</f>
        <v>0</v>
      </c>
      <c r="AZ144" s="5">
        <f>P_A[[#This Row],[10+]]-P_A[[#This Row],[11+]]</f>
        <v>0</v>
      </c>
      <c r="BA144" s="5">
        <f>P_A[[#This Row],[11+]]-P_A[[#This Row],[12+]]</f>
        <v>0</v>
      </c>
      <c r="BB144" s="5">
        <f>P_A[[#This Row],[12+]]-P_A[[#This Row],[13+]]</f>
        <v>0</v>
      </c>
      <c r="BC144" s="5">
        <f>P_A[[#This Row],[13+]]-P_A[[#This Row],[14+]]</f>
        <v>4.9999999999994493E-5</v>
      </c>
      <c r="BD144" s="5">
        <f>P_A[[#This Row],[14+]]-P_A[[#This Row],[15+]]</f>
        <v>1.4999999999998348E-4</v>
      </c>
      <c r="BE144" s="5">
        <f>P_A[[#This Row],[15+]]-P_A[[#This Row],[16+]]</f>
        <v>5.3999999999998494E-4</v>
      </c>
      <c r="BF144" s="5">
        <f>P_A[[#This Row],[16+]]-P_A[[#This Row],[17+]]</f>
        <v>1.5900000000000913E-3</v>
      </c>
      <c r="BG144" s="5">
        <f>P_A[[#This Row],[17+]]-P_A[[#This Row],[18+]]</f>
        <v>4.2399999999999105E-3</v>
      </c>
      <c r="BH144" s="5">
        <f>P_A[[#This Row],[18+]]-P_A[[#This Row],[19+]]</f>
        <v>1.043000000000005E-2</v>
      </c>
      <c r="BI144" s="5">
        <f>P_A[[#This Row],[19+]]-P_A[[#This Row],[20+]]</f>
        <v>2.1359999999999935E-2</v>
      </c>
      <c r="BJ144" s="5">
        <f>P_A[[#This Row],[20+]]-P_A[[#This Row],[21+]]</f>
        <v>4.0910000000000002E-2</v>
      </c>
      <c r="BK144" s="5">
        <f>P_A[[#This Row],[21+]]-P_A[[#This Row],[22+]]</f>
        <v>6.5300000000000025E-2</v>
      </c>
      <c r="BL144" s="5">
        <f>P_A[[#This Row],[22+]]-P_A[[#This Row],[23+]]</f>
        <v>9.428000000000003E-2</v>
      </c>
      <c r="BM144" s="5">
        <f>P_A[[#This Row],[23+]]-P_A[[#This Row],[24+]]</f>
        <v>0.12431999999999999</v>
      </c>
      <c r="BN144" s="5">
        <f>P_A[[#This Row],[24+]]-P_A[[#This Row],[25+]]</f>
        <v>0.13683000000000001</v>
      </c>
      <c r="BO144" s="5">
        <f>P_A[[#This Row],[25+]]-P_A[[#This Row],[26+]]</f>
        <v>0.13683000000000001</v>
      </c>
      <c r="BP144" s="5">
        <f>P_A[[#This Row],[26+]]-P_A[[#This Row],[27+]]</f>
        <v>0.12431999999999999</v>
      </c>
      <c r="BQ144" s="5">
        <f>P_A[[#This Row],[27+]]-P_A[[#This Row],[28+]]</f>
        <v>9.4280000000000003E-2</v>
      </c>
      <c r="BR144" s="5">
        <f>P_A[[#This Row],[28+]]-P_A[[#This Row],[29+]]</f>
        <v>6.5300000000000011E-2</v>
      </c>
      <c r="BS144" s="5">
        <f>P_A[[#This Row],[29+]]-P_A[[#This Row],[30+]]</f>
        <v>4.0909999999999995E-2</v>
      </c>
      <c r="BT144" s="5">
        <f>P_A[[#This Row],[30+]]-P_A[[#This Row],[31+]]</f>
        <v>2.1359999999999997E-2</v>
      </c>
      <c r="BU144" s="5">
        <f>P_A[[#This Row],[31+]]-P_A[[#This Row],[32+]]</f>
        <v>1.0430000000000002E-2</v>
      </c>
      <c r="BV144" s="5">
        <f>P_A[[#This Row],[32+]]-P_A[[#This Row],[33+]]</f>
        <v>4.2400000000000007E-3</v>
      </c>
      <c r="BW144" s="5">
        <f>P_A[[#This Row],[33+]]-P_A[[#This Row],[34+]]</f>
        <v>1.5900000000000001E-3</v>
      </c>
      <c r="BX144" s="5">
        <f>P_A[[#This Row],[34+]]-P_A[[#This Row],[35+]]</f>
        <v>5.4000000000000001E-4</v>
      </c>
      <c r="BY144" s="5">
        <f>P_A[[#This Row],[35+]]-P_A[[#This Row],[36+]]</f>
        <v>1.5000000000000001E-4</v>
      </c>
      <c r="BZ144" s="5">
        <f>P_A[[#This Row],[36+]]-P_A[[#This Row],[37+]]</f>
        <v>5.0000000000000002E-5</v>
      </c>
      <c r="CA144" s="5">
        <f>P_A[[#This Row],[37+]]-P_A[[#This Row],[38+]]</f>
        <v>0</v>
      </c>
      <c r="CB144" s="5">
        <f>P_A[[#This Row],[38+]]-P_A[[#This Row],[39+]]</f>
        <v>0</v>
      </c>
      <c r="CC144" s="5">
        <f>P_A[[#This Row],[39+]]-P_A[[#This Row],[40+]]</f>
        <v>0</v>
      </c>
      <c r="CD144" s="5">
        <f>P_A[[#This Row],[40+]]-P_A[[#This Row],[41+]]</f>
        <v>0</v>
      </c>
      <c r="CE144" s="5">
        <f>P_A[[#This Row],[41+]]-P_A[[#This Row],[42+]]</f>
        <v>0</v>
      </c>
      <c r="CF144" s="5">
        <f>P_A[[#This Row],[42+]]-P_A[[#This Row],[43+]]</f>
        <v>0</v>
      </c>
      <c r="CG144" s="5">
        <f>P_A[[#This Row],[43+]]-P_A[[#This Row],[44+]]</f>
        <v>0</v>
      </c>
      <c r="CH144" s="5">
        <f>P_A[[#This Row],[44+]]-P_A[[#This Row],[45+]]</f>
        <v>0</v>
      </c>
      <c r="CI144" s="5">
        <f>P_A[[#This Row],[45+]]-P_A[[#This Row],[46+]]</f>
        <v>0</v>
      </c>
      <c r="CJ144" s="5">
        <f>P_A[[#This Row],[46+]]-P_A[[#This Row],[47+]]</f>
        <v>0</v>
      </c>
      <c r="CK144" s="5">
        <f>P_A[[#This Row],[47+]]-P_A[[#This Row],[48+]]</f>
        <v>0</v>
      </c>
      <c r="CL144" s="5">
        <f>P_A[[#This Row],[48+]]-P_A[[#This Row],[49+]]</f>
        <v>0</v>
      </c>
    </row>
    <row r="145" spans="1:90" x14ac:dyDescent="0.25">
      <c r="A145" s="10">
        <v>22400794</v>
      </c>
      <c r="B145" t="s">
        <v>79</v>
      </c>
      <c r="C145" t="s">
        <v>164</v>
      </c>
      <c r="D145" s="11">
        <v>0.875</v>
      </c>
      <c r="E145" s="9" t="str">
        <f>HYPERLINK("https://www.nba.com/stats/player/201566/boxscores-traditional", "Russell Westbrook")</f>
        <v>Russell Westbrook</v>
      </c>
      <c r="F145">
        <v>17.2</v>
      </c>
      <c r="G145" s="4">
        <v>3.37</v>
      </c>
      <c r="H145" s="3">
        <v>0.99682999999999999</v>
      </c>
      <c r="I145" s="3">
        <v>0.99245000000000005</v>
      </c>
      <c r="J145" s="3">
        <v>0.98382000000000003</v>
      </c>
      <c r="K145" s="3">
        <v>0.96711999999999998</v>
      </c>
      <c r="L145" s="3">
        <v>0.93822000000000005</v>
      </c>
      <c r="M145" s="3">
        <v>0.89434999999999998</v>
      </c>
      <c r="N145" s="3">
        <v>0.82894000000000001</v>
      </c>
      <c r="O145" s="3">
        <v>0.74214999999999998</v>
      </c>
      <c r="P145" s="3">
        <v>0.64058000000000004</v>
      </c>
      <c r="Q145" s="3">
        <v>0.52392000000000005</v>
      </c>
      <c r="R145" s="3">
        <v>0.40516999999999997</v>
      </c>
      <c r="S145" s="3">
        <v>0.29805999999999999</v>
      </c>
      <c r="T145" s="3">
        <v>0.20327000000000001</v>
      </c>
      <c r="U145" s="3">
        <v>0.12923999999999999</v>
      </c>
      <c r="V145" s="3">
        <v>7.7799999999999994E-2</v>
      </c>
      <c r="W145" s="3">
        <v>4.2720000000000001E-2</v>
      </c>
      <c r="X145" s="3">
        <v>2.1690000000000001E-2</v>
      </c>
      <c r="Y145" s="3">
        <v>1.044E-2</v>
      </c>
      <c r="Z145" s="3">
        <v>4.5300000000000002E-3</v>
      </c>
      <c r="AA145" s="3">
        <v>1.81E-3</v>
      </c>
      <c r="AB145" s="3">
        <v>6.8999999999999997E-4</v>
      </c>
      <c r="AC145" s="3">
        <v>2.3000000000000001E-4</v>
      </c>
      <c r="AD145" s="3">
        <v>6.9999999999999994E-5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P_A[[#This Row],[8+]]-P_A[[#This Row],[9+]]</f>
        <v>4.3799999999999395E-3</v>
      </c>
      <c r="AY145" s="5">
        <f>P_A[[#This Row],[9+]]-P_A[[#This Row],[10+]]</f>
        <v>8.6300000000000265E-3</v>
      </c>
      <c r="AZ145" s="5">
        <f>P_A[[#This Row],[10+]]-P_A[[#This Row],[11+]]</f>
        <v>1.6700000000000048E-2</v>
      </c>
      <c r="BA145" s="5">
        <f>P_A[[#This Row],[11+]]-P_A[[#This Row],[12+]]</f>
        <v>2.8899999999999926E-2</v>
      </c>
      <c r="BB145" s="5">
        <f>P_A[[#This Row],[12+]]-P_A[[#This Row],[13+]]</f>
        <v>4.3870000000000076E-2</v>
      </c>
      <c r="BC145" s="5">
        <f>P_A[[#This Row],[13+]]-P_A[[#This Row],[14+]]</f>
        <v>6.5409999999999968E-2</v>
      </c>
      <c r="BD145" s="5">
        <f>P_A[[#This Row],[14+]]-P_A[[#This Row],[15+]]</f>
        <v>8.6790000000000034E-2</v>
      </c>
      <c r="BE145" s="5">
        <f>P_A[[#This Row],[15+]]-P_A[[#This Row],[16+]]</f>
        <v>0.10156999999999994</v>
      </c>
      <c r="BF145" s="5">
        <f>P_A[[#This Row],[16+]]-P_A[[#This Row],[17+]]</f>
        <v>0.11665999999999999</v>
      </c>
      <c r="BG145" s="5">
        <f>P_A[[#This Row],[17+]]-P_A[[#This Row],[18+]]</f>
        <v>0.11875000000000008</v>
      </c>
      <c r="BH145" s="5">
        <f>P_A[[#This Row],[18+]]-P_A[[#This Row],[19+]]</f>
        <v>0.10710999999999998</v>
      </c>
      <c r="BI145" s="5">
        <f>P_A[[#This Row],[19+]]-P_A[[#This Row],[20+]]</f>
        <v>9.4789999999999985E-2</v>
      </c>
      <c r="BJ145" s="5">
        <f>P_A[[#This Row],[20+]]-P_A[[#This Row],[21+]]</f>
        <v>7.4030000000000012E-2</v>
      </c>
      <c r="BK145" s="5">
        <f>P_A[[#This Row],[21+]]-P_A[[#This Row],[22+]]</f>
        <v>5.144E-2</v>
      </c>
      <c r="BL145" s="5">
        <f>P_A[[#This Row],[22+]]-P_A[[#This Row],[23+]]</f>
        <v>3.5079999999999993E-2</v>
      </c>
      <c r="BM145" s="5">
        <f>P_A[[#This Row],[23+]]-P_A[[#This Row],[24+]]</f>
        <v>2.103E-2</v>
      </c>
      <c r="BN145" s="5">
        <f>P_A[[#This Row],[24+]]-P_A[[#This Row],[25+]]</f>
        <v>1.1250000000000001E-2</v>
      </c>
      <c r="BO145" s="5">
        <f>P_A[[#This Row],[25+]]-P_A[[#This Row],[26+]]</f>
        <v>5.9099999999999995E-3</v>
      </c>
      <c r="BP145" s="5">
        <f>P_A[[#This Row],[26+]]-P_A[[#This Row],[27+]]</f>
        <v>2.7200000000000002E-3</v>
      </c>
      <c r="BQ145" s="5">
        <f>P_A[[#This Row],[27+]]-P_A[[#This Row],[28+]]</f>
        <v>1.1199999999999999E-3</v>
      </c>
      <c r="BR145" s="5">
        <f>P_A[[#This Row],[28+]]-P_A[[#This Row],[29+]]</f>
        <v>4.5999999999999996E-4</v>
      </c>
      <c r="BS145" s="5">
        <f>P_A[[#This Row],[29+]]-P_A[[#This Row],[30+]]</f>
        <v>1.6000000000000001E-4</v>
      </c>
      <c r="BT145" s="5">
        <f>P_A[[#This Row],[30+]]-P_A[[#This Row],[31+]]</f>
        <v>6.9999999999999994E-5</v>
      </c>
      <c r="BU145" s="5">
        <f>P_A[[#This Row],[31+]]-P_A[[#This Row],[32+]]</f>
        <v>0</v>
      </c>
      <c r="BV145" s="5">
        <f>P_A[[#This Row],[32+]]-P_A[[#This Row],[33+]]</f>
        <v>0</v>
      </c>
      <c r="BW145" s="5">
        <f>P_A[[#This Row],[33+]]-P_A[[#This Row],[34+]]</f>
        <v>0</v>
      </c>
      <c r="BX145" s="5">
        <f>P_A[[#This Row],[34+]]-P_A[[#This Row],[35+]]</f>
        <v>0</v>
      </c>
      <c r="BY145" s="5">
        <f>P_A[[#This Row],[35+]]-P_A[[#This Row],[36+]]</f>
        <v>0</v>
      </c>
      <c r="BZ145" s="5">
        <f>P_A[[#This Row],[36+]]-P_A[[#This Row],[37+]]</f>
        <v>0</v>
      </c>
      <c r="CA145" s="5">
        <f>P_A[[#This Row],[37+]]-P_A[[#This Row],[38+]]</f>
        <v>0</v>
      </c>
      <c r="CB145" s="5">
        <f>P_A[[#This Row],[38+]]-P_A[[#This Row],[39+]]</f>
        <v>0</v>
      </c>
      <c r="CC145" s="5">
        <f>P_A[[#This Row],[39+]]-P_A[[#This Row],[40+]]</f>
        <v>0</v>
      </c>
      <c r="CD145" s="5">
        <f>P_A[[#This Row],[40+]]-P_A[[#This Row],[41+]]</f>
        <v>0</v>
      </c>
      <c r="CE145" s="5">
        <f>P_A[[#This Row],[41+]]-P_A[[#This Row],[42+]]</f>
        <v>0</v>
      </c>
      <c r="CF145" s="5">
        <f>P_A[[#This Row],[42+]]-P_A[[#This Row],[43+]]</f>
        <v>0</v>
      </c>
      <c r="CG145" s="5">
        <f>P_A[[#This Row],[43+]]-P_A[[#This Row],[44+]]</f>
        <v>0</v>
      </c>
      <c r="CH145" s="5">
        <f>P_A[[#This Row],[44+]]-P_A[[#This Row],[45+]]</f>
        <v>0</v>
      </c>
      <c r="CI145" s="5">
        <f>P_A[[#This Row],[45+]]-P_A[[#This Row],[46+]]</f>
        <v>0</v>
      </c>
      <c r="CJ145" s="5">
        <f>P_A[[#This Row],[46+]]-P_A[[#This Row],[47+]]</f>
        <v>0</v>
      </c>
      <c r="CK145" s="5">
        <f>P_A[[#This Row],[47+]]-P_A[[#This Row],[48+]]</f>
        <v>0</v>
      </c>
      <c r="CL145" s="5">
        <f>P_A[[#This Row],[48+]]-P_A[[#This Row],[49+]]</f>
        <v>0</v>
      </c>
    </row>
    <row r="146" spans="1:90" x14ac:dyDescent="0.25">
      <c r="A146" s="10">
        <v>22400794</v>
      </c>
      <c r="B146" t="s">
        <v>79</v>
      </c>
      <c r="C146" t="s">
        <v>164</v>
      </c>
      <c r="D146" s="11">
        <v>0.875</v>
      </c>
      <c r="E146" s="9" t="str">
        <f>HYPERLINK("https://www.nba.com/stats/player/1629008/boxscores-traditional", "Michael Porter Jr.")</f>
        <v>Michael Porter Jr.</v>
      </c>
      <c r="F146">
        <v>30.6</v>
      </c>
      <c r="G146" s="4">
        <v>9.3509999999999991</v>
      </c>
      <c r="H146" s="3">
        <v>0.99224000000000001</v>
      </c>
      <c r="I146" s="3">
        <v>0.98956</v>
      </c>
      <c r="J146" s="3">
        <v>0.98609999999999998</v>
      </c>
      <c r="K146" s="3">
        <v>0.98214000000000001</v>
      </c>
      <c r="L146" s="3">
        <v>0.97670000000000001</v>
      </c>
      <c r="M146" s="3">
        <v>0.96994999999999998</v>
      </c>
      <c r="N146" s="3">
        <v>0.96245999999999998</v>
      </c>
      <c r="O146" s="3">
        <v>0.95254000000000005</v>
      </c>
      <c r="P146" s="3">
        <v>0.94062000000000001</v>
      </c>
      <c r="Q146" s="3">
        <v>0.92647000000000002</v>
      </c>
      <c r="R146" s="3">
        <v>0.91149000000000002</v>
      </c>
      <c r="S146" s="3">
        <v>0.89251000000000003</v>
      </c>
      <c r="T146" s="3">
        <v>0.87075999999999998</v>
      </c>
      <c r="U146" s="3">
        <v>0.84848999999999997</v>
      </c>
      <c r="V146" s="3">
        <v>0.82121</v>
      </c>
      <c r="W146" s="3">
        <v>0.79103000000000001</v>
      </c>
      <c r="X146" s="3">
        <v>0.76114999999999999</v>
      </c>
      <c r="Y146" s="3">
        <v>0.72575000000000001</v>
      </c>
      <c r="Z146" s="3">
        <v>0.68793000000000004</v>
      </c>
      <c r="AA146" s="3">
        <v>0.64802999999999999</v>
      </c>
      <c r="AB146" s="3">
        <v>0.61026000000000002</v>
      </c>
      <c r="AC146" s="3">
        <v>0.56749000000000005</v>
      </c>
      <c r="AD146" s="3">
        <v>0.52392000000000005</v>
      </c>
      <c r="AE146" s="3">
        <v>0.48404999999999998</v>
      </c>
      <c r="AF146" s="3">
        <v>0.44037999999999999</v>
      </c>
      <c r="AG146" s="3">
        <v>0.39743000000000001</v>
      </c>
      <c r="AH146" s="3">
        <v>0.35942000000000002</v>
      </c>
      <c r="AI146" s="3">
        <v>0.31918000000000002</v>
      </c>
      <c r="AJ146" s="3">
        <v>0.28095999999999999</v>
      </c>
      <c r="AK146" s="3">
        <v>0.24825</v>
      </c>
      <c r="AL146" s="3">
        <v>0.21476000000000001</v>
      </c>
      <c r="AM146" s="3">
        <v>0.18406</v>
      </c>
      <c r="AN146" s="3">
        <v>0.15625</v>
      </c>
      <c r="AO146" s="3">
        <v>0.13350000000000001</v>
      </c>
      <c r="AP146" s="3">
        <v>0.11123</v>
      </c>
      <c r="AQ146" s="3">
        <v>9.1759999999999994E-2</v>
      </c>
      <c r="AR146" s="3">
        <v>7.6359999999999997E-2</v>
      </c>
      <c r="AS146" s="3">
        <v>6.1780000000000002E-2</v>
      </c>
      <c r="AT146" s="3">
        <v>4.947E-2</v>
      </c>
      <c r="AU146" s="3">
        <v>4.0059999999999998E-2</v>
      </c>
      <c r="AV146" s="3">
        <v>3.1440000000000003E-2</v>
      </c>
      <c r="AW146" s="3">
        <v>2.4420000000000001E-2</v>
      </c>
      <c r="AX146" s="5">
        <f>P_A[[#This Row],[8+]]-P_A[[#This Row],[9+]]</f>
        <v>2.6800000000000157E-3</v>
      </c>
      <c r="AY146" s="5">
        <f>P_A[[#This Row],[9+]]-P_A[[#This Row],[10+]]</f>
        <v>3.4600000000000186E-3</v>
      </c>
      <c r="AZ146" s="5">
        <f>P_A[[#This Row],[10+]]-P_A[[#This Row],[11+]]</f>
        <v>3.9599999999999635E-3</v>
      </c>
      <c r="BA146" s="5">
        <f>P_A[[#This Row],[11+]]-P_A[[#This Row],[12+]]</f>
        <v>5.4400000000000004E-3</v>
      </c>
      <c r="BB146" s="5">
        <f>P_A[[#This Row],[12+]]-P_A[[#This Row],[13+]]</f>
        <v>6.7500000000000338E-3</v>
      </c>
      <c r="BC146" s="5">
        <f>P_A[[#This Row],[13+]]-P_A[[#This Row],[14+]]</f>
        <v>7.4899999999999967E-3</v>
      </c>
      <c r="BD146" s="5">
        <f>P_A[[#This Row],[14+]]-P_A[[#This Row],[15+]]</f>
        <v>9.9199999999999289E-3</v>
      </c>
      <c r="BE146" s="5">
        <f>P_A[[#This Row],[15+]]-P_A[[#This Row],[16+]]</f>
        <v>1.1920000000000042E-2</v>
      </c>
      <c r="BF146" s="5">
        <f>P_A[[#This Row],[16+]]-P_A[[#This Row],[17+]]</f>
        <v>1.4149999999999996E-2</v>
      </c>
      <c r="BG146" s="5">
        <f>P_A[[#This Row],[17+]]-P_A[[#This Row],[18+]]</f>
        <v>1.4979999999999993E-2</v>
      </c>
      <c r="BH146" s="5">
        <f>P_A[[#This Row],[18+]]-P_A[[#This Row],[19+]]</f>
        <v>1.8979999999999997E-2</v>
      </c>
      <c r="BI146" s="5">
        <f>P_A[[#This Row],[19+]]-P_A[[#This Row],[20+]]</f>
        <v>2.1750000000000047E-2</v>
      </c>
      <c r="BJ146" s="5">
        <f>P_A[[#This Row],[20+]]-P_A[[#This Row],[21+]]</f>
        <v>2.2270000000000012E-2</v>
      </c>
      <c r="BK146" s="5">
        <f>P_A[[#This Row],[21+]]-P_A[[#This Row],[22+]]</f>
        <v>2.7279999999999971E-2</v>
      </c>
      <c r="BL146" s="5">
        <f>P_A[[#This Row],[22+]]-P_A[[#This Row],[23+]]</f>
        <v>3.0179999999999985E-2</v>
      </c>
      <c r="BM146" s="5">
        <f>P_A[[#This Row],[23+]]-P_A[[#This Row],[24+]]</f>
        <v>2.9880000000000018E-2</v>
      </c>
      <c r="BN146" s="5">
        <f>P_A[[#This Row],[24+]]-P_A[[#This Row],[25+]]</f>
        <v>3.5399999999999987E-2</v>
      </c>
      <c r="BO146" s="5">
        <f>P_A[[#This Row],[25+]]-P_A[[#This Row],[26+]]</f>
        <v>3.7819999999999965E-2</v>
      </c>
      <c r="BP146" s="5">
        <f>P_A[[#This Row],[26+]]-P_A[[#This Row],[27+]]</f>
        <v>3.9900000000000047E-2</v>
      </c>
      <c r="BQ146" s="5">
        <f>P_A[[#This Row],[27+]]-P_A[[#This Row],[28+]]</f>
        <v>3.776999999999997E-2</v>
      </c>
      <c r="BR146" s="5">
        <f>P_A[[#This Row],[28+]]-P_A[[#This Row],[29+]]</f>
        <v>4.2769999999999975E-2</v>
      </c>
      <c r="BS146" s="5">
        <f>P_A[[#This Row],[29+]]-P_A[[#This Row],[30+]]</f>
        <v>4.3569999999999998E-2</v>
      </c>
      <c r="BT146" s="5">
        <f>P_A[[#This Row],[30+]]-P_A[[#This Row],[31+]]</f>
        <v>3.9870000000000072E-2</v>
      </c>
      <c r="BU146" s="5">
        <f>P_A[[#This Row],[31+]]-P_A[[#This Row],[32+]]</f>
        <v>4.3669999999999987E-2</v>
      </c>
      <c r="BV146" s="5">
        <f>P_A[[#This Row],[32+]]-P_A[[#This Row],[33+]]</f>
        <v>4.2949999999999988E-2</v>
      </c>
      <c r="BW146" s="5">
        <f>P_A[[#This Row],[33+]]-P_A[[#This Row],[34+]]</f>
        <v>3.8009999999999988E-2</v>
      </c>
      <c r="BX146" s="5">
        <f>P_A[[#This Row],[34+]]-P_A[[#This Row],[35+]]</f>
        <v>4.0239999999999998E-2</v>
      </c>
      <c r="BY146" s="5">
        <f>P_A[[#This Row],[35+]]-P_A[[#This Row],[36+]]</f>
        <v>3.8220000000000032E-2</v>
      </c>
      <c r="BZ146" s="5">
        <f>P_A[[#This Row],[36+]]-P_A[[#This Row],[37+]]</f>
        <v>3.2709999999999989E-2</v>
      </c>
      <c r="CA146" s="5">
        <f>P_A[[#This Row],[37+]]-P_A[[#This Row],[38+]]</f>
        <v>3.3489999999999992E-2</v>
      </c>
      <c r="CB146" s="5">
        <f>P_A[[#This Row],[38+]]-P_A[[#This Row],[39+]]</f>
        <v>3.0700000000000005E-2</v>
      </c>
      <c r="CC146" s="5">
        <f>P_A[[#This Row],[39+]]-P_A[[#This Row],[40+]]</f>
        <v>2.7810000000000001E-2</v>
      </c>
      <c r="CD146" s="5">
        <f>P_A[[#This Row],[40+]]-P_A[[#This Row],[41+]]</f>
        <v>2.2749999999999992E-2</v>
      </c>
      <c r="CE146" s="5">
        <f>P_A[[#This Row],[41+]]-P_A[[#This Row],[42+]]</f>
        <v>2.2270000000000012E-2</v>
      </c>
      <c r="CF146" s="5">
        <f>P_A[[#This Row],[42+]]-P_A[[#This Row],[43+]]</f>
        <v>1.9470000000000001E-2</v>
      </c>
      <c r="CG146" s="5">
        <f>P_A[[#This Row],[43+]]-P_A[[#This Row],[44+]]</f>
        <v>1.5399999999999997E-2</v>
      </c>
      <c r="CH146" s="5">
        <f>P_A[[#This Row],[44+]]-P_A[[#This Row],[45+]]</f>
        <v>1.4579999999999996E-2</v>
      </c>
      <c r="CI146" s="5">
        <f>P_A[[#This Row],[45+]]-P_A[[#This Row],[46+]]</f>
        <v>1.2310000000000001E-2</v>
      </c>
      <c r="CJ146" s="5">
        <f>P_A[[#This Row],[46+]]-P_A[[#This Row],[47+]]</f>
        <v>9.4100000000000017E-3</v>
      </c>
      <c r="CK146" s="5">
        <f>P_A[[#This Row],[47+]]-P_A[[#This Row],[48+]]</f>
        <v>8.6199999999999957E-3</v>
      </c>
      <c r="CL146" s="5">
        <f>P_A[[#This Row],[48+]]-P_A[[#This Row],[49+]]</f>
        <v>7.0200000000000019E-3</v>
      </c>
    </row>
    <row r="147" spans="1:90" x14ac:dyDescent="0.25">
      <c r="A147" s="10">
        <v>22400794</v>
      </c>
      <c r="B147" t="s">
        <v>79</v>
      </c>
      <c r="C147" t="s">
        <v>164</v>
      </c>
      <c r="D147" s="11">
        <v>0.875</v>
      </c>
      <c r="E147" s="9" t="str">
        <f>HYPERLINK("https://www.nba.com/stats/player/203932/boxscores-traditional", "Aaron Gordon")</f>
        <v>Aaron Gordon</v>
      </c>
      <c r="F147">
        <v>14.8</v>
      </c>
      <c r="G147" s="4">
        <v>3.9699999999999998</v>
      </c>
      <c r="H147" s="3">
        <v>0.95637000000000005</v>
      </c>
      <c r="I147" s="3">
        <v>0.92784999999999995</v>
      </c>
      <c r="J147" s="3">
        <v>0.88685999999999998</v>
      </c>
      <c r="K147" s="3">
        <v>0.83147000000000004</v>
      </c>
      <c r="L147" s="3">
        <v>0.76114999999999999</v>
      </c>
      <c r="M147" s="3">
        <v>0.67364000000000002</v>
      </c>
      <c r="N147" s="3">
        <v>0.57926</v>
      </c>
      <c r="O147" s="3">
        <v>0.48005999999999999</v>
      </c>
      <c r="P147" s="3">
        <v>0.38208999999999999</v>
      </c>
      <c r="Q147" s="3">
        <v>0.29115999999999997</v>
      </c>
      <c r="R147" s="3">
        <v>0.20896999999999999</v>
      </c>
      <c r="S147" s="3">
        <v>0.14457</v>
      </c>
      <c r="T147" s="3">
        <v>9.5100000000000004E-2</v>
      </c>
      <c r="U147" s="3">
        <v>5.9380000000000002E-2</v>
      </c>
      <c r="V147" s="3">
        <v>3.5150000000000001E-2</v>
      </c>
      <c r="W147" s="3">
        <v>1.9230000000000001E-2</v>
      </c>
      <c r="X147" s="3">
        <v>1.017E-2</v>
      </c>
      <c r="Y147" s="3">
        <v>5.0800000000000003E-3</v>
      </c>
      <c r="Z147" s="3">
        <v>2.3999999999999998E-3</v>
      </c>
      <c r="AA147" s="3">
        <v>1.07E-3</v>
      </c>
      <c r="AB147" s="3">
        <v>4.4999999999999999E-4</v>
      </c>
      <c r="AC147" s="3">
        <v>1.7000000000000001E-4</v>
      </c>
      <c r="AD147" s="3">
        <v>6.0000000000000002E-5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P_A[[#This Row],[8+]]-P_A[[#This Row],[9+]]</f>
        <v>2.8520000000000101E-2</v>
      </c>
      <c r="AY147" s="5">
        <f>P_A[[#This Row],[9+]]-P_A[[#This Row],[10+]]</f>
        <v>4.0989999999999971E-2</v>
      </c>
      <c r="AZ147" s="5">
        <f>P_A[[#This Row],[10+]]-P_A[[#This Row],[11+]]</f>
        <v>5.5389999999999939E-2</v>
      </c>
      <c r="BA147" s="5">
        <f>P_A[[#This Row],[11+]]-P_A[[#This Row],[12+]]</f>
        <v>7.0320000000000049E-2</v>
      </c>
      <c r="BB147" s="5">
        <f>P_A[[#This Row],[12+]]-P_A[[#This Row],[13+]]</f>
        <v>8.7509999999999977E-2</v>
      </c>
      <c r="BC147" s="5">
        <f>P_A[[#This Row],[13+]]-P_A[[#This Row],[14+]]</f>
        <v>9.4380000000000019E-2</v>
      </c>
      <c r="BD147" s="5">
        <f>P_A[[#This Row],[14+]]-P_A[[#This Row],[15+]]</f>
        <v>9.920000000000001E-2</v>
      </c>
      <c r="BE147" s="5">
        <f>P_A[[#This Row],[15+]]-P_A[[#This Row],[16+]]</f>
        <v>9.7970000000000002E-2</v>
      </c>
      <c r="BF147" s="5">
        <f>P_A[[#This Row],[16+]]-P_A[[#This Row],[17+]]</f>
        <v>9.0930000000000011E-2</v>
      </c>
      <c r="BG147" s="5">
        <f>P_A[[#This Row],[17+]]-P_A[[#This Row],[18+]]</f>
        <v>8.2189999999999985E-2</v>
      </c>
      <c r="BH147" s="5">
        <f>P_A[[#This Row],[18+]]-P_A[[#This Row],[19+]]</f>
        <v>6.4399999999999985E-2</v>
      </c>
      <c r="BI147" s="5">
        <f>P_A[[#This Row],[19+]]-P_A[[#This Row],[20+]]</f>
        <v>4.947E-2</v>
      </c>
      <c r="BJ147" s="5">
        <f>P_A[[#This Row],[20+]]-P_A[[#This Row],[21+]]</f>
        <v>3.5720000000000002E-2</v>
      </c>
      <c r="BK147" s="5">
        <f>P_A[[#This Row],[21+]]-P_A[[#This Row],[22+]]</f>
        <v>2.4230000000000002E-2</v>
      </c>
      <c r="BL147" s="5">
        <f>P_A[[#This Row],[22+]]-P_A[[#This Row],[23+]]</f>
        <v>1.592E-2</v>
      </c>
      <c r="BM147" s="5">
        <f>P_A[[#This Row],[23+]]-P_A[[#This Row],[24+]]</f>
        <v>9.0600000000000003E-3</v>
      </c>
      <c r="BN147" s="5">
        <f>P_A[[#This Row],[24+]]-P_A[[#This Row],[25+]]</f>
        <v>5.0899999999999999E-3</v>
      </c>
      <c r="BO147" s="5">
        <f>P_A[[#This Row],[25+]]-P_A[[#This Row],[26+]]</f>
        <v>2.6800000000000005E-3</v>
      </c>
      <c r="BP147" s="5">
        <f>P_A[[#This Row],[26+]]-P_A[[#This Row],[27+]]</f>
        <v>1.3299999999999998E-3</v>
      </c>
      <c r="BQ147" s="5">
        <f>P_A[[#This Row],[27+]]-P_A[[#This Row],[28+]]</f>
        <v>6.2E-4</v>
      </c>
      <c r="BR147" s="5">
        <f>P_A[[#This Row],[28+]]-P_A[[#This Row],[29+]]</f>
        <v>2.7999999999999998E-4</v>
      </c>
      <c r="BS147" s="5">
        <f>P_A[[#This Row],[29+]]-P_A[[#This Row],[30+]]</f>
        <v>1.1000000000000002E-4</v>
      </c>
      <c r="BT147" s="5">
        <f>P_A[[#This Row],[30+]]-P_A[[#This Row],[31+]]</f>
        <v>6.0000000000000002E-5</v>
      </c>
      <c r="BU147" s="5">
        <f>P_A[[#This Row],[31+]]-P_A[[#This Row],[32+]]</f>
        <v>0</v>
      </c>
      <c r="BV147" s="5">
        <f>P_A[[#This Row],[32+]]-P_A[[#This Row],[33+]]</f>
        <v>0</v>
      </c>
      <c r="BW147" s="5">
        <f>P_A[[#This Row],[33+]]-P_A[[#This Row],[34+]]</f>
        <v>0</v>
      </c>
      <c r="BX147" s="5">
        <f>P_A[[#This Row],[34+]]-P_A[[#This Row],[35+]]</f>
        <v>0</v>
      </c>
      <c r="BY147" s="5">
        <f>P_A[[#This Row],[35+]]-P_A[[#This Row],[36+]]</f>
        <v>0</v>
      </c>
      <c r="BZ147" s="5">
        <f>P_A[[#This Row],[36+]]-P_A[[#This Row],[37+]]</f>
        <v>0</v>
      </c>
      <c r="CA147" s="5">
        <f>P_A[[#This Row],[37+]]-P_A[[#This Row],[38+]]</f>
        <v>0</v>
      </c>
      <c r="CB147" s="5">
        <f>P_A[[#This Row],[38+]]-P_A[[#This Row],[39+]]</f>
        <v>0</v>
      </c>
      <c r="CC147" s="5">
        <f>P_A[[#This Row],[39+]]-P_A[[#This Row],[40+]]</f>
        <v>0</v>
      </c>
      <c r="CD147" s="5">
        <f>P_A[[#This Row],[40+]]-P_A[[#This Row],[41+]]</f>
        <v>0</v>
      </c>
      <c r="CE147" s="5">
        <f>P_A[[#This Row],[41+]]-P_A[[#This Row],[42+]]</f>
        <v>0</v>
      </c>
      <c r="CF147" s="5">
        <f>P_A[[#This Row],[42+]]-P_A[[#This Row],[43+]]</f>
        <v>0</v>
      </c>
      <c r="CG147" s="5">
        <f>P_A[[#This Row],[43+]]-P_A[[#This Row],[44+]]</f>
        <v>0</v>
      </c>
      <c r="CH147" s="5">
        <f>P_A[[#This Row],[44+]]-P_A[[#This Row],[45+]]</f>
        <v>0</v>
      </c>
      <c r="CI147" s="5">
        <f>P_A[[#This Row],[45+]]-P_A[[#This Row],[46+]]</f>
        <v>0</v>
      </c>
      <c r="CJ147" s="5">
        <f>P_A[[#This Row],[46+]]-P_A[[#This Row],[47+]]</f>
        <v>0</v>
      </c>
      <c r="CK147" s="5">
        <f>P_A[[#This Row],[47+]]-P_A[[#This Row],[48+]]</f>
        <v>0</v>
      </c>
      <c r="CL147" s="5">
        <f>P_A[[#This Row],[48+]]-P_A[[#This Row],[49+]]</f>
        <v>0</v>
      </c>
    </row>
    <row r="148" spans="1:90" x14ac:dyDescent="0.25">
      <c r="A148" s="10">
        <v>22400794</v>
      </c>
      <c r="B148" t="s">
        <v>79</v>
      </c>
      <c r="C148" t="s">
        <v>164</v>
      </c>
      <c r="D148" s="11">
        <v>0.875</v>
      </c>
      <c r="E148" s="9" t="str">
        <f>HYPERLINK("https://www.nba.com/stats/player/1627750/boxscores-traditional", "Jamal Murray")</f>
        <v>Jamal Murray</v>
      </c>
      <c r="F148">
        <v>32.799999999999997</v>
      </c>
      <c r="G148" s="4">
        <v>14.904999999999999</v>
      </c>
      <c r="H148" s="3">
        <v>0.95154000000000005</v>
      </c>
      <c r="I148" s="3">
        <v>0.94520000000000004</v>
      </c>
      <c r="J148" s="3">
        <v>0.93698999999999999</v>
      </c>
      <c r="K148" s="3">
        <v>0.92784999999999995</v>
      </c>
      <c r="L148" s="3">
        <v>0.91923999999999995</v>
      </c>
      <c r="M148" s="3">
        <v>0.90824000000000005</v>
      </c>
      <c r="N148" s="3">
        <v>0.89617000000000002</v>
      </c>
      <c r="O148" s="3">
        <v>0.88297999999999999</v>
      </c>
      <c r="P148" s="3">
        <v>0.87075999999999998</v>
      </c>
      <c r="Q148" s="3">
        <v>0.85543000000000002</v>
      </c>
      <c r="R148" s="3">
        <v>0.83891000000000004</v>
      </c>
      <c r="S148" s="3">
        <v>0.82381000000000004</v>
      </c>
      <c r="T148" s="3">
        <v>0.80510999999999999</v>
      </c>
      <c r="U148" s="3">
        <v>0.78524000000000005</v>
      </c>
      <c r="V148" s="3">
        <v>0.76424000000000003</v>
      </c>
      <c r="W148" s="3">
        <v>0.74536999999999998</v>
      </c>
      <c r="X148" s="3">
        <v>0.72240000000000004</v>
      </c>
      <c r="Y148" s="3">
        <v>0.69847000000000004</v>
      </c>
      <c r="Z148" s="3">
        <v>0.67723999999999995</v>
      </c>
      <c r="AA148" s="3">
        <v>0.65173000000000003</v>
      </c>
      <c r="AB148" s="3">
        <v>0.62551999999999996</v>
      </c>
      <c r="AC148" s="3">
        <v>0.59870999999999996</v>
      </c>
      <c r="AD148" s="3">
        <v>0.57535000000000003</v>
      </c>
      <c r="AE148" s="3">
        <v>0.54776000000000002</v>
      </c>
      <c r="AF148" s="3">
        <v>0.51993999999999996</v>
      </c>
      <c r="AG148" s="3">
        <v>0.49601000000000001</v>
      </c>
      <c r="AH148" s="3">
        <v>0.46811999999999998</v>
      </c>
      <c r="AI148" s="3">
        <v>0.44037999999999999</v>
      </c>
      <c r="AJ148" s="3">
        <v>0.41682999999999998</v>
      </c>
      <c r="AK148" s="3">
        <v>0.38973999999999998</v>
      </c>
      <c r="AL148" s="3">
        <v>0.36316999999999999</v>
      </c>
      <c r="AM148" s="3">
        <v>0.33723999999999998</v>
      </c>
      <c r="AN148" s="3">
        <v>0.31561</v>
      </c>
      <c r="AO148" s="3">
        <v>0.29115999999999997</v>
      </c>
      <c r="AP148" s="3">
        <v>0.26762999999999998</v>
      </c>
      <c r="AQ148" s="3">
        <v>0.24825</v>
      </c>
      <c r="AR148" s="3">
        <v>0.22663</v>
      </c>
      <c r="AS148" s="3">
        <v>0.20610999999999999</v>
      </c>
      <c r="AT148" s="3">
        <v>0.18673000000000001</v>
      </c>
      <c r="AU148" s="3">
        <v>0.17105999999999999</v>
      </c>
      <c r="AV148" s="3">
        <v>0.15386</v>
      </c>
      <c r="AW148" s="3">
        <v>0.13786000000000001</v>
      </c>
      <c r="AX148" s="5">
        <f>P_A[[#This Row],[8+]]-P_A[[#This Row],[9+]]</f>
        <v>6.3400000000000123E-3</v>
      </c>
      <c r="AY148" s="5">
        <f>P_A[[#This Row],[9+]]-P_A[[#This Row],[10+]]</f>
        <v>8.2100000000000506E-3</v>
      </c>
      <c r="AZ148" s="5">
        <f>P_A[[#This Row],[10+]]-P_A[[#This Row],[11+]]</f>
        <v>9.140000000000037E-3</v>
      </c>
      <c r="BA148" s="5">
        <f>P_A[[#This Row],[11+]]-P_A[[#This Row],[12+]]</f>
        <v>8.6100000000000065E-3</v>
      </c>
      <c r="BB148" s="5">
        <f>P_A[[#This Row],[12+]]-P_A[[#This Row],[13+]]</f>
        <v>1.0999999999999899E-2</v>
      </c>
      <c r="BC148" s="5">
        <f>P_A[[#This Row],[13+]]-P_A[[#This Row],[14+]]</f>
        <v>1.2070000000000025E-2</v>
      </c>
      <c r="BD148" s="5">
        <f>P_A[[#This Row],[14+]]-P_A[[#This Row],[15+]]</f>
        <v>1.3190000000000035E-2</v>
      </c>
      <c r="BE148" s="5">
        <f>P_A[[#This Row],[15+]]-P_A[[#This Row],[16+]]</f>
        <v>1.2220000000000009E-2</v>
      </c>
      <c r="BF148" s="5">
        <f>P_A[[#This Row],[16+]]-P_A[[#This Row],[17+]]</f>
        <v>1.5329999999999955E-2</v>
      </c>
      <c r="BG148" s="5">
        <f>P_A[[#This Row],[17+]]-P_A[[#This Row],[18+]]</f>
        <v>1.6519999999999979E-2</v>
      </c>
      <c r="BH148" s="5">
        <f>P_A[[#This Row],[18+]]-P_A[[#This Row],[19+]]</f>
        <v>1.5100000000000002E-2</v>
      </c>
      <c r="BI148" s="5">
        <f>P_A[[#This Row],[19+]]-P_A[[#This Row],[20+]]</f>
        <v>1.870000000000005E-2</v>
      </c>
      <c r="BJ148" s="5">
        <f>P_A[[#This Row],[20+]]-P_A[[#This Row],[21+]]</f>
        <v>1.9869999999999943E-2</v>
      </c>
      <c r="BK148" s="5">
        <f>P_A[[#This Row],[21+]]-P_A[[#This Row],[22+]]</f>
        <v>2.1000000000000019E-2</v>
      </c>
      <c r="BL148" s="5">
        <f>P_A[[#This Row],[22+]]-P_A[[#This Row],[23+]]</f>
        <v>1.8870000000000053E-2</v>
      </c>
      <c r="BM148" s="5">
        <f>P_A[[#This Row],[23+]]-P_A[[#This Row],[24+]]</f>
        <v>2.2969999999999935E-2</v>
      </c>
      <c r="BN148" s="5">
        <f>P_A[[#This Row],[24+]]-P_A[[#This Row],[25+]]</f>
        <v>2.3930000000000007E-2</v>
      </c>
      <c r="BO148" s="5">
        <f>P_A[[#This Row],[25+]]-P_A[[#This Row],[26+]]</f>
        <v>2.1230000000000082E-2</v>
      </c>
      <c r="BP148" s="5">
        <f>P_A[[#This Row],[26+]]-P_A[[#This Row],[27+]]</f>
        <v>2.5509999999999922E-2</v>
      </c>
      <c r="BQ148" s="5">
        <f>P_A[[#This Row],[27+]]-P_A[[#This Row],[28+]]</f>
        <v>2.6210000000000067E-2</v>
      </c>
      <c r="BR148" s="5">
        <f>P_A[[#This Row],[28+]]-P_A[[#This Row],[29+]]</f>
        <v>2.681E-2</v>
      </c>
      <c r="BS148" s="5">
        <f>P_A[[#This Row],[29+]]-P_A[[#This Row],[30+]]</f>
        <v>2.3359999999999936E-2</v>
      </c>
      <c r="BT148" s="5">
        <f>P_A[[#This Row],[30+]]-P_A[[#This Row],[31+]]</f>
        <v>2.7590000000000003E-2</v>
      </c>
      <c r="BU148" s="5">
        <f>P_A[[#This Row],[31+]]-P_A[[#This Row],[32+]]</f>
        <v>2.7820000000000067E-2</v>
      </c>
      <c r="BV148" s="5">
        <f>P_A[[#This Row],[32+]]-P_A[[#This Row],[33+]]</f>
        <v>2.3929999999999951E-2</v>
      </c>
      <c r="BW148" s="5">
        <f>P_A[[#This Row],[33+]]-P_A[[#This Row],[34+]]</f>
        <v>2.7890000000000026E-2</v>
      </c>
      <c r="BX148" s="5">
        <f>P_A[[#This Row],[34+]]-P_A[[#This Row],[35+]]</f>
        <v>2.7739999999999987E-2</v>
      </c>
      <c r="BY148" s="5">
        <f>P_A[[#This Row],[35+]]-P_A[[#This Row],[36+]]</f>
        <v>2.3550000000000015E-2</v>
      </c>
      <c r="BZ148" s="5">
        <f>P_A[[#This Row],[36+]]-P_A[[#This Row],[37+]]</f>
        <v>2.7090000000000003E-2</v>
      </c>
      <c r="CA148" s="5">
        <f>P_A[[#This Row],[37+]]-P_A[[#This Row],[38+]]</f>
        <v>2.6569999999999983E-2</v>
      </c>
      <c r="CB148" s="5">
        <f>P_A[[#This Row],[38+]]-P_A[[#This Row],[39+]]</f>
        <v>2.5930000000000009E-2</v>
      </c>
      <c r="CC148" s="5">
        <f>P_A[[#This Row],[39+]]-P_A[[#This Row],[40+]]</f>
        <v>2.1629999999999983E-2</v>
      </c>
      <c r="CD148" s="5">
        <f>P_A[[#This Row],[40+]]-P_A[[#This Row],[41+]]</f>
        <v>2.4450000000000027E-2</v>
      </c>
      <c r="CE148" s="5">
        <f>P_A[[#This Row],[41+]]-P_A[[#This Row],[42+]]</f>
        <v>2.3529999999999995E-2</v>
      </c>
      <c r="CF148" s="5">
        <f>P_A[[#This Row],[42+]]-P_A[[#This Row],[43+]]</f>
        <v>1.9379999999999981E-2</v>
      </c>
      <c r="CG148" s="5">
        <f>P_A[[#This Row],[43+]]-P_A[[#This Row],[44+]]</f>
        <v>2.162E-2</v>
      </c>
      <c r="CH148" s="5">
        <f>P_A[[#This Row],[44+]]-P_A[[#This Row],[45+]]</f>
        <v>2.052000000000001E-2</v>
      </c>
      <c r="CI148" s="5">
        <f>P_A[[#This Row],[45+]]-P_A[[#This Row],[46+]]</f>
        <v>1.9379999999999981E-2</v>
      </c>
      <c r="CJ148" s="5">
        <f>P_A[[#This Row],[46+]]-P_A[[#This Row],[47+]]</f>
        <v>1.5670000000000017E-2</v>
      </c>
      <c r="CK148" s="5">
        <f>P_A[[#This Row],[47+]]-P_A[[#This Row],[48+]]</f>
        <v>1.7199999999999993E-2</v>
      </c>
      <c r="CL148" s="5">
        <f>P_A[[#This Row],[48+]]-P_A[[#This Row],[49+]]</f>
        <v>1.5999999999999986E-2</v>
      </c>
    </row>
    <row r="149" spans="1:90" x14ac:dyDescent="0.25">
      <c r="A149" s="10">
        <v>22400794</v>
      </c>
      <c r="B149" t="s">
        <v>79</v>
      </c>
      <c r="C149" t="s">
        <v>164</v>
      </c>
      <c r="D149" s="11">
        <v>0.875</v>
      </c>
      <c r="E149" s="9" t="str">
        <f>HYPERLINK("https://www.nba.com/stats/player/1631124/boxscores-traditional", "Julian Strawther")</f>
        <v>Julian Strawther</v>
      </c>
      <c r="F149">
        <v>13.4</v>
      </c>
      <c r="G149" s="4">
        <v>5.6070000000000002</v>
      </c>
      <c r="H149" s="3">
        <v>0.83147000000000004</v>
      </c>
      <c r="I149" s="3">
        <v>0.7823</v>
      </c>
      <c r="J149" s="3">
        <v>0.72907</v>
      </c>
      <c r="K149" s="3">
        <v>0.66639999999999999</v>
      </c>
      <c r="L149" s="3">
        <v>0.59870999999999996</v>
      </c>
      <c r="M149" s="3">
        <v>0.52790000000000004</v>
      </c>
      <c r="N149" s="3">
        <v>0.45619999999999999</v>
      </c>
      <c r="O149" s="3">
        <v>0.38590999999999998</v>
      </c>
      <c r="P149" s="3">
        <v>0.32275999999999999</v>
      </c>
      <c r="Q149" s="3">
        <v>0.26108999999999999</v>
      </c>
      <c r="R149" s="3">
        <v>0.20610999999999999</v>
      </c>
      <c r="S149" s="3">
        <v>0.15866</v>
      </c>
      <c r="T149" s="3">
        <v>0.11899999999999999</v>
      </c>
      <c r="U149" s="3">
        <v>8.6910000000000001E-2</v>
      </c>
      <c r="V149" s="3">
        <v>6.3009999999999997E-2</v>
      </c>
      <c r="W149" s="3">
        <v>4.3630000000000002E-2</v>
      </c>
      <c r="X149" s="3">
        <v>2.938E-2</v>
      </c>
      <c r="Y149" s="3">
        <v>1.9230000000000001E-2</v>
      </c>
      <c r="Z149" s="3">
        <v>1.222E-2</v>
      </c>
      <c r="AA149" s="3">
        <v>7.5500000000000003E-3</v>
      </c>
      <c r="AB149" s="3">
        <v>4.6600000000000001E-3</v>
      </c>
      <c r="AC149" s="3">
        <v>2.7200000000000002E-3</v>
      </c>
      <c r="AD149" s="3">
        <v>1.5399999999999999E-3</v>
      </c>
      <c r="AE149" s="3">
        <v>8.4000000000000003E-4</v>
      </c>
      <c r="AF149" s="3">
        <v>4.4999999999999999E-4</v>
      </c>
      <c r="AG149" s="3">
        <v>2.3000000000000001E-4</v>
      </c>
      <c r="AH149" s="3">
        <v>1.2E-4</v>
      </c>
      <c r="AI149" s="3">
        <v>6.0000000000000002E-5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5">
        <f>P_A[[#This Row],[8+]]-P_A[[#This Row],[9+]]</f>
        <v>4.9170000000000047E-2</v>
      </c>
      <c r="AY149" s="5">
        <f>P_A[[#This Row],[9+]]-P_A[[#This Row],[10+]]</f>
        <v>5.323E-2</v>
      </c>
      <c r="AZ149" s="5">
        <f>P_A[[#This Row],[10+]]-P_A[[#This Row],[11+]]</f>
        <v>6.2670000000000003E-2</v>
      </c>
      <c r="BA149" s="5">
        <f>P_A[[#This Row],[11+]]-P_A[[#This Row],[12+]]</f>
        <v>6.7690000000000028E-2</v>
      </c>
      <c r="BB149" s="5">
        <f>P_A[[#This Row],[12+]]-P_A[[#This Row],[13+]]</f>
        <v>7.0809999999999929E-2</v>
      </c>
      <c r="BC149" s="5">
        <f>P_A[[#This Row],[13+]]-P_A[[#This Row],[14+]]</f>
        <v>7.1700000000000041E-2</v>
      </c>
      <c r="BD149" s="5">
        <f>P_A[[#This Row],[14+]]-P_A[[#This Row],[15+]]</f>
        <v>7.0290000000000019E-2</v>
      </c>
      <c r="BE149" s="5">
        <f>P_A[[#This Row],[15+]]-P_A[[#This Row],[16+]]</f>
        <v>6.3149999999999984E-2</v>
      </c>
      <c r="BF149" s="5">
        <f>P_A[[#This Row],[16+]]-P_A[[#This Row],[17+]]</f>
        <v>6.1670000000000003E-2</v>
      </c>
      <c r="BG149" s="5">
        <f>P_A[[#This Row],[17+]]-P_A[[#This Row],[18+]]</f>
        <v>5.4980000000000001E-2</v>
      </c>
      <c r="BH149" s="5">
        <f>P_A[[#This Row],[18+]]-P_A[[#This Row],[19+]]</f>
        <v>4.7449999999999992E-2</v>
      </c>
      <c r="BI149" s="5">
        <f>P_A[[#This Row],[19+]]-P_A[[#This Row],[20+]]</f>
        <v>3.9660000000000001E-2</v>
      </c>
      <c r="BJ149" s="5">
        <f>P_A[[#This Row],[20+]]-P_A[[#This Row],[21+]]</f>
        <v>3.2089999999999994E-2</v>
      </c>
      <c r="BK149" s="5">
        <f>P_A[[#This Row],[21+]]-P_A[[#This Row],[22+]]</f>
        <v>2.3900000000000005E-2</v>
      </c>
      <c r="BL149" s="5">
        <f>P_A[[#This Row],[22+]]-P_A[[#This Row],[23+]]</f>
        <v>1.9379999999999994E-2</v>
      </c>
      <c r="BM149" s="5">
        <f>P_A[[#This Row],[23+]]-P_A[[#This Row],[24+]]</f>
        <v>1.4250000000000002E-2</v>
      </c>
      <c r="BN149" s="5">
        <f>P_A[[#This Row],[24+]]-P_A[[#This Row],[25+]]</f>
        <v>1.0149999999999999E-2</v>
      </c>
      <c r="BO149" s="5">
        <f>P_A[[#This Row],[25+]]-P_A[[#This Row],[26+]]</f>
        <v>7.0100000000000006E-3</v>
      </c>
      <c r="BP149" s="5">
        <f>P_A[[#This Row],[26+]]-P_A[[#This Row],[27+]]</f>
        <v>4.6699999999999997E-3</v>
      </c>
      <c r="BQ149" s="5">
        <f>P_A[[#This Row],[27+]]-P_A[[#This Row],[28+]]</f>
        <v>2.8900000000000002E-3</v>
      </c>
      <c r="BR149" s="5">
        <f>P_A[[#This Row],[28+]]-P_A[[#This Row],[29+]]</f>
        <v>1.9399999999999999E-3</v>
      </c>
      <c r="BS149" s="5">
        <f>P_A[[#This Row],[29+]]-P_A[[#This Row],[30+]]</f>
        <v>1.1800000000000003E-3</v>
      </c>
      <c r="BT149" s="5">
        <f>P_A[[#This Row],[30+]]-P_A[[#This Row],[31+]]</f>
        <v>6.9999999999999988E-4</v>
      </c>
      <c r="BU149" s="5">
        <f>P_A[[#This Row],[31+]]-P_A[[#This Row],[32+]]</f>
        <v>3.9000000000000005E-4</v>
      </c>
      <c r="BV149" s="5">
        <f>P_A[[#This Row],[32+]]-P_A[[#This Row],[33+]]</f>
        <v>2.1999999999999998E-4</v>
      </c>
      <c r="BW149" s="5">
        <f>P_A[[#This Row],[33+]]-P_A[[#This Row],[34+]]</f>
        <v>1.1E-4</v>
      </c>
      <c r="BX149" s="5">
        <f>P_A[[#This Row],[34+]]-P_A[[#This Row],[35+]]</f>
        <v>6.0000000000000002E-5</v>
      </c>
      <c r="BY149" s="5">
        <f>P_A[[#This Row],[35+]]-P_A[[#This Row],[36+]]</f>
        <v>6.0000000000000002E-5</v>
      </c>
      <c r="BZ149" s="5">
        <f>P_A[[#This Row],[36+]]-P_A[[#This Row],[37+]]</f>
        <v>0</v>
      </c>
      <c r="CA149" s="5">
        <f>P_A[[#This Row],[37+]]-P_A[[#This Row],[38+]]</f>
        <v>0</v>
      </c>
      <c r="CB149" s="5">
        <f>P_A[[#This Row],[38+]]-P_A[[#This Row],[39+]]</f>
        <v>0</v>
      </c>
      <c r="CC149" s="5">
        <f>P_A[[#This Row],[39+]]-P_A[[#This Row],[40+]]</f>
        <v>0</v>
      </c>
      <c r="CD149" s="5">
        <f>P_A[[#This Row],[40+]]-P_A[[#This Row],[41+]]</f>
        <v>0</v>
      </c>
      <c r="CE149" s="5">
        <f>P_A[[#This Row],[41+]]-P_A[[#This Row],[42+]]</f>
        <v>0</v>
      </c>
      <c r="CF149" s="5">
        <f>P_A[[#This Row],[42+]]-P_A[[#This Row],[43+]]</f>
        <v>0</v>
      </c>
      <c r="CG149" s="5">
        <f>P_A[[#This Row],[43+]]-P_A[[#This Row],[44+]]</f>
        <v>0</v>
      </c>
      <c r="CH149" s="5">
        <f>P_A[[#This Row],[44+]]-P_A[[#This Row],[45+]]</f>
        <v>0</v>
      </c>
      <c r="CI149" s="5">
        <f>P_A[[#This Row],[45+]]-P_A[[#This Row],[46+]]</f>
        <v>0</v>
      </c>
      <c r="CJ149" s="5">
        <f>P_A[[#This Row],[46+]]-P_A[[#This Row],[47+]]</f>
        <v>0</v>
      </c>
      <c r="CK149" s="5">
        <f>P_A[[#This Row],[47+]]-P_A[[#This Row],[48+]]</f>
        <v>0</v>
      </c>
      <c r="CL149" s="5">
        <f>P_A[[#This Row],[48+]]-P_A[[#This Row],[49+]]</f>
        <v>0</v>
      </c>
    </row>
    <row r="150" spans="1:90" x14ac:dyDescent="0.25">
      <c r="A150" s="10">
        <v>22400794</v>
      </c>
      <c r="B150" t="s">
        <v>79</v>
      </c>
      <c r="C150" t="s">
        <v>164</v>
      </c>
      <c r="D150" s="11">
        <v>0.875</v>
      </c>
      <c r="E150" s="9" t="str">
        <f>HYPERLINK("https://www.nba.com/stats/player/1629618/boxscores-traditional", "Jalen Pickett")</f>
        <v>Jalen Pickett</v>
      </c>
      <c r="F150">
        <v>10</v>
      </c>
      <c r="G150" s="4">
        <v>6.782</v>
      </c>
      <c r="H150" s="3">
        <v>0.61409000000000002</v>
      </c>
      <c r="I150" s="3">
        <v>0.55962000000000001</v>
      </c>
      <c r="J150" s="3">
        <v>0.5</v>
      </c>
      <c r="K150" s="3">
        <v>0.44037999999999999</v>
      </c>
      <c r="L150" s="3">
        <v>0.38590999999999998</v>
      </c>
      <c r="M150" s="3">
        <v>0.32996999999999999</v>
      </c>
      <c r="N150" s="3">
        <v>0.27760000000000001</v>
      </c>
      <c r="O150" s="3">
        <v>0.22964999999999999</v>
      </c>
      <c r="P150" s="3">
        <v>0.18942999999999999</v>
      </c>
      <c r="Q150" s="3">
        <v>0.15151000000000001</v>
      </c>
      <c r="R150" s="3">
        <v>0.11899999999999999</v>
      </c>
      <c r="S150" s="3">
        <v>9.1759999999999994E-2</v>
      </c>
      <c r="T150" s="3">
        <v>7.0779999999999996E-2</v>
      </c>
      <c r="U150" s="3">
        <v>5.262E-2</v>
      </c>
      <c r="V150" s="3">
        <v>3.8359999999999998E-2</v>
      </c>
      <c r="W150" s="3">
        <v>2.743E-2</v>
      </c>
      <c r="X150" s="3">
        <v>1.9699999999999999E-2</v>
      </c>
      <c r="Y150" s="3">
        <v>1.355E-2</v>
      </c>
      <c r="Z150" s="3">
        <v>9.1400000000000006E-3</v>
      </c>
      <c r="AA150" s="3">
        <v>6.0400000000000002E-3</v>
      </c>
      <c r="AB150" s="3">
        <v>4.0200000000000001E-3</v>
      </c>
      <c r="AC150" s="3">
        <v>2.5600000000000002E-3</v>
      </c>
      <c r="AD150" s="3">
        <v>1.5900000000000001E-3</v>
      </c>
      <c r="AE150" s="3">
        <v>9.7000000000000005E-4</v>
      </c>
      <c r="AF150" s="3">
        <v>5.9999999999999995E-4</v>
      </c>
      <c r="AG150" s="3">
        <v>3.5E-4</v>
      </c>
      <c r="AH150" s="3">
        <v>2.0000000000000001E-4</v>
      </c>
      <c r="AI150" s="3">
        <v>1.1E-4</v>
      </c>
      <c r="AJ150" s="3">
        <v>6.0000000000000002E-5</v>
      </c>
      <c r="AK150" s="3">
        <v>3.0000000000000001E-5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P_A[[#This Row],[8+]]-P_A[[#This Row],[9+]]</f>
        <v>5.4470000000000018E-2</v>
      </c>
      <c r="AY150" s="5">
        <f>P_A[[#This Row],[9+]]-P_A[[#This Row],[10+]]</f>
        <v>5.9620000000000006E-2</v>
      </c>
      <c r="AZ150" s="5">
        <f>P_A[[#This Row],[10+]]-P_A[[#This Row],[11+]]</f>
        <v>5.9620000000000006E-2</v>
      </c>
      <c r="BA150" s="5">
        <f>P_A[[#This Row],[11+]]-P_A[[#This Row],[12+]]</f>
        <v>5.4470000000000018E-2</v>
      </c>
      <c r="BB150" s="5">
        <f>P_A[[#This Row],[12+]]-P_A[[#This Row],[13+]]</f>
        <v>5.593999999999999E-2</v>
      </c>
      <c r="BC150" s="5">
        <f>P_A[[#This Row],[13+]]-P_A[[#This Row],[14+]]</f>
        <v>5.2369999999999972E-2</v>
      </c>
      <c r="BD150" s="5">
        <f>P_A[[#This Row],[14+]]-P_A[[#This Row],[15+]]</f>
        <v>4.795000000000002E-2</v>
      </c>
      <c r="BE150" s="5">
        <f>P_A[[#This Row],[15+]]-P_A[[#This Row],[16+]]</f>
        <v>4.0220000000000006E-2</v>
      </c>
      <c r="BF150" s="5">
        <f>P_A[[#This Row],[16+]]-P_A[[#This Row],[17+]]</f>
        <v>3.7919999999999981E-2</v>
      </c>
      <c r="BG150" s="5">
        <f>P_A[[#This Row],[17+]]-P_A[[#This Row],[18+]]</f>
        <v>3.2510000000000011E-2</v>
      </c>
      <c r="BH150" s="5">
        <f>P_A[[#This Row],[18+]]-P_A[[#This Row],[19+]]</f>
        <v>2.724E-2</v>
      </c>
      <c r="BI150" s="5">
        <f>P_A[[#This Row],[19+]]-P_A[[#This Row],[20+]]</f>
        <v>2.0979999999999999E-2</v>
      </c>
      <c r="BJ150" s="5">
        <f>P_A[[#This Row],[20+]]-P_A[[#This Row],[21+]]</f>
        <v>1.8159999999999996E-2</v>
      </c>
      <c r="BK150" s="5">
        <f>P_A[[#This Row],[21+]]-P_A[[#This Row],[22+]]</f>
        <v>1.4260000000000002E-2</v>
      </c>
      <c r="BL150" s="5">
        <f>P_A[[#This Row],[22+]]-P_A[[#This Row],[23+]]</f>
        <v>1.0929999999999999E-2</v>
      </c>
      <c r="BM150" s="5">
        <f>P_A[[#This Row],[23+]]-P_A[[#This Row],[24+]]</f>
        <v>7.7300000000000008E-3</v>
      </c>
      <c r="BN150" s="5">
        <f>P_A[[#This Row],[24+]]-P_A[[#This Row],[25+]]</f>
        <v>6.1499999999999992E-3</v>
      </c>
      <c r="BO150" s="5">
        <f>P_A[[#This Row],[25+]]-P_A[[#This Row],[26+]]</f>
        <v>4.409999999999999E-3</v>
      </c>
      <c r="BP150" s="5">
        <f>P_A[[#This Row],[26+]]-P_A[[#This Row],[27+]]</f>
        <v>3.1000000000000003E-3</v>
      </c>
      <c r="BQ150" s="5">
        <f>P_A[[#This Row],[27+]]-P_A[[#This Row],[28+]]</f>
        <v>2.0200000000000001E-3</v>
      </c>
      <c r="BR150" s="5">
        <f>P_A[[#This Row],[28+]]-P_A[[#This Row],[29+]]</f>
        <v>1.4599999999999999E-3</v>
      </c>
      <c r="BS150" s="5">
        <f>P_A[[#This Row],[29+]]-P_A[[#This Row],[30+]]</f>
        <v>9.7000000000000016E-4</v>
      </c>
      <c r="BT150" s="5">
        <f>P_A[[#This Row],[30+]]-P_A[[#This Row],[31+]]</f>
        <v>6.2E-4</v>
      </c>
      <c r="BU150" s="5">
        <f>P_A[[#This Row],[31+]]-P_A[[#This Row],[32+]]</f>
        <v>3.700000000000001E-4</v>
      </c>
      <c r="BV150" s="5">
        <f>P_A[[#This Row],[32+]]-P_A[[#This Row],[33+]]</f>
        <v>2.4999999999999995E-4</v>
      </c>
      <c r="BW150" s="5">
        <f>P_A[[#This Row],[33+]]-P_A[[#This Row],[34+]]</f>
        <v>1.4999999999999999E-4</v>
      </c>
      <c r="BX150" s="5">
        <f>P_A[[#This Row],[34+]]-P_A[[#This Row],[35+]]</f>
        <v>9.0000000000000006E-5</v>
      </c>
      <c r="BY150" s="5">
        <f>P_A[[#This Row],[35+]]-P_A[[#This Row],[36+]]</f>
        <v>5.0000000000000002E-5</v>
      </c>
      <c r="BZ150" s="5">
        <f>P_A[[#This Row],[36+]]-P_A[[#This Row],[37+]]</f>
        <v>3.0000000000000001E-5</v>
      </c>
      <c r="CA150" s="5">
        <f>P_A[[#This Row],[37+]]-P_A[[#This Row],[38+]]</f>
        <v>3.0000000000000001E-5</v>
      </c>
      <c r="CB150" s="5">
        <f>P_A[[#This Row],[38+]]-P_A[[#This Row],[39+]]</f>
        <v>0</v>
      </c>
      <c r="CC150" s="5">
        <f>P_A[[#This Row],[39+]]-P_A[[#This Row],[40+]]</f>
        <v>0</v>
      </c>
      <c r="CD150" s="5">
        <f>P_A[[#This Row],[40+]]-P_A[[#This Row],[41+]]</f>
        <v>0</v>
      </c>
      <c r="CE150" s="5">
        <f>P_A[[#This Row],[41+]]-P_A[[#This Row],[42+]]</f>
        <v>0</v>
      </c>
      <c r="CF150" s="5">
        <f>P_A[[#This Row],[42+]]-P_A[[#This Row],[43+]]</f>
        <v>0</v>
      </c>
      <c r="CG150" s="5">
        <f>P_A[[#This Row],[43+]]-P_A[[#This Row],[44+]]</f>
        <v>0</v>
      </c>
      <c r="CH150" s="5">
        <f>P_A[[#This Row],[44+]]-P_A[[#This Row],[45+]]</f>
        <v>0</v>
      </c>
      <c r="CI150" s="5">
        <f>P_A[[#This Row],[45+]]-P_A[[#This Row],[46+]]</f>
        <v>0</v>
      </c>
      <c r="CJ150" s="5">
        <f>P_A[[#This Row],[46+]]-P_A[[#This Row],[47+]]</f>
        <v>0</v>
      </c>
      <c r="CK150" s="5">
        <f>P_A[[#This Row],[47+]]-P_A[[#This Row],[48+]]</f>
        <v>0</v>
      </c>
      <c r="CL150" s="5">
        <f>P_A[[#This Row],[48+]]-P_A[[#This Row],[49+]]</f>
        <v>0</v>
      </c>
    </row>
    <row r="151" spans="1:90" x14ac:dyDescent="0.25">
      <c r="A151" s="10">
        <v>22400794</v>
      </c>
      <c r="B151" t="s">
        <v>79</v>
      </c>
      <c r="C151" t="s">
        <v>164</v>
      </c>
      <c r="D151" s="11">
        <v>0.875</v>
      </c>
      <c r="E151" s="9" t="str">
        <f>HYPERLINK("https://www.nba.com/stats/player/1630192/boxscores-traditional", "Zeke Nnaji")</f>
        <v>Zeke Nnaji</v>
      </c>
      <c r="F151">
        <v>8.6</v>
      </c>
      <c r="G151" s="4">
        <v>5.7480000000000002</v>
      </c>
      <c r="H151" s="3">
        <v>0.53983000000000003</v>
      </c>
      <c r="I151" s="3">
        <v>0.47210000000000002</v>
      </c>
      <c r="J151" s="3">
        <v>0.40516999999999997</v>
      </c>
      <c r="K151" s="3">
        <v>0.33723999999999998</v>
      </c>
      <c r="L151" s="3">
        <v>0.27760000000000001</v>
      </c>
      <c r="M151" s="3">
        <v>0.22065000000000001</v>
      </c>
      <c r="N151" s="3">
        <v>0.17360999999999999</v>
      </c>
      <c r="O151" s="3">
        <v>0.13350000000000001</v>
      </c>
      <c r="P151" s="3">
        <v>9.8530000000000006E-2</v>
      </c>
      <c r="Q151" s="3">
        <v>7.2150000000000006E-2</v>
      </c>
      <c r="R151" s="3">
        <v>5.0500000000000003E-2</v>
      </c>
      <c r="S151" s="3">
        <v>3.5150000000000001E-2</v>
      </c>
      <c r="T151" s="3">
        <v>2.385E-2</v>
      </c>
      <c r="U151" s="3">
        <v>1.5389999999999999E-2</v>
      </c>
      <c r="V151" s="3">
        <v>9.9000000000000008E-3</v>
      </c>
      <c r="W151" s="3">
        <v>6.0400000000000002E-3</v>
      </c>
      <c r="X151" s="3">
        <v>3.6800000000000001E-3</v>
      </c>
      <c r="Y151" s="3">
        <v>2.1900000000000001E-3</v>
      </c>
      <c r="Z151" s="3">
        <v>1.2199999999999999E-3</v>
      </c>
      <c r="AA151" s="3">
        <v>6.8999999999999997E-4</v>
      </c>
      <c r="AB151" s="3">
        <v>3.6000000000000002E-4</v>
      </c>
      <c r="AC151" s="3">
        <v>1.9000000000000001E-4</v>
      </c>
      <c r="AD151" s="3">
        <v>1E-4</v>
      </c>
      <c r="AE151" s="3">
        <v>5.0000000000000002E-5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P_A[[#This Row],[8+]]-P_A[[#This Row],[9+]]</f>
        <v>6.7730000000000012E-2</v>
      </c>
      <c r="AY151" s="5">
        <f>P_A[[#This Row],[9+]]-P_A[[#This Row],[10+]]</f>
        <v>6.6930000000000045E-2</v>
      </c>
      <c r="AZ151" s="5">
        <f>P_A[[#This Row],[10+]]-P_A[[#This Row],[11+]]</f>
        <v>6.792999999999999E-2</v>
      </c>
      <c r="BA151" s="5">
        <f>P_A[[#This Row],[11+]]-P_A[[#This Row],[12+]]</f>
        <v>5.9639999999999971E-2</v>
      </c>
      <c r="BB151" s="5">
        <f>P_A[[#This Row],[12+]]-P_A[[#This Row],[13+]]</f>
        <v>5.6950000000000001E-2</v>
      </c>
      <c r="BC151" s="5">
        <f>P_A[[#This Row],[13+]]-P_A[[#This Row],[14+]]</f>
        <v>4.7040000000000026E-2</v>
      </c>
      <c r="BD151" s="5">
        <f>P_A[[#This Row],[14+]]-P_A[[#This Row],[15+]]</f>
        <v>4.0109999999999979E-2</v>
      </c>
      <c r="BE151" s="5">
        <f>P_A[[#This Row],[15+]]-P_A[[#This Row],[16+]]</f>
        <v>3.4970000000000001E-2</v>
      </c>
      <c r="BF151" s="5">
        <f>P_A[[#This Row],[16+]]-P_A[[#This Row],[17+]]</f>
        <v>2.6380000000000001E-2</v>
      </c>
      <c r="BG151" s="5">
        <f>P_A[[#This Row],[17+]]-P_A[[#This Row],[18+]]</f>
        <v>2.1650000000000003E-2</v>
      </c>
      <c r="BH151" s="5">
        <f>P_A[[#This Row],[18+]]-P_A[[#This Row],[19+]]</f>
        <v>1.5350000000000003E-2</v>
      </c>
      <c r="BI151" s="5">
        <f>P_A[[#This Row],[19+]]-P_A[[#This Row],[20+]]</f>
        <v>1.1300000000000001E-2</v>
      </c>
      <c r="BJ151" s="5">
        <f>P_A[[#This Row],[20+]]-P_A[[#This Row],[21+]]</f>
        <v>8.4600000000000005E-3</v>
      </c>
      <c r="BK151" s="5">
        <f>P_A[[#This Row],[21+]]-P_A[[#This Row],[22+]]</f>
        <v>5.4899999999999984E-3</v>
      </c>
      <c r="BL151" s="5">
        <f>P_A[[#This Row],[22+]]-P_A[[#This Row],[23+]]</f>
        <v>3.8600000000000006E-3</v>
      </c>
      <c r="BM151" s="5">
        <f>P_A[[#This Row],[23+]]-P_A[[#This Row],[24+]]</f>
        <v>2.3600000000000001E-3</v>
      </c>
      <c r="BN151" s="5">
        <f>P_A[[#This Row],[24+]]-P_A[[#This Row],[25+]]</f>
        <v>1.49E-3</v>
      </c>
      <c r="BO151" s="5">
        <f>P_A[[#This Row],[25+]]-P_A[[#This Row],[26+]]</f>
        <v>9.7000000000000016E-4</v>
      </c>
      <c r="BP151" s="5">
        <f>P_A[[#This Row],[26+]]-P_A[[#This Row],[27+]]</f>
        <v>5.2999999999999998E-4</v>
      </c>
      <c r="BQ151" s="5">
        <f>P_A[[#This Row],[27+]]-P_A[[#This Row],[28+]]</f>
        <v>3.2999999999999994E-4</v>
      </c>
      <c r="BR151" s="5">
        <f>P_A[[#This Row],[28+]]-P_A[[#This Row],[29+]]</f>
        <v>1.7000000000000001E-4</v>
      </c>
      <c r="BS151" s="5">
        <f>P_A[[#This Row],[29+]]-P_A[[#This Row],[30+]]</f>
        <v>9.0000000000000006E-5</v>
      </c>
      <c r="BT151" s="5">
        <f>P_A[[#This Row],[30+]]-P_A[[#This Row],[31+]]</f>
        <v>5.0000000000000002E-5</v>
      </c>
      <c r="BU151" s="5">
        <f>P_A[[#This Row],[31+]]-P_A[[#This Row],[32+]]</f>
        <v>5.0000000000000002E-5</v>
      </c>
      <c r="BV151" s="5">
        <f>P_A[[#This Row],[32+]]-P_A[[#This Row],[33+]]</f>
        <v>0</v>
      </c>
      <c r="BW151" s="5">
        <f>P_A[[#This Row],[33+]]-P_A[[#This Row],[34+]]</f>
        <v>0</v>
      </c>
      <c r="BX151" s="5">
        <f>P_A[[#This Row],[34+]]-P_A[[#This Row],[35+]]</f>
        <v>0</v>
      </c>
      <c r="BY151" s="5">
        <f>P_A[[#This Row],[35+]]-P_A[[#This Row],[36+]]</f>
        <v>0</v>
      </c>
      <c r="BZ151" s="5">
        <f>P_A[[#This Row],[36+]]-P_A[[#This Row],[37+]]</f>
        <v>0</v>
      </c>
      <c r="CA151" s="5">
        <f>P_A[[#This Row],[37+]]-P_A[[#This Row],[38+]]</f>
        <v>0</v>
      </c>
      <c r="CB151" s="5">
        <f>P_A[[#This Row],[38+]]-P_A[[#This Row],[39+]]</f>
        <v>0</v>
      </c>
      <c r="CC151" s="5">
        <f>P_A[[#This Row],[39+]]-P_A[[#This Row],[40+]]</f>
        <v>0</v>
      </c>
      <c r="CD151" s="5">
        <f>P_A[[#This Row],[40+]]-P_A[[#This Row],[41+]]</f>
        <v>0</v>
      </c>
      <c r="CE151" s="5">
        <f>P_A[[#This Row],[41+]]-P_A[[#This Row],[42+]]</f>
        <v>0</v>
      </c>
      <c r="CF151" s="5">
        <f>P_A[[#This Row],[42+]]-P_A[[#This Row],[43+]]</f>
        <v>0</v>
      </c>
      <c r="CG151" s="5">
        <f>P_A[[#This Row],[43+]]-P_A[[#This Row],[44+]]</f>
        <v>0</v>
      </c>
      <c r="CH151" s="5">
        <f>P_A[[#This Row],[44+]]-P_A[[#This Row],[45+]]</f>
        <v>0</v>
      </c>
      <c r="CI151" s="5">
        <f>P_A[[#This Row],[45+]]-P_A[[#This Row],[46+]]</f>
        <v>0</v>
      </c>
      <c r="CJ151" s="5">
        <f>P_A[[#This Row],[46+]]-P_A[[#This Row],[47+]]</f>
        <v>0</v>
      </c>
      <c r="CK151" s="5">
        <f>P_A[[#This Row],[47+]]-P_A[[#This Row],[48+]]</f>
        <v>0</v>
      </c>
      <c r="CL151" s="5">
        <f>P_A[[#This Row],[48+]]-P_A[[#This Row],[49+]]</f>
        <v>0</v>
      </c>
    </row>
    <row r="152" spans="1:90" x14ac:dyDescent="0.25">
      <c r="A152" s="10">
        <v>22400795</v>
      </c>
      <c r="B152" t="s">
        <v>155</v>
      </c>
      <c r="C152" t="s">
        <v>270</v>
      </c>
      <c r="D152" s="11">
        <v>0.89583333333333337</v>
      </c>
      <c r="E152" s="9" t="str">
        <f>HYPERLINK("https://www.nba.com/stats/player/1628368/boxscores-traditional", "De'Aaron Fox")</f>
        <v>De'Aaron Fox</v>
      </c>
      <c r="F152">
        <v>29.4</v>
      </c>
      <c r="G152" s="4">
        <v>6.859</v>
      </c>
      <c r="H152" s="3">
        <v>0.99909999999999999</v>
      </c>
      <c r="I152" s="3">
        <v>0.99851000000000001</v>
      </c>
      <c r="J152" s="3">
        <v>0.99766999999999995</v>
      </c>
      <c r="K152" s="3">
        <v>0.99631999999999998</v>
      </c>
      <c r="L152" s="3">
        <v>0.99446000000000001</v>
      </c>
      <c r="M152" s="3">
        <v>0.99158000000000002</v>
      </c>
      <c r="N152" s="3">
        <v>0.98777999999999999</v>
      </c>
      <c r="O152" s="3">
        <v>0.98214000000000001</v>
      </c>
      <c r="P152" s="3">
        <v>0.97441</v>
      </c>
      <c r="Q152" s="3">
        <v>0.96484999999999999</v>
      </c>
      <c r="R152" s="3">
        <v>0.95154000000000005</v>
      </c>
      <c r="S152" s="3">
        <v>0.93574000000000002</v>
      </c>
      <c r="T152" s="3">
        <v>0.91466000000000003</v>
      </c>
      <c r="U152" s="3">
        <v>0.88876999999999995</v>
      </c>
      <c r="V152" s="3">
        <v>0.85992999999999997</v>
      </c>
      <c r="W152" s="3">
        <v>0.82381000000000004</v>
      </c>
      <c r="X152" s="3">
        <v>0.78524000000000005</v>
      </c>
      <c r="Y152" s="3">
        <v>0.73890999999999996</v>
      </c>
      <c r="Z152" s="3">
        <v>0.69145999999999996</v>
      </c>
      <c r="AA152" s="3">
        <v>0.63683000000000001</v>
      </c>
      <c r="AB152" s="3">
        <v>0.57926</v>
      </c>
      <c r="AC152" s="3">
        <v>0.52392000000000005</v>
      </c>
      <c r="AD152" s="3">
        <v>0.46414</v>
      </c>
      <c r="AE152" s="3">
        <v>0.40905000000000002</v>
      </c>
      <c r="AF152" s="3">
        <v>0.35197000000000001</v>
      </c>
      <c r="AG152" s="3">
        <v>0.30153000000000002</v>
      </c>
      <c r="AH152" s="3">
        <v>0.25142999999999999</v>
      </c>
      <c r="AI152" s="3">
        <v>0.20610999999999999</v>
      </c>
      <c r="AJ152" s="3">
        <v>0.16853000000000001</v>
      </c>
      <c r="AK152" s="3">
        <v>0.13350000000000001</v>
      </c>
      <c r="AL152" s="3">
        <v>0.10564999999999999</v>
      </c>
      <c r="AM152" s="3">
        <v>8.0759999999999998E-2</v>
      </c>
      <c r="AN152" s="3">
        <v>6.0569999999999999E-2</v>
      </c>
      <c r="AO152" s="3">
        <v>4.5510000000000002E-2</v>
      </c>
      <c r="AP152" s="3">
        <v>3.288E-2</v>
      </c>
      <c r="AQ152" s="3">
        <v>2.385E-2</v>
      </c>
      <c r="AR152" s="3">
        <v>1.6590000000000001E-2</v>
      </c>
      <c r="AS152" s="3">
        <v>1.1599999999999999E-2</v>
      </c>
      <c r="AT152" s="3">
        <v>7.7600000000000004E-3</v>
      </c>
      <c r="AU152" s="3">
        <v>5.0800000000000003E-3</v>
      </c>
      <c r="AV152" s="3">
        <v>3.3600000000000001E-3</v>
      </c>
      <c r="AW152" s="3">
        <v>2.1199999999999999E-3</v>
      </c>
      <c r="AX152" s="5">
        <f>P_A[[#This Row],[8+]]-P_A[[#This Row],[9+]]</f>
        <v>5.8999999999997943E-4</v>
      </c>
      <c r="AY152" s="5">
        <f>P_A[[#This Row],[9+]]-P_A[[#This Row],[10+]]</f>
        <v>8.4000000000006292E-4</v>
      </c>
      <c r="AZ152" s="5">
        <f>P_A[[#This Row],[10+]]-P_A[[#This Row],[11+]]</f>
        <v>1.3499999999999623E-3</v>
      </c>
      <c r="BA152" s="5">
        <f>P_A[[#This Row],[11+]]-P_A[[#This Row],[12+]]</f>
        <v>1.8599999999999728E-3</v>
      </c>
      <c r="BB152" s="5">
        <f>P_A[[#This Row],[12+]]-P_A[[#This Row],[13+]]</f>
        <v>2.8799999999999937E-3</v>
      </c>
      <c r="BC152" s="5">
        <f>P_A[[#This Row],[13+]]-P_A[[#This Row],[14+]]</f>
        <v>3.8000000000000256E-3</v>
      </c>
      <c r="BD152" s="5">
        <f>P_A[[#This Row],[14+]]-P_A[[#This Row],[15+]]</f>
        <v>5.6399999999999784E-3</v>
      </c>
      <c r="BE152" s="5">
        <f>P_A[[#This Row],[15+]]-P_A[[#This Row],[16+]]</f>
        <v>7.7300000000000146E-3</v>
      </c>
      <c r="BF152" s="5">
        <f>P_A[[#This Row],[16+]]-P_A[[#This Row],[17+]]</f>
        <v>9.5600000000000129E-3</v>
      </c>
      <c r="BG152" s="5">
        <f>P_A[[#This Row],[17+]]-P_A[[#This Row],[18+]]</f>
        <v>1.3309999999999933E-2</v>
      </c>
      <c r="BH152" s="5">
        <f>P_A[[#This Row],[18+]]-P_A[[#This Row],[19+]]</f>
        <v>1.5800000000000036E-2</v>
      </c>
      <c r="BI152" s="5">
        <f>P_A[[#This Row],[19+]]-P_A[[#This Row],[20+]]</f>
        <v>2.1079999999999988E-2</v>
      </c>
      <c r="BJ152" s="5">
        <f>P_A[[#This Row],[20+]]-P_A[[#This Row],[21+]]</f>
        <v>2.589000000000008E-2</v>
      </c>
      <c r="BK152" s="5">
        <f>P_A[[#This Row],[21+]]-P_A[[#This Row],[22+]]</f>
        <v>2.8839999999999977E-2</v>
      </c>
      <c r="BL152" s="5">
        <f>P_A[[#This Row],[22+]]-P_A[[#This Row],[23+]]</f>
        <v>3.611999999999993E-2</v>
      </c>
      <c r="BM152" s="5">
        <f>P_A[[#This Row],[23+]]-P_A[[#This Row],[24+]]</f>
        <v>3.8569999999999993E-2</v>
      </c>
      <c r="BN152" s="5">
        <f>P_A[[#This Row],[24+]]-P_A[[#This Row],[25+]]</f>
        <v>4.6330000000000093E-2</v>
      </c>
      <c r="BO152" s="5">
        <f>P_A[[#This Row],[25+]]-P_A[[#This Row],[26+]]</f>
        <v>4.7449999999999992E-2</v>
      </c>
      <c r="BP152" s="5">
        <f>P_A[[#This Row],[26+]]-P_A[[#This Row],[27+]]</f>
        <v>5.4629999999999956E-2</v>
      </c>
      <c r="BQ152" s="5">
        <f>P_A[[#This Row],[27+]]-P_A[[#This Row],[28+]]</f>
        <v>5.757000000000001E-2</v>
      </c>
      <c r="BR152" s="5">
        <f>P_A[[#This Row],[28+]]-P_A[[#This Row],[29+]]</f>
        <v>5.5339999999999945E-2</v>
      </c>
      <c r="BS152" s="5">
        <f>P_A[[#This Row],[29+]]-P_A[[#This Row],[30+]]</f>
        <v>5.9780000000000055E-2</v>
      </c>
      <c r="BT152" s="5">
        <f>P_A[[#This Row],[30+]]-P_A[[#This Row],[31+]]</f>
        <v>5.5089999999999972E-2</v>
      </c>
      <c r="BU152" s="5">
        <f>P_A[[#This Row],[31+]]-P_A[[#This Row],[32+]]</f>
        <v>5.708000000000002E-2</v>
      </c>
      <c r="BV152" s="5">
        <f>P_A[[#This Row],[32+]]-P_A[[#This Row],[33+]]</f>
        <v>5.0439999999999985E-2</v>
      </c>
      <c r="BW152" s="5">
        <f>P_A[[#This Row],[33+]]-P_A[[#This Row],[34+]]</f>
        <v>5.0100000000000033E-2</v>
      </c>
      <c r="BX152" s="5">
        <f>P_A[[#This Row],[34+]]-P_A[[#This Row],[35+]]</f>
        <v>4.5319999999999999E-2</v>
      </c>
      <c r="BY152" s="5">
        <f>P_A[[#This Row],[35+]]-P_A[[#This Row],[36+]]</f>
        <v>3.7579999999999975E-2</v>
      </c>
      <c r="BZ152" s="5">
        <f>P_A[[#This Row],[36+]]-P_A[[#This Row],[37+]]</f>
        <v>3.5030000000000006E-2</v>
      </c>
      <c r="CA152" s="5">
        <f>P_A[[#This Row],[37+]]-P_A[[#This Row],[38+]]</f>
        <v>2.7850000000000014E-2</v>
      </c>
      <c r="CB152" s="5">
        <f>P_A[[#This Row],[38+]]-P_A[[#This Row],[39+]]</f>
        <v>2.4889999999999995E-2</v>
      </c>
      <c r="CC152" s="5">
        <f>P_A[[#This Row],[39+]]-P_A[[#This Row],[40+]]</f>
        <v>2.019E-2</v>
      </c>
      <c r="CD152" s="5">
        <f>P_A[[#This Row],[40+]]-P_A[[#This Row],[41+]]</f>
        <v>1.5059999999999997E-2</v>
      </c>
      <c r="CE152" s="5">
        <f>P_A[[#This Row],[41+]]-P_A[[#This Row],[42+]]</f>
        <v>1.2630000000000002E-2</v>
      </c>
      <c r="CF152" s="5">
        <f>P_A[[#This Row],[42+]]-P_A[[#This Row],[43+]]</f>
        <v>9.0299999999999998E-3</v>
      </c>
      <c r="CG152" s="5">
        <f>P_A[[#This Row],[43+]]-P_A[[#This Row],[44+]]</f>
        <v>7.2599999999999991E-3</v>
      </c>
      <c r="CH152" s="5">
        <f>P_A[[#This Row],[44+]]-P_A[[#This Row],[45+]]</f>
        <v>4.9900000000000014E-3</v>
      </c>
      <c r="CI152" s="5">
        <f>P_A[[#This Row],[45+]]-P_A[[#This Row],[46+]]</f>
        <v>3.8399999999999988E-3</v>
      </c>
      <c r="CJ152" s="5">
        <f>P_A[[#This Row],[46+]]-P_A[[#This Row],[47+]]</f>
        <v>2.6800000000000001E-3</v>
      </c>
      <c r="CK152" s="5">
        <f>P_A[[#This Row],[47+]]-P_A[[#This Row],[48+]]</f>
        <v>1.7200000000000002E-3</v>
      </c>
      <c r="CL152" s="5">
        <f>P_A[[#This Row],[48+]]-P_A[[#This Row],[49+]]</f>
        <v>1.2400000000000002E-3</v>
      </c>
    </row>
    <row r="153" spans="1:90" x14ac:dyDescent="0.25">
      <c r="A153" s="10">
        <v>22400795</v>
      </c>
      <c r="B153" t="s">
        <v>155</v>
      </c>
      <c r="C153" t="s">
        <v>270</v>
      </c>
      <c r="D153" s="11">
        <v>0.89583333333333337</v>
      </c>
      <c r="E153" s="9" t="str">
        <f>HYPERLINK("https://www.nba.com/stats/player/1641705/boxscores-traditional", "Victor Wembanyama")</f>
        <v>Victor Wembanyama</v>
      </c>
      <c r="F153">
        <v>24.6</v>
      </c>
      <c r="G153" s="4">
        <v>5.6779999999999999</v>
      </c>
      <c r="H153" s="3">
        <v>0.99824999999999997</v>
      </c>
      <c r="I153" s="3">
        <v>0.99702000000000002</v>
      </c>
      <c r="J153" s="3">
        <v>0.99492000000000003</v>
      </c>
      <c r="K153" s="3">
        <v>0.99180000000000001</v>
      </c>
      <c r="L153" s="3">
        <v>0.98678999999999994</v>
      </c>
      <c r="M153" s="3">
        <v>0.97931999999999997</v>
      </c>
      <c r="N153" s="3">
        <v>0.96926000000000001</v>
      </c>
      <c r="O153" s="3">
        <v>0.95448999999999995</v>
      </c>
      <c r="P153" s="3">
        <v>0.93447999999999998</v>
      </c>
      <c r="Q153" s="3">
        <v>0.90988000000000002</v>
      </c>
      <c r="R153" s="3">
        <v>0.87697999999999998</v>
      </c>
      <c r="S153" s="3">
        <v>0.83891000000000004</v>
      </c>
      <c r="T153" s="3">
        <v>0.79103000000000001</v>
      </c>
      <c r="U153" s="3">
        <v>0.73565000000000003</v>
      </c>
      <c r="V153" s="3">
        <v>0.67723999999999995</v>
      </c>
      <c r="W153" s="3">
        <v>0.61026000000000002</v>
      </c>
      <c r="X153" s="3">
        <v>0.54379999999999995</v>
      </c>
      <c r="Y153" s="3">
        <v>0.47210000000000002</v>
      </c>
      <c r="Z153" s="3">
        <v>0.40128999999999998</v>
      </c>
      <c r="AA153" s="3">
        <v>0.33723999999999998</v>
      </c>
      <c r="AB153" s="3">
        <v>0.27424999999999999</v>
      </c>
      <c r="AC153" s="3">
        <v>0.22065000000000001</v>
      </c>
      <c r="AD153" s="3">
        <v>0.17105999999999999</v>
      </c>
      <c r="AE153" s="3">
        <v>0.12923999999999999</v>
      </c>
      <c r="AF153" s="3">
        <v>9.6799999999999997E-2</v>
      </c>
      <c r="AG153" s="3">
        <v>6.9440000000000002E-2</v>
      </c>
      <c r="AH153" s="3">
        <v>4.8460000000000003E-2</v>
      </c>
      <c r="AI153" s="3">
        <v>3.3619999999999997E-2</v>
      </c>
      <c r="AJ153" s="3">
        <v>2.222E-2</v>
      </c>
      <c r="AK153" s="3">
        <v>1.4630000000000001E-2</v>
      </c>
      <c r="AL153" s="3">
        <v>9.1400000000000006E-3</v>
      </c>
      <c r="AM153" s="3">
        <v>5.5399999999999998E-3</v>
      </c>
      <c r="AN153" s="3">
        <v>3.3600000000000001E-3</v>
      </c>
      <c r="AO153" s="3">
        <v>1.9300000000000001E-3</v>
      </c>
      <c r="AP153" s="3">
        <v>1.1100000000000001E-3</v>
      </c>
      <c r="AQ153" s="3">
        <v>5.9999999999999995E-4</v>
      </c>
      <c r="AR153" s="3">
        <v>3.1E-4</v>
      </c>
      <c r="AS153" s="3">
        <v>1.7000000000000001E-4</v>
      </c>
      <c r="AT153" s="3">
        <v>8.0000000000000007E-5</v>
      </c>
      <c r="AU153" s="3">
        <v>4.0000000000000003E-5</v>
      </c>
      <c r="AV153" s="3">
        <v>0</v>
      </c>
      <c r="AW153" s="3">
        <v>0</v>
      </c>
      <c r="AX153" s="5">
        <f>P_A[[#This Row],[8+]]-P_A[[#This Row],[9+]]</f>
        <v>1.2299999999999534E-3</v>
      </c>
      <c r="AY153" s="5">
        <f>P_A[[#This Row],[9+]]-P_A[[#This Row],[10+]]</f>
        <v>2.0999999999999908E-3</v>
      </c>
      <c r="AZ153" s="5">
        <f>P_A[[#This Row],[10+]]-P_A[[#This Row],[11+]]</f>
        <v>3.1200000000000117E-3</v>
      </c>
      <c r="BA153" s="5">
        <f>P_A[[#This Row],[11+]]-P_A[[#This Row],[12+]]</f>
        <v>5.01000000000007E-3</v>
      </c>
      <c r="BB153" s="5">
        <f>P_A[[#This Row],[12+]]-P_A[[#This Row],[13+]]</f>
        <v>7.4699999999999767E-3</v>
      </c>
      <c r="BC153" s="5">
        <f>P_A[[#This Row],[13+]]-P_A[[#This Row],[14+]]</f>
        <v>1.0059999999999958E-2</v>
      </c>
      <c r="BD153" s="5">
        <f>P_A[[#This Row],[14+]]-P_A[[#This Row],[15+]]</f>
        <v>1.4770000000000061E-2</v>
      </c>
      <c r="BE153" s="5">
        <f>P_A[[#This Row],[15+]]-P_A[[#This Row],[16+]]</f>
        <v>2.0009999999999972E-2</v>
      </c>
      <c r="BF153" s="5">
        <f>P_A[[#This Row],[16+]]-P_A[[#This Row],[17+]]</f>
        <v>2.4599999999999955E-2</v>
      </c>
      <c r="BG153" s="5">
        <f>P_A[[#This Row],[17+]]-P_A[[#This Row],[18+]]</f>
        <v>3.290000000000004E-2</v>
      </c>
      <c r="BH153" s="5">
        <f>P_A[[#This Row],[18+]]-P_A[[#This Row],[19+]]</f>
        <v>3.8069999999999937E-2</v>
      </c>
      <c r="BI153" s="5">
        <f>P_A[[#This Row],[19+]]-P_A[[#This Row],[20+]]</f>
        <v>4.7880000000000034E-2</v>
      </c>
      <c r="BJ153" s="5">
        <f>P_A[[#This Row],[20+]]-P_A[[#This Row],[21+]]</f>
        <v>5.5379999999999985E-2</v>
      </c>
      <c r="BK153" s="5">
        <f>P_A[[#This Row],[21+]]-P_A[[#This Row],[22+]]</f>
        <v>5.8410000000000073E-2</v>
      </c>
      <c r="BL153" s="5">
        <f>P_A[[#This Row],[22+]]-P_A[[#This Row],[23+]]</f>
        <v>6.6979999999999928E-2</v>
      </c>
      <c r="BM153" s="5">
        <f>P_A[[#This Row],[23+]]-P_A[[#This Row],[24+]]</f>
        <v>6.6460000000000075E-2</v>
      </c>
      <c r="BN153" s="5">
        <f>P_A[[#This Row],[24+]]-P_A[[#This Row],[25+]]</f>
        <v>7.169999999999993E-2</v>
      </c>
      <c r="BO153" s="5">
        <f>P_A[[#This Row],[25+]]-P_A[[#This Row],[26+]]</f>
        <v>7.081000000000004E-2</v>
      </c>
      <c r="BP153" s="5">
        <f>P_A[[#This Row],[26+]]-P_A[[#This Row],[27+]]</f>
        <v>6.4049999999999996E-2</v>
      </c>
      <c r="BQ153" s="5">
        <f>P_A[[#This Row],[27+]]-P_A[[#This Row],[28+]]</f>
        <v>6.298999999999999E-2</v>
      </c>
      <c r="BR153" s="5">
        <f>P_A[[#This Row],[28+]]-P_A[[#This Row],[29+]]</f>
        <v>5.3599999999999981E-2</v>
      </c>
      <c r="BS153" s="5">
        <f>P_A[[#This Row],[29+]]-P_A[[#This Row],[30+]]</f>
        <v>4.9590000000000023E-2</v>
      </c>
      <c r="BT153" s="5">
        <f>P_A[[#This Row],[30+]]-P_A[[#This Row],[31+]]</f>
        <v>4.1819999999999996E-2</v>
      </c>
      <c r="BU153" s="5">
        <f>P_A[[#This Row],[31+]]-P_A[[#This Row],[32+]]</f>
        <v>3.2439999999999997E-2</v>
      </c>
      <c r="BV153" s="5">
        <f>P_A[[#This Row],[32+]]-P_A[[#This Row],[33+]]</f>
        <v>2.7359999999999995E-2</v>
      </c>
      <c r="BW153" s="5">
        <f>P_A[[#This Row],[33+]]-P_A[[#This Row],[34+]]</f>
        <v>2.0979999999999999E-2</v>
      </c>
      <c r="BX153" s="5">
        <f>P_A[[#This Row],[34+]]-P_A[[#This Row],[35+]]</f>
        <v>1.4840000000000006E-2</v>
      </c>
      <c r="BY153" s="5">
        <f>P_A[[#This Row],[35+]]-P_A[[#This Row],[36+]]</f>
        <v>1.1399999999999997E-2</v>
      </c>
      <c r="BZ153" s="5">
        <f>P_A[[#This Row],[36+]]-P_A[[#This Row],[37+]]</f>
        <v>7.5899999999999995E-3</v>
      </c>
      <c r="CA153" s="5">
        <f>P_A[[#This Row],[37+]]-P_A[[#This Row],[38+]]</f>
        <v>5.4900000000000001E-3</v>
      </c>
      <c r="CB153" s="5">
        <f>P_A[[#This Row],[38+]]-P_A[[#This Row],[39+]]</f>
        <v>3.6000000000000008E-3</v>
      </c>
      <c r="CC153" s="5">
        <f>P_A[[#This Row],[39+]]-P_A[[#This Row],[40+]]</f>
        <v>2.1799999999999996E-3</v>
      </c>
      <c r="CD153" s="5">
        <f>P_A[[#This Row],[40+]]-P_A[[#This Row],[41+]]</f>
        <v>1.4300000000000001E-3</v>
      </c>
      <c r="CE153" s="5">
        <f>P_A[[#This Row],[41+]]-P_A[[#This Row],[42+]]</f>
        <v>8.1999999999999998E-4</v>
      </c>
      <c r="CF153" s="5">
        <f>P_A[[#This Row],[42+]]-P_A[[#This Row],[43+]]</f>
        <v>5.1000000000000015E-4</v>
      </c>
      <c r="CG153" s="5">
        <f>P_A[[#This Row],[43+]]-P_A[[#This Row],[44+]]</f>
        <v>2.8999999999999995E-4</v>
      </c>
      <c r="CH153" s="5">
        <f>P_A[[#This Row],[44+]]-P_A[[#This Row],[45+]]</f>
        <v>1.3999999999999999E-4</v>
      </c>
      <c r="CI153" s="5">
        <f>P_A[[#This Row],[45+]]-P_A[[#This Row],[46+]]</f>
        <v>9.0000000000000006E-5</v>
      </c>
      <c r="CJ153" s="5">
        <f>P_A[[#This Row],[46+]]-P_A[[#This Row],[47+]]</f>
        <v>4.0000000000000003E-5</v>
      </c>
      <c r="CK153" s="5">
        <f>P_A[[#This Row],[47+]]-P_A[[#This Row],[48+]]</f>
        <v>4.0000000000000003E-5</v>
      </c>
      <c r="CL153" s="5">
        <f>P_A[[#This Row],[48+]]-P_A[[#This Row],[49+]]</f>
        <v>0</v>
      </c>
    </row>
    <row r="154" spans="1:90" x14ac:dyDescent="0.25">
      <c r="A154" s="10">
        <v>22400795</v>
      </c>
      <c r="B154" t="s">
        <v>155</v>
      </c>
      <c r="C154" t="s">
        <v>270</v>
      </c>
      <c r="D154" s="11">
        <v>0.89583333333333337</v>
      </c>
      <c r="E154" s="9" t="str">
        <f>HYPERLINK("https://www.nba.com/stats/player/1631110/boxscores-traditional", "Jeremy Sochan")</f>
        <v>Jeremy Sochan</v>
      </c>
      <c r="F154">
        <v>14.8</v>
      </c>
      <c r="G154" s="4">
        <v>2.8570000000000002</v>
      </c>
      <c r="H154" s="3">
        <v>0.99134</v>
      </c>
      <c r="I154" s="3">
        <v>0.97882000000000002</v>
      </c>
      <c r="J154" s="3">
        <v>0.95352000000000003</v>
      </c>
      <c r="K154" s="3">
        <v>0.90824000000000005</v>
      </c>
      <c r="L154" s="3">
        <v>0.83645999999999998</v>
      </c>
      <c r="M154" s="3">
        <v>0.73565000000000003</v>
      </c>
      <c r="N154" s="3">
        <v>0.61026000000000002</v>
      </c>
      <c r="O154" s="3">
        <v>0.47210000000000002</v>
      </c>
      <c r="P154" s="3">
        <v>0.33723999999999998</v>
      </c>
      <c r="Q154" s="3">
        <v>0.22065000000000001</v>
      </c>
      <c r="R154" s="3">
        <v>0.13136</v>
      </c>
      <c r="S154" s="3">
        <v>7.0779999999999996E-2</v>
      </c>
      <c r="T154" s="3">
        <v>3.4380000000000001E-2</v>
      </c>
      <c r="U154" s="3">
        <v>1.4999999999999999E-2</v>
      </c>
      <c r="V154" s="3">
        <v>5.8700000000000002E-3</v>
      </c>
      <c r="W154" s="3">
        <v>2.0500000000000002E-3</v>
      </c>
      <c r="X154" s="3">
        <v>6.4000000000000005E-4</v>
      </c>
      <c r="Y154" s="3">
        <v>1.8000000000000001E-4</v>
      </c>
      <c r="Z154" s="3">
        <v>4.0000000000000003E-5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P_A[[#This Row],[8+]]-P_A[[#This Row],[9+]]</f>
        <v>1.2519999999999976E-2</v>
      </c>
      <c r="AY154" s="5">
        <f>P_A[[#This Row],[9+]]-P_A[[#This Row],[10+]]</f>
        <v>2.5299999999999989E-2</v>
      </c>
      <c r="AZ154" s="5">
        <f>P_A[[#This Row],[10+]]-P_A[[#This Row],[11+]]</f>
        <v>4.5279999999999987E-2</v>
      </c>
      <c r="BA154" s="5">
        <f>P_A[[#This Row],[11+]]-P_A[[#This Row],[12+]]</f>
        <v>7.1780000000000066E-2</v>
      </c>
      <c r="BB154" s="5">
        <f>P_A[[#This Row],[12+]]-P_A[[#This Row],[13+]]</f>
        <v>0.10080999999999996</v>
      </c>
      <c r="BC154" s="5">
        <f>P_A[[#This Row],[13+]]-P_A[[#This Row],[14+]]</f>
        <v>0.12539</v>
      </c>
      <c r="BD154" s="5">
        <f>P_A[[#This Row],[14+]]-P_A[[#This Row],[15+]]</f>
        <v>0.13816000000000001</v>
      </c>
      <c r="BE154" s="5">
        <f>P_A[[#This Row],[15+]]-P_A[[#This Row],[16+]]</f>
        <v>0.13486000000000004</v>
      </c>
      <c r="BF154" s="5">
        <f>P_A[[#This Row],[16+]]-P_A[[#This Row],[17+]]</f>
        <v>0.11658999999999997</v>
      </c>
      <c r="BG154" s="5">
        <f>P_A[[#This Row],[17+]]-P_A[[#This Row],[18+]]</f>
        <v>8.9290000000000008E-2</v>
      </c>
      <c r="BH154" s="5">
        <f>P_A[[#This Row],[18+]]-P_A[[#This Row],[19+]]</f>
        <v>6.0580000000000009E-2</v>
      </c>
      <c r="BI154" s="5">
        <f>P_A[[#This Row],[19+]]-P_A[[#This Row],[20+]]</f>
        <v>3.6399999999999995E-2</v>
      </c>
      <c r="BJ154" s="5">
        <f>P_A[[#This Row],[20+]]-P_A[[#This Row],[21+]]</f>
        <v>1.9380000000000001E-2</v>
      </c>
      <c r="BK154" s="5">
        <f>P_A[[#This Row],[21+]]-P_A[[#This Row],[22+]]</f>
        <v>9.1299999999999992E-3</v>
      </c>
      <c r="BL154" s="5">
        <f>P_A[[#This Row],[22+]]-P_A[[#This Row],[23+]]</f>
        <v>3.82E-3</v>
      </c>
      <c r="BM154" s="5">
        <f>P_A[[#This Row],[23+]]-P_A[[#This Row],[24+]]</f>
        <v>1.4100000000000002E-3</v>
      </c>
      <c r="BN154" s="5">
        <f>P_A[[#This Row],[24+]]-P_A[[#This Row],[25+]]</f>
        <v>4.6000000000000001E-4</v>
      </c>
      <c r="BO154" s="5">
        <f>P_A[[#This Row],[25+]]-P_A[[#This Row],[26+]]</f>
        <v>1.4000000000000001E-4</v>
      </c>
      <c r="BP154" s="5">
        <f>P_A[[#This Row],[26+]]-P_A[[#This Row],[27+]]</f>
        <v>4.0000000000000003E-5</v>
      </c>
      <c r="BQ154" s="5">
        <f>P_A[[#This Row],[27+]]-P_A[[#This Row],[28+]]</f>
        <v>0</v>
      </c>
      <c r="BR154" s="5">
        <f>P_A[[#This Row],[28+]]-P_A[[#This Row],[29+]]</f>
        <v>0</v>
      </c>
      <c r="BS154" s="5">
        <f>P_A[[#This Row],[29+]]-P_A[[#This Row],[30+]]</f>
        <v>0</v>
      </c>
      <c r="BT154" s="5">
        <f>P_A[[#This Row],[30+]]-P_A[[#This Row],[31+]]</f>
        <v>0</v>
      </c>
      <c r="BU154" s="5">
        <f>P_A[[#This Row],[31+]]-P_A[[#This Row],[32+]]</f>
        <v>0</v>
      </c>
      <c r="BV154" s="5">
        <f>P_A[[#This Row],[32+]]-P_A[[#This Row],[33+]]</f>
        <v>0</v>
      </c>
      <c r="BW154" s="5">
        <f>P_A[[#This Row],[33+]]-P_A[[#This Row],[34+]]</f>
        <v>0</v>
      </c>
      <c r="BX154" s="5">
        <f>P_A[[#This Row],[34+]]-P_A[[#This Row],[35+]]</f>
        <v>0</v>
      </c>
      <c r="BY154" s="5">
        <f>P_A[[#This Row],[35+]]-P_A[[#This Row],[36+]]</f>
        <v>0</v>
      </c>
      <c r="BZ154" s="5">
        <f>P_A[[#This Row],[36+]]-P_A[[#This Row],[37+]]</f>
        <v>0</v>
      </c>
      <c r="CA154" s="5">
        <f>P_A[[#This Row],[37+]]-P_A[[#This Row],[38+]]</f>
        <v>0</v>
      </c>
      <c r="CB154" s="5">
        <f>P_A[[#This Row],[38+]]-P_A[[#This Row],[39+]]</f>
        <v>0</v>
      </c>
      <c r="CC154" s="5">
        <f>P_A[[#This Row],[39+]]-P_A[[#This Row],[40+]]</f>
        <v>0</v>
      </c>
      <c r="CD154" s="5">
        <f>P_A[[#This Row],[40+]]-P_A[[#This Row],[41+]]</f>
        <v>0</v>
      </c>
      <c r="CE154" s="5">
        <f>P_A[[#This Row],[41+]]-P_A[[#This Row],[42+]]</f>
        <v>0</v>
      </c>
      <c r="CF154" s="5">
        <f>P_A[[#This Row],[42+]]-P_A[[#This Row],[43+]]</f>
        <v>0</v>
      </c>
      <c r="CG154" s="5">
        <f>P_A[[#This Row],[43+]]-P_A[[#This Row],[44+]]</f>
        <v>0</v>
      </c>
      <c r="CH154" s="5">
        <f>P_A[[#This Row],[44+]]-P_A[[#This Row],[45+]]</f>
        <v>0</v>
      </c>
      <c r="CI154" s="5">
        <f>P_A[[#This Row],[45+]]-P_A[[#This Row],[46+]]</f>
        <v>0</v>
      </c>
      <c r="CJ154" s="5">
        <f>P_A[[#This Row],[46+]]-P_A[[#This Row],[47+]]</f>
        <v>0</v>
      </c>
      <c r="CK154" s="5">
        <f>P_A[[#This Row],[47+]]-P_A[[#This Row],[48+]]</f>
        <v>0</v>
      </c>
      <c r="CL154" s="5">
        <f>P_A[[#This Row],[48+]]-P_A[[#This Row],[49+]]</f>
        <v>0</v>
      </c>
    </row>
    <row r="155" spans="1:90" x14ac:dyDescent="0.25">
      <c r="A155" s="10">
        <v>22400795</v>
      </c>
      <c r="B155" t="s">
        <v>155</v>
      </c>
      <c r="C155" t="s">
        <v>270</v>
      </c>
      <c r="D155" s="11">
        <v>0.89583333333333337</v>
      </c>
      <c r="E155" s="9" t="str">
        <f>HYPERLINK("https://www.nba.com/stats/player/101108/boxscores-traditional", "Chris Paul")</f>
        <v>Chris Paul</v>
      </c>
      <c r="F155">
        <v>14.8</v>
      </c>
      <c r="G155" s="4">
        <v>3.25</v>
      </c>
      <c r="H155" s="3">
        <v>0.98168999999999995</v>
      </c>
      <c r="I155" s="3">
        <v>0.96245999999999998</v>
      </c>
      <c r="J155" s="3">
        <v>0.93056000000000005</v>
      </c>
      <c r="K155" s="3">
        <v>0.879</v>
      </c>
      <c r="L155" s="3">
        <v>0.80510999999999999</v>
      </c>
      <c r="M155" s="3">
        <v>0.70884000000000003</v>
      </c>
      <c r="N155" s="3">
        <v>0.59870999999999996</v>
      </c>
      <c r="O155" s="3">
        <v>0.47608</v>
      </c>
      <c r="P155" s="3">
        <v>0.35569000000000001</v>
      </c>
      <c r="Q155" s="3">
        <v>0.24825</v>
      </c>
      <c r="R155" s="3">
        <v>0.16353999999999999</v>
      </c>
      <c r="S155" s="3">
        <v>9.8530000000000006E-2</v>
      </c>
      <c r="T155" s="3">
        <v>5.4800000000000001E-2</v>
      </c>
      <c r="U155" s="3">
        <v>2.8070000000000001E-2</v>
      </c>
      <c r="V155" s="3">
        <v>1.321E-2</v>
      </c>
      <c r="W155" s="3">
        <v>5.8700000000000002E-3</v>
      </c>
      <c r="X155" s="3">
        <v>2.33E-3</v>
      </c>
      <c r="Y155" s="3">
        <v>8.4000000000000003E-4</v>
      </c>
      <c r="Z155" s="3">
        <v>2.7999999999999998E-4</v>
      </c>
      <c r="AA155" s="3">
        <v>9.0000000000000006E-5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P_A[[#This Row],[8+]]-P_A[[#This Row],[9+]]</f>
        <v>1.9229999999999969E-2</v>
      </c>
      <c r="AY155" s="5">
        <f>P_A[[#This Row],[9+]]-P_A[[#This Row],[10+]]</f>
        <v>3.1899999999999928E-2</v>
      </c>
      <c r="AZ155" s="5">
        <f>P_A[[#This Row],[10+]]-P_A[[#This Row],[11+]]</f>
        <v>5.156000000000005E-2</v>
      </c>
      <c r="BA155" s="5">
        <f>P_A[[#This Row],[11+]]-P_A[[#This Row],[12+]]</f>
        <v>7.3890000000000011E-2</v>
      </c>
      <c r="BB155" s="5">
        <f>P_A[[#This Row],[12+]]-P_A[[#This Row],[13+]]</f>
        <v>9.6269999999999967E-2</v>
      </c>
      <c r="BC155" s="5">
        <f>P_A[[#This Row],[13+]]-P_A[[#This Row],[14+]]</f>
        <v>0.11013000000000006</v>
      </c>
      <c r="BD155" s="5">
        <f>P_A[[#This Row],[14+]]-P_A[[#This Row],[15+]]</f>
        <v>0.12262999999999996</v>
      </c>
      <c r="BE155" s="5">
        <f>P_A[[#This Row],[15+]]-P_A[[#This Row],[16+]]</f>
        <v>0.12039</v>
      </c>
      <c r="BF155" s="5">
        <f>P_A[[#This Row],[16+]]-P_A[[#This Row],[17+]]</f>
        <v>0.10744000000000001</v>
      </c>
      <c r="BG155" s="5">
        <f>P_A[[#This Row],[17+]]-P_A[[#This Row],[18+]]</f>
        <v>8.4710000000000008E-2</v>
      </c>
      <c r="BH155" s="5">
        <f>P_A[[#This Row],[18+]]-P_A[[#This Row],[19+]]</f>
        <v>6.5009999999999984E-2</v>
      </c>
      <c r="BI155" s="5">
        <f>P_A[[#This Row],[19+]]-P_A[[#This Row],[20+]]</f>
        <v>4.3730000000000005E-2</v>
      </c>
      <c r="BJ155" s="5">
        <f>P_A[[#This Row],[20+]]-P_A[[#This Row],[21+]]</f>
        <v>2.673E-2</v>
      </c>
      <c r="BK155" s="5">
        <f>P_A[[#This Row],[21+]]-P_A[[#This Row],[22+]]</f>
        <v>1.4860000000000002E-2</v>
      </c>
      <c r="BL155" s="5">
        <f>P_A[[#This Row],[22+]]-P_A[[#This Row],[23+]]</f>
        <v>7.3399999999999993E-3</v>
      </c>
      <c r="BM155" s="5">
        <f>P_A[[#This Row],[23+]]-P_A[[#This Row],[24+]]</f>
        <v>3.5400000000000002E-3</v>
      </c>
      <c r="BN155" s="5">
        <f>P_A[[#This Row],[24+]]-P_A[[#This Row],[25+]]</f>
        <v>1.49E-3</v>
      </c>
      <c r="BO155" s="5">
        <f>P_A[[#This Row],[25+]]-P_A[[#This Row],[26+]]</f>
        <v>5.6000000000000006E-4</v>
      </c>
      <c r="BP155" s="5">
        <f>P_A[[#This Row],[26+]]-P_A[[#This Row],[27+]]</f>
        <v>1.8999999999999996E-4</v>
      </c>
      <c r="BQ155" s="5">
        <f>P_A[[#This Row],[27+]]-P_A[[#This Row],[28+]]</f>
        <v>9.0000000000000006E-5</v>
      </c>
      <c r="BR155" s="5">
        <f>P_A[[#This Row],[28+]]-P_A[[#This Row],[29+]]</f>
        <v>0</v>
      </c>
      <c r="BS155" s="5">
        <f>P_A[[#This Row],[29+]]-P_A[[#This Row],[30+]]</f>
        <v>0</v>
      </c>
      <c r="BT155" s="5">
        <f>P_A[[#This Row],[30+]]-P_A[[#This Row],[31+]]</f>
        <v>0</v>
      </c>
      <c r="BU155" s="5">
        <f>P_A[[#This Row],[31+]]-P_A[[#This Row],[32+]]</f>
        <v>0</v>
      </c>
      <c r="BV155" s="5">
        <f>P_A[[#This Row],[32+]]-P_A[[#This Row],[33+]]</f>
        <v>0</v>
      </c>
      <c r="BW155" s="5">
        <f>P_A[[#This Row],[33+]]-P_A[[#This Row],[34+]]</f>
        <v>0</v>
      </c>
      <c r="BX155" s="5">
        <f>P_A[[#This Row],[34+]]-P_A[[#This Row],[35+]]</f>
        <v>0</v>
      </c>
      <c r="BY155" s="5">
        <f>P_A[[#This Row],[35+]]-P_A[[#This Row],[36+]]</f>
        <v>0</v>
      </c>
      <c r="BZ155" s="5">
        <f>P_A[[#This Row],[36+]]-P_A[[#This Row],[37+]]</f>
        <v>0</v>
      </c>
      <c r="CA155" s="5">
        <f>P_A[[#This Row],[37+]]-P_A[[#This Row],[38+]]</f>
        <v>0</v>
      </c>
      <c r="CB155" s="5">
        <f>P_A[[#This Row],[38+]]-P_A[[#This Row],[39+]]</f>
        <v>0</v>
      </c>
      <c r="CC155" s="5">
        <f>P_A[[#This Row],[39+]]-P_A[[#This Row],[40+]]</f>
        <v>0</v>
      </c>
      <c r="CD155" s="5">
        <f>P_A[[#This Row],[40+]]-P_A[[#This Row],[41+]]</f>
        <v>0</v>
      </c>
      <c r="CE155" s="5">
        <f>P_A[[#This Row],[41+]]-P_A[[#This Row],[42+]]</f>
        <v>0</v>
      </c>
      <c r="CF155" s="5">
        <f>P_A[[#This Row],[42+]]-P_A[[#This Row],[43+]]</f>
        <v>0</v>
      </c>
      <c r="CG155" s="5">
        <f>P_A[[#This Row],[43+]]-P_A[[#This Row],[44+]]</f>
        <v>0</v>
      </c>
      <c r="CH155" s="5">
        <f>P_A[[#This Row],[44+]]-P_A[[#This Row],[45+]]</f>
        <v>0</v>
      </c>
      <c r="CI155" s="5">
        <f>P_A[[#This Row],[45+]]-P_A[[#This Row],[46+]]</f>
        <v>0</v>
      </c>
      <c r="CJ155" s="5">
        <f>P_A[[#This Row],[46+]]-P_A[[#This Row],[47+]]</f>
        <v>0</v>
      </c>
      <c r="CK155" s="5">
        <f>P_A[[#This Row],[47+]]-P_A[[#This Row],[48+]]</f>
        <v>0</v>
      </c>
      <c r="CL155" s="5">
        <f>P_A[[#This Row],[48+]]-P_A[[#This Row],[49+]]</f>
        <v>0</v>
      </c>
    </row>
    <row r="156" spans="1:90" x14ac:dyDescent="0.25">
      <c r="A156" s="10">
        <v>22400795</v>
      </c>
      <c r="B156" t="s">
        <v>155</v>
      </c>
      <c r="C156" t="s">
        <v>270</v>
      </c>
      <c r="D156" s="11">
        <v>0.89583333333333337</v>
      </c>
      <c r="E156" s="9" t="str">
        <f>HYPERLINK("https://www.nba.com/stats/player/1642264/boxscores-traditional", "Stephon Castle")</f>
        <v>Stephon Castle</v>
      </c>
      <c r="F156">
        <v>21.4</v>
      </c>
      <c r="G156" s="4">
        <v>7.3920000000000003</v>
      </c>
      <c r="H156" s="3">
        <v>0.96484999999999999</v>
      </c>
      <c r="I156" s="3">
        <v>0.95352000000000003</v>
      </c>
      <c r="J156" s="3">
        <v>0.93822000000000005</v>
      </c>
      <c r="K156" s="3">
        <v>0.92073000000000005</v>
      </c>
      <c r="L156" s="3">
        <v>0.89795999999999998</v>
      </c>
      <c r="M156" s="3">
        <v>0.87285999999999997</v>
      </c>
      <c r="N156" s="3">
        <v>0.84133999999999998</v>
      </c>
      <c r="O156" s="3">
        <v>0.80784999999999996</v>
      </c>
      <c r="P156" s="3">
        <v>0.76729999999999998</v>
      </c>
      <c r="Q156" s="3">
        <v>0.72575000000000001</v>
      </c>
      <c r="R156" s="3">
        <v>0.67723999999999995</v>
      </c>
      <c r="S156" s="3">
        <v>0.62551999999999996</v>
      </c>
      <c r="T156" s="3">
        <v>0.57535000000000003</v>
      </c>
      <c r="U156" s="3">
        <v>0.51993999999999996</v>
      </c>
      <c r="V156" s="3">
        <v>0.46811999999999998</v>
      </c>
      <c r="W156" s="3">
        <v>0.41293999999999997</v>
      </c>
      <c r="X156" s="3">
        <v>0.36316999999999999</v>
      </c>
      <c r="Y156" s="3">
        <v>0.31207000000000001</v>
      </c>
      <c r="Z156" s="3">
        <v>0.26762999999999998</v>
      </c>
      <c r="AA156" s="3">
        <v>0.22363</v>
      </c>
      <c r="AB156" s="3">
        <v>0.18673000000000001</v>
      </c>
      <c r="AC156" s="3">
        <v>0.15151000000000001</v>
      </c>
      <c r="AD156" s="3">
        <v>0.12302</v>
      </c>
      <c r="AE156" s="3">
        <v>9.6799999999999997E-2</v>
      </c>
      <c r="AF156" s="3">
        <v>7.6359999999999997E-2</v>
      </c>
      <c r="AG156" s="3">
        <v>5.8209999999999998E-2</v>
      </c>
      <c r="AH156" s="3">
        <v>4.4569999999999999E-2</v>
      </c>
      <c r="AI156" s="3">
        <v>3.288E-2</v>
      </c>
      <c r="AJ156" s="3">
        <v>2.385E-2</v>
      </c>
      <c r="AK156" s="3">
        <v>1.7430000000000001E-2</v>
      </c>
      <c r="AL156" s="3">
        <v>1.222E-2</v>
      </c>
      <c r="AM156" s="3">
        <v>8.6599999999999993E-3</v>
      </c>
      <c r="AN156" s="3">
        <v>5.8700000000000002E-3</v>
      </c>
      <c r="AO156" s="3">
        <v>4.0200000000000001E-3</v>
      </c>
      <c r="AP156" s="3">
        <v>2.64E-3</v>
      </c>
      <c r="AQ156" s="3">
        <v>1.75E-3</v>
      </c>
      <c r="AR156" s="3">
        <v>1.1100000000000001E-3</v>
      </c>
      <c r="AS156" s="3">
        <v>7.1000000000000002E-4</v>
      </c>
      <c r="AT156" s="3">
        <v>4.2999999999999999E-4</v>
      </c>
      <c r="AU156" s="3">
        <v>2.7E-4</v>
      </c>
      <c r="AV156" s="3">
        <v>1.6000000000000001E-4</v>
      </c>
      <c r="AW156" s="3">
        <v>1E-4</v>
      </c>
      <c r="AX156" s="5">
        <f>P_A[[#This Row],[8+]]-P_A[[#This Row],[9+]]</f>
        <v>1.1329999999999951E-2</v>
      </c>
      <c r="AY156" s="5">
        <f>P_A[[#This Row],[9+]]-P_A[[#This Row],[10+]]</f>
        <v>1.529999999999998E-2</v>
      </c>
      <c r="AZ156" s="5">
        <f>P_A[[#This Row],[10+]]-P_A[[#This Row],[11+]]</f>
        <v>1.7490000000000006E-2</v>
      </c>
      <c r="BA156" s="5">
        <f>P_A[[#This Row],[11+]]-P_A[[#This Row],[12+]]</f>
        <v>2.2770000000000068E-2</v>
      </c>
      <c r="BB156" s="5">
        <f>P_A[[#This Row],[12+]]-P_A[[#This Row],[13+]]</f>
        <v>2.5100000000000011E-2</v>
      </c>
      <c r="BC156" s="5">
        <f>P_A[[#This Row],[13+]]-P_A[[#This Row],[14+]]</f>
        <v>3.1519999999999992E-2</v>
      </c>
      <c r="BD156" s="5">
        <f>P_A[[#This Row],[14+]]-P_A[[#This Row],[15+]]</f>
        <v>3.349000000000002E-2</v>
      </c>
      <c r="BE156" s="5">
        <f>P_A[[#This Row],[15+]]-P_A[[#This Row],[16+]]</f>
        <v>4.0549999999999975E-2</v>
      </c>
      <c r="BF156" s="5">
        <f>P_A[[#This Row],[16+]]-P_A[[#This Row],[17+]]</f>
        <v>4.1549999999999976E-2</v>
      </c>
      <c r="BG156" s="5">
        <f>P_A[[#This Row],[17+]]-P_A[[#This Row],[18+]]</f>
        <v>4.8510000000000053E-2</v>
      </c>
      <c r="BH156" s="5">
        <f>P_A[[#This Row],[18+]]-P_A[[#This Row],[19+]]</f>
        <v>5.1719999999999988E-2</v>
      </c>
      <c r="BI156" s="5">
        <f>P_A[[#This Row],[19+]]-P_A[[#This Row],[20+]]</f>
        <v>5.0169999999999937E-2</v>
      </c>
      <c r="BJ156" s="5">
        <f>P_A[[#This Row],[20+]]-P_A[[#This Row],[21+]]</f>
        <v>5.541000000000007E-2</v>
      </c>
      <c r="BK156" s="5">
        <f>P_A[[#This Row],[21+]]-P_A[[#This Row],[22+]]</f>
        <v>5.1819999999999977E-2</v>
      </c>
      <c r="BL156" s="5">
        <f>P_A[[#This Row],[22+]]-P_A[[#This Row],[23+]]</f>
        <v>5.5180000000000007E-2</v>
      </c>
      <c r="BM156" s="5">
        <f>P_A[[#This Row],[23+]]-P_A[[#This Row],[24+]]</f>
        <v>4.9769999999999981E-2</v>
      </c>
      <c r="BN156" s="5">
        <f>P_A[[#This Row],[24+]]-P_A[[#This Row],[25+]]</f>
        <v>5.1099999999999979E-2</v>
      </c>
      <c r="BO156" s="5">
        <f>P_A[[#This Row],[25+]]-P_A[[#This Row],[26+]]</f>
        <v>4.4440000000000035E-2</v>
      </c>
      <c r="BP156" s="5">
        <f>P_A[[#This Row],[26+]]-P_A[[#This Row],[27+]]</f>
        <v>4.3999999999999984E-2</v>
      </c>
      <c r="BQ156" s="5">
        <f>P_A[[#This Row],[27+]]-P_A[[#This Row],[28+]]</f>
        <v>3.6899999999999988E-2</v>
      </c>
      <c r="BR156" s="5">
        <f>P_A[[#This Row],[28+]]-P_A[[#This Row],[29+]]</f>
        <v>3.5220000000000001E-2</v>
      </c>
      <c r="BS156" s="5">
        <f>P_A[[#This Row],[29+]]-P_A[[#This Row],[30+]]</f>
        <v>2.8490000000000001E-2</v>
      </c>
      <c r="BT156" s="5">
        <f>P_A[[#This Row],[30+]]-P_A[[#This Row],[31+]]</f>
        <v>2.6220000000000007E-2</v>
      </c>
      <c r="BU156" s="5">
        <f>P_A[[#This Row],[31+]]-P_A[[#This Row],[32+]]</f>
        <v>2.044E-2</v>
      </c>
      <c r="BV156" s="5">
        <f>P_A[[#This Row],[32+]]-P_A[[#This Row],[33+]]</f>
        <v>1.8149999999999999E-2</v>
      </c>
      <c r="BW156" s="5">
        <f>P_A[[#This Row],[33+]]-P_A[[#This Row],[34+]]</f>
        <v>1.3639999999999999E-2</v>
      </c>
      <c r="BX156" s="5">
        <f>P_A[[#This Row],[34+]]-P_A[[#This Row],[35+]]</f>
        <v>1.1689999999999999E-2</v>
      </c>
      <c r="BY156" s="5">
        <f>P_A[[#This Row],[35+]]-P_A[[#This Row],[36+]]</f>
        <v>9.0299999999999998E-3</v>
      </c>
      <c r="BZ156" s="5">
        <f>P_A[[#This Row],[36+]]-P_A[[#This Row],[37+]]</f>
        <v>6.4199999999999986E-3</v>
      </c>
      <c r="CA156" s="5">
        <f>P_A[[#This Row],[37+]]-P_A[[#This Row],[38+]]</f>
        <v>5.2100000000000011E-3</v>
      </c>
      <c r="CB156" s="5">
        <f>P_A[[#This Row],[38+]]-P_A[[#This Row],[39+]]</f>
        <v>3.5600000000000007E-3</v>
      </c>
      <c r="CC156" s="5">
        <f>P_A[[#This Row],[39+]]-P_A[[#This Row],[40+]]</f>
        <v>2.7899999999999991E-3</v>
      </c>
      <c r="CD156" s="5">
        <f>P_A[[#This Row],[40+]]-P_A[[#This Row],[41+]]</f>
        <v>1.8500000000000001E-3</v>
      </c>
      <c r="CE156" s="5">
        <f>P_A[[#This Row],[41+]]-P_A[[#This Row],[42+]]</f>
        <v>1.3800000000000002E-3</v>
      </c>
      <c r="CF156" s="5">
        <f>P_A[[#This Row],[42+]]-P_A[[#This Row],[43+]]</f>
        <v>8.8999999999999995E-4</v>
      </c>
      <c r="CG156" s="5">
        <f>P_A[[#This Row],[43+]]-P_A[[#This Row],[44+]]</f>
        <v>6.3999999999999994E-4</v>
      </c>
      <c r="CH156" s="5">
        <f>P_A[[#This Row],[44+]]-P_A[[#This Row],[45+]]</f>
        <v>4.0000000000000007E-4</v>
      </c>
      <c r="CI156" s="5">
        <f>P_A[[#This Row],[45+]]-P_A[[#This Row],[46+]]</f>
        <v>2.8000000000000003E-4</v>
      </c>
      <c r="CJ156" s="5">
        <f>P_A[[#This Row],[46+]]-P_A[[#This Row],[47+]]</f>
        <v>1.5999999999999999E-4</v>
      </c>
      <c r="CK156" s="5">
        <f>P_A[[#This Row],[47+]]-P_A[[#This Row],[48+]]</f>
        <v>1.0999999999999999E-4</v>
      </c>
      <c r="CL156" s="5">
        <f>P_A[[#This Row],[48+]]-P_A[[#This Row],[49+]]</f>
        <v>6.0000000000000008E-5</v>
      </c>
    </row>
    <row r="157" spans="1:90" x14ac:dyDescent="0.25">
      <c r="A157" s="10">
        <v>22400795</v>
      </c>
      <c r="B157" t="s">
        <v>155</v>
      </c>
      <c r="C157" t="s">
        <v>270</v>
      </c>
      <c r="D157" s="11">
        <v>0.89583333333333337</v>
      </c>
      <c r="E157" s="9" t="str">
        <f>HYPERLINK("https://www.nba.com/stats/player/203084/boxscores-traditional", "Harrison Barnes")</f>
        <v>Harrison Barnes</v>
      </c>
      <c r="F157">
        <v>15</v>
      </c>
      <c r="G157" s="4">
        <v>4.1950000000000003</v>
      </c>
      <c r="H157" s="3">
        <v>0.95254000000000005</v>
      </c>
      <c r="I157" s="3">
        <v>0.92364000000000002</v>
      </c>
      <c r="J157" s="3">
        <v>0.88297999999999999</v>
      </c>
      <c r="K157" s="3">
        <v>0.82894000000000001</v>
      </c>
      <c r="L157" s="3">
        <v>0.76424000000000003</v>
      </c>
      <c r="M157" s="3">
        <v>0.68439000000000005</v>
      </c>
      <c r="N157" s="3">
        <v>0.59482999999999997</v>
      </c>
      <c r="O157" s="3">
        <v>0.5</v>
      </c>
      <c r="P157" s="3">
        <v>0.40516999999999997</v>
      </c>
      <c r="Q157" s="3">
        <v>0.31561</v>
      </c>
      <c r="R157" s="3">
        <v>0.23576</v>
      </c>
      <c r="S157" s="3">
        <v>0.17105999999999999</v>
      </c>
      <c r="T157" s="3">
        <v>0.11702</v>
      </c>
      <c r="U157" s="3">
        <v>7.6359999999999997E-2</v>
      </c>
      <c r="V157" s="3">
        <v>4.7460000000000002E-2</v>
      </c>
      <c r="W157" s="3">
        <v>2.8070000000000001E-2</v>
      </c>
      <c r="X157" s="3">
        <v>1.5779999999999999E-2</v>
      </c>
      <c r="Y157" s="3">
        <v>8.6599999999999993E-3</v>
      </c>
      <c r="Z157" s="3">
        <v>4.4000000000000003E-3</v>
      </c>
      <c r="AA157" s="3">
        <v>2.1199999999999999E-3</v>
      </c>
      <c r="AB157" s="3">
        <v>9.7000000000000005E-4</v>
      </c>
      <c r="AC157" s="3">
        <v>4.2000000000000002E-4</v>
      </c>
      <c r="AD157" s="3">
        <v>1.7000000000000001E-4</v>
      </c>
      <c r="AE157" s="3">
        <v>6.9999999999999994E-5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P_A[[#This Row],[8+]]-P_A[[#This Row],[9+]]</f>
        <v>2.8900000000000037E-2</v>
      </c>
      <c r="AY157" s="5">
        <f>P_A[[#This Row],[9+]]-P_A[[#This Row],[10+]]</f>
        <v>4.0660000000000029E-2</v>
      </c>
      <c r="AZ157" s="5">
        <f>P_A[[#This Row],[10+]]-P_A[[#This Row],[11+]]</f>
        <v>5.4039999999999977E-2</v>
      </c>
      <c r="BA157" s="5">
        <f>P_A[[#This Row],[11+]]-P_A[[#This Row],[12+]]</f>
        <v>6.469999999999998E-2</v>
      </c>
      <c r="BB157" s="5">
        <f>P_A[[#This Row],[12+]]-P_A[[#This Row],[13+]]</f>
        <v>7.9849999999999977E-2</v>
      </c>
      <c r="BC157" s="5">
        <f>P_A[[#This Row],[13+]]-P_A[[#This Row],[14+]]</f>
        <v>8.9560000000000084E-2</v>
      </c>
      <c r="BD157" s="5">
        <f>P_A[[#This Row],[14+]]-P_A[[#This Row],[15+]]</f>
        <v>9.482999999999997E-2</v>
      </c>
      <c r="BE157" s="5">
        <f>P_A[[#This Row],[15+]]-P_A[[#This Row],[16+]]</f>
        <v>9.4830000000000025E-2</v>
      </c>
      <c r="BF157" s="5">
        <f>P_A[[#This Row],[16+]]-P_A[[#This Row],[17+]]</f>
        <v>8.9559999999999973E-2</v>
      </c>
      <c r="BG157" s="5">
        <f>P_A[[#This Row],[17+]]-P_A[[#This Row],[18+]]</f>
        <v>7.9850000000000004E-2</v>
      </c>
      <c r="BH157" s="5">
        <f>P_A[[#This Row],[18+]]-P_A[[#This Row],[19+]]</f>
        <v>6.4700000000000008E-2</v>
      </c>
      <c r="BI157" s="5">
        <f>P_A[[#This Row],[19+]]-P_A[[#This Row],[20+]]</f>
        <v>5.4039999999999991E-2</v>
      </c>
      <c r="BJ157" s="5">
        <f>P_A[[#This Row],[20+]]-P_A[[#This Row],[21+]]</f>
        <v>4.0660000000000002E-2</v>
      </c>
      <c r="BK157" s="5">
        <f>P_A[[#This Row],[21+]]-P_A[[#This Row],[22+]]</f>
        <v>2.8899999999999995E-2</v>
      </c>
      <c r="BL157" s="5">
        <f>P_A[[#This Row],[22+]]-P_A[[#This Row],[23+]]</f>
        <v>1.9390000000000001E-2</v>
      </c>
      <c r="BM157" s="5">
        <f>P_A[[#This Row],[23+]]-P_A[[#This Row],[24+]]</f>
        <v>1.2290000000000002E-2</v>
      </c>
      <c r="BN157" s="5">
        <f>P_A[[#This Row],[24+]]-P_A[[#This Row],[25+]]</f>
        <v>7.1199999999999996E-3</v>
      </c>
      <c r="BO157" s="5">
        <f>P_A[[#This Row],[25+]]-P_A[[#This Row],[26+]]</f>
        <v>4.259999999999999E-3</v>
      </c>
      <c r="BP157" s="5">
        <f>P_A[[#This Row],[26+]]-P_A[[#This Row],[27+]]</f>
        <v>2.2800000000000003E-3</v>
      </c>
      <c r="BQ157" s="5">
        <f>P_A[[#This Row],[27+]]-P_A[[#This Row],[28+]]</f>
        <v>1.15E-3</v>
      </c>
      <c r="BR157" s="5">
        <f>P_A[[#This Row],[28+]]-P_A[[#This Row],[29+]]</f>
        <v>5.5000000000000003E-4</v>
      </c>
      <c r="BS157" s="5">
        <f>P_A[[#This Row],[29+]]-P_A[[#This Row],[30+]]</f>
        <v>2.5000000000000001E-4</v>
      </c>
      <c r="BT157" s="5">
        <f>P_A[[#This Row],[30+]]-P_A[[#This Row],[31+]]</f>
        <v>1.0000000000000002E-4</v>
      </c>
      <c r="BU157" s="5">
        <f>P_A[[#This Row],[31+]]-P_A[[#This Row],[32+]]</f>
        <v>6.9999999999999994E-5</v>
      </c>
      <c r="BV157" s="5">
        <f>P_A[[#This Row],[32+]]-P_A[[#This Row],[33+]]</f>
        <v>0</v>
      </c>
      <c r="BW157" s="5">
        <f>P_A[[#This Row],[33+]]-P_A[[#This Row],[34+]]</f>
        <v>0</v>
      </c>
      <c r="BX157" s="5">
        <f>P_A[[#This Row],[34+]]-P_A[[#This Row],[35+]]</f>
        <v>0</v>
      </c>
      <c r="BY157" s="5">
        <f>P_A[[#This Row],[35+]]-P_A[[#This Row],[36+]]</f>
        <v>0</v>
      </c>
      <c r="BZ157" s="5">
        <f>P_A[[#This Row],[36+]]-P_A[[#This Row],[37+]]</f>
        <v>0</v>
      </c>
      <c r="CA157" s="5">
        <f>P_A[[#This Row],[37+]]-P_A[[#This Row],[38+]]</f>
        <v>0</v>
      </c>
      <c r="CB157" s="5">
        <f>P_A[[#This Row],[38+]]-P_A[[#This Row],[39+]]</f>
        <v>0</v>
      </c>
      <c r="CC157" s="5">
        <f>P_A[[#This Row],[39+]]-P_A[[#This Row],[40+]]</f>
        <v>0</v>
      </c>
      <c r="CD157" s="5">
        <f>P_A[[#This Row],[40+]]-P_A[[#This Row],[41+]]</f>
        <v>0</v>
      </c>
      <c r="CE157" s="5">
        <f>P_A[[#This Row],[41+]]-P_A[[#This Row],[42+]]</f>
        <v>0</v>
      </c>
      <c r="CF157" s="5">
        <f>P_A[[#This Row],[42+]]-P_A[[#This Row],[43+]]</f>
        <v>0</v>
      </c>
      <c r="CG157" s="5">
        <f>P_A[[#This Row],[43+]]-P_A[[#This Row],[44+]]</f>
        <v>0</v>
      </c>
      <c r="CH157" s="5">
        <f>P_A[[#This Row],[44+]]-P_A[[#This Row],[45+]]</f>
        <v>0</v>
      </c>
      <c r="CI157" s="5">
        <f>P_A[[#This Row],[45+]]-P_A[[#This Row],[46+]]</f>
        <v>0</v>
      </c>
      <c r="CJ157" s="5">
        <f>P_A[[#This Row],[46+]]-P_A[[#This Row],[47+]]</f>
        <v>0</v>
      </c>
      <c r="CK157" s="5">
        <f>P_A[[#This Row],[47+]]-P_A[[#This Row],[48+]]</f>
        <v>0</v>
      </c>
      <c r="CL157" s="5">
        <f>P_A[[#This Row],[48+]]-P_A[[#This Row],[49+]]</f>
        <v>0</v>
      </c>
    </row>
    <row r="158" spans="1:90" x14ac:dyDescent="0.25">
      <c r="A158" s="10">
        <v>22400795</v>
      </c>
      <c r="B158" t="s">
        <v>155</v>
      </c>
      <c r="C158" t="s">
        <v>270</v>
      </c>
      <c r="D158" s="11">
        <v>0.89583333333333337</v>
      </c>
      <c r="E158" s="9" t="str">
        <f>HYPERLINK("https://www.nba.com/stats/player/1630170/boxscores-traditional", "Devin Vassell")</f>
        <v>Devin Vassell</v>
      </c>
      <c r="F158">
        <v>17.399999999999999</v>
      </c>
      <c r="G158" s="4">
        <v>7.5789999999999997</v>
      </c>
      <c r="H158" s="3">
        <v>0.89251000000000003</v>
      </c>
      <c r="I158" s="3">
        <v>0.86650000000000005</v>
      </c>
      <c r="J158" s="3">
        <v>0.83645999999999998</v>
      </c>
      <c r="K158" s="3">
        <v>0.79954999999999998</v>
      </c>
      <c r="L158" s="3">
        <v>0.76114999999999999</v>
      </c>
      <c r="M158" s="3">
        <v>0.71904000000000001</v>
      </c>
      <c r="N158" s="3">
        <v>0.67364000000000002</v>
      </c>
      <c r="O158" s="3">
        <v>0.62551999999999996</v>
      </c>
      <c r="P158" s="3">
        <v>0.57142000000000004</v>
      </c>
      <c r="Q158" s="3">
        <v>0.51993999999999996</v>
      </c>
      <c r="R158" s="3">
        <v>0.46811999999999998</v>
      </c>
      <c r="S158" s="3">
        <v>0.41682999999999998</v>
      </c>
      <c r="T158" s="3">
        <v>0.36692999999999998</v>
      </c>
      <c r="U158" s="3">
        <v>0.31918000000000002</v>
      </c>
      <c r="V158" s="3">
        <v>0.27093</v>
      </c>
      <c r="W158" s="3">
        <v>0.22964999999999999</v>
      </c>
      <c r="X158" s="3">
        <v>0.19214999999999999</v>
      </c>
      <c r="Y158" s="3">
        <v>0.15866</v>
      </c>
      <c r="Z158" s="3">
        <v>0.12923999999999999</v>
      </c>
      <c r="AA158" s="3">
        <v>0.10204000000000001</v>
      </c>
      <c r="AB158" s="3">
        <v>8.0759999999999998E-2</v>
      </c>
      <c r="AC158" s="3">
        <v>6.3009999999999997E-2</v>
      </c>
      <c r="AD158" s="3">
        <v>4.8460000000000003E-2</v>
      </c>
      <c r="AE158" s="3">
        <v>3.6729999999999999E-2</v>
      </c>
      <c r="AF158" s="3">
        <v>2.6800000000000001E-2</v>
      </c>
      <c r="AG158" s="3">
        <v>1.9699999999999999E-2</v>
      </c>
      <c r="AH158" s="3">
        <v>1.426E-2</v>
      </c>
      <c r="AI158" s="3">
        <v>1.017E-2</v>
      </c>
      <c r="AJ158" s="3">
        <v>7.1399999999999996E-3</v>
      </c>
      <c r="AK158" s="3">
        <v>4.7999999999999996E-3</v>
      </c>
      <c r="AL158" s="3">
        <v>3.2599999999999999E-3</v>
      </c>
      <c r="AM158" s="3">
        <v>2.1900000000000001E-3</v>
      </c>
      <c r="AN158" s="3">
        <v>1.4400000000000001E-3</v>
      </c>
      <c r="AO158" s="3">
        <v>9.3999999999999997E-4</v>
      </c>
      <c r="AP158" s="3">
        <v>5.8E-4</v>
      </c>
      <c r="AQ158" s="3">
        <v>3.6000000000000002E-4</v>
      </c>
      <c r="AR158" s="3">
        <v>2.2000000000000001E-4</v>
      </c>
      <c r="AS158" s="3">
        <v>1.3999999999999999E-4</v>
      </c>
      <c r="AT158" s="3">
        <v>8.0000000000000007E-5</v>
      </c>
      <c r="AU158" s="3">
        <v>5.0000000000000002E-5</v>
      </c>
      <c r="AV158" s="3">
        <v>0</v>
      </c>
      <c r="AW158" s="3">
        <v>0</v>
      </c>
      <c r="AX158" s="5">
        <f>P_A[[#This Row],[8+]]-P_A[[#This Row],[9+]]</f>
        <v>2.6009999999999978E-2</v>
      </c>
      <c r="AY158" s="5">
        <f>P_A[[#This Row],[9+]]-P_A[[#This Row],[10+]]</f>
        <v>3.0040000000000067E-2</v>
      </c>
      <c r="AZ158" s="5">
        <f>P_A[[#This Row],[10+]]-P_A[[#This Row],[11+]]</f>
        <v>3.6909999999999998E-2</v>
      </c>
      <c r="BA158" s="5">
        <f>P_A[[#This Row],[11+]]-P_A[[#This Row],[12+]]</f>
        <v>3.839999999999999E-2</v>
      </c>
      <c r="BB158" s="5">
        <f>P_A[[#This Row],[12+]]-P_A[[#This Row],[13+]]</f>
        <v>4.2109999999999981E-2</v>
      </c>
      <c r="BC158" s="5">
        <f>P_A[[#This Row],[13+]]-P_A[[#This Row],[14+]]</f>
        <v>4.5399999999999996E-2</v>
      </c>
      <c r="BD158" s="5">
        <f>P_A[[#This Row],[14+]]-P_A[[#This Row],[15+]]</f>
        <v>4.8120000000000052E-2</v>
      </c>
      <c r="BE158" s="5">
        <f>P_A[[#This Row],[15+]]-P_A[[#This Row],[16+]]</f>
        <v>5.4099999999999926E-2</v>
      </c>
      <c r="BF158" s="5">
        <f>P_A[[#This Row],[16+]]-P_A[[#This Row],[17+]]</f>
        <v>5.1480000000000081E-2</v>
      </c>
      <c r="BG158" s="5">
        <f>P_A[[#This Row],[17+]]-P_A[[#This Row],[18+]]</f>
        <v>5.1819999999999977E-2</v>
      </c>
      <c r="BH158" s="5">
        <f>P_A[[#This Row],[18+]]-P_A[[#This Row],[19+]]</f>
        <v>5.1290000000000002E-2</v>
      </c>
      <c r="BI158" s="5">
        <f>P_A[[#This Row],[19+]]-P_A[[#This Row],[20+]]</f>
        <v>4.99E-2</v>
      </c>
      <c r="BJ158" s="5">
        <f>P_A[[#This Row],[20+]]-P_A[[#This Row],[21+]]</f>
        <v>4.7749999999999959E-2</v>
      </c>
      <c r="BK158" s="5">
        <f>P_A[[#This Row],[21+]]-P_A[[#This Row],[22+]]</f>
        <v>4.8250000000000015E-2</v>
      </c>
      <c r="BL158" s="5">
        <f>P_A[[#This Row],[22+]]-P_A[[#This Row],[23+]]</f>
        <v>4.1280000000000011E-2</v>
      </c>
      <c r="BM158" s="5">
        <f>P_A[[#This Row],[23+]]-P_A[[#This Row],[24+]]</f>
        <v>3.7500000000000006E-2</v>
      </c>
      <c r="BN158" s="5">
        <f>P_A[[#This Row],[24+]]-P_A[[#This Row],[25+]]</f>
        <v>3.3489999999999992E-2</v>
      </c>
      <c r="BO158" s="5">
        <f>P_A[[#This Row],[25+]]-P_A[[#This Row],[26+]]</f>
        <v>2.9420000000000002E-2</v>
      </c>
      <c r="BP158" s="5">
        <f>P_A[[#This Row],[26+]]-P_A[[#This Row],[27+]]</f>
        <v>2.7199999999999988E-2</v>
      </c>
      <c r="BQ158" s="5">
        <f>P_A[[#This Row],[27+]]-P_A[[#This Row],[28+]]</f>
        <v>2.1280000000000007E-2</v>
      </c>
      <c r="BR158" s="5">
        <f>P_A[[#This Row],[28+]]-P_A[[#This Row],[29+]]</f>
        <v>1.7750000000000002E-2</v>
      </c>
      <c r="BS158" s="5">
        <f>P_A[[#This Row],[29+]]-P_A[[#This Row],[30+]]</f>
        <v>1.4549999999999993E-2</v>
      </c>
      <c r="BT158" s="5">
        <f>P_A[[#This Row],[30+]]-P_A[[#This Row],[31+]]</f>
        <v>1.1730000000000004E-2</v>
      </c>
      <c r="BU158" s="5">
        <f>P_A[[#This Row],[31+]]-P_A[[#This Row],[32+]]</f>
        <v>9.9299999999999979E-3</v>
      </c>
      <c r="BV158" s="5">
        <f>P_A[[#This Row],[32+]]-P_A[[#This Row],[33+]]</f>
        <v>7.1000000000000021E-3</v>
      </c>
      <c r="BW158" s="5">
        <f>P_A[[#This Row],[33+]]-P_A[[#This Row],[34+]]</f>
        <v>5.4399999999999987E-3</v>
      </c>
      <c r="BX158" s="5">
        <f>P_A[[#This Row],[34+]]-P_A[[#This Row],[35+]]</f>
        <v>4.0899999999999999E-3</v>
      </c>
      <c r="BY158" s="5">
        <f>P_A[[#This Row],[35+]]-P_A[[#This Row],[36+]]</f>
        <v>3.0300000000000006E-3</v>
      </c>
      <c r="BZ158" s="5">
        <f>P_A[[#This Row],[36+]]-P_A[[#This Row],[37+]]</f>
        <v>2.3400000000000001E-3</v>
      </c>
      <c r="CA158" s="5">
        <f>P_A[[#This Row],[37+]]-P_A[[#This Row],[38+]]</f>
        <v>1.5399999999999997E-3</v>
      </c>
      <c r="CB158" s="5">
        <f>P_A[[#This Row],[38+]]-P_A[[#This Row],[39+]]</f>
        <v>1.0699999999999998E-3</v>
      </c>
      <c r="CC158" s="5">
        <f>P_A[[#This Row],[39+]]-P_A[[#This Row],[40+]]</f>
        <v>7.5000000000000002E-4</v>
      </c>
      <c r="CD158" s="5">
        <f>P_A[[#This Row],[40+]]-P_A[[#This Row],[41+]]</f>
        <v>5.0000000000000012E-4</v>
      </c>
      <c r="CE158" s="5">
        <f>P_A[[#This Row],[41+]]-P_A[[#This Row],[42+]]</f>
        <v>3.5999999999999997E-4</v>
      </c>
      <c r="CF158" s="5">
        <f>P_A[[#This Row],[42+]]-P_A[[#This Row],[43+]]</f>
        <v>2.1999999999999998E-4</v>
      </c>
      <c r="CG158" s="5">
        <f>P_A[[#This Row],[43+]]-P_A[[#This Row],[44+]]</f>
        <v>1.4000000000000001E-4</v>
      </c>
      <c r="CH158" s="5">
        <f>P_A[[#This Row],[44+]]-P_A[[#This Row],[45+]]</f>
        <v>8.000000000000002E-5</v>
      </c>
      <c r="CI158" s="5">
        <f>P_A[[#This Row],[45+]]-P_A[[#This Row],[46+]]</f>
        <v>5.9999999999999981E-5</v>
      </c>
      <c r="CJ158" s="5">
        <f>P_A[[#This Row],[46+]]-P_A[[#This Row],[47+]]</f>
        <v>3.0000000000000004E-5</v>
      </c>
      <c r="CK158" s="5">
        <f>P_A[[#This Row],[47+]]-P_A[[#This Row],[48+]]</f>
        <v>5.0000000000000002E-5</v>
      </c>
      <c r="CL158" s="5">
        <f>P_A[[#This Row],[48+]]-P_A[[#This Row],[49+]]</f>
        <v>0</v>
      </c>
    </row>
    <row r="159" spans="1:90" x14ac:dyDescent="0.25">
      <c r="A159" s="10">
        <v>22400795</v>
      </c>
      <c r="B159" t="s">
        <v>270</v>
      </c>
      <c r="C159" t="s">
        <v>155</v>
      </c>
      <c r="D159" s="11">
        <v>0.89583333333333337</v>
      </c>
      <c r="E159" s="9" t="str">
        <f>HYPERLINK("https://www.nba.com/stats/player/203078/boxscores-traditional", "Bradley Beal")</f>
        <v>Bradley Beal</v>
      </c>
      <c r="F159">
        <v>24.2</v>
      </c>
      <c r="G159" s="4">
        <v>5.1150000000000002</v>
      </c>
      <c r="H159" s="3">
        <v>0.99924000000000002</v>
      </c>
      <c r="I159" s="3">
        <v>0.99851000000000001</v>
      </c>
      <c r="J159" s="3">
        <v>0.99728000000000006</v>
      </c>
      <c r="K159" s="3">
        <v>0.99505999999999994</v>
      </c>
      <c r="L159" s="3">
        <v>0.99158000000000002</v>
      </c>
      <c r="M159" s="3">
        <v>0.98573999999999995</v>
      </c>
      <c r="N159" s="3">
        <v>0.97670000000000001</v>
      </c>
      <c r="O159" s="3">
        <v>0.96406999999999998</v>
      </c>
      <c r="P159" s="3">
        <v>0.94520000000000004</v>
      </c>
      <c r="Q159" s="3">
        <v>0.92073000000000005</v>
      </c>
      <c r="R159" s="3">
        <v>0.88685999999999998</v>
      </c>
      <c r="S159" s="3">
        <v>0.84614</v>
      </c>
      <c r="T159" s="3">
        <v>0.79388999999999998</v>
      </c>
      <c r="U159" s="3">
        <v>0.73565000000000003</v>
      </c>
      <c r="V159" s="3">
        <v>0.66639999999999999</v>
      </c>
      <c r="W159" s="3">
        <v>0.59094999999999998</v>
      </c>
      <c r="X159" s="3">
        <v>0.51595000000000002</v>
      </c>
      <c r="Y159" s="3">
        <v>0.43643999999999999</v>
      </c>
      <c r="Z159" s="3">
        <v>0.36316999999999999</v>
      </c>
      <c r="AA159" s="3">
        <v>0.29115999999999997</v>
      </c>
      <c r="AB159" s="3">
        <v>0.22964999999999999</v>
      </c>
      <c r="AC159" s="3">
        <v>0.17360999999999999</v>
      </c>
      <c r="AD159" s="3">
        <v>0.12923999999999999</v>
      </c>
      <c r="AE159" s="3">
        <v>9.1759999999999994E-2</v>
      </c>
      <c r="AF159" s="3">
        <v>6.4259999999999998E-2</v>
      </c>
      <c r="AG159" s="3">
        <v>4.2720000000000001E-2</v>
      </c>
      <c r="AH159" s="3">
        <v>2.743E-2</v>
      </c>
      <c r="AI159" s="3">
        <v>1.7430000000000001E-2</v>
      </c>
      <c r="AJ159" s="3">
        <v>1.044E-2</v>
      </c>
      <c r="AK159" s="3">
        <v>6.2100000000000002E-3</v>
      </c>
      <c r="AL159" s="3">
        <v>3.47E-3</v>
      </c>
      <c r="AM159" s="3">
        <v>1.9300000000000001E-3</v>
      </c>
      <c r="AN159" s="3">
        <v>1E-3</v>
      </c>
      <c r="AO159" s="3">
        <v>5.1999999999999995E-4</v>
      </c>
      <c r="AP159" s="3">
        <v>2.5000000000000001E-4</v>
      </c>
      <c r="AQ159" s="3">
        <v>1.2E-4</v>
      </c>
      <c r="AR159" s="3">
        <v>5.0000000000000002E-5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P_A[[#This Row],[8+]]-P_A[[#This Row],[9+]]</f>
        <v>7.3000000000000842E-4</v>
      </c>
      <c r="AY159" s="5">
        <f>P_A[[#This Row],[9+]]-P_A[[#This Row],[10+]]</f>
        <v>1.2299999999999534E-3</v>
      </c>
      <c r="AZ159" s="5">
        <f>P_A[[#This Row],[10+]]-P_A[[#This Row],[11+]]</f>
        <v>2.2200000000001108E-3</v>
      </c>
      <c r="BA159" s="5">
        <f>P_A[[#This Row],[11+]]-P_A[[#This Row],[12+]]</f>
        <v>3.4799999999999276E-3</v>
      </c>
      <c r="BB159" s="5">
        <f>P_A[[#This Row],[12+]]-P_A[[#This Row],[13+]]</f>
        <v>5.8400000000000674E-3</v>
      </c>
      <c r="BC159" s="5">
        <f>P_A[[#This Row],[13+]]-P_A[[#This Row],[14+]]</f>
        <v>9.039999999999937E-3</v>
      </c>
      <c r="BD159" s="5">
        <f>P_A[[#This Row],[14+]]-P_A[[#This Row],[15+]]</f>
        <v>1.263000000000003E-2</v>
      </c>
      <c r="BE159" s="5">
        <f>P_A[[#This Row],[15+]]-P_A[[#This Row],[16+]]</f>
        <v>1.8869999999999942E-2</v>
      </c>
      <c r="BF159" s="5">
        <f>P_A[[#This Row],[16+]]-P_A[[#This Row],[17+]]</f>
        <v>2.4469999999999992E-2</v>
      </c>
      <c r="BG159" s="5">
        <f>P_A[[#This Row],[17+]]-P_A[[#This Row],[18+]]</f>
        <v>3.3870000000000067E-2</v>
      </c>
      <c r="BH159" s="5">
        <f>P_A[[#This Row],[18+]]-P_A[[#This Row],[19+]]</f>
        <v>4.0719999999999978E-2</v>
      </c>
      <c r="BI159" s="5">
        <f>P_A[[#This Row],[19+]]-P_A[[#This Row],[20+]]</f>
        <v>5.2250000000000019E-2</v>
      </c>
      <c r="BJ159" s="5">
        <f>P_A[[#This Row],[20+]]-P_A[[#This Row],[21+]]</f>
        <v>5.8239999999999958E-2</v>
      </c>
      <c r="BK159" s="5">
        <f>P_A[[#This Row],[21+]]-P_A[[#This Row],[22+]]</f>
        <v>6.9250000000000034E-2</v>
      </c>
      <c r="BL159" s="5">
        <f>P_A[[#This Row],[22+]]-P_A[[#This Row],[23+]]</f>
        <v>7.5450000000000017E-2</v>
      </c>
      <c r="BM159" s="5">
        <f>P_A[[#This Row],[23+]]-P_A[[#This Row],[24+]]</f>
        <v>7.4999999999999956E-2</v>
      </c>
      <c r="BN159" s="5">
        <f>P_A[[#This Row],[24+]]-P_A[[#This Row],[25+]]</f>
        <v>7.9510000000000025E-2</v>
      </c>
      <c r="BO159" s="5">
        <f>P_A[[#This Row],[25+]]-P_A[[#This Row],[26+]]</f>
        <v>7.3270000000000002E-2</v>
      </c>
      <c r="BP159" s="5">
        <f>P_A[[#This Row],[26+]]-P_A[[#This Row],[27+]]</f>
        <v>7.2010000000000018E-2</v>
      </c>
      <c r="BQ159" s="5">
        <f>P_A[[#This Row],[27+]]-P_A[[#This Row],[28+]]</f>
        <v>6.1509999999999981E-2</v>
      </c>
      <c r="BR159" s="5">
        <f>P_A[[#This Row],[28+]]-P_A[[#This Row],[29+]]</f>
        <v>5.6040000000000006E-2</v>
      </c>
      <c r="BS159" s="5">
        <f>P_A[[#This Row],[29+]]-P_A[[#This Row],[30+]]</f>
        <v>4.4369999999999993E-2</v>
      </c>
      <c r="BT159" s="5">
        <f>P_A[[#This Row],[30+]]-P_A[[#This Row],[31+]]</f>
        <v>3.7479999999999999E-2</v>
      </c>
      <c r="BU159" s="5">
        <f>P_A[[#This Row],[31+]]-P_A[[#This Row],[32+]]</f>
        <v>2.7499999999999997E-2</v>
      </c>
      <c r="BV159" s="5">
        <f>P_A[[#This Row],[32+]]-P_A[[#This Row],[33+]]</f>
        <v>2.1539999999999997E-2</v>
      </c>
      <c r="BW159" s="5">
        <f>P_A[[#This Row],[33+]]-P_A[[#This Row],[34+]]</f>
        <v>1.5290000000000002E-2</v>
      </c>
      <c r="BX159" s="5">
        <f>P_A[[#This Row],[34+]]-P_A[[#This Row],[35+]]</f>
        <v>9.9999999999999985E-3</v>
      </c>
      <c r="BY159" s="5">
        <f>P_A[[#This Row],[35+]]-P_A[[#This Row],[36+]]</f>
        <v>6.9900000000000014E-3</v>
      </c>
      <c r="BZ159" s="5">
        <f>P_A[[#This Row],[36+]]-P_A[[#This Row],[37+]]</f>
        <v>4.2299999999999994E-3</v>
      </c>
      <c r="CA159" s="5">
        <f>P_A[[#This Row],[37+]]-P_A[[#This Row],[38+]]</f>
        <v>2.7400000000000002E-3</v>
      </c>
      <c r="CB159" s="5">
        <f>P_A[[#This Row],[38+]]-P_A[[#This Row],[39+]]</f>
        <v>1.5399999999999999E-3</v>
      </c>
      <c r="CC159" s="5">
        <f>P_A[[#This Row],[39+]]-P_A[[#This Row],[40+]]</f>
        <v>9.3000000000000005E-4</v>
      </c>
      <c r="CD159" s="5">
        <f>P_A[[#This Row],[40+]]-P_A[[#This Row],[41+]]</f>
        <v>4.8000000000000007E-4</v>
      </c>
      <c r="CE159" s="5">
        <f>P_A[[#This Row],[41+]]-P_A[[#This Row],[42+]]</f>
        <v>2.6999999999999995E-4</v>
      </c>
      <c r="CF159" s="5">
        <f>P_A[[#This Row],[42+]]-P_A[[#This Row],[43+]]</f>
        <v>1.3000000000000002E-4</v>
      </c>
      <c r="CG159" s="5">
        <f>P_A[[#This Row],[43+]]-P_A[[#This Row],[44+]]</f>
        <v>6.9999999999999994E-5</v>
      </c>
      <c r="CH159" s="5">
        <f>P_A[[#This Row],[44+]]-P_A[[#This Row],[45+]]</f>
        <v>5.0000000000000002E-5</v>
      </c>
      <c r="CI159" s="5">
        <f>P_A[[#This Row],[45+]]-P_A[[#This Row],[46+]]</f>
        <v>0</v>
      </c>
      <c r="CJ159" s="5">
        <f>P_A[[#This Row],[46+]]-P_A[[#This Row],[47+]]</f>
        <v>0</v>
      </c>
      <c r="CK159" s="5">
        <f>P_A[[#This Row],[47+]]-P_A[[#This Row],[48+]]</f>
        <v>0</v>
      </c>
      <c r="CL159" s="5">
        <f>P_A[[#This Row],[48+]]-P_A[[#This Row],[49+]]</f>
        <v>0</v>
      </c>
    </row>
    <row r="160" spans="1:90" x14ac:dyDescent="0.25">
      <c r="A160" s="10">
        <v>22400795</v>
      </c>
      <c r="B160" t="s">
        <v>270</v>
      </c>
      <c r="C160" t="s">
        <v>155</v>
      </c>
      <c r="D160" s="11">
        <v>0.89583333333333337</v>
      </c>
      <c r="E160" s="9" t="str">
        <f>HYPERLINK("https://www.nba.com/stats/player/201142/boxscores-traditional", "Kevin Durant")</f>
        <v>Kevin Durant</v>
      </c>
      <c r="F160">
        <v>32.4</v>
      </c>
      <c r="G160" s="4">
        <v>8.593</v>
      </c>
      <c r="H160" s="3">
        <v>0.99773999999999996</v>
      </c>
      <c r="I160" s="3">
        <v>0.99673999999999996</v>
      </c>
      <c r="J160" s="3">
        <v>0.99546999999999997</v>
      </c>
      <c r="K160" s="3">
        <v>0.99360999999999999</v>
      </c>
      <c r="L160" s="3">
        <v>0.99111000000000005</v>
      </c>
      <c r="M160" s="3">
        <v>0.98809000000000002</v>
      </c>
      <c r="N160" s="3">
        <v>0.98382000000000003</v>
      </c>
      <c r="O160" s="3">
        <v>0.97831000000000001</v>
      </c>
      <c r="P160" s="3">
        <v>0.97192999999999996</v>
      </c>
      <c r="Q160" s="3">
        <v>0.96326999999999996</v>
      </c>
      <c r="R160" s="3">
        <v>0.95352000000000003</v>
      </c>
      <c r="S160" s="3">
        <v>0.94062000000000001</v>
      </c>
      <c r="T160" s="3">
        <v>0.92506999999999995</v>
      </c>
      <c r="U160" s="3">
        <v>0.90824000000000005</v>
      </c>
      <c r="V160" s="3">
        <v>0.88685999999999998</v>
      </c>
      <c r="W160" s="3">
        <v>0.86214000000000002</v>
      </c>
      <c r="X160" s="3">
        <v>0.83645999999999998</v>
      </c>
      <c r="Y160" s="3">
        <v>0.80510999999999999</v>
      </c>
      <c r="Z160" s="3">
        <v>0.77034999999999998</v>
      </c>
      <c r="AA160" s="3">
        <v>0.73565000000000003</v>
      </c>
      <c r="AB160" s="3">
        <v>0.69496999999999998</v>
      </c>
      <c r="AC160" s="3">
        <v>0.65542</v>
      </c>
      <c r="AD160" s="3">
        <v>0.61026000000000002</v>
      </c>
      <c r="AE160" s="3">
        <v>0.56355999999999995</v>
      </c>
      <c r="AF160" s="3">
        <v>0.51993999999999996</v>
      </c>
      <c r="AG160" s="3">
        <v>0.47210000000000002</v>
      </c>
      <c r="AH160" s="3">
        <v>0.42465000000000003</v>
      </c>
      <c r="AI160" s="3">
        <v>0.38208999999999999</v>
      </c>
      <c r="AJ160" s="3">
        <v>0.33723999999999998</v>
      </c>
      <c r="AK160" s="3">
        <v>0.29459999999999997</v>
      </c>
      <c r="AL160" s="3">
        <v>0.25785000000000002</v>
      </c>
      <c r="AM160" s="3">
        <v>0.22065000000000001</v>
      </c>
      <c r="AN160" s="3">
        <v>0.18942999999999999</v>
      </c>
      <c r="AO160" s="3">
        <v>0.15866</v>
      </c>
      <c r="AP160" s="3">
        <v>0.13136</v>
      </c>
      <c r="AQ160" s="3">
        <v>0.10935</v>
      </c>
      <c r="AR160" s="3">
        <v>8.8510000000000005E-2</v>
      </c>
      <c r="AS160" s="3">
        <v>7.0779999999999996E-2</v>
      </c>
      <c r="AT160" s="3">
        <v>5.7049999999999997E-2</v>
      </c>
      <c r="AU160" s="3">
        <v>4.4569999999999999E-2</v>
      </c>
      <c r="AV160" s="3">
        <v>3.4380000000000001E-2</v>
      </c>
      <c r="AW160" s="3">
        <v>2.6800000000000001E-2</v>
      </c>
      <c r="AX160" s="5">
        <f>P_A[[#This Row],[8+]]-P_A[[#This Row],[9+]]</f>
        <v>1.0000000000000009E-3</v>
      </c>
      <c r="AY160" s="5">
        <f>P_A[[#This Row],[9+]]-P_A[[#This Row],[10+]]</f>
        <v>1.2699999999999934E-3</v>
      </c>
      <c r="AZ160" s="5">
        <f>P_A[[#This Row],[10+]]-P_A[[#This Row],[11+]]</f>
        <v>1.8599999999999728E-3</v>
      </c>
      <c r="BA160" s="5">
        <f>P_A[[#This Row],[11+]]-P_A[[#This Row],[12+]]</f>
        <v>2.4999999999999467E-3</v>
      </c>
      <c r="BB160" s="5">
        <f>P_A[[#This Row],[12+]]-P_A[[#This Row],[13+]]</f>
        <v>3.0200000000000227E-3</v>
      </c>
      <c r="BC160" s="5">
        <f>P_A[[#This Row],[13+]]-P_A[[#This Row],[14+]]</f>
        <v>4.269999999999996E-3</v>
      </c>
      <c r="BD160" s="5">
        <f>P_A[[#This Row],[14+]]-P_A[[#This Row],[15+]]</f>
        <v>5.5100000000000149E-3</v>
      </c>
      <c r="BE160" s="5">
        <f>P_A[[#This Row],[15+]]-P_A[[#This Row],[16+]]</f>
        <v>6.3800000000000523E-3</v>
      </c>
      <c r="BF160" s="5">
        <f>P_A[[#This Row],[16+]]-P_A[[#This Row],[17+]]</f>
        <v>8.660000000000001E-3</v>
      </c>
      <c r="BG160" s="5">
        <f>P_A[[#This Row],[17+]]-P_A[[#This Row],[18+]]</f>
        <v>9.7499999999999254E-3</v>
      </c>
      <c r="BH160" s="5">
        <f>P_A[[#This Row],[18+]]-P_A[[#This Row],[19+]]</f>
        <v>1.2900000000000023E-2</v>
      </c>
      <c r="BI160" s="5">
        <f>P_A[[#This Row],[19+]]-P_A[[#This Row],[20+]]</f>
        <v>1.5550000000000064E-2</v>
      </c>
      <c r="BJ160" s="5">
        <f>P_A[[#This Row],[20+]]-P_A[[#This Row],[21+]]</f>
        <v>1.6829999999999901E-2</v>
      </c>
      <c r="BK160" s="5">
        <f>P_A[[#This Row],[21+]]-P_A[[#This Row],[22+]]</f>
        <v>2.1380000000000066E-2</v>
      </c>
      <c r="BL160" s="5">
        <f>P_A[[#This Row],[22+]]-P_A[[#This Row],[23+]]</f>
        <v>2.4719999999999964E-2</v>
      </c>
      <c r="BM160" s="5">
        <f>P_A[[#This Row],[23+]]-P_A[[#This Row],[24+]]</f>
        <v>2.5680000000000036E-2</v>
      </c>
      <c r="BN160" s="5">
        <f>P_A[[#This Row],[24+]]-P_A[[#This Row],[25+]]</f>
        <v>3.1349999999999989E-2</v>
      </c>
      <c r="BO160" s="5">
        <f>P_A[[#This Row],[25+]]-P_A[[#This Row],[26+]]</f>
        <v>3.4760000000000013E-2</v>
      </c>
      <c r="BP160" s="5">
        <f>P_A[[#This Row],[26+]]-P_A[[#This Row],[27+]]</f>
        <v>3.4699999999999953E-2</v>
      </c>
      <c r="BQ160" s="5">
        <f>P_A[[#This Row],[27+]]-P_A[[#This Row],[28+]]</f>
        <v>4.0680000000000049E-2</v>
      </c>
      <c r="BR160" s="5">
        <f>P_A[[#This Row],[28+]]-P_A[[#This Row],[29+]]</f>
        <v>3.9549999999999974E-2</v>
      </c>
      <c r="BS160" s="5">
        <f>P_A[[#This Row],[29+]]-P_A[[#This Row],[30+]]</f>
        <v>4.5159999999999978E-2</v>
      </c>
      <c r="BT160" s="5">
        <f>P_A[[#This Row],[30+]]-P_A[[#This Row],[31+]]</f>
        <v>4.6700000000000075E-2</v>
      </c>
      <c r="BU160" s="5">
        <f>P_A[[#This Row],[31+]]-P_A[[#This Row],[32+]]</f>
        <v>4.3619999999999992E-2</v>
      </c>
      <c r="BV160" s="5">
        <f>P_A[[#This Row],[32+]]-P_A[[#This Row],[33+]]</f>
        <v>4.7839999999999938E-2</v>
      </c>
      <c r="BW160" s="5">
        <f>P_A[[#This Row],[33+]]-P_A[[#This Row],[34+]]</f>
        <v>4.7449999999999992E-2</v>
      </c>
      <c r="BX160" s="5">
        <f>P_A[[#This Row],[34+]]-P_A[[#This Row],[35+]]</f>
        <v>4.2560000000000042E-2</v>
      </c>
      <c r="BY160" s="5">
        <f>P_A[[#This Row],[35+]]-P_A[[#This Row],[36+]]</f>
        <v>4.4850000000000001E-2</v>
      </c>
      <c r="BZ160" s="5">
        <f>P_A[[#This Row],[36+]]-P_A[[#This Row],[37+]]</f>
        <v>4.2640000000000011E-2</v>
      </c>
      <c r="CA160" s="5">
        <f>P_A[[#This Row],[37+]]-P_A[[#This Row],[38+]]</f>
        <v>3.6749999999999949E-2</v>
      </c>
      <c r="CB160" s="5">
        <f>P_A[[#This Row],[38+]]-P_A[[#This Row],[39+]]</f>
        <v>3.7200000000000011E-2</v>
      </c>
      <c r="CC160" s="5">
        <f>P_A[[#This Row],[39+]]-P_A[[#This Row],[40+]]</f>
        <v>3.1220000000000026E-2</v>
      </c>
      <c r="CD160" s="5">
        <f>P_A[[#This Row],[40+]]-P_A[[#This Row],[41+]]</f>
        <v>3.0769999999999992E-2</v>
      </c>
      <c r="CE160" s="5">
        <f>P_A[[#This Row],[41+]]-P_A[[#This Row],[42+]]</f>
        <v>2.7299999999999991E-2</v>
      </c>
      <c r="CF160" s="5">
        <f>P_A[[#This Row],[42+]]-P_A[[#This Row],[43+]]</f>
        <v>2.2010000000000002E-2</v>
      </c>
      <c r="CG160" s="5">
        <f>P_A[[#This Row],[43+]]-P_A[[#This Row],[44+]]</f>
        <v>2.0839999999999997E-2</v>
      </c>
      <c r="CH160" s="5">
        <f>P_A[[#This Row],[44+]]-P_A[[#This Row],[45+]]</f>
        <v>1.773000000000001E-2</v>
      </c>
      <c r="CI160" s="5">
        <f>P_A[[#This Row],[45+]]-P_A[[#This Row],[46+]]</f>
        <v>1.3729999999999999E-2</v>
      </c>
      <c r="CJ160" s="5">
        <f>P_A[[#This Row],[46+]]-P_A[[#This Row],[47+]]</f>
        <v>1.2479999999999998E-2</v>
      </c>
      <c r="CK160" s="5">
        <f>P_A[[#This Row],[47+]]-P_A[[#This Row],[48+]]</f>
        <v>1.0189999999999998E-2</v>
      </c>
      <c r="CL160" s="5">
        <f>P_A[[#This Row],[48+]]-P_A[[#This Row],[49+]]</f>
        <v>7.5799999999999999E-3</v>
      </c>
    </row>
    <row r="161" spans="1:90" x14ac:dyDescent="0.25">
      <c r="A161" s="10">
        <v>22400795</v>
      </c>
      <c r="B161" t="s">
        <v>270</v>
      </c>
      <c r="C161" t="s">
        <v>155</v>
      </c>
      <c r="D161" s="11">
        <v>0.89583333333333337</v>
      </c>
      <c r="E161" s="9" t="str">
        <f>HYPERLINK("https://www.nba.com/stats/player/1626220/boxscores-traditional", "Royce O'Neale")</f>
        <v>Royce O'Neale</v>
      </c>
      <c r="F161">
        <v>15</v>
      </c>
      <c r="G161" s="4">
        <v>2.6080000000000001</v>
      </c>
      <c r="H161" s="3">
        <v>0.99631999999999998</v>
      </c>
      <c r="I161" s="3">
        <v>0.98928000000000005</v>
      </c>
      <c r="J161" s="3">
        <v>0.97257000000000005</v>
      </c>
      <c r="K161" s="3">
        <v>0.93698999999999999</v>
      </c>
      <c r="L161" s="3">
        <v>0.87492999999999999</v>
      </c>
      <c r="M161" s="3">
        <v>0.77934999999999999</v>
      </c>
      <c r="N161" s="3">
        <v>0.64802999999999999</v>
      </c>
      <c r="O161" s="3">
        <v>0.5</v>
      </c>
      <c r="P161" s="3">
        <v>0.35197000000000001</v>
      </c>
      <c r="Q161" s="3">
        <v>0.22065000000000001</v>
      </c>
      <c r="R161" s="3">
        <v>0.12506999999999999</v>
      </c>
      <c r="S161" s="3">
        <v>6.3009999999999997E-2</v>
      </c>
      <c r="T161" s="3">
        <v>2.743E-2</v>
      </c>
      <c r="U161" s="3">
        <v>1.072E-2</v>
      </c>
      <c r="V161" s="3">
        <v>3.6800000000000001E-3</v>
      </c>
      <c r="W161" s="3">
        <v>1.07E-3</v>
      </c>
      <c r="X161" s="3">
        <v>2.7999999999999998E-4</v>
      </c>
      <c r="Y161" s="3">
        <v>6.0000000000000002E-5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P_A[[#This Row],[8+]]-P_A[[#This Row],[9+]]</f>
        <v>7.0399999999999352E-3</v>
      </c>
      <c r="AY161" s="5">
        <f>P_A[[#This Row],[9+]]-P_A[[#This Row],[10+]]</f>
        <v>1.6710000000000003E-2</v>
      </c>
      <c r="AZ161" s="5">
        <f>P_A[[#This Row],[10+]]-P_A[[#This Row],[11+]]</f>
        <v>3.5580000000000056E-2</v>
      </c>
      <c r="BA161" s="5">
        <f>P_A[[#This Row],[11+]]-P_A[[#This Row],[12+]]</f>
        <v>6.2060000000000004E-2</v>
      </c>
      <c r="BB161" s="5">
        <f>P_A[[#This Row],[12+]]-P_A[[#This Row],[13+]]</f>
        <v>9.5579999999999998E-2</v>
      </c>
      <c r="BC161" s="5">
        <f>P_A[[#This Row],[13+]]-P_A[[#This Row],[14+]]</f>
        <v>0.13131999999999999</v>
      </c>
      <c r="BD161" s="5">
        <f>P_A[[#This Row],[14+]]-P_A[[#This Row],[15+]]</f>
        <v>0.14802999999999999</v>
      </c>
      <c r="BE161" s="5">
        <f>P_A[[#This Row],[15+]]-P_A[[#This Row],[16+]]</f>
        <v>0.14802999999999999</v>
      </c>
      <c r="BF161" s="5">
        <f>P_A[[#This Row],[16+]]-P_A[[#This Row],[17+]]</f>
        <v>0.13131999999999999</v>
      </c>
      <c r="BG161" s="5">
        <f>P_A[[#This Row],[17+]]-P_A[[#This Row],[18+]]</f>
        <v>9.5580000000000026E-2</v>
      </c>
      <c r="BH161" s="5">
        <f>P_A[[#This Row],[18+]]-P_A[[#This Row],[19+]]</f>
        <v>6.205999999999999E-2</v>
      </c>
      <c r="BI161" s="5">
        <f>P_A[[#This Row],[19+]]-P_A[[#This Row],[20+]]</f>
        <v>3.5580000000000001E-2</v>
      </c>
      <c r="BJ161" s="5">
        <f>P_A[[#This Row],[20+]]-P_A[[#This Row],[21+]]</f>
        <v>1.6709999999999999E-2</v>
      </c>
      <c r="BK161" s="5">
        <f>P_A[[#This Row],[21+]]-P_A[[#This Row],[22+]]</f>
        <v>7.0400000000000003E-3</v>
      </c>
      <c r="BL161" s="5">
        <f>P_A[[#This Row],[22+]]-P_A[[#This Row],[23+]]</f>
        <v>2.6100000000000003E-3</v>
      </c>
      <c r="BM161" s="5">
        <f>P_A[[#This Row],[23+]]-P_A[[#This Row],[24+]]</f>
        <v>7.9000000000000001E-4</v>
      </c>
      <c r="BN161" s="5">
        <f>P_A[[#This Row],[24+]]-P_A[[#This Row],[25+]]</f>
        <v>2.1999999999999998E-4</v>
      </c>
      <c r="BO161" s="5">
        <f>P_A[[#This Row],[25+]]-P_A[[#This Row],[26+]]</f>
        <v>6.0000000000000002E-5</v>
      </c>
      <c r="BP161" s="5">
        <f>P_A[[#This Row],[26+]]-P_A[[#This Row],[27+]]</f>
        <v>0</v>
      </c>
      <c r="BQ161" s="5">
        <f>P_A[[#This Row],[27+]]-P_A[[#This Row],[28+]]</f>
        <v>0</v>
      </c>
      <c r="BR161" s="5">
        <f>P_A[[#This Row],[28+]]-P_A[[#This Row],[29+]]</f>
        <v>0</v>
      </c>
      <c r="BS161" s="5">
        <f>P_A[[#This Row],[29+]]-P_A[[#This Row],[30+]]</f>
        <v>0</v>
      </c>
      <c r="BT161" s="5">
        <f>P_A[[#This Row],[30+]]-P_A[[#This Row],[31+]]</f>
        <v>0</v>
      </c>
      <c r="BU161" s="5">
        <f>P_A[[#This Row],[31+]]-P_A[[#This Row],[32+]]</f>
        <v>0</v>
      </c>
      <c r="BV161" s="5">
        <f>P_A[[#This Row],[32+]]-P_A[[#This Row],[33+]]</f>
        <v>0</v>
      </c>
      <c r="BW161" s="5">
        <f>P_A[[#This Row],[33+]]-P_A[[#This Row],[34+]]</f>
        <v>0</v>
      </c>
      <c r="BX161" s="5">
        <f>P_A[[#This Row],[34+]]-P_A[[#This Row],[35+]]</f>
        <v>0</v>
      </c>
      <c r="BY161" s="5">
        <f>P_A[[#This Row],[35+]]-P_A[[#This Row],[36+]]</f>
        <v>0</v>
      </c>
      <c r="BZ161" s="5">
        <f>P_A[[#This Row],[36+]]-P_A[[#This Row],[37+]]</f>
        <v>0</v>
      </c>
      <c r="CA161" s="5">
        <f>P_A[[#This Row],[37+]]-P_A[[#This Row],[38+]]</f>
        <v>0</v>
      </c>
      <c r="CB161" s="5">
        <f>P_A[[#This Row],[38+]]-P_A[[#This Row],[39+]]</f>
        <v>0</v>
      </c>
      <c r="CC161" s="5">
        <f>P_A[[#This Row],[39+]]-P_A[[#This Row],[40+]]</f>
        <v>0</v>
      </c>
      <c r="CD161" s="5">
        <f>P_A[[#This Row],[40+]]-P_A[[#This Row],[41+]]</f>
        <v>0</v>
      </c>
      <c r="CE161" s="5">
        <f>P_A[[#This Row],[41+]]-P_A[[#This Row],[42+]]</f>
        <v>0</v>
      </c>
      <c r="CF161" s="5">
        <f>P_A[[#This Row],[42+]]-P_A[[#This Row],[43+]]</f>
        <v>0</v>
      </c>
      <c r="CG161" s="5">
        <f>P_A[[#This Row],[43+]]-P_A[[#This Row],[44+]]</f>
        <v>0</v>
      </c>
      <c r="CH161" s="5">
        <f>P_A[[#This Row],[44+]]-P_A[[#This Row],[45+]]</f>
        <v>0</v>
      </c>
      <c r="CI161" s="5">
        <f>P_A[[#This Row],[45+]]-P_A[[#This Row],[46+]]</f>
        <v>0</v>
      </c>
      <c r="CJ161" s="5">
        <f>P_A[[#This Row],[46+]]-P_A[[#This Row],[47+]]</f>
        <v>0</v>
      </c>
      <c r="CK161" s="5">
        <f>P_A[[#This Row],[47+]]-P_A[[#This Row],[48+]]</f>
        <v>0</v>
      </c>
      <c r="CL161" s="5">
        <f>P_A[[#This Row],[48+]]-P_A[[#This Row],[49+]]</f>
        <v>0</v>
      </c>
    </row>
    <row r="162" spans="1:90" x14ac:dyDescent="0.25">
      <c r="A162" s="10">
        <v>22400795</v>
      </c>
      <c r="B162" t="s">
        <v>270</v>
      </c>
      <c r="C162" t="s">
        <v>155</v>
      </c>
      <c r="D162" s="11">
        <v>0.89583333333333337</v>
      </c>
      <c r="E162" s="9" t="str">
        <f>HYPERLINK("https://www.nba.com/stats/player/1626145/boxscores-traditional", "Tyus Jones")</f>
        <v>Tyus Jones</v>
      </c>
      <c r="F162">
        <v>19.2</v>
      </c>
      <c r="G162" s="4">
        <v>4.2610000000000001</v>
      </c>
      <c r="H162" s="3">
        <v>0.99573</v>
      </c>
      <c r="I162" s="3">
        <v>0.99158000000000002</v>
      </c>
      <c r="J162" s="3">
        <v>0.98460999999999999</v>
      </c>
      <c r="K162" s="3">
        <v>0.97257000000000005</v>
      </c>
      <c r="L162" s="3">
        <v>0.95448999999999995</v>
      </c>
      <c r="M162" s="3">
        <v>0.92784999999999995</v>
      </c>
      <c r="N162" s="3">
        <v>0.88876999999999995</v>
      </c>
      <c r="O162" s="3">
        <v>0.83891000000000004</v>
      </c>
      <c r="P162" s="3">
        <v>0.77337</v>
      </c>
      <c r="Q162" s="3">
        <v>0.69847000000000004</v>
      </c>
      <c r="R162" s="3">
        <v>0.61026000000000002</v>
      </c>
      <c r="S162" s="3">
        <v>0.51993999999999996</v>
      </c>
      <c r="T162" s="3">
        <v>0.42465000000000003</v>
      </c>
      <c r="U162" s="3">
        <v>0.33723999999999998</v>
      </c>
      <c r="V162" s="3">
        <v>0.25463000000000002</v>
      </c>
      <c r="W162" s="3">
        <v>0.18673000000000001</v>
      </c>
      <c r="X162" s="3">
        <v>0.12923999999999999</v>
      </c>
      <c r="Y162" s="3">
        <v>8.6910000000000001E-2</v>
      </c>
      <c r="Z162" s="3">
        <v>5.4800000000000001E-2</v>
      </c>
      <c r="AA162" s="3">
        <v>3.3619999999999997E-2</v>
      </c>
      <c r="AB162" s="3">
        <v>1.9230000000000001E-2</v>
      </c>
      <c r="AC162" s="3">
        <v>1.072E-2</v>
      </c>
      <c r="AD162" s="3">
        <v>5.7000000000000002E-3</v>
      </c>
      <c r="AE162" s="3">
        <v>2.8E-3</v>
      </c>
      <c r="AF162" s="3">
        <v>1.3500000000000001E-3</v>
      </c>
      <c r="AG162" s="3">
        <v>5.9999999999999995E-4</v>
      </c>
      <c r="AH162" s="3">
        <v>2.5999999999999998E-4</v>
      </c>
      <c r="AI162" s="3">
        <v>1E-4</v>
      </c>
      <c r="AJ162" s="3">
        <v>4.0000000000000003E-5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P_A[[#This Row],[8+]]-P_A[[#This Row],[9+]]</f>
        <v>4.149999999999987E-3</v>
      </c>
      <c r="AY162" s="5">
        <f>P_A[[#This Row],[9+]]-P_A[[#This Row],[10+]]</f>
        <v>6.9700000000000317E-3</v>
      </c>
      <c r="AZ162" s="5">
        <f>P_A[[#This Row],[10+]]-P_A[[#This Row],[11+]]</f>
        <v>1.203999999999994E-2</v>
      </c>
      <c r="BA162" s="5">
        <f>P_A[[#This Row],[11+]]-P_A[[#This Row],[12+]]</f>
        <v>1.8080000000000096E-2</v>
      </c>
      <c r="BB162" s="5">
        <f>P_A[[#This Row],[12+]]-P_A[[#This Row],[13+]]</f>
        <v>2.6639999999999997E-2</v>
      </c>
      <c r="BC162" s="5">
        <f>P_A[[#This Row],[13+]]-P_A[[#This Row],[14+]]</f>
        <v>3.9080000000000004E-2</v>
      </c>
      <c r="BD162" s="5">
        <f>P_A[[#This Row],[14+]]-P_A[[#This Row],[15+]]</f>
        <v>4.9859999999999904E-2</v>
      </c>
      <c r="BE162" s="5">
        <f>P_A[[#This Row],[15+]]-P_A[[#This Row],[16+]]</f>
        <v>6.5540000000000043E-2</v>
      </c>
      <c r="BF162" s="5">
        <f>P_A[[#This Row],[16+]]-P_A[[#This Row],[17+]]</f>
        <v>7.4899999999999967E-2</v>
      </c>
      <c r="BG162" s="5">
        <f>P_A[[#This Row],[17+]]-P_A[[#This Row],[18+]]</f>
        <v>8.8210000000000011E-2</v>
      </c>
      <c r="BH162" s="5">
        <f>P_A[[#This Row],[18+]]-P_A[[#This Row],[19+]]</f>
        <v>9.0320000000000067E-2</v>
      </c>
      <c r="BI162" s="5">
        <f>P_A[[#This Row],[19+]]-P_A[[#This Row],[20+]]</f>
        <v>9.528999999999993E-2</v>
      </c>
      <c r="BJ162" s="5">
        <f>P_A[[#This Row],[20+]]-P_A[[#This Row],[21+]]</f>
        <v>8.7410000000000043E-2</v>
      </c>
      <c r="BK162" s="5">
        <f>P_A[[#This Row],[21+]]-P_A[[#This Row],[22+]]</f>
        <v>8.2609999999999961E-2</v>
      </c>
      <c r="BL162" s="5">
        <f>P_A[[#This Row],[22+]]-P_A[[#This Row],[23+]]</f>
        <v>6.7900000000000016E-2</v>
      </c>
      <c r="BM162" s="5">
        <f>P_A[[#This Row],[23+]]-P_A[[#This Row],[24+]]</f>
        <v>5.7490000000000013E-2</v>
      </c>
      <c r="BN162" s="5">
        <f>P_A[[#This Row],[24+]]-P_A[[#This Row],[25+]]</f>
        <v>4.2329999999999993E-2</v>
      </c>
      <c r="BO162" s="5">
        <f>P_A[[#This Row],[25+]]-P_A[[#This Row],[26+]]</f>
        <v>3.211E-2</v>
      </c>
      <c r="BP162" s="5">
        <f>P_A[[#This Row],[26+]]-P_A[[#This Row],[27+]]</f>
        <v>2.1180000000000004E-2</v>
      </c>
      <c r="BQ162" s="5">
        <f>P_A[[#This Row],[27+]]-P_A[[#This Row],[28+]]</f>
        <v>1.4389999999999997E-2</v>
      </c>
      <c r="BR162" s="5">
        <f>P_A[[#This Row],[28+]]-P_A[[#This Row],[29+]]</f>
        <v>8.5100000000000002E-3</v>
      </c>
      <c r="BS162" s="5">
        <f>P_A[[#This Row],[29+]]-P_A[[#This Row],[30+]]</f>
        <v>5.0200000000000002E-3</v>
      </c>
      <c r="BT162" s="5">
        <f>P_A[[#This Row],[30+]]-P_A[[#This Row],[31+]]</f>
        <v>2.9000000000000002E-3</v>
      </c>
      <c r="BU162" s="5">
        <f>P_A[[#This Row],[31+]]-P_A[[#This Row],[32+]]</f>
        <v>1.4499999999999999E-3</v>
      </c>
      <c r="BV162" s="5">
        <f>P_A[[#This Row],[32+]]-P_A[[#This Row],[33+]]</f>
        <v>7.5000000000000012E-4</v>
      </c>
      <c r="BW162" s="5">
        <f>P_A[[#This Row],[33+]]-P_A[[#This Row],[34+]]</f>
        <v>3.3999999999999997E-4</v>
      </c>
      <c r="BX162" s="5">
        <f>P_A[[#This Row],[34+]]-P_A[[#This Row],[35+]]</f>
        <v>1.5999999999999999E-4</v>
      </c>
      <c r="BY162" s="5">
        <f>P_A[[#This Row],[35+]]-P_A[[#This Row],[36+]]</f>
        <v>6.0000000000000002E-5</v>
      </c>
      <c r="BZ162" s="5">
        <f>P_A[[#This Row],[36+]]-P_A[[#This Row],[37+]]</f>
        <v>4.0000000000000003E-5</v>
      </c>
      <c r="CA162" s="5">
        <f>P_A[[#This Row],[37+]]-P_A[[#This Row],[38+]]</f>
        <v>0</v>
      </c>
      <c r="CB162" s="5">
        <f>P_A[[#This Row],[38+]]-P_A[[#This Row],[39+]]</f>
        <v>0</v>
      </c>
      <c r="CC162" s="5">
        <f>P_A[[#This Row],[39+]]-P_A[[#This Row],[40+]]</f>
        <v>0</v>
      </c>
      <c r="CD162" s="5">
        <f>P_A[[#This Row],[40+]]-P_A[[#This Row],[41+]]</f>
        <v>0</v>
      </c>
      <c r="CE162" s="5">
        <f>P_A[[#This Row],[41+]]-P_A[[#This Row],[42+]]</f>
        <v>0</v>
      </c>
      <c r="CF162" s="5">
        <f>P_A[[#This Row],[42+]]-P_A[[#This Row],[43+]]</f>
        <v>0</v>
      </c>
      <c r="CG162" s="5">
        <f>P_A[[#This Row],[43+]]-P_A[[#This Row],[44+]]</f>
        <v>0</v>
      </c>
      <c r="CH162" s="5">
        <f>P_A[[#This Row],[44+]]-P_A[[#This Row],[45+]]</f>
        <v>0</v>
      </c>
      <c r="CI162" s="5">
        <f>P_A[[#This Row],[45+]]-P_A[[#This Row],[46+]]</f>
        <v>0</v>
      </c>
      <c r="CJ162" s="5">
        <f>P_A[[#This Row],[46+]]-P_A[[#This Row],[47+]]</f>
        <v>0</v>
      </c>
      <c r="CK162" s="5">
        <f>P_A[[#This Row],[47+]]-P_A[[#This Row],[48+]]</f>
        <v>0</v>
      </c>
      <c r="CL162" s="5">
        <f>P_A[[#This Row],[48+]]-P_A[[#This Row],[49+]]</f>
        <v>0</v>
      </c>
    </row>
    <row r="163" spans="1:90" x14ac:dyDescent="0.25">
      <c r="A163" s="10">
        <v>22400795</v>
      </c>
      <c r="B163" t="s">
        <v>270</v>
      </c>
      <c r="C163" t="s">
        <v>155</v>
      </c>
      <c r="D163" s="11">
        <v>0.89583333333333337</v>
      </c>
      <c r="E163" s="9" t="str">
        <f>HYPERLINK("https://www.nba.com/stats/player/1626164/boxscores-traditional", "Devin Booker")</f>
        <v>Devin Booker</v>
      </c>
      <c r="F163">
        <v>34.200000000000003</v>
      </c>
      <c r="G163" s="4">
        <v>13.029</v>
      </c>
      <c r="H163" s="3">
        <v>0.97777999999999998</v>
      </c>
      <c r="I163" s="3">
        <v>0.97319999999999995</v>
      </c>
      <c r="J163" s="3">
        <v>0.96855999999999998</v>
      </c>
      <c r="K163" s="3">
        <v>0.96245999999999998</v>
      </c>
      <c r="L163" s="3">
        <v>0.95543</v>
      </c>
      <c r="M163" s="3">
        <v>0.94845000000000002</v>
      </c>
      <c r="N163" s="3">
        <v>0.93942999999999999</v>
      </c>
      <c r="O163" s="3">
        <v>0.92922000000000005</v>
      </c>
      <c r="P163" s="3">
        <v>0.91923999999999995</v>
      </c>
      <c r="Q163" s="3">
        <v>0.90658000000000005</v>
      </c>
      <c r="R163" s="3">
        <v>0.89251000000000003</v>
      </c>
      <c r="S163" s="3">
        <v>0.879</v>
      </c>
      <c r="T163" s="3">
        <v>0.86214000000000002</v>
      </c>
      <c r="U163" s="3">
        <v>0.84375</v>
      </c>
      <c r="V163" s="3">
        <v>0.82638999999999996</v>
      </c>
      <c r="W163" s="3">
        <v>0.80510999999999999</v>
      </c>
      <c r="X163" s="3">
        <v>0.7823</v>
      </c>
      <c r="Y163" s="3">
        <v>0.76114999999999999</v>
      </c>
      <c r="Z163" s="3">
        <v>0.73565000000000003</v>
      </c>
      <c r="AA163" s="3">
        <v>0.70884000000000003</v>
      </c>
      <c r="AB163" s="3">
        <v>0.68439000000000005</v>
      </c>
      <c r="AC163" s="3">
        <v>0.65542</v>
      </c>
      <c r="AD163" s="3">
        <v>0.62551999999999996</v>
      </c>
      <c r="AE163" s="3">
        <v>0.59870999999999996</v>
      </c>
      <c r="AF163" s="3">
        <v>0.56749000000000005</v>
      </c>
      <c r="AG163" s="3">
        <v>0.53586</v>
      </c>
      <c r="AH163" s="3">
        <v>0.50797999999999999</v>
      </c>
      <c r="AI163" s="3">
        <v>0.47608</v>
      </c>
      <c r="AJ163" s="3">
        <v>0.44433</v>
      </c>
      <c r="AK163" s="3">
        <v>0.41682999999999998</v>
      </c>
      <c r="AL163" s="3">
        <v>0.38590999999999998</v>
      </c>
      <c r="AM163" s="3">
        <v>0.35569000000000001</v>
      </c>
      <c r="AN163" s="3">
        <v>0.32635999999999998</v>
      </c>
      <c r="AO163" s="3">
        <v>0.30153000000000002</v>
      </c>
      <c r="AP163" s="3">
        <v>0.27424999999999999</v>
      </c>
      <c r="AQ163" s="3">
        <v>0.24825</v>
      </c>
      <c r="AR163" s="3">
        <v>0.22663</v>
      </c>
      <c r="AS163" s="3">
        <v>0.20327000000000001</v>
      </c>
      <c r="AT163" s="3">
        <v>0.18140999999999999</v>
      </c>
      <c r="AU163" s="3">
        <v>0.16353999999999999</v>
      </c>
      <c r="AV163" s="3">
        <v>0.14457</v>
      </c>
      <c r="AW163" s="3">
        <v>0.12714</v>
      </c>
      <c r="AX163" s="5">
        <f>P_A[[#This Row],[8+]]-P_A[[#This Row],[9+]]</f>
        <v>4.5800000000000285E-3</v>
      </c>
      <c r="AY163" s="5">
        <f>P_A[[#This Row],[9+]]-P_A[[#This Row],[10+]]</f>
        <v>4.6399999999999775E-3</v>
      </c>
      <c r="AZ163" s="5">
        <f>P_A[[#This Row],[10+]]-P_A[[#This Row],[11+]]</f>
        <v>6.0999999999999943E-3</v>
      </c>
      <c r="BA163" s="5">
        <f>P_A[[#This Row],[11+]]-P_A[[#This Row],[12+]]</f>
        <v>7.0299999999999807E-3</v>
      </c>
      <c r="BB163" s="5">
        <f>P_A[[#This Row],[12+]]-P_A[[#This Row],[13+]]</f>
        <v>6.9799999999999862E-3</v>
      </c>
      <c r="BC163" s="5">
        <f>P_A[[#This Row],[13+]]-P_A[[#This Row],[14+]]</f>
        <v>9.020000000000028E-3</v>
      </c>
      <c r="BD163" s="5">
        <f>P_A[[#This Row],[14+]]-P_A[[#This Row],[15+]]</f>
        <v>1.0209999999999941E-2</v>
      </c>
      <c r="BE163" s="5">
        <f>P_A[[#This Row],[15+]]-P_A[[#This Row],[16+]]</f>
        <v>9.9800000000000999E-3</v>
      </c>
      <c r="BF163" s="5">
        <f>P_A[[#This Row],[16+]]-P_A[[#This Row],[17+]]</f>
        <v>1.2659999999999894E-2</v>
      </c>
      <c r="BG163" s="5">
        <f>P_A[[#This Row],[17+]]-P_A[[#This Row],[18+]]</f>
        <v>1.4070000000000027E-2</v>
      </c>
      <c r="BH163" s="5">
        <f>P_A[[#This Row],[18+]]-P_A[[#This Row],[19+]]</f>
        <v>1.3510000000000022E-2</v>
      </c>
      <c r="BI163" s="5">
        <f>P_A[[#This Row],[19+]]-P_A[[#This Row],[20+]]</f>
        <v>1.6859999999999986E-2</v>
      </c>
      <c r="BJ163" s="5">
        <f>P_A[[#This Row],[20+]]-P_A[[#This Row],[21+]]</f>
        <v>1.8390000000000017E-2</v>
      </c>
      <c r="BK163" s="5">
        <f>P_A[[#This Row],[21+]]-P_A[[#This Row],[22+]]</f>
        <v>1.7360000000000042E-2</v>
      </c>
      <c r="BL163" s="5">
        <f>P_A[[#This Row],[22+]]-P_A[[#This Row],[23+]]</f>
        <v>2.1279999999999966E-2</v>
      </c>
      <c r="BM163" s="5">
        <f>P_A[[#This Row],[23+]]-P_A[[#This Row],[24+]]</f>
        <v>2.2809999999999997E-2</v>
      </c>
      <c r="BN163" s="5">
        <f>P_A[[#This Row],[24+]]-P_A[[#This Row],[25+]]</f>
        <v>2.1150000000000002E-2</v>
      </c>
      <c r="BO163" s="5">
        <f>P_A[[#This Row],[25+]]-P_A[[#This Row],[26+]]</f>
        <v>2.5499999999999967E-2</v>
      </c>
      <c r="BP163" s="5">
        <f>P_A[[#This Row],[26+]]-P_A[[#This Row],[27+]]</f>
        <v>2.681E-2</v>
      </c>
      <c r="BQ163" s="5">
        <f>P_A[[#This Row],[27+]]-P_A[[#This Row],[28+]]</f>
        <v>2.4449999999999972E-2</v>
      </c>
      <c r="BR163" s="5">
        <f>P_A[[#This Row],[28+]]-P_A[[#This Row],[29+]]</f>
        <v>2.8970000000000051E-2</v>
      </c>
      <c r="BS163" s="5">
        <f>P_A[[#This Row],[29+]]-P_A[[#This Row],[30+]]</f>
        <v>2.9900000000000038E-2</v>
      </c>
      <c r="BT163" s="5">
        <f>P_A[[#This Row],[30+]]-P_A[[#This Row],[31+]]</f>
        <v>2.681E-2</v>
      </c>
      <c r="BU163" s="5">
        <f>P_A[[#This Row],[31+]]-P_A[[#This Row],[32+]]</f>
        <v>3.1219999999999914E-2</v>
      </c>
      <c r="BV163" s="5">
        <f>P_A[[#This Row],[32+]]-P_A[[#This Row],[33+]]</f>
        <v>3.1630000000000047E-2</v>
      </c>
      <c r="BW163" s="5">
        <f>P_A[[#This Row],[33+]]-P_A[[#This Row],[34+]]</f>
        <v>2.7880000000000016E-2</v>
      </c>
      <c r="BX163" s="5">
        <f>P_A[[#This Row],[34+]]-P_A[[#This Row],[35+]]</f>
        <v>3.1899999999999984E-2</v>
      </c>
      <c r="BY163" s="5">
        <f>P_A[[#This Row],[35+]]-P_A[[#This Row],[36+]]</f>
        <v>3.175E-2</v>
      </c>
      <c r="BZ163" s="5">
        <f>P_A[[#This Row],[36+]]-P_A[[#This Row],[37+]]</f>
        <v>2.7500000000000024E-2</v>
      </c>
      <c r="CA163" s="5">
        <f>P_A[[#This Row],[37+]]-P_A[[#This Row],[38+]]</f>
        <v>3.0920000000000003E-2</v>
      </c>
      <c r="CB163" s="5">
        <f>P_A[[#This Row],[38+]]-P_A[[#This Row],[39+]]</f>
        <v>3.0219999999999969E-2</v>
      </c>
      <c r="CC163" s="5">
        <f>P_A[[#This Row],[39+]]-P_A[[#This Row],[40+]]</f>
        <v>2.9330000000000023E-2</v>
      </c>
      <c r="CD163" s="5">
        <f>P_A[[#This Row],[40+]]-P_A[[#This Row],[41+]]</f>
        <v>2.4829999999999963E-2</v>
      </c>
      <c r="CE163" s="5">
        <f>P_A[[#This Row],[41+]]-P_A[[#This Row],[42+]]</f>
        <v>2.7280000000000026E-2</v>
      </c>
      <c r="CF163" s="5">
        <f>P_A[[#This Row],[42+]]-P_A[[#This Row],[43+]]</f>
        <v>2.5999999999999995E-2</v>
      </c>
      <c r="CG163" s="5">
        <f>P_A[[#This Row],[43+]]-P_A[[#This Row],[44+]]</f>
        <v>2.162E-2</v>
      </c>
      <c r="CH163" s="5">
        <f>P_A[[#This Row],[44+]]-P_A[[#This Row],[45+]]</f>
        <v>2.3359999999999992E-2</v>
      </c>
      <c r="CI163" s="5">
        <f>P_A[[#This Row],[45+]]-P_A[[#This Row],[46+]]</f>
        <v>2.1860000000000018E-2</v>
      </c>
      <c r="CJ163" s="5">
        <f>P_A[[#This Row],[46+]]-P_A[[#This Row],[47+]]</f>
        <v>1.7869999999999997E-2</v>
      </c>
      <c r="CK163" s="5">
        <f>P_A[[#This Row],[47+]]-P_A[[#This Row],[48+]]</f>
        <v>1.8969999999999987E-2</v>
      </c>
      <c r="CL163" s="5">
        <f>P_A[[#This Row],[48+]]-P_A[[#This Row],[49+]]</f>
        <v>1.7430000000000001E-2</v>
      </c>
    </row>
    <row r="164" spans="1:90" x14ac:dyDescent="0.25">
      <c r="A164" s="10">
        <v>22400795</v>
      </c>
      <c r="B164" t="s">
        <v>270</v>
      </c>
      <c r="C164" t="s">
        <v>155</v>
      </c>
      <c r="D164" s="11">
        <v>0.89583333333333337</v>
      </c>
      <c r="E164" s="9" t="str">
        <f>HYPERLINK("https://www.nba.com/stats/player/1629626/boxscores-traditional", "Bol Bol")</f>
        <v>Bol Bol</v>
      </c>
      <c r="F164">
        <v>14.4</v>
      </c>
      <c r="G164" s="4">
        <v>5.8860000000000001</v>
      </c>
      <c r="H164" s="3">
        <v>0.86214000000000002</v>
      </c>
      <c r="I164" s="3">
        <v>0.82121</v>
      </c>
      <c r="J164" s="3">
        <v>0.77337</v>
      </c>
      <c r="K164" s="3">
        <v>0.71904000000000001</v>
      </c>
      <c r="L164" s="3">
        <v>0.65910000000000002</v>
      </c>
      <c r="M164" s="3">
        <v>0.59482999999999997</v>
      </c>
      <c r="N164" s="3">
        <v>0.52790000000000004</v>
      </c>
      <c r="O164" s="3">
        <v>0.46017000000000002</v>
      </c>
      <c r="P164" s="3">
        <v>0.39357999999999999</v>
      </c>
      <c r="Q164" s="3">
        <v>0.32996999999999999</v>
      </c>
      <c r="R164" s="3">
        <v>0.27093</v>
      </c>
      <c r="S164" s="3">
        <v>0.2177</v>
      </c>
      <c r="T164" s="3">
        <v>0.17105999999999999</v>
      </c>
      <c r="U164" s="3">
        <v>0.13136</v>
      </c>
      <c r="V164" s="3">
        <v>9.8530000000000006E-2</v>
      </c>
      <c r="W164" s="3">
        <v>7.2150000000000006E-2</v>
      </c>
      <c r="X164" s="3">
        <v>5.1549999999999999E-2</v>
      </c>
      <c r="Y164" s="3">
        <v>3.5929999999999997E-2</v>
      </c>
      <c r="Z164" s="3">
        <v>2.4420000000000001E-2</v>
      </c>
      <c r="AA164" s="3">
        <v>1.618E-2</v>
      </c>
      <c r="AB164" s="3">
        <v>1.044E-2</v>
      </c>
      <c r="AC164" s="3">
        <v>6.5700000000000003E-3</v>
      </c>
      <c r="AD164" s="3">
        <v>4.0200000000000001E-3</v>
      </c>
      <c r="AE164" s="3">
        <v>2.3999999999999998E-3</v>
      </c>
      <c r="AF164" s="3">
        <v>1.39E-3</v>
      </c>
      <c r="AG164" s="3">
        <v>7.9000000000000001E-4</v>
      </c>
      <c r="AH164" s="3">
        <v>4.2999999999999999E-4</v>
      </c>
      <c r="AI164" s="3">
        <v>2.3000000000000001E-4</v>
      </c>
      <c r="AJ164" s="3">
        <v>1.2E-4</v>
      </c>
      <c r="AK164" s="3">
        <v>6.0000000000000002E-5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5">
        <f>P_A[[#This Row],[8+]]-P_A[[#This Row],[9+]]</f>
        <v>4.0930000000000022E-2</v>
      </c>
      <c r="AY164" s="5">
        <f>P_A[[#This Row],[9+]]-P_A[[#This Row],[10+]]</f>
        <v>4.7839999999999994E-2</v>
      </c>
      <c r="AZ164" s="5">
        <f>P_A[[#This Row],[10+]]-P_A[[#This Row],[11+]]</f>
        <v>5.4329999999999989E-2</v>
      </c>
      <c r="BA164" s="5">
        <f>P_A[[#This Row],[11+]]-P_A[[#This Row],[12+]]</f>
        <v>5.9939999999999993E-2</v>
      </c>
      <c r="BB164" s="5">
        <f>P_A[[#This Row],[12+]]-P_A[[#This Row],[13+]]</f>
        <v>6.4270000000000049E-2</v>
      </c>
      <c r="BC164" s="5">
        <f>P_A[[#This Row],[13+]]-P_A[[#This Row],[14+]]</f>
        <v>6.6929999999999934E-2</v>
      </c>
      <c r="BD164" s="5">
        <f>P_A[[#This Row],[14+]]-P_A[[#This Row],[15+]]</f>
        <v>6.7730000000000012E-2</v>
      </c>
      <c r="BE164" s="5">
        <f>P_A[[#This Row],[15+]]-P_A[[#This Row],[16+]]</f>
        <v>6.6590000000000038E-2</v>
      </c>
      <c r="BF164" s="5">
        <f>P_A[[#This Row],[16+]]-P_A[[#This Row],[17+]]</f>
        <v>6.361E-2</v>
      </c>
      <c r="BG164" s="5">
        <f>P_A[[#This Row],[17+]]-P_A[[#This Row],[18+]]</f>
        <v>5.9039999999999981E-2</v>
      </c>
      <c r="BH164" s="5">
        <f>P_A[[#This Row],[18+]]-P_A[[#This Row],[19+]]</f>
        <v>5.323E-2</v>
      </c>
      <c r="BI164" s="5">
        <f>P_A[[#This Row],[19+]]-P_A[[#This Row],[20+]]</f>
        <v>4.6640000000000015E-2</v>
      </c>
      <c r="BJ164" s="5">
        <f>P_A[[#This Row],[20+]]-P_A[[#This Row],[21+]]</f>
        <v>3.9699999999999985E-2</v>
      </c>
      <c r="BK164" s="5">
        <f>P_A[[#This Row],[21+]]-P_A[[#This Row],[22+]]</f>
        <v>3.2829999999999998E-2</v>
      </c>
      <c r="BL164" s="5">
        <f>P_A[[#This Row],[22+]]-P_A[[#This Row],[23+]]</f>
        <v>2.6380000000000001E-2</v>
      </c>
      <c r="BM164" s="5">
        <f>P_A[[#This Row],[23+]]-P_A[[#This Row],[24+]]</f>
        <v>2.0600000000000007E-2</v>
      </c>
      <c r="BN164" s="5">
        <f>P_A[[#This Row],[24+]]-P_A[[#This Row],[25+]]</f>
        <v>1.5620000000000002E-2</v>
      </c>
      <c r="BO164" s="5">
        <f>P_A[[#This Row],[25+]]-P_A[[#This Row],[26+]]</f>
        <v>1.1509999999999996E-2</v>
      </c>
      <c r="BP164" s="5">
        <f>P_A[[#This Row],[26+]]-P_A[[#This Row],[27+]]</f>
        <v>8.2400000000000008E-3</v>
      </c>
      <c r="BQ164" s="5">
        <f>P_A[[#This Row],[27+]]-P_A[[#This Row],[28+]]</f>
        <v>5.7400000000000003E-3</v>
      </c>
      <c r="BR164" s="5">
        <f>P_A[[#This Row],[28+]]-P_A[[#This Row],[29+]]</f>
        <v>3.8699999999999993E-3</v>
      </c>
      <c r="BS164" s="5">
        <f>P_A[[#This Row],[29+]]-P_A[[#This Row],[30+]]</f>
        <v>2.5500000000000002E-3</v>
      </c>
      <c r="BT164" s="5">
        <f>P_A[[#This Row],[30+]]-P_A[[#This Row],[31+]]</f>
        <v>1.6200000000000003E-3</v>
      </c>
      <c r="BU164" s="5">
        <f>P_A[[#This Row],[31+]]-P_A[[#This Row],[32+]]</f>
        <v>1.0099999999999998E-3</v>
      </c>
      <c r="BV164" s="5">
        <f>P_A[[#This Row],[32+]]-P_A[[#This Row],[33+]]</f>
        <v>5.9999999999999995E-4</v>
      </c>
      <c r="BW164" s="5">
        <f>P_A[[#This Row],[33+]]-P_A[[#This Row],[34+]]</f>
        <v>3.6000000000000002E-4</v>
      </c>
      <c r="BX164" s="5">
        <f>P_A[[#This Row],[34+]]-P_A[[#This Row],[35+]]</f>
        <v>1.9999999999999998E-4</v>
      </c>
      <c r="BY164" s="5">
        <f>P_A[[#This Row],[35+]]-P_A[[#This Row],[36+]]</f>
        <v>1.1E-4</v>
      </c>
      <c r="BZ164" s="5">
        <f>P_A[[#This Row],[36+]]-P_A[[#This Row],[37+]]</f>
        <v>6.0000000000000002E-5</v>
      </c>
      <c r="CA164" s="5">
        <f>P_A[[#This Row],[37+]]-P_A[[#This Row],[38+]]</f>
        <v>6.0000000000000002E-5</v>
      </c>
      <c r="CB164" s="5">
        <f>P_A[[#This Row],[38+]]-P_A[[#This Row],[39+]]</f>
        <v>0</v>
      </c>
      <c r="CC164" s="5">
        <f>P_A[[#This Row],[39+]]-P_A[[#This Row],[40+]]</f>
        <v>0</v>
      </c>
      <c r="CD164" s="5">
        <f>P_A[[#This Row],[40+]]-P_A[[#This Row],[41+]]</f>
        <v>0</v>
      </c>
      <c r="CE164" s="5">
        <f>P_A[[#This Row],[41+]]-P_A[[#This Row],[42+]]</f>
        <v>0</v>
      </c>
      <c r="CF164" s="5">
        <f>P_A[[#This Row],[42+]]-P_A[[#This Row],[43+]]</f>
        <v>0</v>
      </c>
      <c r="CG164" s="5">
        <f>P_A[[#This Row],[43+]]-P_A[[#This Row],[44+]]</f>
        <v>0</v>
      </c>
      <c r="CH164" s="5">
        <f>P_A[[#This Row],[44+]]-P_A[[#This Row],[45+]]</f>
        <v>0</v>
      </c>
      <c r="CI164" s="5">
        <f>P_A[[#This Row],[45+]]-P_A[[#This Row],[46+]]</f>
        <v>0</v>
      </c>
      <c r="CJ164" s="5">
        <f>P_A[[#This Row],[46+]]-P_A[[#This Row],[47+]]</f>
        <v>0</v>
      </c>
      <c r="CK164" s="5">
        <f>P_A[[#This Row],[47+]]-P_A[[#This Row],[48+]]</f>
        <v>0</v>
      </c>
      <c r="CL164" s="5">
        <f>P_A[[#This Row],[48+]]-P_A[[#This Row],[49+]]</f>
        <v>0</v>
      </c>
    </row>
    <row r="165" spans="1:90" x14ac:dyDescent="0.25">
      <c r="A165" s="10">
        <v>22400795</v>
      </c>
      <c r="B165" t="s">
        <v>270</v>
      </c>
      <c r="C165" t="s">
        <v>155</v>
      </c>
      <c r="D165" s="11">
        <v>0.89583333333333337</v>
      </c>
      <c r="E165" s="9" t="str">
        <f>HYPERLINK("https://www.nba.com/stats/player/1628960/boxscores-traditional", "Grayson Allen")</f>
        <v>Grayson Allen</v>
      </c>
      <c r="F165">
        <v>13.8</v>
      </c>
      <c r="G165" s="4">
        <v>7.194</v>
      </c>
      <c r="H165" s="3">
        <v>0.79103000000000001</v>
      </c>
      <c r="I165" s="3">
        <v>0.74856999999999996</v>
      </c>
      <c r="J165" s="3">
        <v>0.70194000000000001</v>
      </c>
      <c r="K165" s="3">
        <v>0.65173000000000003</v>
      </c>
      <c r="L165" s="3">
        <v>0.59870999999999996</v>
      </c>
      <c r="M165" s="3">
        <v>0.54379999999999995</v>
      </c>
      <c r="N165" s="3">
        <v>0.48803000000000002</v>
      </c>
      <c r="O165" s="3">
        <v>0.43251000000000001</v>
      </c>
      <c r="P165" s="3">
        <v>0.37828000000000001</v>
      </c>
      <c r="Q165" s="3">
        <v>0.32996999999999999</v>
      </c>
      <c r="R165" s="3">
        <v>0.28095999999999999</v>
      </c>
      <c r="S165" s="3">
        <v>0.23576</v>
      </c>
      <c r="T165" s="3">
        <v>0.19489000000000001</v>
      </c>
      <c r="U165" s="3">
        <v>0.15866</v>
      </c>
      <c r="V165" s="3">
        <v>0.12714</v>
      </c>
      <c r="W165" s="3">
        <v>0.10027</v>
      </c>
      <c r="X165" s="3">
        <v>7.7799999999999994E-2</v>
      </c>
      <c r="Y165" s="3">
        <v>5.9380000000000002E-2</v>
      </c>
      <c r="Z165" s="3">
        <v>4.4569999999999999E-2</v>
      </c>
      <c r="AA165" s="3">
        <v>3.3619999999999997E-2</v>
      </c>
      <c r="AB165" s="3">
        <v>2.4420000000000001E-2</v>
      </c>
      <c r="AC165" s="3">
        <v>1.7430000000000001E-2</v>
      </c>
      <c r="AD165" s="3">
        <v>1.222E-2</v>
      </c>
      <c r="AE165" s="3">
        <v>8.4200000000000004E-3</v>
      </c>
      <c r="AF165" s="3">
        <v>5.7000000000000002E-3</v>
      </c>
      <c r="AG165" s="3">
        <v>3.79E-3</v>
      </c>
      <c r="AH165" s="3">
        <v>2.48E-3</v>
      </c>
      <c r="AI165" s="3">
        <v>1.5900000000000001E-3</v>
      </c>
      <c r="AJ165" s="3">
        <v>1E-3</v>
      </c>
      <c r="AK165" s="3">
        <v>6.4000000000000005E-4</v>
      </c>
      <c r="AL165" s="3">
        <v>3.8999999999999999E-4</v>
      </c>
      <c r="AM165" s="3">
        <v>2.3000000000000001E-4</v>
      </c>
      <c r="AN165" s="3">
        <v>1.3999999999999999E-4</v>
      </c>
      <c r="AO165" s="3">
        <v>8.0000000000000007E-5</v>
      </c>
      <c r="AP165" s="3">
        <v>4.0000000000000003E-5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P_A[[#This Row],[8+]]-P_A[[#This Row],[9+]]</f>
        <v>4.2460000000000053E-2</v>
      </c>
      <c r="AY165" s="5">
        <f>P_A[[#This Row],[9+]]-P_A[[#This Row],[10+]]</f>
        <v>4.6629999999999949E-2</v>
      </c>
      <c r="AZ165" s="5">
        <f>P_A[[#This Row],[10+]]-P_A[[#This Row],[11+]]</f>
        <v>5.0209999999999977E-2</v>
      </c>
      <c r="BA165" s="5">
        <f>P_A[[#This Row],[11+]]-P_A[[#This Row],[12+]]</f>
        <v>5.3020000000000067E-2</v>
      </c>
      <c r="BB165" s="5">
        <f>P_A[[#This Row],[12+]]-P_A[[#This Row],[13+]]</f>
        <v>5.4910000000000014E-2</v>
      </c>
      <c r="BC165" s="5">
        <f>P_A[[#This Row],[13+]]-P_A[[#This Row],[14+]]</f>
        <v>5.5769999999999931E-2</v>
      </c>
      <c r="BD165" s="5">
        <f>P_A[[#This Row],[14+]]-P_A[[#This Row],[15+]]</f>
        <v>5.5520000000000014E-2</v>
      </c>
      <c r="BE165" s="5">
        <f>P_A[[#This Row],[15+]]-P_A[[#This Row],[16+]]</f>
        <v>5.423E-2</v>
      </c>
      <c r="BF165" s="5">
        <f>P_A[[#This Row],[16+]]-P_A[[#This Row],[17+]]</f>
        <v>4.831000000000002E-2</v>
      </c>
      <c r="BG165" s="5">
        <f>P_A[[#This Row],[17+]]-P_A[[#This Row],[18+]]</f>
        <v>4.9009999999999998E-2</v>
      </c>
      <c r="BH165" s="5">
        <f>P_A[[#This Row],[18+]]-P_A[[#This Row],[19+]]</f>
        <v>4.519999999999999E-2</v>
      </c>
      <c r="BI165" s="5">
        <f>P_A[[#This Row],[19+]]-P_A[[#This Row],[20+]]</f>
        <v>4.086999999999999E-2</v>
      </c>
      <c r="BJ165" s="5">
        <f>P_A[[#This Row],[20+]]-P_A[[#This Row],[21+]]</f>
        <v>3.6230000000000012E-2</v>
      </c>
      <c r="BK165" s="5">
        <f>P_A[[#This Row],[21+]]-P_A[[#This Row],[22+]]</f>
        <v>3.1519999999999992E-2</v>
      </c>
      <c r="BL165" s="5">
        <f>P_A[[#This Row],[22+]]-P_A[[#This Row],[23+]]</f>
        <v>2.6870000000000005E-2</v>
      </c>
      <c r="BM165" s="5">
        <f>P_A[[#This Row],[23+]]-P_A[[#This Row],[24+]]</f>
        <v>2.2470000000000004E-2</v>
      </c>
      <c r="BN165" s="5">
        <f>P_A[[#This Row],[24+]]-P_A[[#This Row],[25+]]</f>
        <v>1.8419999999999992E-2</v>
      </c>
      <c r="BO165" s="5">
        <f>P_A[[#This Row],[25+]]-P_A[[#This Row],[26+]]</f>
        <v>1.4810000000000004E-2</v>
      </c>
      <c r="BP165" s="5">
        <f>P_A[[#This Row],[26+]]-P_A[[#This Row],[27+]]</f>
        <v>1.0950000000000001E-2</v>
      </c>
      <c r="BQ165" s="5">
        <f>P_A[[#This Row],[27+]]-P_A[[#This Row],[28+]]</f>
        <v>9.1999999999999964E-3</v>
      </c>
      <c r="BR165" s="5">
        <f>P_A[[#This Row],[28+]]-P_A[[#This Row],[29+]]</f>
        <v>6.9899999999999997E-3</v>
      </c>
      <c r="BS165" s="5">
        <f>P_A[[#This Row],[29+]]-P_A[[#This Row],[30+]]</f>
        <v>5.2100000000000011E-3</v>
      </c>
      <c r="BT165" s="5">
        <f>P_A[[#This Row],[30+]]-P_A[[#This Row],[31+]]</f>
        <v>3.7999999999999996E-3</v>
      </c>
      <c r="BU165" s="5">
        <f>P_A[[#This Row],[31+]]-P_A[[#This Row],[32+]]</f>
        <v>2.7200000000000002E-3</v>
      </c>
      <c r="BV165" s="5">
        <f>P_A[[#This Row],[32+]]-P_A[[#This Row],[33+]]</f>
        <v>1.9100000000000002E-3</v>
      </c>
      <c r="BW165" s="5">
        <f>P_A[[#This Row],[33+]]-P_A[[#This Row],[34+]]</f>
        <v>1.31E-3</v>
      </c>
      <c r="BX165" s="5">
        <f>P_A[[#This Row],[34+]]-P_A[[#This Row],[35+]]</f>
        <v>8.8999999999999995E-4</v>
      </c>
      <c r="BY165" s="5">
        <f>P_A[[#This Row],[35+]]-P_A[[#This Row],[36+]]</f>
        <v>5.9000000000000003E-4</v>
      </c>
      <c r="BZ165" s="5">
        <f>P_A[[#This Row],[36+]]-P_A[[#This Row],[37+]]</f>
        <v>3.5999999999999997E-4</v>
      </c>
      <c r="CA165" s="5">
        <f>P_A[[#This Row],[37+]]-P_A[[#This Row],[38+]]</f>
        <v>2.5000000000000006E-4</v>
      </c>
      <c r="CB165" s="5">
        <f>P_A[[#This Row],[38+]]-P_A[[#This Row],[39+]]</f>
        <v>1.5999999999999999E-4</v>
      </c>
      <c r="CC165" s="5">
        <f>P_A[[#This Row],[39+]]-P_A[[#This Row],[40+]]</f>
        <v>9.0000000000000019E-5</v>
      </c>
      <c r="CD165" s="5">
        <f>P_A[[#This Row],[40+]]-P_A[[#This Row],[41+]]</f>
        <v>5.9999999999999981E-5</v>
      </c>
      <c r="CE165" s="5">
        <f>P_A[[#This Row],[41+]]-P_A[[#This Row],[42+]]</f>
        <v>4.0000000000000003E-5</v>
      </c>
      <c r="CF165" s="5">
        <f>P_A[[#This Row],[42+]]-P_A[[#This Row],[43+]]</f>
        <v>4.0000000000000003E-5</v>
      </c>
      <c r="CG165" s="5">
        <f>P_A[[#This Row],[43+]]-P_A[[#This Row],[44+]]</f>
        <v>0</v>
      </c>
      <c r="CH165" s="5">
        <f>P_A[[#This Row],[44+]]-P_A[[#This Row],[45+]]</f>
        <v>0</v>
      </c>
      <c r="CI165" s="5">
        <f>P_A[[#This Row],[45+]]-P_A[[#This Row],[46+]]</f>
        <v>0</v>
      </c>
      <c r="CJ165" s="5">
        <f>P_A[[#This Row],[46+]]-P_A[[#This Row],[47+]]</f>
        <v>0</v>
      </c>
      <c r="CK165" s="5">
        <f>P_A[[#This Row],[47+]]-P_A[[#This Row],[48+]]</f>
        <v>0</v>
      </c>
      <c r="CL165" s="5">
        <f>P_A[[#This Row],[48+]]-P_A[[#This Row],[49+]]</f>
        <v>0</v>
      </c>
    </row>
    <row r="166" spans="1:90" x14ac:dyDescent="0.25">
      <c r="A166" s="10">
        <v>22400795</v>
      </c>
      <c r="B166" t="s">
        <v>270</v>
      </c>
      <c r="C166" t="s">
        <v>155</v>
      </c>
      <c r="D166" s="11">
        <v>0.89583333333333337</v>
      </c>
      <c r="E166" s="9" t="str">
        <f>HYPERLINK("https://www.nba.com/stats/player/1630208/boxscores-traditional", "Nick Richards")</f>
        <v>Nick Richards</v>
      </c>
      <c r="F166">
        <v>8.1999999999999993</v>
      </c>
      <c r="G166" s="4">
        <v>2.786</v>
      </c>
      <c r="H166" s="3">
        <v>0.52790000000000004</v>
      </c>
      <c r="I166" s="3">
        <v>0.38590999999999998</v>
      </c>
      <c r="J166" s="3">
        <v>0.25785000000000002</v>
      </c>
      <c r="K166" s="3">
        <v>0.15625</v>
      </c>
      <c r="L166" s="3">
        <v>8.6910000000000001E-2</v>
      </c>
      <c r="M166" s="3">
        <v>4.2720000000000001E-2</v>
      </c>
      <c r="N166" s="3">
        <v>1.8759999999999999E-2</v>
      </c>
      <c r="O166" s="3">
        <v>7.3400000000000002E-3</v>
      </c>
      <c r="P166" s="3">
        <v>2.5600000000000002E-3</v>
      </c>
      <c r="Q166" s="3">
        <v>7.9000000000000001E-4</v>
      </c>
      <c r="R166" s="3">
        <v>2.2000000000000001E-4</v>
      </c>
      <c r="S166" s="3">
        <v>5.0000000000000002E-5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P_A[[#This Row],[8+]]-P_A[[#This Row],[9+]]</f>
        <v>0.14199000000000006</v>
      </c>
      <c r="AY166" s="5">
        <f>P_A[[#This Row],[9+]]-P_A[[#This Row],[10+]]</f>
        <v>0.12805999999999995</v>
      </c>
      <c r="AZ166" s="5">
        <f>P_A[[#This Row],[10+]]-P_A[[#This Row],[11+]]</f>
        <v>0.10160000000000002</v>
      </c>
      <c r="BA166" s="5">
        <f>P_A[[#This Row],[11+]]-P_A[[#This Row],[12+]]</f>
        <v>6.9339999999999999E-2</v>
      </c>
      <c r="BB166" s="5">
        <f>P_A[[#This Row],[12+]]-P_A[[#This Row],[13+]]</f>
        <v>4.419E-2</v>
      </c>
      <c r="BC166" s="5">
        <f>P_A[[#This Row],[13+]]-P_A[[#This Row],[14+]]</f>
        <v>2.3960000000000002E-2</v>
      </c>
      <c r="BD166" s="5">
        <f>P_A[[#This Row],[14+]]-P_A[[#This Row],[15+]]</f>
        <v>1.142E-2</v>
      </c>
      <c r="BE166" s="5">
        <f>P_A[[#This Row],[15+]]-P_A[[#This Row],[16+]]</f>
        <v>4.7799999999999995E-3</v>
      </c>
      <c r="BF166" s="5">
        <f>P_A[[#This Row],[16+]]-P_A[[#This Row],[17+]]</f>
        <v>1.7700000000000003E-3</v>
      </c>
      <c r="BG166" s="5">
        <f>P_A[[#This Row],[17+]]-P_A[[#This Row],[18+]]</f>
        <v>5.6999999999999998E-4</v>
      </c>
      <c r="BH166" s="5">
        <f>P_A[[#This Row],[18+]]-P_A[[#This Row],[19+]]</f>
        <v>1.7000000000000001E-4</v>
      </c>
      <c r="BI166" s="5">
        <f>P_A[[#This Row],[19+]]-P_A[[#This Row],[20+]]</f>
        <v>5.0000000000000002E-5</v>
      </c>
      <c r="BJ166" s="5">
        <f>P_A[[#This Row],[20+]]-P_A[[#This Row],[21+]]</f>
        <v>0</v>
      </c>
      <c r="BK166" s="5">
        <f>P_A[[#This Row],[21+]]-P_A[[#This Row],[22+]]</f>
        <v>0</v>
      </c>
      <c r="BL166" s="5">
        <f>P_A[[#This Row],[22+]]-P_A[[#This Row],[23+]]</f>
        <v>0</v>
      </c>
      <c r="BM166" s="5">
        <f>P_A[[#This Row],[23+]]-P_A[[#This Row],[24+]]</f>
        <v>0</v>
      </c>
      <c r="BN166" s="5">
        <f>P_A[[#This Row],[24+]]-P_A[[#This Row],[25+]]</f>
        <v>0</v>
      </c>
      <c r="BO166" s="5">
        <f>P_A[[#This Row],[25+]]-P_A[[#This Row],[26+]]</f>
        <v>0</v>
      </c>
      <c r="BP166" s="5">
        <f>P_A[[#This Row],[26+]]-P_A[[#This Row],[27+]]</f>
        <v>0</v>
      </c>
      <c r="BQ166" s="5">
        <f>P_A[[#This Row],[27+]]-P_A[[#This Row],[28+]]</f>
        <v>0</v>
      </c>
      <c r="BR166" s="5">
        <f>P_A[[#This Row],[28+]]-P_A[[#This Row],[29+]]</f>
        <v>0</v>
      </c>
      <c r="BS166" s="5">
        <f>P_A[[#This Row],[29+]]-P_A[[#This Row],[30+]]</f>
        <v>0</v>
      </c>
      <c r="BT166" s="5">
        <f>P_A[[#This Row],[30+]]-P_A[[#This Row],[31+]]</f>
        <v>0</v>
      </c>
      <c r="BU166" s="5">
        <f>P_A[[#This Row],[31+]]-P_A[[#This Row],[32+]]</f>
        <v>0</v>
      </c>
      <c r="BV166" s="5">
        <f>P_A[[#This Row],[32+]]-P_A[[#This Row],[33+]]</f>
        <v>0</v>
      </c>
      <c r="BW166" s="5">
        <f>P_A[[#This Row],[33+]]-P_A[[#This Row],[34+]]</f>
        <v>0</v>
      </c>
      <c r="BX166" s="5">
        <f>P_A[[#This Row],[34+]]-P_A[[#This Row],[35+]]</f>
        <v>0</v>
      </c>
      <c r="BY166" s="5">
        <f>P_A[[#This Row],[35+]]-P_A[[#This Row],[36+]]</f>
        <v>0</v>
      </c>
      <c r="BZ166" s="5">
        <f>P_A[[#This Row],[36+]]-P_A[[#This Row],[37+]]</f>
        <v>0</v>
      </c>
      <c r="CA166" s="5">
        <f>P_A[[#This Row],[37+]]-P_A[[#This Row],[38+]]</f>
        <v>0</v>
      </c>
      <c r="CB166" s="5">
        <f>P_A[[#This Row],[38+]]-P_A[[#This Row],[39+]]</f>
        <v>0</v>
      </c>
      <c r="CC166" s="5">
        <f>P_A[[#This Row],[39+]]-P_A[[#This Row],[40+]]</f>
        <v>0</v>
      </c>
      <c r="CD166" s="5">
        <f>P_A[[#This Row],[40+]]-P_A[[#This Row],[41+]]</f>
        <v>0</v>
      </c>
      <c r="CE166" s="5">
        <f>P_A[[#This Row],[41+]]-P_A[[#This Row],[42+]]</f>
        <v>0</v>
      </c>
      <c r="CF166" s="5">
        <f>P_A[[#This Row],[42+]]-P_A[[#This Row],[43+]]</f>
        <v>0</v>
      </c>
      <c r="CG166" s="5">
        <f>P_A[[#This Row],[43+]]-P_A[[#This Row],[44+]]</f>
        <v>0</v>
      </c>
      <c r="CH166" s="5">
        <f>P_A[[#This Row],[44+]]-P_A[[#This Row],[45+]]</f>
        <v>0</v>
      </c>
      <c r="CI166" s="5">
        <f>P_A[[#This Row],[45+]]-P_A[[#This Row],[46+]]</f>
        <v>0</v>
      </c>
      <c r="CJ166" s="5">
        <f>P_A[[#This Row],[46+]]-P_A[[#This Row],[47+]]</f>
        <v>0</v>
      </c>
      <c r="CK166" s="5">
        <f>P_A[[#This Row],[47+]]-P_A[[#This Row],[48+]]</f>
        <v>0</v>
      </c>
      <c r="CL166" s="5">
        <f>P_A[[#This Row],[48+]]-P_A[[#This Row],[49+]]</f>
        <v>0</v>
      </c>
    </row>
    <row r="167" spans="1:90" x14ac:dyDescent="0.25">
      <c r="A167" s="10">
        <v>22400796</v>
      </c>
      <c r="B167" t="s">
        <v>77</v>
      </c>
      <c r="C167" t="s">
        <v>78</v>
      </c>
      <c r="D167" s="11">
        <v>0.91666666666666663</v>
      </c>
      <c r="E167" s="9" t="str">
        <f>HYPERLINK("https://www.nba.com/stats/player/203076/boxscores-traditional", "Anthony Davis")</f>
        <v>Anthony Davis</v>
      </c>
      <c r="F167">
        <v>36</v>
      </c>
      <c r="G167" s="4">
        <v>6.2850000000000001</v>
      </c>
      <c r="H167" s="3">
        <v>1</v>
      </c>
      <c r="I167" s="3">
        <v>1</v>
      </c>
      <c r="J167" s="3">
        <v>1</v>
      </c>
      <c r="K167" s="3">
        <v>0.99997000000000003</v>
      </c>
      <c r="L167" s="3">
        <v>0.99992999999999999</v>
      </c>
      <c r="M167" s="3">
        <v>0.99987000000000004</v>
      </c>
      <c r="N167" s="3">
        <v>0.99977000000000005</v>
      </c>
      <c r="O167" s="3">
        <v>0.99958000000000002</v>
      </c>
      <c r="P167" s="3">
        <v>0.99926000000000004</v>
      </c>
      <c r="Q167" s="3">
        <v>0.99873999999999996</v>
      </c>
      <c r="R167" s="3">
        <v>0.99787999999999999</v>
      </c>
      <c r="S167" s="3">
        <v>0.99653000000000003</v>
      </c>
      <c r="T167" s="3">
        <v>0.99460999999999999</v>
      </c>
      <c r="U167" s="3">
        <v>0.99158000000000002</v>
      </c>
      <c r="V167" s="3">
        <v>0.98712999999999995</v>
      </c>
      <c r="W167" s="3">
        <v>0.98077000000000003</v>
      </c>
      <c r="X167" s="3">
        <v>0.97192999999999996</v>
      </c>
      <c r="Y167" s="3">
        <v>0.95994000000000002</v>
      </c>
      <c r="Z167" s="3">
        <v>0.94408000000000003</v>
      </c>
      <c r="AA167" s="3">
        <v>0.92364000000000002</v>
      </c>
      <c r="AB167" s="3">
        <v>0.89795999999999998</v>
      </c>
      <c r="AC167" s="3">
        <v>0.86650000000000005</v>
      </c>
      <c r="AD167" s="3">
        <v>0.82894000000000001</v>
      </c>
      <c r="AE167" s="3">
        <v>0.78813999999999995</v>
      </c>
      <c r="AF167" s="3">
        <v>0.73890999999999996</v>
      </c>
      <c r="AG167" s="3">
        <v>0.68439000000000005</v>
      </c>
      <c r="AH167" s="3">
        <v>0.62551999999999996</v>
      </c>
      <c r="AI167" s="3">
        <v>0.56355999999999995</v>
      </c>
      <c r="AJ167" s="3">
        <v>0.5</v>
      </c>
      <c r="AK167" s="3">
        <v>0.43643999999999999</v>
      </c>
      <c r="AL167" s="3">
        <v>0.37447999999999998</v>
      </c>
      <c r="AM167" s="3">
        <v>0.31561</v>
      </c>
      <c r="AN167" s="3">
        <v>0.26108999999999999</v>
      </c>
      <c r="AO167" s="3">
        <v>0.21185999999999999</v>
      </c>
      <c r="AP167" s="3">
        <v>0.17105999999999999</v>
      </c>
      <c r="AQ167" s="3">
        <v>0.13350000000000001</v>
      </c>
      <c r="AR167" s="3">
        <v>0.10204000000000001</v>
      </c>
      <c r="AS167" s="3">
        <v>7.6359999999999997E-2</v>
      </c>
      <c r="AT167" s="3">
        <v>5.5919999999999997E-2</v>
      </c>
      <c r="AU167" s="3">
        <v>4.0059999999999998E-2</v>
      </c>
      <c r="AV167" s="3">
        <v>2.8070000000000001E-2</v>
      </c>
      <c r="AW167" s="3">
        <v>1.9230000000000001E-2</v>
      </c>
      <c r="AX167" s="5">
        <f>P_A[[#This Row],[8+]]-P_A[[#This Row],[9+]]</f>
        <v>0</v>
      </c>
      <c r="AY167" s="5">
        <f>P_A[[#This Row],[9+]]-P_A[[#This Row],[10+]]</f>
        <v>0</v>
      </c>
      <c r="AZ167" s="5">
        <f>P_A[[#This Row],[10+]]-P_A[[#This Row],[11+]]</f>
        <v>2.9999999999974492E-5</v>
      </c>
      <c r="BA167" s="5">
        <f>P_A[[#This Row],[11+]]-P_A[[#This Row],[12+]]</f>
        <v>4.0000000000040004E-5</v>
      </c>
      <c r="BB167" s="5">
        <f>P_A[[#This Row],[12+]]-P_A[[#This Row],[13+]]</f>
        <v>5.9999999999948983E-5</v>
      </c>
      <c r="BC167" s="5">
        <f>P_A[[#This Row],[13+]]-P_A[[#This Row],[14+]]</f>
        <v>9.9999999999988987E-5</v>
      </c>
      <c r="BD167" s="5">
        <f>P_A[[#This Row],[14+]]-P_A[[#This Row],[15+]]</f>
        <v>1.9000000000002348E-4</v>
      </c>
      <c r="BE167" s="5">
        <f>P_A[[#This Row],[15+]]-P_A[[#This Row],[16+]]</f>
        <v>3.1999999999998696E-4</v>
      </c>
      <c r="BF167" s="5">
        <f>P_A[[#This Row],[16+]]-P_A[[#This Row],[17+]]</f>
        <v>5.2000000000007596E-4</v>
      </c>
      <c r="BG167" s="5">
        <f>P_A[[#This Row],[17+]]-P_A[[#This Row],[18+]]</f>
        <v>8.599999999999719E-4</v>
      </c>
      <c r="BH167" s="5">
        <f>P_A[[#This Row],[18+]]-P_A[[#This Row],[19+]]</f>
        <v>1.3499999999999623E-3</v>
      </c>
      <c r="BI167" s="5">
        <f>P_A[[#This Row],[19+]]-P_A[[#This Row],[20+]]</f>
        <v>1.9200000000000328E-3</v>
      </c>
      <c r="BJ167" s="5">
        <f>P_A[[#This Row],[20+]]-P_A[[#This Row],[21+]]</f>
        <v>3.0299999999999772E-3</v>
      </c>
      <c r="BK167" s="5">
        <f>P_A[[#This Row],[21+]]-P_A[[#This Row],[22+]]</f>
        <v>4.450000000000065E-3</v>
      </c>
      <c r="BL167" s="5">
        <f>P_A[[#This Row],[22+]]-P_A[[#This Row],[23+]]</f>
        <v>6.3599999999999213E-3</v>
      </c>
      <c r="BM167" s="5">
        <f>P_A[[#This Row],[23+]]-P_A[[#This Row],[24+]]</f>
        <v>8.84000000000007E-3</v>
      </c>
      <c r="BN167" s="5">
        <f>P_A[[#This Row],[24+]]-P_A[[#This Row],[25+]]</f>
        <v>1.1989999999999945E-2</v>
      </c>
      <c r="BO167" s="5">
        <f>P_A[[#This Row],[25+]]-P_A[[#This Row],[26+]]</f>
        <v>1.5859999999999985E-2</v>
      </c>
      <c r="BP167" s="5">
        <f>P_A[[#This Row],[26+]]-P_A[[#This Row],[27+]]</f>
        <v>2.0440000000000014E-2</v>
      </c>
      <c r="BQ167" s="5">
        <f>P_A[[#This Row],[27+]]-P_A[[#This Row],[28+]]</f>
        <v>2.5680000000000036E-2</v>
      </c>
      <c r="BR167" s="5">
        <f>P_A[[#This Row],[28+]]-P_A[[#This Row],[29+]]</f>
        <v>3.1459999999999932E-2</v>
      </c>
      <c r="BS167" s="5">
        <f>P_A[[#This Row],[29+]]-P_A[[#This Row],[30+]]</f>
        <v>3.7560000000000038E-2</v>
      </c>
      <c r="BT167" s="5">
        <f>P_A[[#This Row],[30+]]-P_A[[#This Row],[31+]]</f>
        <v>4.0800000000000058E-2</v>
      </c>
      <c r="BU167" s="5">
        <f>P_A[[#This Row],[31+]]-P_A[[#This Row],[32+]]</f>
        <v>4.9229999999999996E-2</v>
      </c>
      <c r="BV167" s="5">
        <f>P_A[[#This Row],[32+]]-P_A[[#This Row],[33+]]</f>
        <v>5.4519999999999902E-2</v>
      </c>
      <c r="BW167" s="5">
        <f>P_A[[#This Row],[33+]]-P_A[[#This Row],[34+]]</f>
        <v>5.8870000000000089E-2</v>
      </c>
      <c r="BX167" s="5">
        <f>P_A[[#This Row],[34+]]-P_A[[#This Row],[35+]]</f>
        <v>6.1960000000000015E-2</v>
      </c>
      <c r="BY167" s="5">
        <f>P_A[[#This Row],[35+]]-P_A[[#This Row],[36+]]</f>
        <v>6.355999999999995E-2</v>
      </c>
      <c r="BZ167" s="5">
        <f>P_A[[#This Row],[36+]]-P_A[[#This Row],[37+]]</f>
        <v>6.3560000000000005E-2</v>
      </c>
      <c r="CA167" s="5">
        <f>P_A[[#This Row],[37+]]-P_A[[#This Row],[38+]]</f>
        <v>6.1960000000000015E-2</v>
      </c>
      <c r="CB167" s="5">
        <f>P_A[[#This Row],[38+]]-P_A[[#This Row],[39+]]</f>
        <v>5.8869999999999978E-2</v>
      </c>
      <c r="CC167" s="5">
        <f>P_A[[#This Row],[39+]]-P_A[[#This Row],[40+]]</f>
        <v>5.4520000000000013E-2</v>
      </c>
      <c r="CD167" s="5">
        <f>P_A[[#This Row],[40+]]-P_A[[#This Row],[41+]]</f>
        <v>4.9229999999999996E-2</v>
      </c>
      <c r="CE167" s="5">
        <f>P_A[[#This Row],[41+]]-P_A[[#This Row],[42+]]</f>
        <v>4.0800000000000003E-2</v>
      </c>
      <c r="CF167" s="5">
        <f>P_A[[#This Row],[42+]]-P_A[[#This Row],[43+]]</f>
        <v>3.7559999999999982E-2</v>
      </c>
      <c r="CG167" s="5">
        <f>P_A[[#This Row],[43+]]-P_A[[#This Row],[44+]]</f>
        <v>3.1460000000000002E-2</v>
      </c>
      <c r="CH167" s="5">
        <f>P_A[[#This Row],[44+]]-P_A[[#This Row],[45+]]</f>
        <v>2.5680000000000008E-2</v>
      </c>
      <c r="CI167" s="5">
        <f>P_A[[#This Row],[45+]]-P_A[[#This Row],[46+]]</f>
        <v>2.044E-2</v>
      </c>
      <c r="CJ167" s="5">
        <f>P_A[[#This Row],[46+]]-P_A[[#This Row],[47+]]</f>
        <v>1.5859999999999999E-2</v>
      </c>
      <c r="CK167" s="5">
        <f>P_A[[#This Row],[47+]]-P_A[[#This Row],[48+]]</f>
        <v>1.1989999999999997E-2</v>
      </c>
      <c r="CL167" s="5">
        <f>P_A[[#This Row],[48+]]-P_A[[#This Row],[49+]]</f>
        <v>8.8400000000000006E-3</v>
      </c>
    </row>
    <row r="168" spans="1:90" x14ac:dyDescent="0.25">
      <c r="A168" s="10">
        <v>22400796</v>
      </c>
      <c r="B168" t="s">
        <v>77</v>
      </c>
      <c r="C168" t="s">
        <v>78</v>
      </c>
      <c r="D168" s="11">
        <v>0.91666666666666663</v>
      </c>
      <c r="E168" s="9" t="str">
        <f>HYPERLINK("https://www.nba.com/stats/player/1629029/boxscores-traditional", "Luka Doncic")</f>
        <v>Luka Doncic</v>
      </c>
      <c r="F168">
        <v>20</v>
      </c>
      <c r="G168" s="4">
        <v>1.633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0.99987999999999999</v>
      </c>
      <c r="O168" s="3">
        <v>0.99888999999999994</v>
      </c>
      <c r="P168" s="3">
        <v>0.99285999999999996</v>
      </c>
      <c r="Q168" s="3">
        <v>0.96711999999999998</v>
      </c>
      <c r="R168" s="3">
        <v>0.88876999999999995</v>
      </c>
      <c r="S168" s="3">
        <v>0.72907</v>
      </c>
      <c r="T168" s="3">
        <v>0.5</v>
      </c>
      <c r="U168" s="3">
        <v>0.27093</v>
      </c>
      <c r="V168" s="3">
        <v>0.11123</v>
      </c>
      <c r="W168" s="3">
        <v>3.288E-2</v>
      </c>
      <c r="X168" s="3">
        <v>7.1399999999999996E-3</v>
      </c>
      <c r="Y168" s="3">
        <v>1.1100000000000001E-3</v>
      </c>
      <c r="Z168" s="3">
        <v>1.2E-4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P_A[[#This Row],[8+]]-P_A[[#This Row],[9+]]</f>
        <v>0</v>
      </c>
      <c r="AY168" s="5">
        <f>P_A[[#This Row],[9+]]-P_A[[#This Row],[10+]]</f>
        <v>0</v>
      </c>
      <c r="AZ168" s="5">
        <f>P_A[[#This Row],[10+]]-P_A[[#This Row],[11+]]</f>
        <v>0</v>
      </c>
      <c r="BA168" s="5">
        <f>P_A[[#This Row],[11+]]-P_A[[#This Row],[12+]]</f>
        <v>0</v>
      </c>
      <c r="BB168" s="5">
        <f>P_A[[#This Row],[12+]]-P_A[[#This Row],[13+]]</f>
        <v>0</v>
      </c>
      <c r="BC168" s="5">
        <f>P_A[[#This Row],[13+]]-P_A[[#This Row],[14+]]</f>
        <v>1.2000000000000899E-4</v>
      </c>
      <c r="BD168" s="5">
        <f>P_A[[#This Row],[14+]]-P_A[[#This Row],[15+]]</f>
        <v>9.900000000000464E-4</v>
      </c>
      <c r="BE168" s="5">
        <f>P_A[[#This Row],[15+]]-P_A[[#This Row],[16+]]</f>
        <v>6.0299999999999798E-3</v>
      </c>
      <c r="BF168" s="5">
        <f>P_A[[#This Row],[16+]]-P_A[[#This Row],[17+]]</f>
        <v>2.5739999999999985E-2</v>
      </c>
      <c r="BG168" s="5">
        <f>P_A[[#This Row],[17+]]-P_A[[#This Row],[18+]]</f>
        <v>7.8350000000000031E-2</v>
      </c>
      <c r="BH168" s="5">
        <f>P_A[[#This Row],[18+]]-P_A[[#This Row],[19+]]</f>
        <v>0.15969999999999995</v>
      </c>
      <c r="BI168" s="5">
        <f>P_A[[#This Row],[19+]]-P_A[[#This Row],[20+]]</f>
        <v>0.22907</v>
      </c>
      <c r="BJ168" s="5">
        <f>P_A[[#This Row],[20+]]-P_A[[#This Row],[21+]]</f>
        <v>0.22907</v>
      </c>
      <c r="BK168" s="5">
        <f>P_A[[#This Row],[21+]]-P_A[[#This Row],[22+]]</f>
        <v>0.15970000000000001</v>
      </c>
      <c r="BL168" s="5">
        <f>P_A[[#This Row],[22+]]-P_A[[#This Row],[23+]]</f>
        <v>7.8350000000000003E-2</v>
      </c>
      <c r="BM168" s="5">
        <f>P_A[[#This Row],[23+]]-P_A[[#This Row],[24+]]</f>
        <v>2.5739999999999999E-2</v>
      </c>
      <c r="BN168" s="5">
        <f>P_A[[#This Row],[24+]]-P_A[[#This Row],[25+]]</f>
        <v>6.0299999999999998E-3</v>
      </c>
      <c r="BO168" s="5">
        <f>P_A[[#This Row],[25+]]-P_A[[#This Row],[26+]]</f>
        <v>9.8999999999999999E-4</v>
      </c>
      <c r="BP168" s="5">
        <f>P_A[[#This Row],[26+]]-P_A[[#This Row],[27+]]</f>
        <v>1.2E-4</v>
      </c>
      <c r="BQ168" s="5">
        <f>P_A[[#This Row],[27+]]-P_A[[#This Row],[28+]]</f>
        <v>0</v>
      </c>
      <c r="BR168" s="5">
        <f>P_A[[#This Row],[28+]]-P_A[[#This Row],[29+]]</f>
        <v>0</v>
      </c>
      <c r="BS168" s="5">
        <f>P_A[[#This Row],[29+]]-P_A[[#This Row],[30+]]</f>
        <v>0</v>
      </c>
      <c r="BT168" s="5">
        <f>P_A[[#This Row],[30+]]-P_A[[#This Row],[31+]]</f>
        <v>0</v>
      </c>
      <c r="BU168" s="5">
        <f>P_A[[#This Row],[31+]]-P_A[[#This Row],[32+]]</f>
        <v>0</v>
      </c>
      <c r="BV168" s="5">
        <f>P_A[[#This Row],[32+]]-P_A[[#This Row],[33+]]</f>
        <v>0</v>
      </c>
      <c r="BW168" s="5">
        <f>P_A[[#This Row],[33+]]-P_A[[#This Row],[34+]]</f>
        <v>0</v>
      </c>
      <c r="BX168" s="5">
        <f>P_A[[#This Row],[34+]]-P_A[[#This Row],[35+]]</f>
        <v>0</v>
      </c>
      <c r="BY168" s="5">
        <f>P_A[[#This Row],[35+]]-P_A[[#This Row],[36+]]</f>
        <v>0</v>
      </c>
      <c r="BZ168" s="5">
        <f>P_A[[#This Row],[36+]]-P_A[[#This Row],[37+]]</f>
        <v>0</v>
      </c>
      <c r="CA168" s="5">
        <f>P_A[[#This Row],[37+]]-P_A[[#This Row],[38+]]</f>
        <v>0</v>
      </c>
      <c r="CB168" s="5">
        <f>P_A[[#This Row],[38+]]-P_A[[#This Row],[39+]]</f>
        <v>0</v>
      </c>
      <c r="CC168" s="5">
        <f>P_A[[#This Row],[39+]]-P_A[[#This Row],[40+]]</f>
        <v>0</v>
      </c>
      <c r="CD168" s="5">
        <f>P_A[[#This Row],[40+]]-P_A[[#This Row],[41+]]</f>
        <v>0</v>
      </c>
      <c r="CE168" s="5">
        <f>P_A[[#This Row],[41+]]-P_A[[#This Row],[42+]]</f>
        <v>0</v>
      </c>
      <c r="CF168" s="5">
        <f>P_A[[#This Row],[42+]]-P_A[[#This Row],[43+]]</f>
        <v>0</v>
      </c>
      <c r="CG168" s="5">
        <f>P_A[[#This Row],[43+]]-P_A[[#This Row],[44+]]</f>
        <v>0</v>
      </c>
      <c r="CH168" s="5">
        <f>P_A[[#This Row],[44+]]-P_A[[#This Row],[45+]]</f>
        <v>0</v>
      </c>
      <c r="CI168" s="5">
        <f>P_A[[#This Row],[45+]]-P_A[[#This Row],[46+]]</f>
        <v>0</v>
      </c>
      <c r="CJ168" s="5">
        <f>P_A[[#This Row],[46+]]-P_A[[#This Row],[47+]]</f>
        <v>0</v>
      </c>
      <c r="CK168" s="5">
        <f>P_A[[#This Row],[47+]]-P_A[[#This Row],[48+]]</f>
        <v>0</v>
      </c>
      <c r="CL168" s="5">
        <f>P_A[[#This Row],[48+]]-P_A[[#This Row],[49+]]</f>
        <v>0</v>
      </c>
    </row>
    <row r="169" spans="1:90" x14ac:dyDescent="0.25">
      <c r="A169" s="10">
        <v>22400796</v>
      </c>
      <c r="B169" t="s">
        <v>77</v>
      </c>
      <c r="C169" t="s">
        <v>78</v>
      </c>
      <c r="D169" s="11">
        <v>0.91666666666666663</v>
      </c>
      <c r="E169" s="9" t="str">
        <f>HYPERLINK("https://www.nba.com/stats/player/1629060/boxscores-traditional", "Rui Hachimura")</f>
        <v>Rui Hachimura</v>
      </c>
      <c r="F169">
        <v>19.8</v>
      </c>
      <c r="G169" s="4">
        <v>3.25</v>
      </c>
      <c r="H169" s="3">
        <v>0.99985999999999997</v>
      </c>
      <c r="I169" s="3">
        <v>0.99955000000000005</v>
      </c>
      <c r="J169" s="3">
        <v>0.99873999999999996</v>
      </c>
      <c r="K169" s="3">
        <v>0.99663999999999997</v>
      </c>
      <c r="L169" s="3">
        <v>0.99180000000000001</v>
      </c>
      <c r="M169" s="3">
        <v>0.98168999999999995</v>
      </c>
      <c r="N169" s="3">
        <v>0.96245999999999998</v>
      </c>
      <c r="O169" s="3">
        <v>0.93056000000000005</v>
      </c>
      <c r="P169" s="3">
        <v>0.879</v>
      </c>
      <c r="Q169" s="3">
        <v>0.80510999999999999</v>
      </c>
      <c r="R169" s="3">
        <v>0.70884000000000003</v>
      </c>
      <c r="S169" s="3">
        <v>0.59870999999999996</v>
      </c>
      <c r="T169" s="3">
        <v>0.47608</v>
      </c>
      <c r="U169" s="3">
        <v>0.35569000000000001</v>
      </c>
      <c r="V169" s="3">
        <v>0.24825</v>
      </c>
      <c r="W169" s="3">
        <v>0.16353999999999999</v>
      </c>
      <c r="X169" s="3">
        <v>9.8530000000000006E-2</v>
      </c>
      <c r="Y169" s="3">
        <v>5.4800000000000001E-2</v>
      </c>
      <c r="Z169" s="3">
        <v>2.8070000000000001E-2</v>
      </c>
      <c r="AA169" s="3">
        <v>1.321E-2</v>
      </c>
      <c r="AB169" s="3">
        <v>5.8700000000000002E-3</v>
      </c>
      <c r="AC169" s="3">
        <v>2.33E-3</v>
      </c>
      <c r="AD169" s="3">
        <v>8.4000000000000003E-4</v>
      </c>
      <c r="AE169" s="3">
        <v>2.7999999999999998E-4</v>
      </c>
      <c r="AF169" s="3">
        <v>9.0000000000000006E-5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P_A[[#This Row],[8+]]-P_A[[#This Row],[9+]]</f>
        <v>3.0999999999992145E-4</v>
      </c>
      <c r="AY169" s="5">
        <f>P_A[[#This Row],[9+]]-P_A[[#This Row],[10+]]</f>
        <v>8.1000000000008843E-4</v>
      </c>
      <c r="AZ169" s="5">
        <f>P_A[[#This Row],[10+]]-P_A[[#This Row],[11+]]</f>
        <v>2.0999999999999908E-3</v>
      </c>
      <c r="BA169" s="5">
        <f>P_A[[#This Row],[11+]]-P_A[[#This Row],[12+]]</f>
        <v>4.8399999999999554E-3</v>
      </c>
      <c r="BB169" s="5">
        <f>P_A[[#This Row],[12+]]-P_A[[#This Row],[13+]]</f>
        <v>1.0110000000000063E-2</v>
      </c>
      <c r="BC169" s="5">
        <f>P_A[[#This Row],[13+]]-P_A[[#This Row],[14+]]</f>
        <v>1.9229999999999969E-2</v>
      </c>
      <c r="BD169" s="5">
        <f>P_A[[#This Row],[14+]]-P_A[[#This Row],[15+]]</f>
        <v>3.1899999999999928E-2</v>
      </c>
      <c r="BE169" s="5">
        <f>P_A[[#This Row],[15+]]-P_A[[#This Row],[16+]]</f>
        <v>5.156000000000005E-2</v>
      </c>
      <c r="BF169" s="5">
        <f>P_A[[#This Row],[16+]]-P_A[[#This Row],[17+]]</f>
        <v>7.3890000000000011E-2</v>
      </c>
      <c r="BG169" s="5">
        <f>P_A[[#This Row],[17+]]-P_A[[#This Row],[18+]]</f>
        <v>9.6269999999999967E-2</v>
      </c>
      <c r="BH169" s="5">
        <f>P_A[[#This Row],[18+]]-P_A[[#This Row],[19+]]</f>
        <v>0.11013000000000006</v>
      </c>
      <c r="BI169" s="5">
        <f>P_A[[#This Row],[19+]]-P_A[[#This Row],[20+]]</f>
        <v>0.12262999999999996</v>
      </c>
      <c r="BJ169" s="5">
        <f>P_A[[#This Row],[20+]]-P_A[[#This Row],[21+]]</f>
        <v>0.12039</v>
      </c>
      <c r="BK169" s="5">
        <f>P_A[[#This Row],[21+]]-P_A[[#This Row],[22+]]</f>
        <v>0.10744000000000001</v>
      </c>
      <c r="BL169" s="5">
        <f>P_A[[#This Row],[22+]]-P_A[[#This Row],[23+]]</f>
        <v>8.4710000000000008E-2</v>
      </c>
      <c r="BM169" s="5">
        <f>P_A[[#This Row],[23+]]-P_A[[#This Row],[24+]]</f>
        <v>6.5009999999999984E-2</v>
      </c>
      <c r="BN169" s="5">
        <f>P_A[[#This Row],[24+]]-P_A[[#This Row],[25+]]</f>
        <v>4.3730000000000005E-2</v>
      </c>
      <c r="BO169" s="5">
        <f>P_A[[#This Row],[25+]]-P_A[[#This Row],[26+]]</f>
        <v>2.673E-2</v>
      </c>
      <c r="BP169" s="5">
        <f>P_A[[#This Row],[26+]]-P_A[[#This Row],[27+]]</f>
        <v>1.4860000000000002E-2</v>
      </c>
      <c r="BQ169" s="5">
        <f>P_A[[#This Row],[27+]]-P_A[[#This Row],[28+]]</f>
        <v>7.3399999999999993E-3</v>
      </c>
      <c r="BR169" s="5">
        <f>P_A[[#This Row],[28+]]-P_A[[#This Row],[29+]]</f>
        <v>3.5400000000000002E-3</v>
      </c>
      <c r="BS169" s="5">
        <f>P_A[[#This Row],[29+]]-P_A[[#This Row],[30+]]</f>
        <v>1.49E-3</v>
      </c>
      <c r="BT169" s="5">
        <f>P_A[[#This Row],[30+]]-P_A[[#This Row],[31+]]</f>
        <v>5.6000000000000006E-4</v>
      </c>
      <c r="BU169" s="5">
        <f>P_A[[#This Row],[31+]]-P_A[[#This Row],[32+]]</f>
        <v>1.8999999999999996E-4</v>
      </c>
      <c r="BV169" s="5">
        <f>P_A[[#This Row],[32+]]-P_A[[#This Row],[33+]]</f>
        <v>9.0000000000000006E-5</v>
      </c>
      <c r="BW169" s="5">
        <f>P_A[[#This Row],[33+]]-P_A[[#This Row],[34+]]</f>
        <v>0</v>
      </c>
      <c r="BX169" s="5">
        <f>P_A[[#This Row],[34+]]-P_A[[#This Row],[35+]]</f>
        <v>0</v>
      </c>
      <c r="BY169" s="5">
        <f>P_A[[#This Row],[35+]]-P_A[[#This Row],[36+]]</f>
        <v>0</v>
      </c>
      <c r="BZ169" s="5">
        <f>P_A[[#This Row],[36+]]-P_A[[#This Row],[37+]]</f>
        <v>0</v>
      </c>
      <c r="CA169" s="5">
        <f>P_A[[#This Row],[37+]]-P_A[[#This Row],[38+]]</f>
        <v>0</v>
      </c>
      <c r="CB169" s="5">
        <f>P_A[[#This Row],[38+]]-P_A[[#This Row],[39+]]</f>
        <v>0</v>
      </c>
      <c r="CC169" s="5">
        <f>P_A[[#This Row],[39+]]-P_A[[#This Row],[40+]]</f>
        <v>0</v>
      </c>
      <c r="CD169" s="5">
        <f>P_A[[#This Row],[40+]]-P_A[[#This Row],[41+]]</f>
        <v>0</v>
      </c>
      <c r="CE169" s="5">
        <f>P_A[[#This Row],[41+]]-P_A[[#This Row],[42+]]</f>
        <v>0</v>
      </c>
      <c r="CF169" s="5">
        <f>P_A[[#This Row],[42+]]-P_A[[#This Row],[43+]]</f>
        <v>0</v>
      </c>
      <c r="CG169" s="5">
        <f>P_A[[#This Row],[43+]]-P_A[[#This Row],[44+]]</f>
        <v>0</v>
      </c>
      <c r="CH169" s="5">
        <f>P_A[[#This Row],[44+]]-P_A[[#This Row],[45+]]</f>
        <v>0</v>
      </c>
      <c r="CI169" s="5">
        <f>P_A[[#This Row],[45+]]-P_A[[#This Row],[46+]]</f>
        <v>0</v>
      </c>
      <c r="CJ169" s="5">
        <f>P_A[[#This Row],[46+]]-P_A[[#This Row],[47+]]</f>
        <v>0</v>
      </c>
      <c r="CK169" s="5">
        <f>P_A[[#This Row],[47+]]-P_A[[#This Row],[48+]]</f>
        <v>0</v>
      </c>
      <c r="CL169" s="5">
        <f>P_A[[#This Row],[48+]]-P_A[[#This Row],[49+]]</f>
        <v>0</v>
      </c>
    </row>
    <row r="170" spans="1:90" x14ac:dyDescent="0.25">
      <c r="A170" s="10">
        <v>22400796</v>
      </c>
      <c r="B170" t="s">
        <v>77</v>
      </c>
      <c r="C170" t="s">
        <v>78</v>
      </c>
      <c r="D170" s="11">
        <v>0.91666666666666663</v>
      </c>
      <c r="E170" s="9" t="str">
        <f>HYPERLINK("https://www.nba.com/stats/player/2544/boxscores-traditional", "LeBron James")</f>
        <v>LeBron James</v>
      </c>
      <c r="F170">
        <v>35.799999999999997</v>
      </c>
      <c r="G170" s="4">
        <v>8.1829999999999998</v>
      </c>
      <c r="H170" s="3">
        <v>0.99965999999999999</v>
      </c>
      <c r="I170" s="3">
        <v>0.99948000000000004</v>
      </c>
      <c r="J170" s="3">
        <v>0.99917999999999996</v>
      </c>
      <c r="K170" s="3">
        <v>0.99878</v>
      </c>
      <c r="L170" s="3">
        <v>0.99819000000000002</v>
      </c>
      <c r="M170" s="3">
        <v>0.99736000000000002</v>
      </c>
      <c r="N170" s="3">
        <v>0.99609000000000003</v>
      </c>
      <c r="O170" s="3">
        <v>0.99446000000000001</v>
      </c>
      <c r="P170" s="3">
        <v>0.99224000000000001</v>
      </c>
      <c r="Q170" s="3">
        <v>0.98928000000000005</v>
      </c>
      <c r="R170" s="3">
        <v>0.98536999999999997</v>
      </c>
      <c r="S170" s="3">
        <v>0.97982000000000002</v>
      </c>
      <c r="T170" s="3">
        <v>0.97319999999999995</v>
      </c>
      <c r="U170" s="3">
        <v>0.96484999999999999</v>
      </c>
      <c r="V170" s="3">
        <v>0.95448999999999995</v>
      </c>
      <c r="W170" s="3">
        <v>0.94062000000000001</v>
      </c>
      <c r="X170" s="3">
        <v>0.92506999999999995</v>
      </c>
      <c r="Y170" s="3">
        <v>0.90658000000000005</v>
      </c>
      <c r="Z170" s="3">
        <v>0.88492999999999999</v>
      </c>
      <c r="AA170" s="3">
        <v>0.85992999999999997</v>
      </c>
      <c r="AB170" s="3">
        <v>0.82894000000000001</v>
      </c>
      <c r="AC170" s="3">
        <v>0.79673000000000005</v>
      </c>
      <c r="AD170" s="3">
        <v>0.76114999999999999</v>
      </c>
      <c r="AE170" s="3">
        <v>0.72240000000000004</v>
      </c>
      <c r="AF170" s="3">
        <v>0.67723999999999995</v>
      </c>
      <c r="AG170" s="3">
        <v>0.63307000000000002</v>
      </c>
      <c r="AH170" s="3">
        <v>0.58706000000000003</v>
      </c>
      <c r="AI170" s="3">
        <v>0.53983000000000003</v>
      </c>
      <c r="AJ170" s="3">
        <v>0.49202000000000001</v>
      </c>
      <c r="AK170" s="3">
        <v>0.44037999999999999</v>
      </c>
      <c r="AL170" s="3">
        <v>0.39357999999999999</v>
      </c>
      <c r="AM170" s="3">
        <v>0.34827000000000002</v>
      </c>
      <c r="AN170" s="3">
        <v>0.30503000000000002</v>
      </c>
      <c r="AO170" s="3">
        <v>0.26108999999999999</v>
      </c>
      <c r="AP170" s="3">
        <v>0.22363</v>
      </c>
      <c r="AQ170" s="3">
        <v>0.18942999999999999</v>
      </c>
      <c r="AR170" s="3">
        <v>0.15866</v>
      </c>
      <c r="AS170" s="3">
        <v>0.13136</v>
      </c>
      <c r="AT170" s="3">
        <v>0.10564999999999999</v>
      </c>
      <c r="AU170" s="3">
        <v>8.5339999999999999E-2</v>
      </c>
      <c r="AV170" s="3">
        <v>6.8110000000000004E-2</v>
      </c>
      <c r="AW170" s="3">
        <v>5.3699999999999998E-2</v>
      </c>
      <c r="AX170" s="5">
        <f>P_A[[#This Row],[8+]]-P_A[[#This Row],[9+]]</f>
        <v>1.7999999999995797E-4</v>
      </c>
      <c r="AY170" s="5">
        <f>P_A[[#This Row],[9+]]-P_A[[#This Row],[10+]]</f>
        <v>3.0000000000007798E-4</v>
      </c>
      <c r="AZ170" s="5">
        <f>P_A[[#This Row],[10+]]-P_A[[#This Row],[11+]]</f>
        <v>3.9999999999995595E-4</v>
      </c>
      <c r="BA170" s="5">
        <f>P_A[[#This Row],[11+]]-P_A[[#This Row],[12+]]</f>
        <v>5.8999999999997943E-4</v>
      </c>
      <c r="BB170" s="5">
        <f>P_A[[#This Row],[12+]]-P_A[[#This Row],[13+]]</f>
        <v>8.2999999999999741E-4</v>
      </c>
      <c r="BC170" s="5">
        <f>P_A[[#This Row],[13+]]-P_A[[#This Row],[14+]]</f>
        <v>1.2699999999999934E-3</v>
      </c>
      <c r="BD170" s="5">
        <f>P_A[[#This Row],[14+]]-P_A[[#This Row],[15+]]</f>
        <v>1.6300000000000203E-3</v>
      </c>
      <c r="BE170" s="5">
        <f>P_A[[#This Row],[15+]]-P_A[[#This Row],[16+]]</f>
        <v>2.2199999999999998E-3</v>
      </c>
      <c r="BF170" s="5">
        <f>P_A[[#This Row],[16+]]-P_A[[#This Row],[17+]]</f>
        <v>2.9599999999999627E-3</v>
      </c>
      <c r="BG170" s="5">
        <f>P_A[[#This Row],[17+]]-P_A[[#This Row],[18+]]</f>
        <v>3.9100000000000801E-3</v>
      </c>
      <c r="BH170" s="5">
        <f>P_A[[#This Row],[18+]]-P_A[[#This Row],[19+]]</f>
        <v>5.5499999999999439E-3</v>
      </c>
      <c r="BI170" s="5">
        <f>P_A[[#This Row],[19+]]-P_A[[#This Row],[20+]]</f>
        <v>6.6200000000000703E-3</v>
      </c>
      <c r="BJ170" s="5">
        <f>P_A[[#This Row],[20+]]-P_A[[#This Row],[21+]]</f>
        <v>8.3499999999999686E-3</v>
      </c>
      <c r="BK170" s="5">
        <f>P_A[[#This Row],[21+]]-P_A[[#This Row],[22+]]</f>
        <v>1.0360000000000036E-2</v>
      </c>
      <c r="BL170" s="5">
        <f>P_A[[#This Row],[22+]]-P_A[[#This Row],[23+]]</f>
        <v>1.3869999999999938E-2</v>
      </c>
      <c r="BM170" s="5">
        <f>P_A[[#This Row],[23+]]-P_A[[#This Row],[24+]]</f>
        <v>1.5550000000000064E-2</v>
      </c>
      <c r="BN170" s="5">
        <f>P_A[[#This Row],[24+]]-P_A[[#This Row],[25+]]</f>
        <v>1.8489999999999895E-2</v>
      </c>
      <c r="BO170" s="5">
        <f>P_A[[#This Row],[25+]]-P_A[[#This Row],[26+]]</f>
        <v>2.1650000000000058E-2</v>
      </c>
      <c r="BP170" s="5">
        <f>P_A[[#This Row],[26+]]-P_A[[#This Row],[27+]]</f>
        <v>2.5000000000000022E-2</v>
      </c>
      <c r="BQ170" s="5">
        <f>P_A[[#This Row],[27+]]-P_A[[#This Row],[28+]]</f>
        <v>3.0989999999999962E-2</v>
      </c>
      <c r="BR170" s="5">
        <f>P_A[[#This Row],[28+]]-P_A[[#This Row],[29+]]</f>
        <v>3.2209999999999961E-2</v>
      </c>
      <c r="BS170" s="5">
        <f>P_A[[#This Row],[29+]]-P_A[[#This Row],[30+]]</f>
        <v>3.5580000000000056E-2</v>
      </c>
      <c r="BT170" s="5">
        <f>P_A[[#This Row],[30+]]-P_A[[#This Row],[31+]]</f>
        <v>3.8749999999999951E-2</v>
      </c>
      <c r="BU170" s="5">
        <f>P_A[[#This Row],[31+]]-P_A[[#This Row],[32+]]</f>
        <v>4.5160000000000089E-2</v>
      </c>
      <c r="BV170" s="5">
        <f>P_A[[#This Row],[32+]]-P_A[[#This Row],[33+]]</f>
        <v>4.4169999999999932E-2</v>
      </c>
      <c r="BW170" s="5">
        <f>P_A[[#This Row],[33+]]-P_A[[#This Row],[34+]]</f>
        <v>4.6009999999999995E-2</v>
      </c>
      <c r="BX170" s="5">
        <f>P_A[[#This Row],[34+]]-P_A[[#This Row],[35+]]</f>
        <v>4.7229999999999994E-2</v>
      </c>
      <c r="BY170" s="5">
        <f>P_A[[#This Row],[35+]]-P_A[[#This Row],[36+]]</f>
        <v>4.7810000000000019E-2</v>
      </c>
      <c r="BZ170" s="5">
        <f>P_A[[#This Row],[36+]]-P_A[[#This Row],[37+]]</f>
        <v>5.1640000000000019E-2</v>
      </c>
      <c r="CA170" s="5">
        <f>P_A[[#This Row],[37+]]-P_A[[#This Row],[38+]]</f>
        <v>4.6800000000000008E-2</v>
      </c>
      <c r="CB170" s="5">
        <f>P_A[[#This Row],[38+]]-P_A[[#This Row],[39+]]</f>
        <v>4.5309999999999961E-2</v>
      </c>
      <c r="CC170" s="5">
        <f>P_A[[#This Row],[39+]]-P_A[[#This Row],[40+]]</f>
        <v>4.3240000000000001E-2</v>
      </c>
      <c r="CD170" s="5">
        <f>P_A[[#This Row],[40+]]-P_A[[#This Row],[41+]]</f>
        <v>4.3940000000000035E-2</v>
      </c>
      <c r="CE170" s="5">
        <f>P_A[[#This Row],[41+]]-P_A[[#This Row],[42+]]</f>
        <v>3.7459999999999993E-2</v>
      </c>
      <c r="CF170" s="5">
        <f>P_A[[#This Row],[42+]]-P_A[[#This Row],[43+]]</f>
        <v>3.4200000000000008E-2</v>
      </c>
      <c r="CG170" s="5">
        <f>P_A[[#This Row],[43+]]-P_A[[#This Row],[44+]]</f>
        <v>3.0769999999999992E-2</v>
      </c>
      <c r="CH170" s="5">
        <f>P_A[[#This Row],[44+]]-P_A[[#This Row],[45+]]</f>
        <v>2.7299999999999991E-2</v>
      </c>
      <c r="CI170" s="5">
        <f>P_A[[#This Row],[45+]]-P_A[[#This Row],[46+]]</f>
        <v>2.5710000000000011E-2</v>
      </c>
      <c r="CJ170" s="5">
        <f>P_A[[#This Row],[46+]]-P_A[[#This Row],[47+]]</f>
        <v>2.0309999999999995E-2</v>
      </c>
      <c r="CK170" s="5">
        <f>P_A[[#This Row],[47+]]-P_A[[#This Row],[48+]]</f>
        <v>1.7229999999999995E-2</v>
      </c>
      <c r="CL170" s="5">
        <f>P_A[[#This Row],[48+]]-P_A[[#This Row],[49+]]</f>
        <v>1.4410000000000006E-2</v>
      </c>
    </row>
    <row r="171" spans="1:90" x14ac:dyDescent="0.25">
      <c r="A171" s="10">
        <v>22400796</v>
      </c>
      <c r="B171" t="s">
        <v>77</v>
      </c>
      <c r="C171" t="s">
        <v>78</v>
      </c>
      <c r="D171" s="11">
        <v>0.91666666666666663</v>
      </c>
      <c r="E171" s="9" t="str">
        <f>HYPERLINK("https://www.nba.com/stats/player/1629216/boxscores-traditional", "Gabe Vincent")</f>
        <v>Gabe Vincent</v>
      </c>
      <c r="F171">
        <v>14.4</v>
      </c>
      <c r="G171" s="4">
        <v>3.6109999999999998</v>
      </c>
      <c r="H171" s="3">
        <v>0.96164000000000005</v>
      </c>
      <c r="I171" s="3">
        <v>0.93318999999999996</v>
      </c>
      <c r="J171" s="3">
        <v>0.88876999999999995</v>
      </c>
      <c r="K171" s="3">
        <v>0.82638999999999996</v>
      </c>
      <c r="L171" s="3">
        <v>0.74536999999999998</v>
      </c>
      <c r="M171" s="3">
        <v>0.65173000000000003</v>
      </c>
      <c r="N171" s="3">
        <v>0.54379999999999995</v>
      </c>
      <c r="O171" s="3">
        <v>0.43251000000000001</v>
      </c>
      <c r="P171" s="3">
        <v>0.32996999999999999</v>
      </c>
      <c r="Q171" s="3">
        <v>0.23576</v>
      </c>
      <c r="R171" s="3">
        <v>0.15866</v>
      </c>
      <c r="S171" s="3">
        <v>0.10204000000000001</v>
      </c>
      <c r="T171" s="3">
        <v>6.0569999999999999E-2</v>
      </c>
      <c r="U171" s="3">
        <v>3.3619999999999997E-2</v>
      </c>
      <c r="V171" s="3">
        <v>1.7860000000000001E-2</v>
      </c>
      <c r="W171" s="3">
        <v>8.6599999999999993E-3</v>
      </c>
      <c r="X171" s="3">
        <v>3.9100000000000003E-3</v>
      </c>
      <c r="Y171" s="3">
        <v>1.64E-3</v>
      </c>
      <c r="Z171" s="3">
        <v>6.6E-4</v>
      </c>
      <c r="AA171" s="3">
        <v>2.4000000000000001E-4</v>
      </c>
      <c r="AB171" s="3">
        <v>8.0000000000000007E-5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5">
        <f>P_A[[#This Row],[8+]]-P_A[[#This Row],[9+]]</f>
        <v>2.8450000000000086E-2</v>
      </c>
      <c r="AY171" s="5">
        <f>P_A[[#This Row],[9+]]-P_A[[#This Row],[10+]]</f>
        <v>4.4420000000000015E-2</v>
      </c>
      <c r="AZ171" s="5">
        <f>P_A[[#This Row],[10+]]-P_A[[#This Row],[11+]]</f>
        <v>6.2379999999999991E-2</v>
      </c>
      <c r="BA171" s="5">
        <f>P_A[[#This Row],[11+]]-P_A[[#This Row],[12+]]</f>
        <v>8.1019999999999981E-2</v>
      </c>
      <c r="BB171" s="5">
        <f>P_A[[#This Row],[12+]]-P_A[[#This Row],[13+]]</f>
        <v>9.3639999999999946E-2</v>
      </c>
      <c r="BC171" s="5">
        <f>P_A[[#This Row],[13+]]-P_A[[#This Row],[14+]]</f>
        <v>0.10793000000000008</v>
      </c>
      <c r="BD171" s="5">
        <f>P_A[[#This Row],[14+]]-P_A[[#This Row],[15+]]</f>
        <v>0.11128999999999994</v>
      </c>
      <c r="BE171" s="5">
        <f>P_A[[#This Row],[15+]]-P_A[[#This Row],[16+]]</f>
        <v>0.10254000000000002</v>
      </c>
      <c r="BF171" s="5">
        <f>P_A[[#This Row],[16+]]-P_A[[#This Row],[17+]]</f>
        <v>9.4209999999999988E-2</v>
      </c>
      <c r="BG171" s="5">
        <f>P_A[[#This Row],[17+]]-P_A[[#This Row],[18+]]</f>
        <v>7.7100000000000002E-2</v>
      </c>
      <c r="BH171" s="5">
        <f>P_A[[#This Row],[18+]]-P_A[[#This Row],[19+]]</f>
        <v>5.661999999999999E-2</v>
      </c>
      <c r="BI171" s="5">
        <f>P_A[[#This Row],[19+]]-P_A[[#This Row],[20+]]</f>
        <v>4.1470000000000007E-2</v>
      </c>
      <c r="BJ171" s="5">
        <f>P_A[[#This Row],[20+]]-P_A[[#This Row],[21+]]</f>
        <v>2.6950000000000002E-2</v>
      </c>
      <c r="BK171" s="5">
        <f>P_A[[#This Row],[21+]]-P_A[[#This Row],[22+]]</f>
        <v>1.5759999999999996E-2</v>
      </c>
      <c r="BL171" s="5">
        <f>P_A[[#This Row],[22+]]-P_A[[#This Row],[23+]]</f>
        <v>9.2000000000000016E-3</v>
      </c>
      <c r="BM171" s="5">
        <f>P_A[[#This Row],[23+]]-P_A[[#This Row],[24+]]</f>
        <v>4.749999999999999E-3</v>
      </c>
      <c r="BN171" s="5">
        <f>P_A[[#This Row],[24+]]-P_A[[#This Row],[25+]]</f>
        <v>2.2700000000000003E-3</v>
      </c>
      <c r="BO171" s="5">
        <f>P_A[[#This Row],[25+]]-P_A[[#This Row],[26+]]</f>
        <v>9.7999999999999997E-4</v>
      </c>
      <c r="BP171" s="5">
        <f>P_A[[#This Row],[26+]]-P_A[[#This Row],[27+]]</f>
        <v>4.2000000000000002E-4</v>
      </c>
      <c r="BQ171" s="5">
        <f>P_A[[#This Row],[27+]]-P_A[[#This Row],[28+]]</f>
        <v>1.5999999999999999E-4</v>
      </c>
      <c r="BR171" s="5">
        <f>P_A[[#This Row],[28+]]-P_A[[#This Row],[29+]]</f>
        <v>8.0000000000000007E-5</v>
      </c>
      <c r="BS171" s="5">
        <f>P_A[[#This Row],[29+]]-P_A[[#This Row],[30+]]</f>
        <v>0</v>
      </c>
      <c r="BT171" s="5">
        <f>P_A[[#This Row],[30+]]-P_A[[#This Row],[31+]]</f>
        <v>0</v>
      </c>
      <c r="BU171" s="5">
        <f>P_A[[#This Row],[31+]]-P_A[[#This Row],[32+]]</f>
        <v>0</v>
      </c>
      <c r="BV171" s="5">
        <f>P_A[[#This Row],[32+]]-P_A[[#This Row],[33+]]</f>
        <v>0</v>
      </c>
      <c r="BW171" s="5">
        <f>P_A[[#This Row],[33+]]-P_A[[#This Row],[34+]]</f>
        <v>0</v>
      </c>
      <c r="BX171" s="5">
        <f>P_A[[#This Row],[34+]]-P_A[[#This Row],[35+]]</f>
        <v>0</v>
      </c>
      <c r="BY171" s="5">
        <f>P_A[[#This Row],[35+]]-P_A[[#This Row],[36+]]</f>
        <v>0</v>
      </c>
      <c r="BZ171" s="5">
        <f>P_A[[#This Row],[36+]]-P_A[[#This Row],[37+]]</f>
        <v>0</v>
      </c>
      <c r="CA171" s="5">
        <f>P_A[[#This Row],[37+]]-P_A[[#This Row],[38+]]</f>
        <v>0</v>
      </c>
      <c r="CB171" s="5">
        <f>P_A[[#This Row],[38+]]-P_A[[#This Row],[39+]]</f>
        <v>0</v>
      </c>
      <c r="CC171" s="5">
        <f>P_A[[#This Row],[39+]]-P_A[[#This Row],[40+]]</f>
        <v>0</v>
      </c>
      <c r="CD171" s="5">
        <f>P_A[[#This Row],[40+]]-P_A[[#This Row],[41+]]</f>
        <v>0</v>
      </c>
      <c r="CE171" s="5">
        <f>P_A[[#This Row],[41+]]-P_A[[#This Row],[42+]]</f>
        <v>0</v>
      </c>
      <c r="CF171" s="5">
        <f>P_A[[#This Row],[42+]]-P_A[[#This Row],[43+]]</f>
        <v>0</v>
      </c>
      <c r="CG171" s="5">
        <f>P_A[[#This Row],[43+]]-P_A[[#This Row],[44+]]</f>
        <v>0</v>
      </c>
      <c r="CH171" s="5">
        <f>P_A[[#This Row],[44+]]-P_A[[#This Row],[45+]]</f>
        <v>0</v>
      </c>
      <c r="CI171" s="5">
        <f>P_A[[#This Row],[45+]]-P_A[[#This Row],[46+]]</f>
        <v>0</v>
      </c>
      <c r="CJ171" s="5">
        <f>P_A[[#This Row],[46+]]-P_A[[#This Row],[47+]]</f>
        <v>0</v>
      </c>
      <c r="CK171" s="5">
        <f>P_A[[#This Row],[47+]]-P_A[[#This Row],[48+]]</f>
        <v>0</v>
      </c>
      <c r="CL171" s="5">
        <f>P_A[[#This Row],[48+]]-P_A[[#This Row],[49+]]</f>
        <v>0</v>
      </c>
    </row>
    <row r="172" spans="1:90" x14ac:dyDescent="0.25">
      <c r="A172" s="10">
        <v>22400796</v>
      </c>
      <c r="B172" t="s">
        <v>77</v>
      </c>
      <c r="C172" t="s">
        <v>78</v>
      </c>
      <c r="D172" s="11">
        <v>0.91666666666666663</v>
      </c>
      <c r="E172" s="9" t="str">
        <f>HYPERLINK("https://www.nba.com/stats/player/1629637/boxscores-traditional", "Jaxson Hayes")</f>
        <v>Jaxson Hayes</v>
      </c>
      <c r="F172">
        <v>11.2</v>
      </c>
      <c r="G172" s="4">
        <v>2.1349999999999998</v>
      </c>
      <c r="H172" s="3">
        <v>0.93318999999999996</v>
      </c>
      <c r="I172" s="3">
        <v>0.84848999999999997</v>
      </c>
      <c r="J172" s="3">
        <v>0.71226</v>
      </c>
      <c r="K172" s="3">
        <v>0.53586</v>
      </c>
      <c r="L172" s="3">
        <v>0.35569000000000001</v>
      </c>
      <c r="M172" s="3">
        <v>0.20044999999999999</v>
      </c>
      <c r="N172" s="3">
        <v>9.5100000000000004E-2</v>
      </c>
      <c r="O172" s="3">
        <v>3.7539999999999997E-2</v>
      </c>
      <c r="P172" s="3">
        <v>1.222E-2</v>
      </c>
      <c r="Q172" s="3">
        <v>3.2599999999999999E-3</v>
      </c>
      <c r="R172" s="3">
        <v>7.1000000000000002E-4</v>
      </c>
      <c r="S172" s="3">
        <v>1.2999999999999999E-4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5">
        <f>P_A[[#This Row],[8+]]-P_A[[#This Row],[9+]]</f>
        <v>8.4699999999999998E-2</v>
      </c>
      <c r="AY172" s="5">
        <f>P_A[[#This Row],[9+]]-P_A[[#This Row],[10+]]</f>
        <v>0.13622999999999996</v>
      </c>
      <c r="AZ172" s="5">
        <f>P_A[[#This Row],[10+]]-P_A[[#This Row],[11+]]</f>
        <v>0.1764</v>
      </c>
      <c r="BA172" s="5">
        <f>P_A[[#This Row],[11+]]-P_A[[#This Row],[12+]]</f>
        <v>0.18017</v>
      </c>
      <c r="BB172" s="5">
        <f>P_A[[#This Row],[12+]]-P_A[[#This Row],[13+]]</f>
        <v>0.15524000000000002</v>
      </c>
      <c r="BC172" s="5">
        <f>P_A[[#This Row],[13+]]-P_A[[#This Row],[14+]]</f>
        <v>0.10534999999999999</v>
      </c>
      <c r="BD172" s="5">
        <f>P_A[[#This Row],[14+]]-P_A[[#This Row],[15+]]</f>
        <v>5.7560000000000007E-2</v>
      </c>
      <c r="BE172" s="5">
        <f>P_A[[#This Row],[15+]]-P_A[[#This Row],[16+]]</f>
        <v>2.5319999999999995E-2</v>
      </c>
      <c r="BF172" s="5">
        <f>P_A[[#This Row],[16+]]-P_A[[#This Row],[17+]]</f>
        <v>8.9599999999999992E-3</v>
      </c>
      <c r="BG172" s="5">
        <f>P_A[[#This Row],[17+]]-P_A[[#This Row],[18+]]</f>
        <v>2.5499999999999997E-3</v>
      </c>
      <c r="BH172" s="5">
        <f>P_A[[#This Row],[18+]]-P_A[[#This Row],[19+]]</f>
        <v>5.8E-4</v>
      </c>
      <c r="BI172" s="5">
        <f>P_A[[#This Row],[19+]]-P_A[[#This Row],[20+]]</f>
        <v>1.2999999999999999E-4</v>
      </c>
      <c r="BJ172" s="5">
        <f>P_A[[#This Row],[20+]]-P_A[[#This Row],[21+]]</f>
        <v>0</v>
      </c>
      <c r="BK172" s="5">
        <f>P_A[[#This Row],[21+]]-P_A[[#This Row],[22+]]</f>
        <v>0</v>
      </c>
      <c r="BL172" s="5">
        <f>P_A[[#This Row],[22+]]-P_A[[#This Row],[23+]]</f>
        <v>0</v>
      </c>
      <c r="BM172" s="5">
        <f>P_A[[#This Row],[23+]]-P_A[[#This Row],[24+]]</f>
        <v>0</v>
      </c>
      <c r="BN172" s="5">
        <f>P_A[[#This Row],[24+]]-P_A[[#This Row],[25+]]</f>
        <v>0</v>
      </c>
      <c r="BO172" s="5">
        <f>P_A[[#This Row],[25+]]-P_A[[#This Row],[26+]]</f>
        <v>0</v>
      </c>
      <c r="BP172" s="5">
        <f>P_A[[#This Row],[26+]]-P_A[[#This Row],[27+]]</f>
        <v>0</v>
      </c>
      <c r="BQ172" s="5">
        <f>P_A[[#This Row],[27+]]-P_A[[#This Row],[28+]]</f>
        <v>0</v>
      </c>
      <c r="BR172" s="5">
        <f>P_A[[#This Row],[28+]]-P_A[[#This Row],[29+]]</f>
        <v>0</v>
      </c>
      <c r="BS172" s="5">
        <f>P_A[[#This Row],[29+]]-P_A[[#This Row],[30+]]</f>
        <v>0</v>
      </c>
      <c r="BT172" s="5">
        <f>P_A[[#This Row],[30+]]-P_A[[#This Row],[31+]]</f>
        <v>0</v>
      </c>
      <c r="BU172" s="5">
        <f>P_A[[#This Row],[31+]]-P_A[[#This Row],[32+]]</f>
        <v>0</v>
      </c>
      <c r="BV172" s="5">
        <f>P_A[[#This Row],[32+]]-P_A[[#This Row],[33+]]</f>
        <v>0</v>
      </c>
      <c r="BW172" s="5">
        <f>P_A[[#This Row],[33+]]-P_A[[#This Row],[34+]]</f>
        <v>0</v>
      </c>
      <c r="BX172" s="5">
        <f>P_A[[#This Row],[34+]]-P_A[[#This Row],[35+]]</f>
        <v>0</v>
      </c>
      <c r="BY172" s="5">
        <f>P_A[[#This Row],[35+]]-P_A[[#This Row],[36+]]</f>
        <v>0</v>
      </c>
      <c r="BZ172" s="5">
        <f>P_A[[#This Row],[36+]]-P_A[[#This Row],[37+]]</f>
        <v>0</v>
      </c>
      <c r="CA172" s="5">
        <f>P_A[[#This Row],[37+]]-P_A[[#This Row],[38+]]</f>
        <v>0</v>
      </c>
      <c r="CB172" s="5">
        <f>P_A[[#This Row],[38+]]-P_A[[#This Row],[39+]]</f>
        <v>0</v>
      </c>
      <c r="CC172" s="5">
        <f>P_A[[#This Row],[39+]]-P_A[[#This Row],[40+]]</f>
        <v>0</v>
      </c>
      <c r="CD172" s="5">
        <f>P_A[[#This Row],[40+]]-P_A[[#This Row],[41+]]</f>
        <v>0</v>
      </c>
      <c r="CE172" s="5">
        <f>P_A[[#This Row],[41+]]-P_A[[#This Row],[42+]]</f>
        <v>0</v>
      </c>
      <c r="CF172" s="5">
        <f>P_A[[#This Row],[42+]]-P_A[[#This Row],[43+]]</f>
        <v>0</v>
      </c>
      <c r="CG172" s="5">
        <f>P_A[[#This Row],[43+]]-P_A[[#This Row],[44+]]</f>
        <v>0</v>
      </c>
      <c r="CH172" s="5">
        <f>P_A[[#This Row],[44+]]-P_A[[#This Row],[45+]]</f>
        <v>0</v>
      </c>
      <c r="CI172" s="5">
        <f>P_A[[#This Row],[45+]]-P_A[[#This Row],[46+]]</f>
        <v>0</v>
      </c>
      <c r="CJ172" s="5">
        <f>P_A[[#This Row],[46+]]-P_A[[#This Row],[47+]]</f>
        <v>0</v>
      </c>
      <c r="CK172" s="5">
        <f>P_A[[#This Row],[47+]]-P_A[[#This Row],[48+]]</f>
        <v>0</v>
      </c>
      <c r="CL172" s="5">
        <f>P_A[[#This Row],[48+]]-P_A[[#This Row],[49+]]</f>
        <v>0</v>
      </c>
    </row>
    <row r="173" spans="1:90" x14ac:dyDescent="0.25">
      <c r="A173" s="10">
        <v>22400796</v>
      </c>
      <c r="B173" t="s">
        <v>77</v>
      </c>
      <c r="C173" t="s">
        <v>78</v>
      </c>
      <c r="D173" s="11">
        <v>0.91666666666666663</v>
      </c>
      <c r="E173" s="9" t="str">
        <f>HYPERLINK("https://www.nba.com/stats/player/1630559/boxscores-traditional", "Austin Reaves")</f>
        <v>Austin Reaves</v>
      </c>
      <c r="F173">
        <v>28.2</v>
      </c>
      <c r="G173" s="4">
        <v>13.481999999999999</v>
      </c>
      <c r="H173" s="3">
        <v>0.93318999999999996</v>
      </c>
      <c r="I173" s="3">
        <v>0.92220000000000002</v>
      </c>
      <c r="J173" s="3">
        <v>0.91149000000000002</v>
      </c>
      <c r="K173" s="3">
        <v>0.89973000000000003</v>
      </c>
      <c r="L173" s="3">
        <v>0.88492999999999999</v>
      </c>
      <c r="M173" s="3">
        <v>0.87075999999999998</v>
      </c>
      <c r="N173" s="3">
        <v>0.85314000000000001</v>
      </c>
      <c r="O173" s="3">
        <v>0.83645999999999998</v>
      </c>
      <c r="P173" s="3">
        <v>0.81594</v>
      </c>
      <c r="Q173" s="3">
        <v>0.79673000000000005</v>
      </c>
      <c r="R173" s="3">
        <v>0.77637</v>
      </c>
      <c r="S173" s="3">
        <v>0.75175000000000003</v>
      </c>
      <c r="T173" s="3">
        <v>0.72907</v>
      </c>
      <c r="U173" s="3">
        <v>0.70194000000000001</v>
      </c>
      <c r="V173" s="3">
        <v>0.67723999999999995</v>
      </c>
      <c r="W173" s="3">
        <v>0.65173000000000003</v>
      </c>
      <c r="X173" s="3">
        <v>0.62172000000000005</v>
      </c>
      <c r="Y173" s="3">
        <v>0.59482999999999997</v>
      </c>
      <c r="Z173" s="3">
        <v>0.56355999999999995</v>
      </c>
      <c r="AA173" s="3">
        <v>0.53586</v>
      </c>
      <c r="AB173" s="3">
        <v>0.50399000000000005</v>
      </c>
      <c r="AC173" s="3">
        <v>0.47608</v>
      </c>
      <c r="AD173" s="3">
        <v>0.44828000000000001</v>
      </c>
      <c r="AE173" s="3">
        <v>0.41682999999999998</v>
      </c>
      <c r="AF173" s="3">
        <v>0.38973999999999998</v>
      </c>
      <c r="AG173" s="3">
        <v>0.35942000000000002</v>
      </c>
      <c r="AH173" s="3">
        <v>0.33360000000000001</v>
      </c>
      <c r="AI173" s="3">
        <v>0.30853999999999998</v>
      </c>
      <c r="AJ173" s="3">
        <v>0.28095999999999999</v>
      </c>
      <c r="AK173" s="3">
        <v>0.25785000000000002</v>
      </c>
      <c r="AL173" s="3">
        <v>0.23269999999999999</v>
      </c>
      <c r="AM173" s="3">
        <v>0.21185999999999999</v>
      </c>
      <c r="AN173" s="3">
        <v>0.18942999999999999</v>
      </c>
      <c r="AO173" s="3">
        <v>0.17105999999999999</v>
      </c>
      <c r="AP173" s="3">
        <v>0.15386</v>
      </c>
      <c r="AQ173" s="3">
        <v>0.13567000000000001</v>
      </c>
      <c r="AR173" s="3">
        <v>0.121</v>
      </c>
      <c r="AS173" s="3">
        <v>0.10564999999999999</v>
      </c>
      <c r="AT173" s="3">
        <v>9.3420000000000003E-2</v>
      </c>
      <c r="AU173" s="3">
        <v>8.226E-2</v>
      </c>
      <c r="AV173" s="3">
        <v>7.0779999999999996E-2</v>
      </c>
      <c r="AW173" s="3">
        <v>6.1780000000000002E-2</v>
      </c>
      <c r="AX173" s="5">
        <f>P_A[[#This Row],[8+]]-P_A[[#This Row],[9+]]</f>
        <v>1.0989999999999944E-2</v>
      </c>
      <c r="AY173" s="5">
        <f>P_A[[#This Row],[9+]]-P_A[[#This Row],[10+]]</f>
        <v>1.0709999999999997E-2</v>
      </c>
      <c r="AZ173" s="5">
        <f>P_A[[#This Row],[10+]]-P_A[[#This Row],[11+]]</f>
        <v>1.1759999999999993E-2</v>
      </c>
      <c r="BA173" s="5">
        <f>P_A[[#This Row],[11+]]-P_A[[#This Row],[12+]]</f>
        <v>1.4800000000000035E-2</v>
      </c>
      <c r="BB173" s="5">
        <f>P_A[[#This Row],[12+]]-P_A[[#This Row],[13+]]</f>
        <v>1.4170000000000016E-2</v>
      </c>
      <c r="BC173" s="5">
        <f>P_A[[#This Row],[13+]]-P_A[[#This Row],[14+]]</f>
        <v>1.7619999999999969E-2</v>
      </c>
      <c r="BD173" s="5">
        <f>P_A[[#This Row],[14+]]-P_A[[#This Row],[15+]]</f>
        <v>1.6680000000000028E-2</v>
      </c>
      <c r="BE173" s="5">
        <f>P_A[[#This Row],[15+]]-P_A[[#This Row],[16+]]</f>
        <v>2.0519999999999983E-2</v>
      </c>
      <c r="BF173" s="5">
        <f>P_A[[#This Row],[16+]]-P_A[[#This Row],[17+]]</f>
        <v>1.9209999999999949E-2</v>
      </c>
      <c r="BG173" s="5">
        <f>P_A[[#This Row],[17+]]-P_A[[#This Row],[18+]]</f>
        <v>2.0360000000000045E-2</v>
      </c>
      <c r="BH173" s="5">
        <f>P_A[[#This Row],[18+]]-P_A[[#This Row],[19+]]</f>
        <v>2.4619999999999975E-2</v>
      </c>
      <c r="BI173" s="5">
        <f>P_A[[#This Row],[19+]]-P_A[[#This Row],[20+]]</f>
        <v>2.2680000000000033E-2</v>
      </c>
      <c r="BJ173" s="5">
        <f>P_A[[#This Row],[20+]]-P_A[[#This Row],[21+]]</f>
        <v>2.7129999999999987E-2</v>
      </c>
      <c r="BK173" s="5">
        <f>P_A[[#This Row],[21+]]-P_A[[#This Row],[22+]]</f>
        <v>2.4700000000000055E-2</v>
      </c>
      <c r="BL173" s="5">
        <f>P_A[[#This Row],[22+]]-P_A[[#This Row],[23+]]</f>
        <v>2.5509999999999922E-2</v>
      </c>
      <c r="BM173" s="5">
        <f>P_A[[#This Row],[23+]]-P_A[[#This Row],[24+]]</f>
        <v>3.0009999999999981E-2</v>
      </c>
      <c r="BN173" s="5">
        <f>P_A[[#This Row],[24+]]-P_A[[#This Row],[25+]]</f>
        <v>2.6890000000000081E-2</v>
      </c>
      <c r="BO173" s="5">
        <f>P_A[[#This Row],[25+]]-P_A[[#This Row],[26+]]</f>
        <v>3.127000000000002E-2</v>
      </c>
      <c r="BP173" s="5">
        <f>P_A[[#This Row],[26+]]-P_A[[#This Row],[27+]]</f>
        <v>2.7699999999999947E-2</v>
      </c>
      <c r="BQ173" s="5">
        <f>P_A[[#This Row],[27+]]-P_A[[#This Row],[28+]]</f>
        <v>3.1869999999999954E-2</v>
      </c>
      <c r="BR173" s="5">
        <f>P_A[[#This Row],[28+]]-P_A[[#This Row],[29+]]</f>
        <v>2.7910000000000046E-2</v>
      </c>
      <c r="BS173" s="5">
        <f>P_A[[#This Row],[29+]]-P_A[[#This Row],[30+]]</f>
        <v>2.7799999999999991E-2</v>
      </c>
      <c r="BT173" s="5">
        <f>P_A[[#This Row],[30+]]-P_A[[#This Row],[31+]]</f>
        <v>3.1450000000000033E-2</v>
      </c>
      <c r="BU173" s="5">
        <f>P_A[[#This Row],[31+]]-P_A[[#This Row],[32+]]</f>
        <v>2.7090000000000003E-2</v>
      </c>
      <c r="BV173" s="5">
        <f>P_A[[#This Row],[32+]]-P_A[[#This Row],[33+]]</f>
        <v>3.0319999999999958E-2</v>
      </c>
      <c r="BW173" s="5">
        <f>P_A[[#This Row],[33+]]-P_A[[#This Row],[34+]]</f>
        <v>2.582000000000001E-2</v>
      </c>
      <c r="BX173" s="5">
        <f>P_A[[#This Row],[34+]]-P_A[[#This Row],[35+]]</f>
        <v>2.5060000000000027E-2</v>
      </c>
      <c r="BY173" s="5">
        <f>P_A[[#This Row],[35+]]-P_A[[#This Row],[36+]]</f>
        <v>2.7579999999999993E-2</v>
      </c>
      <c r="BZ173" s="5">
        <f>P_A[[#This Row],[36+]]-P_A[[#This Row],[37+]]</f>
        <v>2.3109999999999964E-2</v>
      </c>
      <c r="CA173" s="5">
        <f>P_A[[#This Row],[37+]]-P_A[[#This Row],[38+]]</f>
        <v>2.5150000000000033E-2</v>
      </c>
      <c r="CB173" s="5">
        <f>P_A[[#This Row],[38+]]-P_A[[#This Row],[39+]]</f>
        <v>2.0839999999999997E-2</v>
      </c>
      <c r="CC173" s="5">
        <f>P_A[[#This Row],[39+]]-P_A[[#This Row],[40+]]</f>
        <v>2.2430000000000005E-2</v>
      </c>
      <c r="CD173" s="5">
        <f>P_A[[#This Row],[40+]]-P_A[[#This Row],[41+]]</f>
        <v>1.8369999999999997E-2</v>
      </c>
      <c r="CE173" s="5">
        <f>P_A[[#This Row],[41+]]-P_A[[#This Row],[42+]]</f>
        <v>1.7199999999999993E-2</v>
      </c>
      <c r="CF173" s="5">
        <f>P_A[[#This Row],[42+]]-P_A[[#This Row],[43+]]</f>
        <v>1.8189999999999984E-2</v>
      </c>
      <c r="CG173" s="5">
        <f>P_A[[#This Row],[43+]]-P_A[[#This Row],[44+]]</f>
        <v>1.4670000000000016E-2</v>
      </c>
      <c r="CH173" s="5">
        <f>P_A[[#This Row],[44+]]-P_A[[#This Row],[45+]]</f>
        <v>1.5350000000000003E-2</v>
      </c>
      <c r="CI173" s="5">
        <f>P_A[[#This Row],[45+]]-P_A[[#This Row],[46+]]</f>
        <v>1.2229999999999991E-2</v>
      </c>
      <c r="CJ173" s="5">
        <f>P_A[[#This Row],[46+]]-P_A[[#This Row],[47+]]</f>
        <v>1.1160000000000003E-2</v>
      </c>
      <c r="CK173" s="5">
        <f>P_A[[#This Row],[47+]]-P_A[[#This Row],[48+]]</f>
        <v>1.1480000000000004E-2</v>
      </c>
      <c r="CL173" s="5">
        <f>P_A[[#This Row],[48+]]-P_A[[#This Row],[49+]]</f>
        <v>8.9999999999999941E-3</v>
      </c>
    </row>
    <row r="174" spans="1:90" x14ac:dyDescent="0.25">
      <c r="A174" s="10">
        <v>22400796</v>
      </c>
      <c r="B174" t="s">
        <v>77</v>
      </c>
      <c r="C174" t="s">
        <v>78</v>
      </c>
      <c r="D174" s="11">
        <v>0.91666666666666663</v>
      </c>
      <c r="E174" s="9" t="str">
        <f>HYPERLINK("https://www.nba.com/stats/player/1627827/boxscores-traditional", "Dorian Finney-Smith")</f>
        <v>Dorian Finney-Smith</v>
      </c>
      <c r="F174">
        <v>10.4</v>
      </c>
      <c r="G174" s="4">
        <v>3.4409999999999998</v>
      </c>
      <c r="H174" s="3">
        <v>0.75804000000000005</v>
      </c>
      <c r="I174" s="3">
        <v>0.65910000000000002</v>
      </c>
      <c r="J174" s="3">
        <v>0.54776000000000002</v>
      </c>
      <c r="K174" s="3">
        <v>0.43251000000000001</v>
      </c>
      <c r="L174" s="3">
        <v>0.32275999999999999</v>
      </c>
      <c r="M174" s="3">
        <v>0.22363</v>
      </c>
      <c r="N174" s="3">
        <v>0.14685999999999999</v>
      </c>
      <c r="O174" s="3">
        <v>9.0120000000000006E-2</v>
      </c>
      <c r="P174" s="3">
        <v>5.1549999999999999E-2</v>
      </c>
      <c r="Q174" s="3">
        <v>2.743E-2</v>
      </c>
      <c r="R174" s="3">
        <v>1.355E-2</v>
      </c>
      <c r="S174" s="3">
        <v>6.2100000000000002E-3</v>
      </c>
      <c r="T174" s="3">
        <v>2.64E-3</v>
      </c>
      <c r="U174" s="3">
        <v>1.0399999999999999E-3</v>
      </c>
      <c r="V174" s="3">
        <v>3.8000000000000002E-4</v>
      </c>
      <c r="W174" s="3">
        <v>1.2999999999999999E-4</v>
      </c>
      <c r="X174" s="3">
        <v>4.0000000000000003E-5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5">
        <f>P_A[[#This Row],[8+]]-P_A[[#This Row],[9+]]</f>
        <v>9.8940000000000028E-2</v>
      </c>
      <c r="AY174" s="5">
        <f>P_A[[#This Row],[9+]]-P_A[[#This Row],[10+]]</f>
        <v>0.11133999999999999</v>
      </c>
      <c r="AZ174" s="5">
        <f>P_A[[#This Row],[10+]]-P_A[[#This Row],[11+]]</f>
        <v>0.11525000000000002</v>
      </c>
      <c r="BA174" s="5">
        <f>P_A[[#This Row],[11+]]-P_A[[#This Row],[12+]]</f>
        <v>0.10975000000000001</v>
      </c>
      <c r="BB174" s="5">
        <f>P_A[[#This Row],[12+]]-P_A[[#This Row],[13+]]</f>
        <v>9.9129999999999996E-2</v>
      </c>
      <c r="BC174" s="5">
        <f>P_A[[#This Row],[13+]]-P_A[[#This Row],[14+]]</f>
        <v>7.6770000000000005E-2</v>
      </c>
      <c r="BD174" s="5">
        <f>P_A[[#This Row],[14+]]-P_A[[#This Row],[15+]]</f>
        <v>5.6739999999999985E-2</v>
      </c>
      <c r="BE174" s="5">
        <f>P_A[[#This Row],[15+]]-P_A[[#This Row],[16+]]</f>
        <v>3.8570000000000007E-2</v>
      </c>
      <c r="BF174" s="5">
        <f>P_A[[#This Row],[16+]]-P_A[[#This Row],[17+]]</f>
        <v>2.4119999999999999E-2</v>
      </c>
      <c r="BG174" s="5">
        <f>P_A[[#This Row],[17+]]-P_A[[#This Row],[18+]]</f>
        <v>1.388E-2</v>
      </c>
      <c r="BH174" s="5">
        <f>P_A[[#This Row],[18+]]-P_A[[#This Row],[19+]]</f>
        <v>7.3399999999999993E-3</v>
      </c>
      <c r="BI174" s="5">
        <f>P_A[[#This Row],[19+]]-P_A[[#This Row],[20+]]</f>
        <v>3.5700000000000003E-3</v>
      </c>
      <c r="BJ174" s="5">
        <f>P_A[[#This Row],[20+]]-P_A[[#This Row],[21+]]</f>
        <v>1.6000000000000001E-3</v>
      </c>
      <c r="BK174" s="5">
        <f>P_A[[#This Row],[21+]]-P_A[[#This Row],[22+]]</f>
        <v>6.5999999999999989E-4</v>
      </c>
      <c r="BL174" s="5">
        <f>P_A[[#This Row],[22+]]-P_A[[#This Row],[23+]]</f>
        <v>2.5000000000000001E-4</v>
      </c>
      <c r="BM174" s="5">
        <f>P_A[[#This Row],[23+]]-P_A[[#This Row],[24+]]</f>
        <v>8.9999999999999992E-5</v>
      </c>
      <c r="BN174" s="5">
        <f>P_A[[#This Row],[24+]]-P_A[[#This Row],[25+]]</f>
        <v>4.0000000000000003E-5</v>
      </c>
      <c r="BO174" s="5">
        <f>P_A[[#This Row],[25+]]-P_A[[#This Row],[26+]]</f>
        <v>0</v>
      </c>
      <c r="BP174" s="5">
        <f>P_A[[#This Row],[26+]]-P_A[[#This Row],[27+]]</f>
        <v>0</v>
      </c>
      <c r="BQ174" s="5">
        <f>P_A[[#This Row],[27+]]-P_A[[#This Row],[28+]]</f>
        <v>0</v>
      </c>
      <c r="BR174" s="5">
        <f>P_A[[#This Row],[28+]]-P_A[[#This Row],[29+]]</f>
        <v>0</v>
      </c>
      <c r="BS174" s="5">
        <f>P_A[[#This Row],[29+]]-P_A[[#This Row],[30+]]</f>
        <v>0</v>
      </c>
      <c r="BT174" s="5">
        <f>P_A[[#This Row],[30+]]-P_A[[#This Row],[31+]]</f>
        <v>0</v>
      </c>
      <c r="BU174" s="5">
        <f>P_A[[#This Row],[31+]]-P_A[[#This Row],[32+]]</f>
        <v>0</v>
      </c>
      <c r="BV174" s="5">
        <f>P_A[[#This Row],[32+]]-P_A[[#This Row],[33+]]</f>
        <v>0</v>
      </c>
      <c r="BW174" s="5">
        <f>P_A[[#This Row],[33+]]-P_A[[#This Row],[34+]]</f>
        <v>0</v>
      </c>
      <c r="BX174" s="5">
        <f>P_A[[#This Row],[34+]]-P_A[[#This Row],[35+]]</f>
        <v>0</v>
      </c>
      <c r="BY174" s="5">
        <f>P_A[[#This Row],[35+]]-P_A[[#This Row],[36+]]</f>
        <v>0</v>
      </c>
      <c r="BZ174" s="5">
        <f>P_A[[#This Row],[36+]]-P_A[[#This Row],[37+]]</f>
        <v>0</v>
      </c>
      <c r="CA174" s="5">
        <f>P_A[[#This Row],[37+]]-P_A[[#This Row],[38+]]</f>
        <v>0</v>
      </c>
      <c r="CB174" s="5">
        <f>P_A[[#This Row],[38+]]-P_A[[#This Row],[39+]]</f>
        <v>0</v>
      </c>
      <c r="CC174" s="5">
        <f>P_A[[#This Row],[39+]]-P_A[[#This Row],[40+]]</f>
        <v>0</v>
      </c>
      <c r="CD174" s="5">
        <f>P_A[[#This Row],[40+]]-P_A[[#This Row],[41+]]</f>
        <v>0</v>
      </c>
      <c r="CE174" s="5">
        <f>P_A[[#This Row],[41+]]-P_A[[#This Row],[42+]]</f>
        <v>0</v>
      </c>
      <c r="CF174" s="5">
        <f>P_A[[#This Row],[42+]]-P_A[[#This Row],[43+]]</f>
        <v>0</v>
      </c>
      <c r="CG174" s="5">
        <f>P_A[[#This Row],[43+]]-P_A[[#This Row],[44+]]</f>
        <v>0</v>
      </c>
      <c r="CH174" s="5">
        <f>P_A[[#This Row],[44+]]-P_A[[#This Row],[45+]]</f>
        <v>0</v>
      </c>
      <c r="CI174" s="5">
        <f>P_A[[#This Row],[45+]]-P_A[[#This Row],[46+]]</f>
        <v>0</v>
      </c>
      <c r="CJ174" s="5">
        <f>P_A[[#This Row],[46+]]-P_A[[#This Row],[47+]]</f>
        <v>0</v>
      </c>
      <c r="CK174" s="5">
        <f>P_A[[#This Row],[47+]]-P_A[[#This Row],[48+]]</f>
        <v>0</v>
      </c>
      <c r="CL174" s="5">
        <f>P_A[[#This Row],[48+]]-P_A[[#This Row],[49+]]</f>
        <v>0</v>
      </c>
    </row>
    <row r="175" spans="1:90" x14ac:dyDescent="0.25">
      <c r="A175" s="10">
        <v>22400796</v>
      </c>
      <c r="B175" t="s">
        <v>77</v>
      </c>
      <c r="C175" t="s">
        <v>78</v>
      </c>
      <c r="D175" s="11">
        <v>0.91666666666666663</v>
      </c>
      <c r="E175" s="9" t="str">
        <f>HYPERLINK("https://www.nba.com/stats/player/1630692/boxscores-traditional", "Jordan Goodwin")</f>
        <v>Jordan Goodwin</v>
      </c>
      <c r="F175">
        <v>11.33</v>
      </c>
      <c r="G175" s="4">
        <v>5.3120000000000003</v>
      </c>
      <c r="H175" s="3">
        <v>0.73565000000000003</v>
      </c>
      <c r="I175" s="3">
        <v>0.67003000000000001</v>
      </c>
      <c r="J175" s="3">
        <v>0.59870999999999996</v>
      </c>
      <c r="K175" s="3">
        <v>0.52392000000000005</v>
      </c>
      <c r="L175" s="3">
        <v>0.44828000000000001</v>
      </c>
      <c r="M175" s="3">
        <v>0.37828000000000001</v>
      </c>
      <c r="N175" s="3">
        <v>0.30853999999999998</v>
      </c>
      <c r="O175" s="3">
        <v>0.24510000000000001</v>
      </c>
      <c r="P175" s="3">
        <v>0.18942999999999999</v>
      </c>
      <c r="Q175" s="3">
        <v>0.14230999999999999</v>
      </c>
      <c r="R175" s="3">
        <v>0.10383000000000001</v>
      </c>
      <c r="S175" s="3">
        <v>7.4929999999999997E-2</v>
      </c>
      <c r="T175" s="3">
        <v>5.1549999999999999E-2</v>
      </c>
      <c r="U175" s="3">
        <v>3.4380000000000001E-2</v>
      </c>
      <c r="V175" s="3">
        <v>2.222E-2</v>
      </c>
      <c r="W175" s="3">
        <v>1.3899999999999999E-2</v>
      </c>
      <c r="X175" s="3">
        <v>8.4200000000000004E-3</v>
      </c>
      <c r="Y175" s="3">
        <v>5.0800000000000003E-3</v>
      </c>
      <c r="Z175" s="3">
        <v>2.8900000000000002E-3</v>
      </c>
      <c r="AA175" s="3">
        <v>1.5900000000000001E-3</v>
      </c>
      <c r="AB175" s="3">
        <v>8.4000000000000003E-4</v>
      </c>
      <c r="AC175" s="3">
        <v>4.2999999999999999E-4</v>
      </c>
      <c r="AD175" s="3">
        <v>2.2000000000000001E-4</v>
      </c>
      <c r="AE175" s="3">
        <v>1.1E-4</v>
      </c>
      <c r="AF175" s="3">
        <v>5.0000000000000002E-5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5">
        <f>P_A[[#This Row],[8+]]-P_A[[#This Row],[9+]]</f>
        <v>6.5620000000000012E-2</v>
      </c>
      <c r="AY175" s="5">
        <f>P_A[[#This Row],[9+]]-P_A[[#This Row],[10+]]</f>
        <v>7.132000000000005E-2</v>
      </c>
      <c r="AZ175" s="5">
        <f>P_A[[#This Row],[10+]]-P_A[[#This Row],[11+]]</f>
        <v>7.4789999999999912E-2</v>
      </c>
      <c r="BA175" s="5">
        <f>P_A[[#This Row],[11+]]-P_A[[#This Row],[12+]]</f>
        <v>7.5640000000000041E-2</v>
      </c>
      <c r="BB175" s="5">
        <f>P_A[[#This Row],[12+]]-P_A[[#This Row],[13+]]</f>
        <v>7.0000000000000007E-2</v>
      </c>
      <c r="BC175" s="5">
        <f>P_A[[#This Row],[13+]]-P_A[[#This Row],[14+]]</f>
        <v>6.9740000000000024E-2</v>
      </c>
      <c r="BD175" s="5">
        <f>P_A[[#This Row],[14+]]-P_A[[#This Row],[15+]]</f>
        <v>6.3439999999999969E-2</v>
      </c>
      <c r="BE175" s="5">
        <f>P_A[[#This Row],[15+]]-P_A[[#This Row],[16+]]</f>
        <v>5.5670000000000025E-2</v>
      </c>
      <c r="BF175" s="5">
        <f>P_A[[#This Row],[16+]]-P_A[[#This Row],[17+]]</f>
        <v>4.7119999999999995E-2</v>
      </c>
      <c r="BG175" s="5">
        <f>P_A[[#This Row],[17+]]-P_A[[#This Row],[18+]]</f>
        <v>3.8479999999999986E-2</v>
      </c>
      <c r="BH175" s="5">
        <f>P_A[[#This Row],[18+]]-P_A[[#This Row],[19+]]</f>
        <v>2.8900000000000009E-2</v>
      </c>
      <c r="BI175" s="5">
        <f>P_A[[#This Row],[19+]]-P_A[[#This Row],[20+]]</f>
        <v>2.3379999999999998E-2</v>
      </c>
      <c r="BJ175" s="5">
        <f>P_A[[#This Row],[20+]]-P_A[[#This Row],[21+]]</f>
        <v>1.7169999999999998E-2</v>
      </c>
      <c r="BK175" s="5">
        <f>P_A[[#This Row],[21+]]-P_A[[#This Row],[22+]]</f>
        <v>1.2160000000000001E-2</v>
      </c>
      <c r="BL175" s="5">
        <f>P_A[[#This Row],[22+]]-P_A[[#This Row],[23+]]</f>
        <v>8.320000000000001E-3</v>
      </c>
      <c r="BM175" s="5">
        <f>P_A[[#This Row],[23+]]-P_A[[#This Row],[24+]]</f>
        <v>5.4799999999999988E-3</v>
      </c>
      <c r="BN175" s="5">
        <f>P_A[[#This Row],[24+]]-P_A[[#This Row],[25+]]</f>
        <v>3.3400000000000001E-3</v>
      </c>
      <c r="BO175" s="5">
        <f>P_A[[#This Row],[25+]]-P_A[[#This Row],[26+]]</f>
        <v>2.1900000000000001E-3</v>
      </c>
      <c r="BP175" s="5">
        <f>P_A[[#This Row],[26+]]-P_A[[#This Row],[27+]]</f>
        <v>1.3000000000000002E-3</v>
      </c>
      <c r="BQ175" s="5">
        <f>P_A[[#This Row],[27+]]-P_A[[#This Row],[28+]]</f>
        <v>7.5000000000000002E-4</v>
      </c>
      <c r="BR175" s="5">
        <f>P_A[[#This Row],[28+]]-P_A[[#This Row],[29+]]</f>
        <v>4.1000000000000005E-4</v>
      </c>
      <c r="BS175" s="5">
        <f>P_A[[#This Row],[29+]]-P_A[[#This Row],[30+]]</f>
        <v>2.0999999999999998E-4</v>
      </c>
      <c r="BT175" s="5">
        <f>P_A[[#This Row],[30+]]-P_A[[#This Row],[31+]]</f>
        <v>1.1E-4</v>
      </c>
      <c r="BU175" s="5">
        <f>P_A[[#This Row],[31+]]-P_A[[#This Row],[32+]]</f>
        <v>6.0000000000000002E-5</v>
      </c>
      <c r="BV175" s="5">
        <f>P_A[[#This Row],[32+]]-P_A[[#This Row],[33+]]</f>
        <v>5.0000000000000002E-5</v>
      </c>
      <c r="BW175" s="5">
        <f>P_A[[#This Row],[33+]]-P_A[[#This Row],[34+]]</f>
        <v>0</v>
      </c>
      <c r="BX175" s="5">
        <f>P_A[[#This Row],[34+]]-P_A[[#This Row],[35+]]</f>
        <v>0</v>
      </c>
      <c r="BY175" s="5">
        <f>P_A[[#This Row],[35+]]-P_A[[#This Row],[36+]]</f>
        <v>0</v>
      </c>
      <c r="BZ175" s="5">
        <f>P_A[[#This Row],[36+]]-P_A[[#This Row],[37+]]</f>
        <v>0</v>
      </c>
      <c r="CA175" s="5">
        <f>P_A[[#This Row],[37+]]-P_A[[#This Row],[38+]]</f>
        <v>0</v>
      </c>
      <c r="CB175" s="5">
        <f>P_A[[#This Row],[38+]]-P_A[[#This Row],[39+]]</f>
        <v>0</v>
      </c>
      <c r="CC175" s="5">
        <f>P_A[[#This Row],[39+]]-P_A[[#This Row],[40+]]</f>
        <v>0</v>
      </c>
      <c r="CD175" s="5">
        <f>P_A[[#This Row],[40+]]-P_A[[#This Row],[41+]]</f>
        <v>0</v>
      </c>
      <c r="CE175" s="5">
        <f>P_A[[#This Row],[41+]]-P_A[[#This Row],[42+]]</f>
        <v>0</v>
      </c>
      <c r="CF175" s="5">
        <f>P_A[[#This Row],[42+]]-P_A[[#This Row],[43+]]</f>
        <v>0</v>
      </c>
      <c r="CG175" s="5">
        <f>P_A[[#This Row],[43+]]-P_A[[#This Row],[44+]]</f>
        <v>0</v>
      </c>
      <c r="CH175" s="5">
        <f>P_A[[#This Row],[44+]]-P_A[[#This Row],[45+]]</f>
        <v>0</v>
      </c>
      <c r="CI175" s="5">
        <f>P_A[[#This Row],[45+]]-P_A[[#This Row],[46+]]</f>
        <v>0</v>
      </c>
      <c r="CJ175" s="5">
        <f>P_A[[#This Row],[46+]]-P_A[[#This Row],[47+]]</f>
        <v>0</v>
      </c>
      <c r="CK175" s="5">
        <f>P_A[[#This Row],[47+]]-P_A[[#This Row],[48+]]</f>
        <v>0</v>
      </c>
      <c r="CL175" s="5">
        <f>P_A[[#This Row],[48+]]-P_A[[#This Row],[49+]]</f>
        <v>0</v>
      </c>
    </row>
    <row r="176" spans="1:90" x14ac:dyDescent="0.25">
      <c r="A176" s="10">
        <v>22400796</v>
      </c>
      <c r="B176" t="s">
        <v>77</v>
      </c>
      <c r="C176" t="s">
        <v>78</v>
      </c>
      <c r="D176" s="11">
        <v>0.91666666666666663</v>
      </c>
      <c r="E176" s="9" t="str">
        <f>HYPERLINK("https://www.nba.com/stats/player/1642261/boxscores-traditional", "Dalton Knecht")</f>
        <v>Dalton Knecht</v>
      </c>
      <c r="F176">
        <v>12.4</v>
      </c>
      <c r="G176" s="4">
        <v>6.9459999999999997</v>
      </c>
      <c r="H176" s="3">
        <v>0.73565000000000003</v>
      </c>
      <c r="I176" s="3">
        <v>0.68793000000000004</v>
      </c>
      <c r="J176" s="3">
        <v>0.63683000000000001</v>
      </c>
      <c r="K176" s="3">
        <v>0.57926</v>
      </c>
      <c r="L176" s="3">
        <v>0.52392000000000005</v>
      </c>
      <c r="M176" s="3">
        <v>0.46414</v>
      </c>
      <c r="N176" s="3">
        <v>0.40905000000000002</v>
      </c>
      <c r="O176" s="3">
        <v>0.35569000000000001</v>
      </c>
      <c r="P176" s="3">
        <v>0.30153000000000002</v>
      </c>
      <c r="Q176" s="3">
        <v>0.25463000000000002</v>
      </c>
      <c r="R176" s="3">
        <v>0.20896999999999999</v>
      </c>
      <c r="S176" s="3">
        <v>0.17105999999999999</v>
      </c>
      <c r="T176" s="3">
        <v>0.13786000000000001</v>
      </c>
      <c r="U176" s="3">
        <v>0.10749</v>
      </c>
      <c r="V176" s="3">
        <v>8.3790000000000003E-2</v>
      </c>
      <c r="W176" s="3">
        <v>6.3009999999999997E-2</v>
      </c>
      <c r="X176" s="3">
        <v>4.7460000000000002E-2</v>
      </c>
      <c r="Y176" s="3">
        <v>3.5150000000000001E-2</v>
      </c>
      <c r="Z176" s="3">
        <v>2.5000000000000001E-2</v>
      </c>
      <c r="AA176" s="3">
        <v>1.7860000000000001E-2</v>
      </c>
      <c r="AB176" s="3">
        <v>1.222E-2</v>
      </c>
      <c r="AC176" s="3">
        <v>8.4200000000000004E-3</v>
      </c>
      <c r="AD176" s="3">
        <v>5.7000000000000002E-3</v>
      </c>
      <c r="AE176" s="3">
        <v>3.6800000000000001E-3</v>
      </c>
      <c r="AF176" s="3">
        <v>2.3999999999999998E-3</v>
      </c>
      <c r="AG176" s="3">
        <v>1.49E-3</v>
      </c>
      <c r="AH176" s="3">
        <v>9.3999999999999997E-4</v>
      </c>
      <c r="AI176" s="3">
        <v>5.8E-4</v>
      </c>
      <c r="AJ176" s="3">
        <v>3.4000000000000002E-4</v>
      </c>
      <c r="AK176" s="3">
        <v>2.0000000000000001E-4</v>
      </c>
      <c r="AL176" s="3">
        <v>1.1E-4</v>
      </c>
      <c r="AM176" s="3">
        <v>6.0000000000000002E-5</v>
      </c>
      <c r="AN176" s="3">
        <v>4.0000000000000003E-5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P_A[[#This Row],[8+]]-P_A[[#This Row],[9+]]</f>
        <v>4.7719999999999985E-2</v>
      </c>
      <c r="AY176" s="5">
        <f>P_A[[#This Row],[9+]]-P_A[[#This Row],[10+]]</f>
        <v>5.1100000000000034E-2</v>
      </c>
      <c r="AZ176" s="5">
        <f>P_A[[#This Row],[10+]]-P_A[[#This Row],[11+]]</f>
        <v>5.757000000000001E-2</v>
      </c>
      <c r="BA176" s="5">
        <f>P_A[[#This Row],[11+]]-P_A[[#This Row],[12+]]</f>
        <v>5.5339999999999945E-2</v>
      </c>
      <c r="BB176" s="5">
        <f>P_A[[#This Row],[12+]]-P_A[[#This Row],[13+]]</f>
        <v>5.9780000000000055E-2</v>
      </c>
      <c r="BC176" s="5">
        <f>P_A[[#This Row],[13+]]-P_A[[#This Row],[14+]]</f>
        <v>5.5089999999999972E-2</v>
      </c>
      <c r="BD176" s="5">
        <f>P_A[[#This Row],[14+]]-P_A[[#This Row],[15+]]</f>
        <v>5.3360000000000019E-2</v>
      </c>
      <c r="BE176" s="5">
        <f>P_A[[#This Row],[15+]]-P_A[[#This Row],[16+]]</f>
        <v>5.4159999999999986E-2</v>
      </c>
      <c r="BF176" s="5">
        <f>P_A[[#This Row],[16+]]-P_A[[#This Row],[17+]]</f>
        <v>4.6899999999999997E-2</v>
      </c>
      <c r="BG176" s="5">
        <f>P_A[[#This Row],[17+]]-P_A[[#This Row],[18+]]</f>
        <v>4.5660000000000034E-2</v>
      </c>
      <c r="BH176" s="5">
        <f>P_A[[#This Row],[18+]]-P_A[[#This Row],[19+]]</f>
        <v>3.7909999999999999E-2</v>
      </c>
      <c r="BI176" s="5">
        <f>P_A[[#This Row],[19+]]-P_A[[#This Row],[20+]]</f>
        <v>3.319999999999998E-2</v>
      </c>
      <c r="BJ176" s="5">
        <f>P_A[[#This Row],[20+]]-P_A[[#This Row],[21+]]</f>
        <v>3.0370000000000008E-2</v>
      </c>
      <c r="BK176" s="5">
        <f>P_A[[#This Row],[21+]]-P_A[[#This Row],[22+]]</f>
        <v>2.3699999999999999E-2</v>
      </c>
      <c r="BL176" s="5">
        <f>P_A[[#This Row],[22+]]-P_A[[#This Row],[23+]]</f>
        <v>2.0780000000000007E-2</v>
      </c>
      <c r="BM176" s="5">
        <f>P_A[[#This Row],[23+]]-P_A[[#This Row],[24+]]</f>
        <v>1.5549999999999994E-2</v>
      </c>
      <c r="BN176" s="5">
        <f>P_A[[#This Row],[24+]]-P_A[[#This Row],[25+]]</f>
        <v>1.2310000000000001E-2</v>
      </c>
      <c r="BO176" s="5">
        <f>P_A[[#This Row],[25+]]-P_A[[#This Row],[26+]]</f>
        <v>1.0149999999999999E-2</v>
      </c>
      <c r="BP176" s="5">
        <f>P_A[[#This Row],[26+]]-P_A[[#This Row],[27+]]</f>
        <v>7.1400000000000005E-3</v>
      </c>
      <c r="BQ176" s="5">
        <f>P_A[[#This Row],[27+]]-P_A[[#This Row],[28+]]</f>
        <v>5.6400000000000009E-3</v>
      </c>
      <c r="BR176" s="5">
        <f>P_A[[#This Row],[28+]]-P_A[[#This Row],[29+]]</f>
        <v>3.7999999999999996E-3</v>
      </c>
      <c r="BS176" s="5">
        <f>P_A[[#This Row],[29+]]-P_A[[#This Row],[30+]]</f>
        <v>2.7200000000000002E-3</v>
      </c>
      <c r="BT176" s="5">
        <f>P_A[[#This Row],[30+]]-P_A[[#This Row],[31+]]</f>
        <v>2.0200000000000001E-3</v>
      </c>
      <c r="BU176" s="5">
        <f>P_A[[#This Row],[31+]]-P_A[[#This Row],[32+]]</f>
        <v>1.2800000000000003E-3</v>
      </c>
      <c r="BV176" s="5">
        <f>P_A[[#This Row],[32+]]-P_A[[#This Row],[33+]]</f>
        <v>9.0999999999999978E-4</v>
      </c>
      <c r="BW176" s="5">
        <f>P_A[[#This Row],[33+]]-P_A[[#This Row],[34+]]</f>
        <v>5.5000000000000003E-4</v>
      </c>
      <c r="BX176" s="5">
        <f>P_A[[#This Row],[34+]]-P_A[[#This Row],[35+]]</f>
        <v>3.5999999999999997E-4</v>
      </c>
      <c r="BY176" s="5">
        <f>P_A[[#This Row],[35+]]-P_A[[#This Row],[36+]]</f>
        <v>2.3999999999999998E-4</v>
      </c>
      <c r="BZ176" s="5">
        <f>P_A[[#This Row],[36+]]-P_A[[#This Row],[37+]]</f>
        <v>1.4000000000000001E-4</v>
      </c>
      <c r="CA176" s="5">
        <f>P_A[[#This Row],[37+]]-P_A[[#This Row],[38+]]</f>
        <v>9.0000000000000006E-5</v>
      </c>
      <c r="CB176" s="5">
        <f>P_A[[#This Row],[38+]]-P_A[[#This Row],[39+]]</f>
        <v>5.0000000000000002E-5</v>
      </c>
      <c r="CC176" s="5">
        <f>P_A[[#This Row],[39+]]-P_A[[#This Row],[40+]]</f>
        <v>1.9999999999999998E-5</v>
      </c>
      <c r="CD176" s="5">
        <f>P_A[[#This Row],[40+]]-P_A[[#This Row],[41+]]</f>
        <v>4.0000000000000003E-5</v>
      </c>
      <c r="CE176" s="5">
        <f>P_A[[#This Row],[41+]]-P_A[[#This Row],[42+]]</f>
        <v>0</v>
      </c>
      <c r="CF176" s="5">
        <f>P_A[[#This Row],[42+]]-P_A[[#This Row],[43+]]</f>
        <v>0</v>
      </c>
      <c r="CG176" s="5">
        <f>P_A[[#This Row],[43+]]-P_A[[#This Row],[44+]]</f>
        <v>0</v>
      </c>
      <c r="CH176" s="5">
        <f>P_A[[#This Row],[44+]]-P_A[[#This Row],[45+]]</f>
        <v>0</v>
      </c>
      <c r="CI176" s="5">
        <f>P_A[[#This Row],[45+]]-P_A[[#This Row],[46+]]</f>
        <v>0</v>
      </c>
      <c r="CJ176" s="5">
        <f>P_A[[#This Row],[46+]]-P_A[[#This Row],[47+]]</f>
        <v>0</v>
      </c>
      <c r="CK176" s="5">
        <f>P_A[[#This Row],[47+]]-P_A[[#This Row],[48+]]</f>
        <v>0</v>
      </c>
      <c r="CL176" s="5">
        <f>P_A[[#This Row],[48+]]-P_A[[#This Row],[49+]]</f>
        <v>0</v>
      </c>
    </row>
    <row r="177" spans="1:90" x14ac:dyDescent="0.25">
      <c r="A177" s="10">
        <v>22400796</v>
      </c>
      <c r="B177" t="s">
        <v>78</v>
      </c>
      <c r="C177" t="s">
        <v>77</v>
      </c>
      <c r="D177" s="11">
        <v>0.91666666666666663</v>
      </c>
      <c r="E177" s="9" t="str">
        <f>HYPERLINK("https://www.nba.com/stats/player/1629014/boxscores-traditional", "Anfernee Simons")</f>
        <v>Anfernee Simons</v>
      </c>
      <c r="F177">
        <v>28.8</v>
      </c>
      <c r="G177" s="4">
        <v>5.1150000000000002</v>
      </c>
      <c r="H177" s="3">
        <v>1</v>
      </c>
      <c r="I177" s="3">
        <v>0.99995000000000001</v>
      </c>
      <c r="J177" s="3">
        <v>0.99987999999999999</v>
      </c>
      <c r="K177" s="3">
        <v>0.99975000000000003</v>
      </c>
      <c r="L177" s="3">
        <v>0.99948000000000004</v>
      </c>
      <c r="M177" s="3">
        <v>0.999</v>
      </c>
      <c r="N177" s="3">
        <v>0.99807000000000001</v>
      </c>
      <c r="O177" s="3">
        <v>0.99653000000000003</v>
      </c>
      <c r="P177" s="3">
        <v>0.99378999999999995</v>
      </c>
      <c r="Q177" s="3">
        <v>0.98956</v>
      </c>
      <c r="R177" s="3">
        <v>0.98257000000000005</v>
      </c>
      <c r="S177" s="3">
        <v>0.97257000000000005</v>
      </c>
      <c r="T177" s="3">
        <v>0.95728000000000002</v>
      </c>
      <c r="U177" s="3">
        <v>0.93574000000000002</v>
      </c>
      <c r="V177" s="3">
        <v>0.90824000000000005</v>
      </c>
      <c r="W177" s="3">
        <v>0.87075999999999998</v>
      </c>
      <c r="X177" s="3">
        <v>0.82638999999999996</v>
      </c>
      <c r="Y177" s="3">
        <v>0.77034999999999998</v>
      </c>
      <c r="Z177" s="3">
        <v>0.70884000000000003</v>
      </c>
      <c r="AA177" s="3">
        <v>0.63683000000000001</v>
      </c>
      <c r="AB177" s="3">
        <v>0.56355999999999995</v>
      </c>
      <c r="AC177" s="3">
        <v>0.48404999999999998</v>
      </c>
      <c r="AD177" s="3">
        <v>0.40905000000000002</v>
      </c>
      <c r="AE177" s="3">
        <v>0.33360000000000001</v>
      </c>
      <c r="AF177" s="3">
        <v>0.26434999999999997</v>
      </c>
      <c r="AG177" s="3">
        <v>0.20610999999999999</v>
      </c>
      <c r="AH177" s="3">
        <v>0.15386</v>
      </c>
      <c r="AI177" s="3">
        <v>0.11314</v>
      </c>
      <c r="AJ177" s="3">
        <v>7.9269999999999993E-2</v>
      </c>
      <c r="AK177" s="3">
        <v>5.4800000000000001E-2</v>
      </c>
      <c r="AL177" s="3">
        <v>3.5929999999999997E-2</v>
      </c>
      <c r="AM177" s="3">
        <v>2.3300000000000001E-2</v>
      </c>
      <c r="AN177" s="3">
        <v>1.426E-2</v>
      </c>
      <c r="AO177" s="3">
        <v>8.4200000000000004E-3</v>
      </c>
      <c r="AP177" s="3">
        <v>4.9399999999999999E-3</v>
      </c>
      <c r="AQ177" s="3">
        <v>2.7200000000000002E-3</v>
      </c>
      <c r="AR177" s="3">
        <v>1.49E-3</v>
      </c>
      <c r="AS177" s="3">
        <v>7.6000000000000004E-4</v>
      </c>
      <c r="AT177" s="3">
        <v>3.8999999999999999E-4</v>
      </c>
      <c r="AU177" s="3">
        <v>1.9000000000000001E-4</v>
      </c>
      <c r="AV177" s="3">
        <v>9.0000000000000006E-5</v>
      </c>
      <c r="AW177" s="3">
        <v>4.0000000000000003E-5</v>
      </c>
      <c r="AX177" s="5">
        <f>P_A[[#This Row],[8+]]-P_A[[#This Row],[9+]]</f>
        <v>4.9999999999994493E-5</v>
      </c>
      <c r="AY177" s="5">
        <f>P_A[[#This Row],[9+]]-P_A[[#This Row],[10+]]</f>
        <v>7.0000000000014495E-5</v>
      </c>
      <c r="AZ177" s="5">
        <f>P_A[[#This Row],[10+]]-P_A[[#This Row],[11+]]</f>
        <v>1.2999999999996348E-4</v>
      </c>
      <c r="BA177" s="5">
        <f>P_A[[#This Row],[11+]]-P_A[[#This Row],[12+]]</f>
        <v>2.6999999999999247E-4</v>
      </c>
      <c r="BB177" s="5">
        <f>P_A[[#This Row],[12+]]-P_A[[#This Row],[13+]]</f>
        <v>4.8000000000003595E-4</v>
      </c>
      <c r="BC177" s="5">
        <f>P_A[[#This Row],[13+]]-P_A[[#This Row],[14+]]</f>
        <v>9.2999999999998639E-4</v>
      </c>
      <c r="BD177" s="5">
        <f>P_A[[#This Row],[14+]]-P_A[[#This Row],[15+]]</f>
        <v>1.5399999999999858E-3</v>
      </c>
      <c r="BE177" s="5">
        <f>P_A[[#This Row],[15+]]-P_A[[#This Row],[16+]]</f>
        <v>2.7400000000000757E-3</v>
      </c>
      <c r="BF177" s="5">
        <f>P_A[[#This Row],[16+]]-P_A[[#This Row],[17+]]</f>
        <v>4.229999999999956E-3</v>
      </c>
      <c r="BG177" s="5">
        <f>P_A[[#This Row],[17+]]-P_A[[#This Row],[18+]]</f>
        <v>6.9899999999999407E-3</v>
      </c>
      <c r="BH177" s="5">
        <f>P_A[[#This Row],[18+]]-P_A[[#This Row],[19+]]</f>
        <v>1.0000000000000009E-2</v>
      </c>
      <c r="BI177" s="5">
        <f>P_A[[#This Row],[19+]]-P_A[[#This Row],[20+]]</f>
        <v>1.5290000000000026E-2</v>
      </c>
      <c r="BJ177" s="5">
        <f>P_A[[#This Row],[20+]]-P_A[[#This Row],[21+]]</f>
        <v>2.1540000000000004E-2</v>
      </c>
      <c r="BK177" s="5">
        <f>P_A[[#This Row],[21+]]-P_A[[#This Row],[22+]]</f>
        <v>2.7499999999999969E-2</v>
      </c>
      <c r="BL177" s="5">
        <f>P_A[[#This Row],[22+]]-P_A[[#This Row],[23+]]</f>
        <v>3.7480000000000069E-2</v>
      </c>
      <c r="BM177" s="5">
        <f>P_A[[#This Row],[23+]]-P_A[[#This Row],[24+]]</f>
        <v>4.4370000000000021E-2</v>
      </c>
      <c r="BN177" s="5">
        <f>P_A[[#This Row],[24+]]-P_A[[#This Row],[25+]]</f>
        <v>5.6039999999999979E-2</v>
      </c>
      <c r="BO177" s="5">
        <f>P_A[[#This Row],[25+]]-P_A[[#This Row],[26+]]</f>
        <v>6.1509999999999954E-2</v>
      </c>
      <c r="BP177" s="5">
        <f>P_A[[#This Row],[26+]]-P_A[[#This Row],[27+]]</f>
        <v>7.2010000000000018E-2</v>
      </c>
      <c r="BQ177" s="5">
        <f>P_A[[#This Row],[27+]]-P_A[[#This Row],[28+]]</f>
        <v>7.3270000000000057E-2</v>
      </c>
      <c r="BR177" s="5">
        <f>P_A[[#This Row],[28+]]-P_A[[#This Row],[29+]]</f>
        <v>7.950999999999997E-2</v>
      </c>
      <c r="BS177" s="5">
        <f>P_A[[#This Row],[29+]]-P_A[[#This Row],[30+]]</f>
        <v>7.4999999999999956E-2</v>
      </c>
      <c r="BT177" s="5">
        <f>P_A[[#This Row],[30+]]-P_A[[#This Row],[31+]]</f>
        <v>7.5450000000000017E-2</v>
      </c>
      <c r="BU177" s="5">
        <f>P_A[[#This Row],[31+]]-P_A[[#This Row],[32+]]</f>
        <v>6.9250000000000034E-2</v>
      </c>
      <c r="BV177" s="5">
        <f>P_A[[#This Row],[32+]]-P_A[[#This Row],[33+]]</f>
        <v>5.8239999999999986E-2</v>
      </c>
      <c r="BW177" s="5">
        <f>P_A[[#This Row],[33+]]-P_A[[#This Row],[34+]]</f>
        <v>5.2249999999999991E-2</v>
      </c>
      <c r="BX177" s="5">
        <f>P_A[[#This Row],[34+]]-P_A[[#This Row],[35+]]</f>
        <v>4.0719999999999992E-2</v>
      </c>
      <c r="BY177" s="5">
        <f>P_A[[#This Row],[35+]]-P_A[[#This Row],[36+]]</f>
        <v>3.3870000000000011E-2</v>
      </c>
      <c r="BZ177" s="5">
        <f>P_A[[#This Row],[36+]]-P_A[[#This Row],[37+]]</f>
        <v>2.4469999999999992E-2</v>
      </c>
      <c r="CA177" s="5">
        <f>P_A[[#This Row],[37+]]-P_A[[#This Row],[38+]]</f>
        <v>1.8870000000000005E-2</v>
      </c>
      <c r="CB177" s="5">
        <f>P_A[[#This Row],[38+]]-P_A[[#This Row],[39+]]</f>
        <v>1.2629999999999995E-2</v>
      </c>
      <c r="CC177" s="5">
        <f>P_A[[#This Row],[39+]]-P_A[[#This Row],[40+]]</f>
        <v>9.0400000000000012E-3</v>
      </c>
      <c r="CD177" s="5">
        <f>P_A[[#This Row],[40+]]-P_A[[#This Row],[41+]]</f>
        <v>5.8399999999999997E-3</v>
      </c>
      <c r="CE177" s="5">
        <f>P_A[[#This Row],[41+]]-P_A[[#This Row],[42+]]</f>
        <v>3.4800000000000005E-3</v>
      </c>
      <c r="CF177" s="5">
        <f>P_A[[#This Row],[42+]]-P_A[[#This Row],[43+]]</f>
        <v>2.2199999999999998E-3</v>
      </c>
      <c r="CG177" s="5">
        <f>P_A[[#This Row],[43+]]-P_A[[#This Row],[44+]]</f>
        <v>1.2300000000000002E-3</v>
      </c>
      <c r="CH177" s="5">
        <f>P_A[[#This Row],[44+]]-P_A[[#This Row],[45+]]</f>
        <v>7.2999999999999996E-4</v>
      </c>
      <c r="CI177" s="5">
        <f>P_A[[#This Row],[45+]]-P_A[[#This Row],[46+]]</f>
        <v>3.7000000000000005E-4</v>
      </c>
      <c r="CJ177" s="5">
        <f>P_A[[#This Row],[46+]]-P_A[[#This Row],[47+]]</f>
        <v>1.9999999999999998E-4</v>
      </c>
      <c r="CK177" s="5">
        <f>P_A[[#This Row],[47+]]-P_A[[#This Row],[48+]]</f>
        <v>1E-4</v>
      </c>
      <c r="CL177" s="5">
        <f>P_A[[#This Row],[48+]]-P_A[[#This Row],[49+]]</f>
        <v>5.0000000000000002E-5</v>
      </c>
    </row>
    <row r="178" spans="1:90" x14ac:dyDescent="0.25">
      <c r="A178" s="10">
        <v>22400796</v>
      </c>
      <c r="B178" t="s">
        <v>78</v>
      </c>
      <c r="C178" t="s">
        <v>77</v>
      </c>
      <c r="D178" s="11">
        <v>0.91666666666666663</v>
      </c>
      <c r="E178" s="9" t="str">
        <f>HYPERLINK("https://www.nba.com/stats/player/203924/boxscores-traditional", "Jerami Grant")</f>
        <v>Jerami Grant</v>
      </c>
      <c r="F178">
        <v>18.2</v>
      </c>
      <c r="G178" s="4">
        <v>3.4289999999999998</v>
      </c>
      <c r="H178" s="3">
        <v>0.99851000000000001</v>
      </c>
      <c r="I178" s="3">
        <v>0.99631999999999998</v>
      </c>
      <c r="J178" s="3">
        <v>0.99158000000000002</v>
      </c>
      <c r="K178" s="3">
        <v>0.98214000000000001</v>
      </c>
      <c r="L178" s="3">
        <v>0.96484999999999999</v>
      </c>
      <c r="M178" s="3">
        <v>0.93574000000000002</v>
      </c>
      <c r="N178" s="3">
        <v>0.88876999999999995</v>
      </c>
      <c r="O178" s="3">
        <v>0.82381000000000004</v>
      </c>
      <c r="P178" s="3">
        <v>0.73890999999999996</v>
      </c>
      <c r="Q178" s="3">
        <v>0.63683000000000001</v>
      </c>
      <c r="R178" s="3">
        <v>0.52392000000000005</v>
      </c>
      <c r="S178" s="3">
        <v>0.40905000000000002</v>
      </c>
      <c r="T178" s="3">
        <v>0.30153000000000002</v>
      </c>
      <c r="U178" s="3">
        <v>0.20610999999999999</v>
      </c>
      <c r="V178" s="3">
        <v>0.13350000000000001</v>
      </c>
      <c r="W178" s="3">
        <v>8.0759999999999998E-2</v>
      </c>
      <c r="X178" s="3">
        <v>4.5510000000000002E-2</v>
      </c>
      <c r="Y178" s="3">
        <v>2.385E-2</v>
      </c>
      <c r="Z178" s="3">
        <v>1.1599999999999999E-2</v>
      </c>
      <c r="AA178" s="3">
        <v>5.0800000000000003E-3</v>
      </c>
      <c r="AB178" s="3">
        <v>2.1199999999999999E-3</v>
      </c>
      <c r="AC178" s="3">
        <v>8.1999999999999998E-4</v>
      </c>
      <c r="AD178" s="3">
        <v>2.9E-4</v>
      </c>
      <c r="AE178" s="3">
        <v>1E-4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5">
        <f>P_A[[#This Row],[8+]]-P_A[[#This Row],[9+]]</f>
        <v>2.1900000000000253E-3</v>
      </c>
      <c r="AY178" s="5">
        <f>P_A[[#This Row],[9+]]-P_A[[#This Row],[10+]]</f>
        <v>4.7399999999999665E-3</v>
      </c>
      <c r="AZ178" s="5">
        <f>P_A[[#This Row],[10+]]-P_A[[#This Row],[11+]]</f>
        <v>9.4400000000000039E-3</v>
      </c>
      <c r="BA178" s="5">
        <f>P_A[[#This Row],[11+]]-P_A[[#This Row],[12+]]</f>
        <v>1.7290000000000028E-2</v>
      </c>
      <c r="BB178" s="5">
        <f>P_A[[#This Row],[12+]]-P_A[[#This Row],[13+]]</f>
        <v>2.9109999999999969E-2</v>
      </c>
      <c r="BC178" s="5">
        <f>P_A[[#This Row],[13+]]-P_A[[#This Row],[14+]]</f>
        <v>4.6970000000000067E-2</v>
      </c>
      <c r="BD178" s="5">
        <f>P_A[[#This Row],[14+]]-P_A[[#This Row],[15+]]</f>
        <v>6.4959999999999907E-2</v>
      </c>
      <c r="BE178" s="5">
        <f>P_A[[#This Row],[15+]]-P_A[[#This Row],[16+]]</f>
        <v>8.4900000000000087E-2</v>
      </c>
      <c r="BF178" s="5">
        <f>P_A[[#This Row],[16+]]-P_A[[#This Row],[17+]]</f>
        <v>0.10207999999999995</v>
      </c>
      <c r="BG178" s="5">
        <f>P_A[[#This Row],[17+]]-P_A[[#This Row],[18+]]</f>
        <v>0.11290999999999995</v>
      </c>
      <c r="BH178" s="5">
        <f>P_A[[#This Row],[18+]]-P_A[[#This Row],[19+]]</f>
        <v>0.11487000000000003</v>
      </c>
      <c r="BI178" s="5">
        <f>P_A[[#This Row],[19+]]-P_A[[#This Row],[20+]]</f>
        <v>0.10752</v>
      </c>
      <c r="BJ178" s="5">
        <f>P_A[[#This Row],[20+]]-P_A[[#This Row],[21+]]</f>
        <v>9.5420000000000033E-2</v>
      </c>
      <c r="BK178" s="5">
        <f>P_A[[#This Row],[21+]]-P_A[[#This Row],[22+]]</f>
        <v>7.260999999999998E-2</v>
      </c>
      <c r="BL178" s="5">
        <f>P_A[[#This Row],[22+]]-P_A[[#This Row],[23+]]</f>
        <v>5.2740000000000009E-2</v>
      </c>
      <c r="BM178" s="5">
        <f>P_A[[#This Row],[23+]]-P_A[[#This Row],[24+]]</f>
        <v>3.5249999999999997E-2</v>
      </c>
      <c r="BN178" s="5">
        <f>P_A[[#This Row],[24+]]-P_A[[#This Row],[25+]]</f>
        <v>2.1660000000000002E-2</v>
      </c>
      <c r="BO178" s="5">
        <f>P_A[[#This Row],[25+]]-P_A[[#This Row],[26+]]</f>
        <v>1.225E-2</v>
      </c>
      <c r="BP178" s="5">
        <f>P_A[[#This Row],[26+]]-P_A[[#This Row],[27+]]</f>
        <v>6.5199999999999989E-3</v>
      </c>
      <c r="BQ178" s="5">
        <f>P_A[[#This Row],[27+]]-P_A[[#This Row],[28+]]</f>
        <v>2.9600000000000004E-3</v>
      </c>
      <c r="BR178" s="5">
        <f>P_A[[#This Row],[28+]]-P_A[[#This Row],[29+]]</f>
        <v>1.2999999999999999E-3</v>
      </c>
      <c r="BS178" s="5">
        <f>P_A[[#This Row],[29+]]-P_A[[#This Row],[30+]]</f>
        <v>5.2999999999999998E-4</v>
      </c>
      <c r="BT178" s="5">
        <f>P_A[[#This Row],[30+]]-P_A[[#This Row],[31+]]</f>
        <v>1.9000000000000001E-4</v>
      </c>
      <c r="BU178" s="5">
        <f>P_A[[#This Row],[31+]]-P_A[[#This Row],[32+]]</f>
        <v>1E-4</v>
      </c>
      <c r="BV178" s="5">
        <f>P_A[[#This Row],[32+]]-P_A[[#This Row],[33+]]</f>
        <v>0</v>
      </c>
      <c r="BW178" s="5">
        <f>P_A[[#This Row],[33+]]-P_A[[#This Row],[34+]]</f>
        <v>0</v>
      </c>
      <c r="BX178" s="5">
        <f>P_A[[#This Row],[34+]]-P_A[[#This Row],[35+]]</f>
        <v>0</v>
      </c>
      <c r="BY178" s="5">
        <f>P_A[[#This Row],[35+]]-P_A[[#This Row],[36+]]</f>
        <v>0</v>
      </c>
      <c r="BZ178" s="5">
        <f>P_A[[#This Row],[36+]]-P_A[[#This Row],[37+]]</f>
        <v>0</v>
      </c>
      <c r="CA178" s="5">
        <f>P_A[[#This Row],[37+]]-P_A[[#This Row],[38+]]</f>
        <v>0</v>
      </c>
      <c r="CB178" s="5">
        <f>P_A[[#This Row],[38+]]-P_A[[#This Row],[39+]]</f>
        <v>0</v>
      </c>
      <c r="CC178" s="5">
        <f>P_A[[#This Row],[39+]]-P_A[[#This Row],[40+]]</f>
        <v>0</v>
      </c>
      <c r="CD178" s="5">
        <f>P_A[[#This Row],[40+]]-P_A[[#This Row],[41+]]</f>
        <v>0</v>
      </c>
      <c r="CE178" s="5">
        <f>P_A[[#This Row],[41+]]-P_A[[#This Row],[42+]]</f>
        <v>0</v>
      </c>
      <c r="CF178" s="5">
        <f>P_A[[#This Row],[42+]]-P_A[[#This Row],[43+]]</f>
        <v>0</v>
      </c>
      <c r="CG178" s="5">
        <f>P_A[[#This Row],[43+]]-P_A[[#This Row],[44+]]</f>
        <v>0</v>
      </c>
      <c r="CH178" s="5">
        <f>P_A[[#This Row],[44+]]-P_A[[#This Row],[45+]]</f>
        <v>0</v>
      </c>
      <c r="CI178" s="5">
        <f>P_A[[#This Row],[45+]]-P_A[[#This Row],[46+]]</f>
        <v>0</v>
      </c>
      <c r="CJ178" s="5">
        <f>P_A[[#This Row],[46+]]-P_A[[#This Row],[47+]]</f>
        <v>0</v>
      </c>
      <c r="CK178" s="5">
        <f>P_A[[#This Row],[47+]]-P_A[[#This Row],[48+]]</f>
        <v>0</v>
      </c>
      <c r="CL178" s="5">
        <f>P_A[[#This Row],[48+]]-P_A[[#This Row],[49+]]</f>
        <v>0</v>
      </c>
    </row>
    <row r="179" spans="1:90" x14ac:dyDescent="0.25">
      <c r="A179" s="10">
        <v>22400796</v>
      </c>
      <c r="B179" t="s">
        <v>78</v>
      </c>
      <c r="C179" t="s">
        <v>77</v>
      </c>
      <c r="D179" s="11">
        <v>0.91666666666666663</v>
      </c>
      <c r="E179" s="9" t="str">
        <f>HYPERLINK("https://www.nba.com/stats/player/1631101/boxscores-traditional", "Shaedon Sharpe")</f>
        <v>Shaedon Sharpe</v>
      </c>
      <c r="F179">
        <v>18.600000000000001</v>
      </c>
      <c r="G179" s="4">
        <v>4.3170000000000002</v>
      </c>
      <c r="H179" s="3">
        <v>0.99304999999999999</v>
      </c>
      <c r="I179" s="3">
        <v>0.98678999999999994</v>
      </c>
      <c r="J179" s="3">
        <v>0.97670000000000001</v>
      </c>
      <c r="K179" s="3">
        <v>0.96079999999999999</v>
      </c>
      <c r="L179" s="3">
        <v>0.93698999999999999</v>
      </c>
      <c r="M179" s="3">
        <v>0.9032</v>
      </c>
      <c r="N179" s="3">
        <v>0.85768999999999995</v>
      </c>
      <c r="O179" s="3">
        <v>0.79673000000000005</v>
      </c>
      <c r="P179" s="3">
        <v>0.72575000000000001</v>
      </c>
      <c r="Q179" s="3">
        <v>0.64431000000000005</v>
      </c>
      <c r="R179" s="3">
        <v>0.55567</v>
      </c>
      <c r="S179" s="3">
        <v>0.46414</v>
      </c>
      <c r="T179" s="3">
        <v>0.37447999999999998</v>
      </c>
      <c r="U179" s="3">
        <v>0.28774</v>
      </c>
      <c r="V179" s="3">
        <v>0.21476000000000001</v>
      </c>
      <c r="W179" s="3">
        <v>0.15386</v>
      </c>
      <c r="X179" s="3">
        <v>0.10564999999999999</v>
      </c>
      <c r="Y179" s="3">
        <v>6.9440000000000002E-2</v>
      </c>
      <c r="Z179" s="3">
        <v>4.3630000000000002E-2</v>
      </c>
      <c r="AA179" s="3">
        <v>2.5590000000000002E-2</v>
      </c>
      <c r="AB179" s="3">
        <v>1.4630000000000001E-2</v>
      </c>
      <c r="AC179" s="3">
        <v>7.9799999999999992E-3</v>
      </c>
      <c r="AD179" s="3">
        <v>4.15E-3</v>
      </c>
      <c r="AE179" s="3">
        <v>2.0500000000000002E-3</v>
      </c>
      <c r="AF179" s="3">
        <v>9.7000000000000005E-4</v>
      </c>
      <c r="AG179" s="3">
        <v>4.2000000000000002E-4</v>
      </c>
      <c r="AH179" s="3">
        <v>1.8000000000000001E-4</v>
      </c>
      <c r="AI179" s="3">
        <v>6.9999999999999994E-5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P_A[[#This Row],[8+]]-P_A[[#This Row],[9+]]</f>
        <v>6.2600000000000433E-3</v>
      </c>
      <c r="AY179" s="5">
        <f>P_A[[#This Row],[9+]]-P_A[[#This Row],[10+]]</f>
        <v>1.0089999999999932E-2</v>
      </c>
      <c r="AZ179" s="5">
        <f>P_A[[#This Row],[10+]]-P_A[[#This Row],[11+]]</f>
        <v>1.5900000000000025E-2</v>
      </c>
      <c r="BA179" s="5">
        <f>P_A[[#This Row],[11+]]-P_A[[#This Row],[12+]]</f>
        <v>2.3809999999999998E-2</v>
      </c>
      <c r="BB179" s="5">
        <f>P_A[[#This Row],[12+]]-P_A[[#This Row],[13+]]</f>
        <v>3.3789999999999987E-2</v>
      </c>
      <c r="BC179" s="5">
        <f>P_A[[#This Row],[13+]]-P_A[[#This Row],[14+]]</f>
        <v>4.551000000000005E-2</v>
      </c>
      <c r="BD179" s="5">
        <f>P_A[[#This Row],[14+]]-P_A[[#This Row],[15+]]</f>
        <v>6.0959999999999903E-2</v>
      </c>
      <c r="BE179" s="5">
        <f>P_A[[#This Row],[15+]]-P_A[[#This Row],[16+]]</f>
        <v>7.0980000000000043E-2</v>
      </c>
      <c r="BF179" s="5">
        <f>P_A[[#This Row],[16+]]-P_A[[#This Row],[17+]]</f>
        <v>8.1439999999999957E-2</v>
      </c>
      <c r="BG179" s="5">
        <f>P_A[[#This Row],[17+]]-P_A[[#This Row],[18+]]</f>
        <v>8.8640000000000052E-2</v>
      </c>
      <c r="BH179" s="5">
        <f>P_A[[#This Row],[18+]]-P_A[[#This Row],[19+]]</f>
        <v>9.153E-2</v>
      </c>
      <c r="BI179" s="5">
        <f>P_A[[#This Row],[19+]]-P_A[[#This Row],[20+]]</f>
        <v>8.9660000000000017E-2</v>
      </c>
      <c r="BJ179" s="5">
        <f>P_A[[#This Row],[20+]]-P_A[[#This Row],[21+]]</f>
        <v>8.6739999999999984E-2</v>
      </c>
      <c r="BK179" s="5">
        <f>P_A[[#This Row],[21+]]-P_A[[#This Row],[22+]]</f>
        <v>7.2979999999999989E-2</v>
      </c>
      <c r="BL179" s="5">
        <f>P_A[[#This Row],[22+]]-P_A[[#This Row],[23+]]</f>
        <v>6.090000000000001E-2</v>
      </c>
      <c r="BM179" s="5">
        <f>P_A[[#This Row],[23+]]-P_A[[#This Row],[24+]]</f>
        <v>4.8210000000000003E-2</v>
      </c>
      <c r="BN179" s="5">
        <f>P_A[[#This Row],[24+]]-P_A[[#This Row],[25+]]</f>
        <v>3.6209999999999992E-2</v>
      </c>
      <c r="BO179" s="5">
        <f>P_A[[#This Row],[25+]]-P_A[[#This Row],[26+]]</f>
        <v>2.581E-2</v>
      </c>
      <c r="BP179" s="5">
        <f>P_A[[#This Row],[26+]]-P_A[[#This Row],[27+]]</f>
        <v>1.804E-2</v>
      </c>
      <c r="BQ179" s="5">
        <f>P_A[[#This Row],[27+]]-P_A[[#This Row],[28+]]</f>
        <v>1.0960000000000001E-2</v>
      </c>
      <c r="BR179" s="5">
        <f>P_A[[#This Row],[28+]]-P_A[[#This Row],[29+]]</f>
        <v>6.6500000000000014E-3</v>
      </c>
      <c r="BS179" s="5">
        <f>P_A[[#This Row],[29+]]-P_A[[#This Row],[30+]]</f>
        <v>3.8299999999999992E-3</v>
      </c>
      <c r="BT179" s="5">
        <f>P_A[[#This Row],[30+]]-P_A[[#This Row],[31+]]</f>
        <v>2.0999999999999999E-3</v>
      </c>
      <c r="BU179" s="5">
        <f>P_A[[#This Row],[31+]]-P_A[[#This Row],[32+]]</f>
        <v>1.0800000000000002E-3</v>
      </c>
      <c r="BV179" s="5">
        <f>P_A[[#This Row],[32+]]-P_A[[#This Row],[33+]]</f>
        <v>5.5000000000000003E-4</v>
      </c>
      <c r="BW179" s="5">
        <f>P_A[[#This Row],[33+]]-P_A[[#This Row],[34+]]</f>
        <v>2.4000000000000001E-4</v>
      </c>
      <c r="BX179" s="5">
        <f>P_A[[#This Row],[34+]]-P_A[[#This Row],[35+]]</f>
        <v>1.1000000000000002E-4</v>
      </c>
      <c r="BY179" s="5">
        <f>P_A[[#This Row],[35+]]-P_A[[#This Row],[36+]]</f>
        <v>6.9999999999999994E-5</v>
      </c>
      <c r="BZ179" s="5">
        <f>P_A[[#This Row],[36+]]-P_A[[#This Row],[37+]]</f>
        <v>0</v>
      </c>
      <c r="CA179" s="5">
        <f>P_A[[#This Row],[37+]]-P_A[[#This Row],[38+]]</f>
        <v>0</v>
      </c>
      <c r="CB179" s="5">
        <f>P_A[[#This Row],[38+]]-P_A[[#This Row],[39+]]</f>
        <v>0</v>
      </c>
      <c r="CC179" s="5">
        <f>P_A[[#This Row],[39+]]-P_A[[#This Row],[40+]]</f>
        <v>0</v>
      </c>
      <c r="CD179" s="5">
        <f>P_A[[#This Row],[40+]]-P_A[[#This Row],[41+]]</f>
        <v>0</v>
      </c>
      <c r="CE179" s="5">
        <f>P_A[[#This Row],[41+]]-P_A[[#This Row],[42+]]</f>
        <v>0</v>
      </c>
      <c r="CF179" s="5">
        <f>P_A[[#This Row],[42+]]-P_A[[#This Row],[43+]]</f>
        <v>0</v>
      </c>
      <c r="CG179" s="5">
        <f>P_A[[#This Row],[43+]]-P_A[[#This Row],[44+]]</f>
        <v>0</v>
      </c>
      <c r="CH179" s="5">
        <f>P_A[[#This Row],[44+]]-P_A[[#This Row],[45+]]</f>
        <v>0</v>
      </c>
      <c r="CI179" s="5">
        <f>P_A[[#This Row],[45+]]-P_A[[#This Row],[46+]]</f>
        <v>0</v>
      </c>
      <c r="CJ179" s="5">
        <f>P_A[[#This Row],[46+]]-P_A[[#This Row],[47+]]</f>
        <v>0</v>
      </c>
      <c r="CK179" s="5">
        <f>P_A[[#This Row],[47+]]-P_A[[#This Row],[48+]]</f>
        <v>0</v>
      </c>
      <c r="CL179" s="5">
        <f>P_A[[#This Row],[48+]]-P_A[[#This Row],[49+]]</f>
        <v>0</v>
      </c>
    </row>
    <row r="180" spans="1:90" x14ac:dyDescent="0.25">
      <c r="A180" s="10">
        <v>22400796</v>
      </c>
      <c r="B180" t="s">
        <v>78</v>
      </c>
      <c r="C180" t="s">
        <v>77</v>
      </c>
      <c r="D180" s="11">
        <v>0.91666666666666663</v>
      </c>
      <c r="E180" s="9" t="str">
        <f>HYPERLINK("https://www.nba.com/stats/player/1630703/boxscores-traditional", "Scoot Henderson")</f>
        <v>Scoot Henderson</v>
      </c>
      <c r="F180">
        <v>16</v>
      </c>
      <c r="G180" s="4">
        <v>4.899</v>
      </c>
      <c r="H180" s="3">
        <v>0.94845000000000002</v>
      </c>
      <c r="I180" s="3">
        <v>0.92364000000000002</v>
      </c>
      <c r="J180" s="3">
        <v>0.88876999999999995</v>
      </c>
      <c r="K180" s="3">
        <v>0.84614</v>
      </c>
      <c r="L180" s="3">
        <v>0.79388999999999998</v>
      </c>
      <c r="M180" s="3">
        <v>0.72907</v>
      </c>
      <c r="N180" s="3">
        <v>0.65910000000000002</v>
      </c>
      <c r="O180" s="3">
        <v>0.57926</v>
      </c>
      <c r="P180" s="3">
        <v>0.5</v>
      </c>
      <c r="Q180" s="3">
        <v>0.42074</v>
      </c>
      <c r="R180" s="3">
        <v>0.34089999999999998</v>
      </c>
      <c r="S180" s="3">
        <v>0.27093</v>
      </c>
      <c r="T180" s="3">
        <v>0.20610999999999999</v>
      </c>
      <c r="U180" s="3">
        <v>0.15386</v>
      </c>
      <c r="V180" s="3">
        <v>0.11123</v>
      </c>
      <c r="W180" s="3">
        <v>7.6359999999999997E-2</v>
      </c>
      <c r="X180" s="3">
        <v>5.1549999999999999E-2</v>
      </c>
      <c r="Y180" s="3">
        <v>3.288E-2</v>
      </c>
      <c r="Z180" s="3">
        <v>2.068E-2</v>
      </c>
      <c r="AA180" s="3">
        <v>1.222E-2</v>
      </c>
      <c r="AB180" s="3">
        <v>7.1399999999999996E-3</v>
      </c>
      <c r="AC180" s="3">
        <v>4.0200000000000001E-3</v>
      </c>
      <c r="AD180" s="3">
        <v>2.1199999999999999E-3</v>
      </c>
      <c r="AE180" s="3">
        <v>1.1100000000000001E-3</v>
      </c>
      <c r="AF180" s="3">
        <v>5.4000000000000001E-4</v>
      </c>
      <c r="AG180" s="3">
        <v>2.5999999999999998E-4</v>
      </c>
      <c r="AH180" s="3">
        <v>1.2E-4</v>
      </c>
      <c r="AI180" s="3">
        <v>5.0000000000000002E-5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5">
        <f>P_A[[#This Row],[8+]]-P_A[[#This Row],[9+]]</f>
        <v>2.4809999999999999E-2</v>
      </c>
      <c r="AY180" s="5">
        <f>P_A[[#This Row],[9+]]-P_A[[#This Row],[10+]]</f>
        <v>3.4870000000000068E-2</v>
      </c>
      <c r="AZ180" s="5">
        <f>P_A[[#This Row],[10+]]-P_A[[#This Row],[11+]]</f>
        <v>4.2629999999999946E-2</v>
      </c>
      <c r="BA180" s="5">
        <f>P_A[[#This Row],[11+]]-P_A[[#This Row],[12+]]</f>
        <v>5.2250000000000019E-2</v>
      </c>
      <c r="BB180" s="5">
        <f>P_A[[#This Row],[12+]]-P_A[[#This Row],[13+]]</f>
        <v>6.4819999999999989E-2</v>
      </c>
      <c r="BC180" s="5">
        <f>P_A[[#This Row],[13+]]-P_A[[#This Row],[14+]]</f>
        <v>6.9969999999999977E-2</v>
      </c>
      <c r="BD180" s="5">
        <f>P_A[[#This Row],[14+]]-P_A[[#This Row],[15+]]</f>
        <v>7.9840000000000022E-2</v>
      </c>
      <c r="BE180" s="5">
        <f>P_A[[#This Row],[15+]]-P_A[[#This Row],[16+]]</f>
        <v>7.9259999999999997E-2</v>
      </c>
      <c r="BF180" s="5">
        <f>P_A[[#This Row],[16+]]-P_A[[#This Row],[17+]]</f>
        <v>7.9259999999999997E-2</v>
      </c>
      <c r="BG180" s="5">
        <f>P_A[[#This Row],[17+]]-P_A[[#This Row],[18+]]</f>
        <v>7.9840000000000022E-2</v>
      </c>
      <c r="BH180" s="5">
        <f>P_A[[#This Row],[18+]]-P_A[[#This Row],[19+]]</f>
        <v>6.9969999999999977E-2</v>
      </c>
      <c r="BI180" s="5">
        <f>P_A[[#This Row],[19+]]-P_A[[#This Row],[20+]]</f>
        <v>6.4820000000000016E-2</v>
      </c>
      <c r="BJ180" s="5">
        <f>P_A[[#This Row],[20+]]-P_A[[#This Row],[21+]]</f>
        <v>5.2249999999999991E-2</v>
      </c>
      <c r="BK180" s="5">
        <f>P_A[[#This Row],[21+]]-P_A[[#This Row],[22+]]</f>
        <v>4.2630000000000001E-2</v>
      </c>
      <c r="BL180" s="5">
        <f>P_A[[#This Row],[22+]]-P_A[[#This Row],[23+]]</f>
        <v>3.4869999999999998E-2</v>
      </c>
      <c r="BM180" s="5">
        <f>P_A[[#This Row],[23+]]-P_A[[#This Row],[24+]]</f>
        <v>2.4809999999999999E-2</v>
      </c>
      <c r="BN180" s="5">
        <f>P_A[[#This Row],[24+]]-P_A[[#This Row],[25+]]</f>
        <v>1.8669999999999999E-2</v>
      </c>
      <c r="BO180" s="5">
        <f>P_A[[#This Row],[25+]]-P_A[[#This Row],[26+]]</f>
        <v>1.2199999999999999E-2</v>
      </c>
      <c r="BP180" s="5">
        <f>P_A[[#This Row],[26+]]-P_A[[#This Row],[27+]]</f>
        <v>8.4600000000000005E-3</v>
      </c>
      <c r="BQ180" s="5">
        <f>P_A[[#This Row],[27+]]-P_A[[#This Row],[28+]]</f>
        <v>5.0800000000000003E-3</v>
      </c>
      <c r="BR180" s="5">
        <f>P_A[[#This Row],[28+]]-P_A[[#This Row],[29+]]</f>
        <v>3.1199999999999995E-3</v>
      </c>
      <c r="BS180" s="5">
        <f>P_A[[#This Row],[29+]]-P_A[[#This Row],[30+]]</f>
        <v>1.9000000000000002E-3</v>
      </c>
      <c r="BT180" s="5">
        <f>P_A[[#This Row],[30+]]-P_A[[#This Row],[31+]]</f>
        <v>1.0099999999999998E-3</v>
      </c>
      <c r="BU180" s="5">
        <f>P_A[[#This Row],[31+]]-P_A[[#This Row],[32+]]</f>
        <v>5.7000000000000009E-4</v>
      </c>
      <c r="BV180" s="5">
        <f>P_A[[#This Row],[32+]]-P_A[[#This Row],[33+]]</f>
        <v>2.8000000000000003E-4</v>
      </c>
      <c r="BW180" s="5">
        <f>P_A[[#This Row],[33+]]-P_A[[#This Row],[34+]]</f>
        <v>1.3999999999999999E-4</v>
      </c>
      <c r="BX180" s="5">
        <f>P_A[[#This Row],[34+]]-P_A[[#This Row],[35+]]</f>
        <v>6.9999999999999994E-5</v>
      </c>
      <c r="BY180" s="5">
        <f>P_A[[#This Row],[35+]]-P_A[[#This Row],[36+]]</f>
        <v>5.0000000000000002E-5</v>
      </c>
      <c r="BZ180" s="5">
        <f>P_A[[#This Row],[36+]]-P_A[[#This Row],[37+]]</f>
        <v>0</v>
      </c>
      <c r="CA180" s="5">
        <f>P_A[[#This Row],[37+]]-P_A[[#This Row],[38+]]</f>
        <v>0</v>
      </c>
      <c r="CB180" s="5">
        <f>P_A[[#This Row],[38+]]-P_A[[#This Row],[39+]]</f>
        <v>0</v>
      </c>
      <c r="CC180" s="5">
        <f>P_A[[#This Row],[39+]]-P_A[[#This Row],[40+]]</f>
        <v>0</v>
      </c>
      <c r="CD180" s="5">
        <f>P_A[[#This Row],[40+]]-P_A[[#This Row],[41+]]</f>
        <v>0</v>
      </c>
      <c r="CE180" s="5">
        <f>P_A[[#This Row],[41+]]-P_A[[#This Row],[42+]]</f>
        <v>0</v>
      </c>
      <c r="CF180" s="5">
        <f>P_A[[#This Row],[42+]]-P_A[[#This Row],[43+]]</f>
        <v>0</v>
      </c>
      <c r="CG180" s="5">
        <f>P_A[[#This Row],[43+]]-P_A[[#This Row],[44+]]</f>
        <v>0</v>
      </c>
      <c r="CH180" s="5">
        <f>P_A[[#This Row],[44+]]-P_A[[#This Row],[45+]]</f>
        <v>0</v>
      </c>
      <c r="CI180" s="5">
        <f>P_A[[#This Row],[45+]]-P_A[[#This Row],[46+]]</f>
        <v>0</v>
      </c>
      <c r="CJ180" s="5">
        <f>P_A[[#This Row],[46+]]-P_A[[#This Row],[47+]]</f>
        <v>0</v>
      </c>
      <c r="CK180" s="5">
        <f>P_A[[#This Row],[47+]]-P_A[[#This Row],[48+]]</f>
        <v>0</v>
      </c>
      <c r="CL180" s="5">
        <f>P_A[[#This Row],[48+]]-P_A[[#This Row],[49+]]</f>
        <v>0</v>
      </c>
    </row>
    <row r="181" spans="1:90" x14ac:dyDescent="0.25">
      <c r="A181" s="10">
        <v>22400796</v>
      </c>
      <c r="B181" t="s">
        <v>78</v>
      </c>
      <c r="C181" t="s">
        <v>77</v>
      </c>
      <c r="D181" s="11">
        <v>0.91666666666666663</v>
      </c>
      <c r="E181" s="9" t="str">
        <f>HYPERLINK("https://www.nba.com/stats/player/1629028/boxscores-traditional", "Deandre Ayton")</f>
        <v>Deandre Ayton</v>
      </c>
      <c r="F181">
        <v>15.4</v>
      </c>
      <c r="G181" s="4">
        <v>7.6319999999999997</v>
      </c>
      <c r="H181" s="3">
        <v>0.83398000000000005</v>
      </c>
      <c r="I181" s="3">
        <v>0.79954999999999998</v>
      </c>
      <c r="J181" s="3">
        <v>0.76114999999999999</v>
      </c>
      <c r="K181" s="3">
        <v>0.71904000000000001</v>
      </c>
      <c r="L181" s="3">
        <v>0.67364000000000002</v>
      </c>
      <c r="M181" s="3">
        <v>0.62172000000000005</v>
      </c>
      <c r="N181" s="3">
        <v>0.57142000000000004</v>
      </c>
      <c r="O181" s="3">
        <v>0.51993999999999996</v>
      </c>
      <c r="P181" s="3">
        <v>0.46811999999999998</v>
      </c>
      <c r="Q181" s="3">
        <v>0.41682999999999998</v>
      </c>
      <c r="R181" s="3">
        <v>0.36692999999999998</v>
      </c>
      <c r="S181" s="3">
        <v>0.31918000000000002</v>
      </c>
      <c r="T181" s="3">
        <v>0.27424999999999999</v>
      </c>
      <c r="U181" s="3">
        <v>0.23269999999999999</v>
      </c>
      <c r="V181" s="3">
        <v>0.19489000000000001</v>
      </c>
      <c r="W181" s="3">
        <v>0.15866</v>
      </c>
      <c r="X181" s="3">
        <v>0.12923999999999999</v>
      </c>
      <c r="Y181" s="3">
        <v>0.10383000000000001</v>
      </c>
      <c r="Z181" s="3">
        <v>8.226E-2</v>
      </c>
      <c r="AA181" s="3">
        <v>6.4259999999999998E-2</v>
      </c>
      <c r="AB181" s="3">
        <v>4.947E-2</v>
      </c>
      <c r="AC181" s="3">
        <v>3.7539999999999997E-2</v>
      </c>
      <c r="AD181" s="3">
        <v>2.8070000000000001E-2</v>
      </c>
      <c r="AE181" s="3">
        <v>2.068E-2</v>
      </c>
      <c r="AF181" s="3">
        <v>1.4630000000000001E-2</v>
      </c>
      <c r="AG181" s="3">
        <v>1.044E-2</v>
      </c>
      <c r="AH181" s="3">
        <v>7.3400000000000002E-3</v>
      </c>
      <c r="AI181" s="3">
        <v>5.0800000000000003E-3</v>
      </c>
      <c r="AJ181" s="3">
        <v>3.47E-3</v>
      </c>
      <c r="AK181" s="3">
        <v>2.33E-3</v>
      </c>
      <c r="AL181" s="3">
        <v>1.5399999999999999E-3</v>
      </c>
      <c r="AM181" s="3">
        <v>1E-3</v>
      </c>
      <c r="AN181" s="3">
        <v>6.4000000000000005E-4</v>
      </c>
      <c r="AO181" s="3">
        <v>4.0000000000000002E-4</v>
      </c>
      <c r="AP181" s="3">
        <v>2.4000000000000001E-4</v>
      </c>
      <c r="AQ181" s="3">
        <v>1.4999999999999999E-4</v>
      </c>
      <c r="AR181" s="3">
        <v>9.0000000000000006E-5</v>
      </c>
      <c r="AS181" s="3">
        <v>5.0000000000000002E-5</v>
      </c>
      <c r="AT181" s="3">
        <v>0</v>
      </c>
      <c r="AU181" s="3">
        <v>0</v>
      </c>
      <c r="AV181" s="3">
        <v>0</v>
      </c>
      <c r="AW181" s="3">
        <v>0</v>
      </c>
      <c r="AX181" s="5">
        <f>P_A[[#This Row],[8+]]-P_A[[#This Row],[9+]]</f>
        <v>3.4430000000000072E-2</v>
      </c>
      <c r="AY181" s="5">
        <f>P_A[[#This Row],[9+]]-P_A[[#This Row],[10+]]</f>
        <v>3.839999999999999E-2</v>
      </c>
      <c r="AZ181" s="5">
        <f>P_A[[#This Row],[10+]]-P_A[[#This Row],[11+]]</f>
        <v>4.2109999999999981E-2</v>
      </c>
      <c r="BA181" s="5">
        <f>P_A[[#This Row],[11+]]-P_A[[#This Row],[12+]]</f>
        <v>4.5399999999999996E-2</v>
      </c>
      <c r="BB181" s="5">
        <f>P_A[[#This Row],[12+]]-P_A[[#This Row],[13+]]</f>
        <v>5.1919999999999966E-2</v>
      </c>
      <c r="BC181" s="5">
        <f>P_A[[#This Row],[13+]]-P_A[[#This Row],[14+]]</f>
        <v>5.0300000000000011E-2</v>
      </c>
      <c r="BD181" s="5">
        <f>P_A[[#This Row],[14+]]-P_A[[#This Row],[15+]]</f>
        <v>5.1480000000000081E-2</v>
      </c>
      <c r="BE181" s="5">
        <f>P_A[[#This Row],[15+]]-P_A[[#This Row],[16+]]</f>
        <v>5.1819999999999977E-2</v>
      </c>
      <c r="BF181" s="5">
        <f>P_A[[#This Row],[16+]]-P_A[[#This Row],[17+]]</f>
        <v>5.1290000000000002E-2</v>
      </c>
      <c r="BG181" s="5">
        <f>P_A[[#This Row],[17+]]-P_A[[#This Row],[18+]]</f>
        <v>4.99E-2</v>
      </c>
      <c r="BH181" s="5">
        <f>P_A[[#This Row],[18+]]-P_A[[#This Row],[19+]]</f>
        <v>4.7749999999999959E-2</v>
      </c>
      <c r="BI181" s="5">
        <f>P_A[[#This Row],[19+]]-P_A[[#This Row],[20+]]</f>
        <v>4.4930000000000025E-2</v>
      </c>
      <c r="BJ181" s="5">
        <f>P_A[[#This Row],[20+]]-P_A[[#This Row],[21+]]</f>
        <v>4.1550000000000004E-2</v>
      </c>
      <c r="BK181" s="5">
        <f>P_A[[#This Row],[21+]]-P_A[[#This Row],[22+]]</f>
        <v>3.7809999999999983E-2</v>
      </c>
      <c r="BL181" s="5">
        <f>P_A[[#This Row],[22+]]-P_A[[#This Row],[23+]]</f>
        <v>3.6230000000000012E-2</v>
      </c>
      <c r="BM181" s="5">
        <f>P_A[[#This Row],[23+]]-P_A[[#This Row],[24+]]</f>
        <v>2.9420000000000002E-2</v>
      </c>
      <c r="BN181" s="5">
        <f>P_A[[#This Row],[24+]]-P_A[[#This Row],[25+]]</f>
        <v>2.5409999999999988E-2</v>
      </c>
      <c r="BO181" s="5">
        <f>P_A[[#This Row],[25+]]-P_A[[#This Row],[26+]]</f>
        <v>2.1570000000000006E-2</v>
      </c>
      <c r="BP181" s="5">
        <f>P_A[[#This Row],[26+]]-P_A[[#This Row],[27+]]</f>
        <v>1.8000000000000002E-2</v>
      </c>
      <c r="BQ181" s="5">
        <f>P_A[[#This Row],[27+]]-P_A[[#This Row],[28+]]</f>
        <v>1.4789999999999998E-2</v>
      </c>
      <c r="BR181" s="5">
        <f>P_A[[#This Row],[28+]]-P_A[[#This Row],[29+]]</f>
        <v>1.1930000000000003E-2</v>
      </c>
      <c r="BS181" s="5">
        <f>P_A[[#This Row],[29+]]-P_A[[#This Row],[30+]]</f>
        <v>9.4699999999999958E-3</v>
      </c>
      <c r="BT181" s="5">
        <f>P_A[[#This Row],[30+]]-P_A[[#This Row],[31+]]</f>
        <v>7.3900000000000007E-3</v>
      </c>
      <c r="BU181" s="5">
        <f>P_A[[#This Row],[31+]]-P_A[[#This Row],[32+]]</f>
        <v>6.0499999999999998E-3</v>
      </c>
      <c r="BV181" s="5">
        <f>P_A[[#This Row],[32+]]-P_A[[#This Row],[33+]]</f>
        <v>4.190000000000001E-3</v>
      </c>
      <c r="BW181" s="5">
        <f>P_A[[#This Row],[33+]]-P_A[[#This Row],[34+]]</f>
        <v>3.0999999999999995E-3</v>
      </c>
      <c r="BX181" s="5">
        <f>P_A[[#This Row],[34+]]-P_A[[#This Row],[35+]]</f>
        <v>2.2599999999999999E-3</v>
      </c>
      <c r="BY181" s="5">
        <f>P_A[[#This Row],[35+]]-P_A[[#This Row],[36+]]</f>
        <v>1.6100000000000003E-3</v>
      </c>
      <c r="BZ181" s="5">
        <f>P_A[[#This Row],[36+]]-P_A[[#This Row],[37+]]</f>
        <v>1.14E-3</v>
      </c>
      <c r="CA181" s="5">
        <f>P_A[[#This Row],[37+]]-P_A[[#This Row],[38+]]</f>
        <v>7.9000000000000012E-4</v>
      </c>
      <c r="CB181" s="5">
        <f>P_A[[#This Row],[38+]]-P_A[[#This Row],[39+]]</f>
        <v>5.399999999999999E-4</v>
      </c>
      <c r="CC181" s="5">
        <f>P_A[[#This Row],[39+]]-P_A[[#This Row],[40+]]</f>
        <v>3.5999999999999997E-4</v>
      </c>
      <c r="CD181" s="5">
        <f>P_A[[#This Row],[40+]]-P_A[[#This Row],[41+]]</f>
        <v>2.4000000000000003E-4</v>
      </c>
      <c r="CE181" s="5">
        <f>P_A[[#This Row],[41+]]-P_A[[#This Row],[42+]]</f>
        <v>1.6000000000000001E-4</v>
      </c>
      <c r="CF181" s="5">
        <f>P_A[[#This Row],[42+]]-P_A[[#This Row],[43+]]</f>
        <v>9.0000000000000019E-5</v>
      </c>
      <c r="CG181" s="5">
        <f>P_A[[#This Row],[43+]]-P_A[[#This Row],[44+]]</f>
        <v>5.9999999999999981E-5</v>
      </c>
      <c r="CH181" s="5">
        <f>P_A[[#This Row],[44+]]-P_A[[#This Row],[45+]]</f>
        <v>4.0000000000000003E-5</v>
      </c>
      <c r="CI181" s="5">
        <f>P_A[[#This Row],[45+]]-P_A[[#This Row],[46+]]</f>
        <v>5.0000000000000002E-5</v>
      </c>
      <c r="CJ181" s="5">
        <f>P_A[[#This Row],[46+]]-P_A[[#This Row],[47+]]</f>
        <v>0</v>
      </c>
      <c r="CK181" s="5">
        <f>P_A[[#This Row],[47+]]-P_A[[#This Row],[48+]]</f>
        <v>0</v>
      </c>
      <c r="CL181" s="5">
        <f>P_A[[#This Row],[48+]]-P_A[[#This Row],[49+]]</f>
        <v>0</v>
      </c>
    </row>
    <row r="182" spans="1:90" x14ac:dyDescent="0.25">
      <c r="A182" s="10">
        <v>22400796</v>
      </c>
      <c r="B182" t="s">
        <v>78</v>
      </c>
      <c r="C182" t="s">
        <v>77</v>
      </c>
      <c r="D182" s="11">
        <v>0.91666666666666663</v>
      </c>
      <c r="E182" s="9" t="str">
        <f>HYPERLINK("https://www.nba.com/stats/player/1630166/boxscores-traditional", "Deni Avdija")</f>
        <v>Deni Avdija</v>
      </c>
      <c r="F182">
        <v>13.4</v>
      </c>
      <c r="G182" s="4">
        <v>5.9530000000000003</v>
      </c>
      <c r="H182" s="3">
        <v>0.81859000000000004</v>
      </c>
      <c r="I182" s="3">
        <v>0.77034999999999998</v>
      </c>
      <c r="J182" s="3">
        <v>0.71565999999999996</v>
      </c>
      <c r="K182" s="3">
        <v>0.65542</v>
      </c>
      <c r="L182" s="3">
        <v>0.59482999999999997</v>
      </c>
      <c r="M182" s="3">
        <v>0.52790000000000004</v>
      </c>
      <c r="N182" s="3">
        <v>0.46017000000000002</v>
      </c>
      <c r="O182" s="3">
        <v>0.39357999999999999</v>
      </c>
      <c r="P182" s="3">
        <v>0.32996999999999999</v>
      </c>
      <c r="Q182" s="3">
        <v>0.27424999999999999</v>
      </c>
      <c r="R182" s="3">
        <v>0.22065000000000001</v>
      </c>
      <c r="S182" s="3">
        <v>0.17360999999999999</v>
      </c>
      <c r="T182" s="3">
        <v>0.13350000000000001</v>
      </c>
      <c r="U182" s="3">
        <v>0.10027</v>
      </c>
      <c r="V182" s="3">
        <v>7.4929999999999997E-2</v>
      </c>
      <c r="W182" s="3">
        <v>5.3699999999999998E-2</v>
      </c>
      <c r="X182" s="3">
        <v>3.7539999999999997E-2</v>
      </c>
      <c r="Y182" s="3">
        <v>2.5590000000000002E-2</v>
      </c>
      <c r="Z182" s="3">
        <v>1.7000000000000001E-2</v>
      </c>
      <c r="AA182" s="3">
        <v>1.1299999999999999E-2</v>
      </c>
      <c r="AB182" s="3">
        <v>7.1399999999999996E-3</v>
      </c>
      <c r="AC182" s="3">
        <v>4.4000000000000003E-3</v>
      </c>
      <c r="AD182" s="3">
        <v>2.64E-3</v>
      </c>
      <c r="AE182" s="3">
        <v>1.5399999999999999E-3</v>
      </c>
      <c r="AF182" s="3">
        <v>8.9999999999999998E-4</v>
      </c>
      <c r="AG182" s="3">
        <v>5.0000000000000001E-4</v>
      </c>
      <c r="AH182" s="3">
        <v>2.7E-4</v>
      </c>
      <c r="AI182" s="3">
        <v>1.3999999999999999E-4</v>
      </c>
      <c r="AJ182" s="3">
        <v>6.9999999999999994E-5</v>
      </c>
      <c r="AK182" s="3">
        <v>4.0000000000000003E-5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5">
        <f>P_A[[#This Row],[8+]]-P_A[[#This Row],[9+]]</f>
        <v>4.8240000000000061E-2</v>
      </c>
      <c r="AY182" s="5">
        <f>P_A[[#This Row],[9+]]-P_A[[#This Row],[10+]]</f>
        <v>5.4690000000000016E-2</v>
      </c>
      <c r="AZ182" s="5">
        <f>P_A[[#This Row],[10+]]-P_A[[#This Row],[11+]]</f>
        <v>6.023999999999996E-2</v>
      </c>
      <c r="BA182" s="5">
        <f>P_A[[#This Row],[11+]]-P_A[[#This Row],[12+]]</f>
        <v>6.0590000000000033E-2</v>
      </c>
      <c r="BB182" s="5">
        <f>P_A[[#This Row],[12+]]-P_A[[#This Row],[13+]]</f>
        <v>6.6929999999999934E-2</v>
      </c>
      <c r="BC182" s="5">
        <f>P_A[[#This Row],[13+]]-P_A[[#This Row],[14+]]</f>
        <v>6.7730000000000012E-2</v>
      </c>
      <c r="BD182" s="5">
        <f>P_A[[#This Row],[14+]]-P_A[[#This Row],[15+]]</f>
        <v>6.6590000000000038E-2</v>
      </c>
      <c r="BE182" s="5">
        <f>P_A[[#This Row],[15+]]-P_A[[#This Row],[16+]]</f>
        <v>6.361E-2</v>
      </c>
      <c r="BF182" s="5">
        <f>P_A[[#This Row],[16+]]-P_A[[#This Row],[17+]]</f>
        <v>5.5719999999999992E-2</v>
      </c>
      <c r="BG182" s="5">
        <f>P_A[[#This Row],[17+]]-P_A[[#This Row],[18+]]</f>
        <v>5.3599999999999981E-2</v>
      </c>
      <c r="BH182" s="5">
        <f>P_A[[#This Row],[18+]]-P_A[[#This Row],[19+]]</f>
        <v>4.7040000000000026E-2</v>
      </c>
      <c r="BI182" s="5">
        <f>P_A[[#This Row],[19+]]-P_A[[#This Row],[20+]]</f>
        <v>4.0109999999999979E-2</v>
      </c>
      <c r="BJ182" s="5">
        <f>P_A[[#This Row],[20+]]-P_A[[#This Row],[21+]]</f>
        <v>3.323000000000001E-2</v>
      </c>
      <c r="BK182" s="5">
        <f>P_A[[#This Row],[21+]]-P_A[[#This Row],[22+]]</f>
        <v>2.5340000000000001E-2</v>
      </c>
      <c r="BL182" s="5">
        <f>P_A[[#This Row],[22+]]-P_A[[#This Row],[23+]]</f>
        <v>2.1229999999999999E-2</v>
      </c>
      <c r="BM182" s="5">
        <f>P_A[[#This Row],[23+]]-P_A[[#This Row],[24+]]</f>
        <v>1.6160000000000001E-2</v>
      </c>
      <c r="BN182" s="5">
        <f>P_A[[#This Row],[24+]]-P_A[[#This Row],[25+]]</f>
        <v>1.1949999999999995E-2</v>
      </c>
      <c r="BO182" s="5">
        <f>P_A[[#This Row],[25+]]-P_A[[#This Row],[26+]]</f>
        <v>8.5900000000000004E-3</v>
      </c>
      <c r="BP182" s="5">
        <f>P_A[[#This Row],[26+]]-P_A[[#This Row],[27+]]</f>
        <v>5.7000000000000019E-3</v>
      </c>
      <c r="BQ182" s="5">
        <f>P_A[[#This Row],[27+]]-P_A[[#This Row],[28+]]</f>
        <v>4.1599999999999996E-3</v>
      </c>
      <c r="BR182" s="5">
        <f>P_A[[#This Row],[28+]]-P_A[[#This Row],[29+]]</f>
        <v>2.7399999999999994E-3</v>
      </c>
      <c r="BS182" s="5">
        <f>P_A[[#This Row],[29+]]-P_A[[#This Row],[30+]]</f>
        <v>1.7600000000000003E-3</v>
      </c>
      <c r="BT182" s="5">
        <f>P_A[[#This Row],[30+]]-P_A[[#This Row],[31+]]</f>
        <v>1.1000000000000001E-3</v>
      </c>
      <c r="BU182" s="5">
        <f>P_A[[#This Row],[31+]]-P_A[[#This Row],[32+]]</f>
        <v>6.3999999999999994E-4</v>
      </c>
      <c r="BV182" s="5">
        <f>P_A[[#This Row],[32+]]-P_A[[#This Row],[33+]]</f>
        <v>3.9999999999999996E-4</v>
      </c>
      <c r="BW182" s="5">
        <f>P_A[[#This Row],[33+]]-P_A[[#This Row],[34+]]</f>
        <v>2.3000000000000001E-4</v>
      </c>
      <c r="BX182" s="5">
        <f>P_A[[#This Row],[34+]]-P_A[[#This Row],[35+]]</f>
        <v>1.3000000000000002E-4</v>
      </c>
      <c r="BY182" s="5">
        <f>P_A[[#This Row],[35+]]-P_A[[#This Row],[36+]]</f>
        <v>6.9999999999999994E-5</v>
      </c>
      <c r="BZ182" s="5">
        <f>P_A[[#This Row],[36+]]-P_A[[#This Row],[37+]]</f>
        <v>2.9999999999999991E-5</v>
      </c>
      <c r="CA182" s="5">
        <f>P_A[[#This Row],[37+]]-P_A[[#This Row],[38+]]</f>
        <v>4.0000000000000003E-5</v>
      </c>
      <c r="CB182" s="5">
        <f>P_A[[#This Row],[38+]]-P_A[[#This Row],[39+]]</f>
        <v>0</v>
      </c>
      <c r="CC182" s="5">
        <f>P_A[[#This Row],[39+]]-P_A[[#This Row],[40+]]</f>
        <v>0</v>
      </c>
      <c r="CD182" s="5">
        <f>P_A[[#This Row],[40+]]-P_A[[#This Row],[41+]]</f>
        <v>0</v>
      </c>
      <c r="CE182" s="5">
        <f>P_A[[#This Row],[41+]]-P_A[[#This Row],[42+]]</f>
        <v>0</v>
      </c>
      <c r="CF182" s="5">
        <f>P_A[[#This Row],[42+]]-P_A[[#This Row],[43+]]</f>
        <v>0</v>
      </c>
      <c r="CG182" s="5">
        <f>P_A[[#This Row],[43+]]-P_A[[#This Row],[44+]]</f>
        <v>0</v>
      </c>
      <c r="CH182" s="5">
        <f>P_A[[#This Row],[44+]]-P_A[[#This Row],[45+]]</f>
        <v>0</v>
      </c>
      <c r="CI182" s="5">
        <f>P_A[[#This Row],[45+]]-P_A[[#This Row],[46+]]</f>
        <v>0</v>
      </c>
      <c r="CJ182" s="5">
        <f>P_A[[#This Row],[46+]]-P_A[[#This Row],[47+]]</f>
        <v>0</v>
      </c>
      <c r="CK182" s="5">
        <f>P_A[[#This Row],[47+]]-P_A[[#This Row],[48+]]</f>
        <v>0</v>
      </c>
      <c r="CL182" s="5">
        <f>P_A[[#This Row],[48+]]-P_A[[#This Row],[49+]]</f>
        <v>0</v>
      </c>
    </row>
    <row r="183" spans="1:90" x14ac:dyDescent="0.25">
      <c r="A183" s="10">
        <v>22400796</v>
      </c>
      <c r="B183" t="s">
        <v>78</v>
      </c>
      <c r="C183" t="s">
        <v>77</v>
      </c>
      <c r="D183" s="11">
        <v>0.91666666666666663</v>
      </c>
      <c r="E183" s="9" t="str">
        <f>HYPERLINK("https://www.nba.com/stats/player/1641739/boxscores-traditional", "Toumani Camara")</f>
        <v>Toumani Camara</v>
      </c>
      <c r="F183">
        <v>10.4</v>
      </c>
      <c r="G183" s="4">
        <v>3.8260000000000001</v>
      </c>
      <c r="H183" s="3">
        <v>0.73565000000000003</v>
      </c>
      <c r="I183" s="3">
        <v>0.64431000000000005</v>
      </c>
      <c r="J183" s="3">
        <v>0.53983000000000003</v>
      </c>
      <c r="K183" s="3">
        <v>0.43643999999999999</v>
      </c>
      <c r="L183" s="3">
        <v>0.33723999999999998</v>
      </c>
      <c r="M183" s="3">
        <v>0.24825</v>
      </c>
      <c r="N183" s="3">
        <v>0.17360999999999999</v>
      </c>
      <c r="O183" s="3">
        <v>0.11507000000000001</v>
      </c>
      <c r="P183" s="3">
        <v>7.2150000000000006E-2</v>
      </c>
      <c r="Q183" s="3">
        <v>4.1820000000000003E-2</v>
      </c>
      <c r="R183" s="3">
        <v>2.3300000000000001E-2</v>
      </c>
      <c r="S183" s="3">
        <v>1.222E-2</v>
      </c>
      <c r="T183" s="3">
        <v>6.0400000000000002E-3</v>
      </c>
      <c r="U183" s="3">
        <v>2.8E-3</v>
      </c>
      <c r="V183" s="3">
        <v>1.2199999999999999E-3</v>
      </c>
      <c r="W183" s="3">
        <v>5.0000000000000001E-4</v>
      </c>
      <c r="X183" s="3">
        <v>1.9000000000000001E-4</v>
      </c>
      <c r="Y183" s="3">
        <v>6.9999999999999994E-5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5">
        <f>P_A[[#This Row],[8+]]-P_A[[#This Row],[9+]]</f>
        <v>9.1339999999999977E-2</v>
      </c>
      <c r="AY183" s="5">
        <f>P_A[[#This Row],[9+]]-P_A[[#This Row],[10+]]</f>
        <v>0.10448000000000002</v>
      </c>
      <c r="AZ183" s="5">
        <f>P_A[[#This Row],[10+]]-P_A[[#This Row],[11+]]</f>
        <v>0.10339000000000004</v>
      </c>
      <c r="BA183" s="5">
        <f>P_A[[#This Row],[11+]]-P_A[[#This Row],[12+]]</f>
        <v>9.920000000000001E-2</v>
      </c>
      <c r="BB183" s="5">
        <f>P_A[[#This Row],[12+]]-P_A[[#This Row],[13+]]</f>
        <v>8.8989999999999986E-2</v>
      </c>
      <c r="BC183" s="5">
        <f>P_A[[#This Row],[13+]]-P_A[[#This Row],[14+]]</f>
        <v>7.4640000000000012E-2</v>
      </c>
      <c r="BD183" s="5">
        <f>P_A[[#This Row],[14+]]-P_A[[#This Row],[15+]]</f>
        <v>5.8539999999999981E-2</v>
      </c>
      <c r="BE183" s="5">
        <f>P_A[[#This Row],[15+]]-P_A[[#This Row],[16+]]</f>
        <v>4.292E-2</v>
      </c>
      <c r="BF183" s="5">
        <f>P_A[[#This Row],[16+]]-P_A[[#This Row],[17+]]</f>
        <v>3.0330000000000003E-2</v>
      </c>
      <c r="BG183" s="5">
        <f>P_A[[#This Row],[17+]]-P_A[[#This Row],[18+]]</f>
        <v>1.8520000000000002E-2</v>
      </c>
      <c r="BH183" s="5">
        <f>P_A[[#This Row],[18+]]-P_A[[#This Row],[19+]]</f>
        <v>1.1080000000000001E-2</v>
      </c>
      <c r="BI183" s="5">
        <f>P_A[[#This Row],[19+]]-P_A[[#This Row],[20+]]</f>
        <v>6.1799999999999997E-3</v>
      </c>
      <c r="BJ183" s="5">
        <f>P_A[[#This Row],[20+]]-P_A[[#This Row],[21+]]</f>
        <v>3.2400000000000003E-3</v>
      </c>
      <c r="BK183" s="5">
        <f>P_A[[#This Row],[21+]]-P_A[[#This Row],[22+]]</f>
        <v>1.58E-3</v>
      </c>
      <c r="BL183" s="5">
        <f>P_A[[#This Row],[22+]]-P_A[[#This Row],[23+]]</f>
        <v>7.1999999999999994E-4</v>
      </c>
      <c r="BM183" s="5">
        <f>P_A[[#This Row],[23+]]-P_A[[#This Row],[24+]]</f>
        <v>3.1E-4</v>
      </c>
      <c r="BN183" s="5">
        <f>P_A[[#This Row],[24+]]-P_A[[#This Row],[25+]]</f>
        <v>1.2000000000000002E-4</v>
      </c>
      <c r="BO183" s="5">
        <f>P_A[[#This Row],[25+]]-P_A[[#This Row],[26+]]</f>
        <v>6.9999999999999994E-5</v>
      </c>
      <c r="BP183" s="5">
        <f>P_A[[#This Row],[26+]]-P_A[[#This Row],[27+]]</f>
        <v>0</v>
      </c>
      <c r="BQ183" s="5">
        <f>P_A[[#This Row],[27+]]-P_A[[#This Row],[28+]]</f>
        <v>0</v>
      </c>
      <c r="BR183" s="5">
        <f>P_A[[#This Row],[28+]]-P_A[[#This Row],[29+]]</f>
        <v>0</v>
      </c>
      <c r="BS183" s="5">
        <f>P_A[[#This Row],[29+]]-P_A[[#This Row],[30+]]</f>
        <v>0</v>
      </c>
      <c r="BT183" s="5">
        <f>P_A[[#This Row],[30+]]-P_A[[#This Row],[31+]]</f>
        <v>0</v>
      </c>
      <c r="BU183" s="5">
        <f>P_A[[#This Row],[31+]]-P_A[[#This Row],[32+]]</f>
        <v>0</v>
      </c>
      <c r="BV183" s="5">
        <f>P_A[[#This Row],[32+]]-P_A[[#This Row],[33+]]</f>
        <v>0</v>
      </c>
      <c r="BW183" s="5">
        <f>P_A[[#This Row],[33+]]-P_A[[#This Row],[34+]]</f>
        <v>0</v>
      </c>
      <c r="BX183" s="5">
        <f>P_A[[#This Row],[34+]]-P_A[[#This Row],[35+]]</f>
        <v>0</v>
      </c>
      <c r="BY183" s="5">
        <f>P_A[[#This Row],[35+]]-P_A[[#This Row],[36+]]</f>
        <v>0</v>
      </c>
      <c r="BZ183" s="5">
        <f>P_A[[#This Row],[36+]]-P_A[[#This Row],[37+]]</f>
        <v>0</v>
      </c>
      <c r="CA183" s="5">
        <f>P_A[[#This Row],[37+]]-P_A[[#This Row],[38+]]</f>
        <v>0</v>
      </c>
      <c r="CB183" s="5">
        <f>P_A[[#This Row],[38+]]-P_A[[#This Row],[39+]]</f>
        <v>0</v>
      </c>
      <c r="CC183" s="5">
        <f>P_A[[#This Row],[39+]]-P_A[[#This Row],[40+]]</f>
        <v>0</v>
      </c>
      <c r="CD183" s="5">
        <f>P_A[[#This Row],[40+]]-P_A[[#This Row],[41+]]</f>
        <v>0</v>
      </c>
      <c r="CE183" s="5">
        <f>P_A[[#This Row],[41+]]-P_A[[#This Row],[42+]]</f>
        <v>0</v>
      </c>
      <c r="CF183" s="5">
        <f>P_A[[#This Row],[42+]]-P_A[[#This Row],[43+]]</f>
        <v>0</v>
      </c>
      <c r="CG183" s="5">
        <f>P_A[[#This Row],[43+]]-P_A[[#This Row],[44+]]</f>
        <v>0</v>
      </c>
      <c r="CH183" s="5">
        <f>P_A[[#This Row],[44+]]-P_A[[#This Row],[45+]]</f>
        <v>0</v>
      </c>
      <c r="CI183" s="5">
        <f>P_A[[#This Row],[45+]]-P_A[[#This Row],[46+]]</f>
        <v>0</v>
      </c>
      <c r="CJ183" s="5">
        <f>P_A[[#This Row],[46+]]-P_A[[#This Row],[47+]]</f>
        <v>0</v>
      </c>
      <c r="CK183" s="5">
        <f>P_A[[#This Row],[47+]]-P_A[[#This Row],[48+]]</f>
        <v>0</v>
      </c>
      <c r="CL183" s="5">
        <f>P_A[[#This Row],[48+]]-P_A[[#This Row],[49+]]</f>
        <v>0</v>
      </c>
    </row>
    <row r="184" spans="1:90" x14ac:dyDescent="0.25">
      <c r="A184" s="10">
        <v>22400796</v>
      </c>
      <c r="B184" t="s">
        <v>78</v>
      </c>
      <c r="C184" t="s">
        <v>77</v>
      </c>
      <c r="D184" s="11">
        <v>0.91666666666666663</v>
      </c>
      <c r="E184" s="9" t="str">
        <f>HYPERLINK("https://www.nba.com/stats/player/1630625/boxscores-traditional", "Dalano Banton")</f>
        <v>Dalano Banton</v>
      </c>
      <c r="F184">
        <v>13.4</v>
      </c>
      <c r="G184" s="4">
        <v>9.0470000000000006</v>
      </c>
      <c r="H184" s="3">
        <v>0.72575000000000001</v>
      </c>
      <c r="I184" s="3">
        <v>0.68793000000000004</v>
      </c>
      <c r="J184" s="3">
        <v>0.64802999999999999</v>
      </c>
      <c r="K184" s="3">
        <v>0.60641999999999996</v>
      </c>
      <c r="L184" s="3">
        <v>0.55962000000000001</v>
      </c>
      <c r="M184" s="3">
        <v>0.51595000000000002</v>
      </c>
      <c r="N184" s="3">
        <v>0.47210000000000002</v>
      </c>
      <c r="O184" s="3">
        <v>0.42858000000000002</v>
      </c>
      <c r="P184" s="3">
        <v>0.38590999999999998</v>
      </c>
      <c r="Q184" s="3">
        <v>0.34458</v>
      </c>
      <c r="R184" s="3">
        <v>0.30503000000000002</v>
      </c>
      <c r="S184" s="3">
        <v>0.26762999999999998</v>
      </c>
      <c r="T184" s="3">
        <v>0.23269999999999999</v>
      </c>
      <c r="U184" s="3">
        <v>0.20044999999999999</v>
      </c>
      <c r="V184" s="3">
        <v>0.17105999999999999</v>
      </c>
      <c r="W184" s="3">
        <v>0.14457</v>
      </c>
      <c r="X184" s="3">
        <v>0.121</v>
      </c>
      <c r="Y184" s="3">
        <v>0.10027</v>
      </c>
      <c r="Z184" s="3">
        <v>8.226E-2</v>
      </c>
      <c r="AA184" s="3">
        <v>6.6809999999999994E-2</v>
      </c>
      <c r="AB184" s="3">
        <v>5.3699999999999998E-2</v>
      </c>
      <c r="AC184" s="3">
        <v>4.2720000000000001E-2</v>
      </c>
      <c r="AD184" s="3">
        <v>3.3619999999999997E-2</v>
      </c>
      <c r="AE184" s="3">
        <v>2.5590000000000002E-2</v>
      </c>
      <c r="AF184" s="3">
        <v>1.9699999999999999E-2</v>
      </c>
      <c r="AG184" s="3">
        <v>1.4999999999999999E-2</v>
      </c>
      <c r="AH184" s="3">
        <v>1.1299999999999999E-2</v>
      </c>
      <c r="AI184" s="3">
        <v>8.4200000000000004E-3</v>
      </c>
      <c r="AJ184" s="3">
        <v>6.2100000000000002E-3</v>
      </c>
      <c r="AK184" s="3">
        <v>4.5300000000000002E-3</v>
      </c>
      <c r="AL184" s="3">
        <v>3.2599999999999999E-3</v>
      </c>
      <c r="AM184" s="3">
        <v>2.33E-3</v>
      </c>
      <c r="AN184" s="3">
        <v>1.64E-3</v>
      </c>
      <c r="AO184" s="3">
        <v>1.14E-3</v>
      </c>
      <c r="AP184" s="3">
        <v>7.9000000000000001E-4</v>
      </c>
      <c r="AQ184" s="3">
        <v>5.4000000000000001E-4</v>
      </c>
      <c r="AR184" s="3">
        <v>3.6000000000000002E-4</v>
      </c>
      <c r="AS184" s="3">
        <v>2.4000000000000001E-4</v>
      </c>
      <c r="AT184" s="3">
        <v>1.6000000000000001E-4</v>
      </c>
      <c r="AU184" s="3">
        <v>1E-4</v>
      </c>
      <c r="AV184" s="3">
        <v>6.9999999999999994E-5</v>
      </c>
      <c r="AW184" s="3">
        <v>4.0000000000000003E-5</v>
      </c>
      <c r="AX184" s="5">
        <f>P_A[[#This Row],[8+]]-P_A[[#This Row],[9+]]</f>
        <v>3.7819999999999965E-2</v>
      </c>
      <c r="AY184" s="5">
        <f>P_A[[#This Row],[9+]]-P_A[[#This Row],[10+]]</f>
        <v>3.9900000000000047E-2</v>
      </c>
      <c r="AZ184" s="5">
        <f>P_A[[#This Row],[10+]]-P_A[[#This Row],[11+]]</f>
        <v>4.1610000000000036E-2</v>
      </c>
      <c r="BA184" s="5">
        <f>P_A[[#This Row],[11+]]-P_A[[#This Row],[12+]]</f>
        <v>4.6799999999999953E-2</v>
      </c>
      <c r="BB184" s="5">
        <f>P_A[[#This Row],[12+]]-P_A[[#This Row],[13+]]</f>
        <v>4.3669999999999987E-2</v>
      </c>
      <c r="BC184" s="5">
        <f>P_A[[#This Row],[13+]]-P_A[[#This Row],[14+]]</f>
        <v>4.385E-2</v>
      </c>
      <c r="BD184" s="5">
        <f>P_A[[#This Row],[14+]]-P_A[[#This Row],[15+]]</f>
        <v>4.3520000000000003E-2</v>
      </c>
      <c r="BE184" s="5">
        <f>P_A[[#This Row],[15+]]-P_A[[#This Row],[16+]]</f>
        <v>4.2670000000000041E-2</v>
      </c>
      <c r="BF184" s="5">
        <f>P_A[[#This Row],[16+]]-P_A[[#This Row],[17+]]</f>
        <v>4.1329999999999978E-2</v>
      </c>
      <c r="BG184" s="5">
        <f>P_A[[#This Row],[17+]]-P_A[[#This Row],[18+]]</f>
        <v>3.9549999999999974E-2</v>
      </c>
      <c r="BH184" s="5">
        <f>P_A[[#This Row],[18+]]-P_A[[#This Row],[19+]]</f>
        <v>3.7400000000000044E-2</v>
      </c>
      <c r="BI184" s="5">
        <f>P_A[[#This Row],[19+]]-P_A[[#This Row],[20+]]</f>
        <v>3.4929999999999989E-2</v>
      </c>
      <c r="BJ184" s="5">
        <f>P_A[[#This Row],[20+]]-P_A[[#This Row],[21+]]</f>
        <v>3.2250000000000001E-2</v>
      </c>
      <c r="BK184" s="5">
        <f>P_A[[#This Row],[21+]]-P_A[[#This Row],[22+]]</f>
        <v>2.9389999999999999E-2</v>
      </c>
      <c r="BL184" s="5">
        <f>P_A[[#This Row],[22+]]-P_A[[#This Row],[23+]]</f>
        <v>2.6489999999999986E-2</v>
      </c>
      <c r="BM184" s="5">
        <f>P_A[[#This Row],[23+]]-P_A[[#This Row],[24+]]</f>
        <v>2.3570000000000008E-2</v>
      </c>
      <c r="BN184" s="5">
        <f>P_A[[#This Row],[24+]]-P_A[[#This Row],[25+]]</f>
        <v>2.0729999999999998E-2</v>
      </c>
      <c r="BO184" s="5">
        <f>P_A[[#This Row],[25+]]-P_A[[#This Row],[26+]]</f>
        <v>1.8009999999999998E-2</v>
      </c>
      <c r="BP184" s="5">
        <f>P_A[[#This Row],[26+]]-P_A[[#This Row],[27+]]</f>
        <v>1.5450000000000005E-2</v>
      </c>
      <c r="BQ184" s="5">
        <f>P_A[[#This Row],[27+]]-P_A[[#This Row],[28+]]</f>
        <v>1.3109999999999997E-2</v>
      </c>
      <c r="BR184" s="5">
        <f>P_A[[#This Row],[28+]]-P_A[[#This Row],[29+]]</f>
        <v>1.0979999999999997E-2</v>
      </c>
      <c r="BS184" s="5">
        <f>P_A[[#This Row],[29+]]-P_A[[#This Row],[30+]]</f>
        <v>9.1000000000000039E-3</v>
      </c>
      <c r="BT184" s="5">
        <f>P_A[[#This Row],[30+]]-P_A[[#This Row],[31+]]</f>
        <v>8.0299999999999955E-3</v>
      </c>
      <c r="BU184" s="5">
        <f>P_A[[#This Row],[31+]]-P_A[[#This Row],[32+]]</f>
        <v>5.8900000000000029E-3</v>
      </c>
      <c r="BV184" s="5">
        <f>P_A[[#This Row],[32+]]-P_A[[#This Row],[33+]]</f>
        <v>4.6999999999999993E-3</v>
      </c>
      <c r="BW184" s="5">
        <f>P_A[[#This Row],[33+]]-P_A[[#This Row],[34+]]</f>
        <v>3.7000000000000002E-3</v>
      </c>
      <c r="BX184" s="5">
        <f>P_A[[#This Row],[34+]]-P_A[[#This Row],[35+]]</f>
        <v>2.8799999999999989E-3</v>
      </c>
      <c r="BY184" s="5">
        <f>P_A[[#This Row],[35+]]-P_A[[#This Row],[36+]]</f>
        <v>2.2100000000000002E-3</v>
      </c>
      <c r="BZ184" s="5">
        <f>P_A[[#This Row],[36+]]-P_A[[#This Row],[37+]]</f>
        <v>1.6800000000000001E-3</v>
      </c>
      <c r="CA184" s="5">
        <f>P_A[[#This Row],[37+]]-P_A[[#This Row],[38+]]</f>
        <v>1.2700000000000003E-3</v>
      </c>
      <c r="CB184" s="5">
        <f>P_A[[#This Row],[38+]]-P_A[[#This Row],[39+]]</f>
        <v>9.2999999999999984E-4</v>
      </c>
      <c r="CC184" s="5">
        <f>P_A[[#This Row],[39+]]-P_A[[#This Row],[40+]]</f>
        <v>6.9000000000000008E-4</v>
      </c>
      <c r="CD184" s="5">
        <f>P_A[[#This Row],[40+]]-P_A[[#This Row],[41+]]</f>
        <v>5.0000000000000001E-4</v>
      </c>
      <c r="CE184" s="5">
        <f>P_A[[#This Row],[41+]]-P_A[[#This Row],[42+]]</f>
        <v>3.4999999999999994E-4</v>
      </c>
      <c r="CF184" s="5">
        <f>P_A[[#This Row],[42+]]-P_A[[#This Row],[43+]]</f>
        <v>2.5000000000000001E-4</v>
      </c>
      <c r="CG184" s="5">
        <f>P_A[[#This Row],[43+]]-P_A[[#This Row],[44+]]</f>
        <v>1.7999999999999998E-4</v>
      </c>
      <c r="CH184" s="5">
        <f>P_A[[#This Row],[44+]]-P_A[[#This Row],[45+]]</f>
        <v>1.2000000000000002E-4</v>
      </c>
      <c r="CI184" s="5">
        <f>P_A[[#This Row],[45+]]-P_A[[#This Row],[46+]]</f>
        <v>7.9999999999999993E-5</v>
      </c>
      <c r="CJ184" s="5">
        <f>P_A[[#This Row],[46+]]-P_A[[#This Row],[47+]]</f>
        <v>6.0000000000000008E-5</v>
      </c>
      <c r="CK184" s="5">
        <f>P_A[[#This Row],[47+]]-P_A[[#This Row],[48+]]</f>
        <v>3.0000000000000011E-5</v>
      </c>
      <c r="CL184" s="5">
        <f>P_A[[#This Row],[48+]]-P_A[[#This Row],[49+]]</f>
        <v>2.9999999999999991E-5</v>
      </c>
    </row>
    <row r="185" spans="1:90" x14ac:dyDescent="0.25">
      <c r="A185" s="10">
        <v>22400796</v>
      </c>
      <c r="B185" t="s">
        <v>78</v>
      </c>
      <c r="C185" t="s">
        <v>77</v>
      </c>
      <c r="D185" s="11">
        <v>0.91666666666666663</v>
      </c>
      <c r="E185" s="9" t="str">
        <f>HYPERLINK("https://www.nba.com/stats/player/1642270/boxscores-traditional", "Donovan Clingan")</f>
        <v>Donovan Clingan</v>
      </c>
      <c r="F185">
        <v>9.8000000000000007</v>
      </c>
      <c r="G185" s="4">
        <v>8.3759999999999994</v>
      </c>
      <c r="H185" s="3">
        <v>0.58316999999999997</v>
      </c>
      <c r="I185" s="3">
        <v>0.53983000000000003</v>
      </c>
      <c r="J185" s="3">
        <v>0.49202000000000001</v>
      </c>
      <c r="K185" s="3">
        <v>0.44433</v>
      </c>
      <c r="L185" s="3">
        <v>0.39743000000000001</v>
      </c>
      <c r="M185" s="3">
        <v>0.35197000000000001</v>
      </c>
      <c r="N185" s="3">
        <v>0.30853999999999998</v>
      </c>
      <c r="O185" s="3">
        <v>0.26762999999999998</v>
      </c>
      <c r="P185" s="3">
        <v>0.22964999999999999</v>
      </c>
      <c r="Q185" s="3">
        <v>0.19489000000000001</v>
      </c>
      <c r="R185" s="3">
        <v>0.16353999999999999</v>
      </c>
      <c r="S185" s="3">
        <v>0.13567000000000001</v>
      </c>
      <c r="T185" s="3">
        <v>0.11123</v>
      </c>
      <c r="U185" s="3">
        <v>9.0120000000000006E-2</v>
      </c>
      <c r="V185" s="3">
        <v>7.2150000000000006E-2</v>
      </c>
      <c r="W185" s="3">
        <v>5.7049999999999997E-2</v>
      </c>
      <c r="X185" s="3">
        <v>4.4569999999999999E-2</v>
      </c>
      <c r="Y185" s="3">
        <v>3.5150000000000001E-2</v>
      </c>
      <c r="Z185" s="3">
        <v>2.6800000000000001E-2</v>
      </c>
      <c r="AA185" s="3">
        <v>2.018E-2</v>
      </c>
      <c r="AB185" s="3">
        <v>1.4999999999999999E-2</v>
      </c>
      <c r="AC185" s="3">
        <v>1.1010000000000001E-2</v>
      </c>
      <c r="AD185" s="3">
        <v>7.9799999999999992E-3</v>
      </c>
      <c r="AE185" s="3">
        <v>5.7000000000000002E-3</v>
      </c>
      <c r="AF185" s="3">
        <v>4.0200000000000001E-3</v>
      </c>
      <c r="AG185" s="3">
        <v>2.8E-3</v>
      </c>
      <c r="AH185" s="3">
        <v>1.9300000000000001E-3</v>
      </c>
      <c r="AI185" s="3">
        <v>1.31E-3</v>
      </c>
      <c r="AJ185" s="3">
        <v>8.7000000000000001E-4</v>
      </c>
      <c r="AK185" s="3">
        <v>5.8E-4</v>
      </c>
      <c r="AL185" s="3">
        <v>3.8000000000000002E-4</v>
      </c>
      <c r="AM185" s="3">
        <v>2.4000000000000001E-4</v>
      </c>
      <c r="AN185" s="3">
        <v>1.4999999999999999E-4</v>
      </c>
      <c r="AO185" s="3">
        <v>1E-4</v>
      </c>
      <c r="AP185" s="3">
        <v>6.0000000000000002E-5</v>
      </c>
      <c r="AQ185" s="3">
        <v>4.0000000000000003E-5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5">
        <f>P_A[[#This Row],[8+]]-P_A[[#This Row],[9+]]</f>
        <v>4.3339999999999934E-2</v>
      </c>
      <c r="AY185" s="5">
        <f>P_A[[#This Row],[9+]]-P_A[[#This Row],[10+]]</f>
        <v>4.7810000000000019E-2</v>
      </c>
      <c r="AZ185" s="5">
        <f>P_A[[#This Row],[10+]]-P_A[[#This Row],[11+]]</f>
        <v>4.769000000000001E-2</v>
      </c>
      <c r="BA185" s="5">
        <f>P_A[[#This Row],[11+]]-P_A[[#This Row],[12+]]</f>
        <v>4.6899999999999997E-2</v>
      </c>
      <c r="BB185" s="5">
        <f>P_A[[#This Row],[12+]]-P_A[[#This Row],[13+]]</f>
        <v>4.546E-2</v>
      </c>
      <c r="BC185" s="5">
        <f>P_A[[#This Row],[13+]]-P_A[[#This Row],[14+]]</f>
        <v>4.3430000000000024E-2</v>
      </c>
      <c r="BD185" s="5">
        <f>P_A[[#This Row],[14+]]-P_A[[#This Row],[15+]]</f>
        <v>4.0910000000000002E-2</v>
      </c>
      <c r="BE185" s="5">
        <f>P_A[[#This Row],[15+]]-P_A[[#This Row],[16+]]</f>
        <v>3.7979999999999986E-2</v>
      </c>
      <c r="BF185" s="5">
        <f>P_A[[#This Row],[16+]]-P_A[[#This Row],[17+]]</f>
        <v>3.4759999999999985E-2</v>
      </c>
      <c r="BG185" s="5">
        <f>P_A[[#This Row],[17+]]-P_A[[#This Row],[18+]]</f>
        <v>3.1350000000000017E-2</v>
      </c>
      <c r="BH185" s="5">
        <f>P_A[[#This Row],[18+]]-P_A[[#This Row],[19+]]</f>
        <v>2.7869999999999978E-2</v>
      </c>
      <c r="BI185" s="5">
        <f>P_A[[#This Row],[19+]]-P_A[[#This Row],[20+]]</f>
        <v>2.4440000000000017E-2</v>
      </c>
      <c r="BJ185" s="5">
        <f>P_A[[#This Row],[20+]]-P_A[[#This Row],[21+]]</f>
        <v>2.110999999999999E-2</v>
      </c>
      <c r="BK185" s="5">
        <f>P_A[[#This Row],[21+]]-P_A[[#This Row],[22+]]</f>
        <v>1.797E-2</v>
      </c>
      <c r="BL185" s="5">
        <f>P_A[[#This Row],[22+]]-P_A[[#This Row],[23+]]</f>
        <v>1.5100000000000009E-2</v>
      </c>
      <c r="BM185" s="5">
        <f>P_A[[#This Row],[23+]]-P_A[[#This Row],[24+]]</f>
        <v>1.2479999999999998E-2</v>
      </c>
      <c r="BN185" s="5">
        <f>P_A[[#This Row],[24+]]-P_A[[#This Row],[25+]]</f>
        <v>9.4199999999999978E-3</v>
      </c>
      <c r="BO185" s="5">
        <f>P_A[[#This Row],[25+]]-P_A[[#This Row],[26+]]</f>
        <v>8.3499999999999998E-3</v>
      </c>
      <c r="BP185" s="5">
        <f>P_A[[#This Row],[26+]]-P_A[[#This Row],[27+]]</f>
        <v>6.6200000000000009E-3</v>
      </c>
      <c r="BQ185" s="5">
        <f>P_A[[#This Row],[27+]]-P_A[[#This Row],[28+]]</f>
        <v>5.1800000000000006E-3</v>
      </c>
      <c r="BR185" s="5">
        <f>P_A[[#This Row],[28+]]-P_A[[#This Row],[29+]]</f>
        <v>3.9899999999999988E-3</v>
      </c>
      <c r="BS185" s="5">
        <f>P_A[[#This Row],[29+]]-P_A[[#This Row],[30+]]</f>
        <v>3.0300000000000014E-3</v>
      </c>
      <c r="BT185" s="5">
        <f>P_A[[#This Row],[30+]]-P_A[[#This Row],[31+]]</f>
        <v>2.279999999999999E-3</v>
      </c>
      <c r="BU185" s="5">
        <f>P_A[[#This Row],[31+]]-P_A[[#This Row],[32+]]</f>
        <v>1.6800000000000001E-3</v>
      </c>
      <c r="BV185" s="5">
        <f>P_A[[#This Row],[32+]]-P_A[[#This Row],[33+]]</f>
        <v>1.2200000000000002E-3</v>
      </c>
      <c r="BW185" s="5">
        <f>P_A[[#This Row],[33+]]-P_A[[#This Row],[34+]]</f>
        <v>8.699999999999999E-4</v>
      </c>
      <c r="BX185" s="5">
        <f>P_A[[#This Row],[34+]]-P_A[[#This Row],[35+]]</f>
        <v>6.2000000000000011E-4</v>
      </c>
      <c r="BY185" s="5">
        <f>P_A[[#This Row],[35+]]-P_A[[#This Row],[36+]]</f>
        <v>4.3999999999999996E-4</v>
      </c>
      <c r="BZ185" s="5">
        <f>P_A[[#This Row],[36+]]-P_A[[#This Row],[37+]]</f>
        <v>2.9E-4</v>
      </c>
      <c r="CA185" s="5">
        <f>P_A[[#This Row],[37+]]-P_A[[#This Row],[38+]]</f>
        <v>1.9999999999999998E-4</v>
      </c>
      <c r="CB185" s="5">
        <f>P_A[[#This Row],[38+]]-P_A[[#This Row],[39+]]</f>
        <v>1.4000000000000001E-4</v>
      </c>
      <c r="CC185" s="5">
        <f>P_A[[#This Row],[39+]]-P_A[[#This Row],[40+]]</f>
        <v>9.0000000000000019E-5</v>
      </c>
      <c r="CD185" s="5">
        <f>P_A[[#This Row],[40+]]-P_A[[#This Row],[41+]]</f>
        <v>4.9999999999999982E-5</v>
      </c>
      <c r="CE185" s="5">
        <f>P_A[[#This Row],[41+]]-P_A[[#This Row],[42+]]</f>
        <v>4.0000000000000003E-5</v>
      </c>
      <c r="CF185" s="5">
        <f>P_A[[#This Row],[42+]]-P_A[[#This Row],[43+]]</f>
        <v>1.9999999999999998E-5</v>
      </c>
      <c r="CG185" s="5">
        <f>P_A[[#This Row],[43+]]-P_A[[#This Row],[44+]]</f>
        <v>4.0000000000000003E-5</v>
      </c>
      <c r="CH185" s="5">
        <f>P_A[[#This Row],[44+]]-P_A[[#This Row],[45+]]</f>
        <v>0</v>
      </c>
      <c r="CI185" s="5">
        <f>P_A[[#This Row],[45+]]-P_A[[#This Row],[46+]]</f>
        <v>0</v>
      </c>
      <c r="CJ185" s="5">
        <f>P_A[[#This Row],[46+]]-P_A[[#This Row],[47+]]</f>
        <v>0</v>
      </c>
      <c r="CK185" s="5">
        <f>P_A[[#This Row],[47+]]-P_A[[#This Row],[48+]]</f>
        <v>0</v>
      </c>
      <c r="CL185" s="5">
        <f>P_A[[#This Row],[48+]]-P_A[[#This Row],[49+]]</f>
        <v>0</v>
      </c>
    </row>
    <row r="186" spans="1:90" x14ac:dyDescent="0.25">
      <c r="A186" s="10">
        <v>22400796</v>
      </c>
      <c r="B186" t="s">
        <v>78</v>
      </c>
      <c r="C186" t="s">
        <v>77</v>
      </c>
      <c r="D186" s="11">
        <v>0.91666666666666663</v>
      </c>
      <c r="E186" s="9" t="str">
        <f>HYPERLINK("https://www.nba.com/stats/player/1631133/boxscores-traditional", "Jabari Walker")</f>
        <v>Jabari Walker</v>
      </c>
      <c r="F186">
        <v>8</v>
      </c>
      <c r="G186" s="4">
        <v>5.6210000000000004</v>
      </c>
      <c r="H186" s="3">
        <v>0.5</v>
      </c>
      <c r="I186" s="3">
        <v>0.42858000000000002</v>
      </c>
      <c r="J186" s="3">
        <v>0.35942000000000002</v>
      </c>
      <c r="K186" s="3">
        <v>0.29805999999999999</v>
      </c>
      <c r="L186" s="3">
        <v>0.23885000000000001</v>
      </c>
      <c r="M186" s="3">
        <v>0.18673000000000001</v>
      </c>
      <c r="N186" s="3">
        <v>0.14230999999999999</v>
      </c>
      <c r="O186" s="3">
        <v>0.10564999999999999</v>
      </c>
      <c r="P186" s="3">
        <v>7.7799999999999994E-2</v>
      </c>
      <c r="Q186" s="3">
        <v>5.4800000000000001E-2</v>
      </c>
      <c r="R186" s="3">
        <v>3.7539999999999997E-2</v>
      </c>
      <c r="S186" s="3">
        <v>2.5000000000000001E-2</v>
      </c>
      <c r="T186" s="3">
        <v>1.6590000000000001E-2</v>
      </c>
      <c r="U186" s="3">
        <v>1.044E-2</v>
      </c>
      <c r="V186" s="3">
        <v>6.3899999999999998E-3</v>
      </c>
      <c r="W186" s="3">
        <v>3.79E-3</v>
      </c>
      <c r="X186" s="3">
        <v>2.1900000000000001E-3</v>
      </c>
      <c r="Y186" s="3">
        <v>1.2600000000000001E-3</v>
      </c>
      <c r="Z186" s="3">
        <v>6.8999999999999997E-4</v>
      </c>
      <c r="AA186" s="3">
        <v>3.6000000000000002E-4</v>
      </c>
      <c r="AB186" s="3">
        <v>1.9000000000000001E-4</v>
      </c>
      <c r="AC186" s="3">
        <v>9.0000000000000006E-5</v>
      </c>
      <c r="AD186" s="3">
        <v>5.0000000000000002E-5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5">
        <f>P_A[[#This Row],[8+]]-P_A[[#This Row],[9+]]</f>
        <v>7.1419999999999983E-2</v>
      </c>
      <c r="AY186" s="5">
        <f>P_A[[#This Row],[9+]]-P_A[[#This Row],[10+]]</f>
        <v>6.9159999999999999E-2</v>
      </c>
      <c r="AZ186" s="5">
        <f>P_A[[#This Row],[10+]]-P_A[[#This Row],[11+]]</f>
        <v>6.1360000000000026E-2</v>
      </c>
      <c r="BA186" s="5">
        <f>P_A[[#This Row],[11+]]-P_A[[#This Row],[12+]]</f>
        <v>5.9209999999999985E-2</v>
      </c>
      <c r="BB186" s="5">
        <f>P_A[[#This Row],[12+]]-P_A[[#This Row],[13+]]</f>
        <v>5.212E-2</v>
      </c>
      <c r="BC186" s="5">
        <f>P_A[[#This Row],[13+]]-P_A[[#This Row],[14+]]</f>
        <v>4.4420000000000015E-2</v>
      </c>
      <c r="BD186" s="5">
        <f>P_A[[#This Row],[14+]]-P_A[[#This Row],[15+]]</f>
        <v>3.6659999999999998E-2</v>
      </c>
      <c r="BE186" s="5">
        <f>P_A[[#This Row],[15+]]-P_A[[#This Row],[16+]]</f>
        <v>2.785E-2</v>
      </c>
      <c r="BF186" s="5">
        <f>P_A[[#This Row],[16+]]-P_A[[#This Row],[17+]]</f>
        <v>2.2999999999999993E-2</v>
      </c>
      <c r="BG186" s="5">
        <f>P_A[[#This Row],[17+]]-P_A[[#This Row],[18+]]</f>
        <v>1.7260000000000005E-2</v>
      </c>
      <c r="BH186" s="5">
        <f>P_A[[#This Row],[18+]]-P_A[[#This Row],[19+]]</f>
        <v>1.2539999999999996E-2</v>
      </c>
      <c r="BI186" s="5">
        <f>P_A[[#This Row],[19+]]-P_A[[#This Row],[20+]]</f>
        <v>8.4100000000000008E-3</v>
      </c>
      <c r="BJ186" s="5">
        <f>P_A[[#This Row],[20+]]-P_A[[#This Row],[21+]]</f>
        <v>6.150000000000001E-3</v>
      </c>
      <c r="BK186" s="5">
        <f>P_A[[#This Row],[21+]]-P_A[[#This Row],[22+]]</f>
        <v>4.0499999999999998E-3</v>
      </c>
      <c r="BL186" s="5">
        <f>P_A[[#This Row],[22+]]-P_A[[#This Row],[23+]]</f>
        <v>2.5999999999999999E-3</v>
      </c>
      <c r="BM186" s="5">
        <f>P_A[[#This Row],[23+]]-P_A[[#This Row],[24+]]</f>
        <v>1.5999999999999999E-3</v>
      </c>
      <c r="BN186" s="5">
        <f>P_A[[#This Row],[24+]]-P_A[[#This Row],[25+]]</f>
        <v>9.3000000000000005E-4</v>
      </c>
      <c r="BO186" s="5">
        <f>P_A[[#This Row],[25+]]-P_A[[#This Row],[26+]]</f>
        <v>5.7000000000000009E-4</v>
      </c>
      <c r="BP186" s="5">
        <f>P_A[[#This Row],[26+]]-P_A[[#This Row],[27+]]</f>
        <v>3.2999999999999994E-4</v>
      </c>
      <c r="BQ186" s="5">
        <f>P_A[[#This Row],[27+]]-P_A[[#This Row],[28+]]</f>
        <v>1.7000000000000001E-4</v>
      </c>
      <c r="BR186" s="5">
        <f>P_A[[#This Row],[28+]]-P_A[[#This Row],[29+]]</f>
        <v>1E-4</v>
      </c>
      <c r="BS186" s="5">
        <f>P_A[[#This Row],[29+]]-P_A[[#This Row],[30+]]</f>
        <v>4.0000000000000003E-5</v>
      </c>
      <c r="BT186" s="5">
        <f>P_A[[#This Row],[30+]]-P_A[[#This Row],[31+]]</f>
        <v>5.0000000000000002E-5</v>
      </c>
      <c r="BU186" s="5">
        <f>P_A[[#This Row],[31+]]-P_A[[#This Row],[32+]]</f>
        <v>0</v>
      </c>
      <c r="BV186" s="5">
        <f>P_A[[#This Row],[32+]]-P_A[[#This Row],[33+]]</f>
        <v>0</v>
      </c>
      <c r="BW186" s="5">
        <f>P_A[[#This Row],[33+]]-P_A[[#This Row],[34+]]</f>
        <v>0</v>
      </c>
      <c r="BX186" s="5">
        <f>P_A[[#This Row],[34+]]-P_A[[#This Row],[35+]]</f>
        <v>0</v>
      </c>
      <c r="BY186" s="5">
        <f>P_A[[#This Row],[35+]]-P_A[[#This Row],[36+]]</f>
        <v>0</v>
      </c>
      <c r="BZ186" s="5">
        <f>P_A[[#This Row],[36+]]-P_A[[#This Row],[37+]]</f>
        <v>0</v>
      </c>
      <c r="CA186" s="5">
        <f>P_A[[#This Row],[37+]]-P_A[[#This Row],[38+]]</f>
        <v>0</v>
      </c>
      <c r="CB186" s="5">
        <f>P_A[[#This Row],[38+]]-P_A[[#This Row],[39+]]</f>
        <v>0</v>
      </c>
      <c r="CC186" s="5">
        <f>P_A[[#This Row],[39+]]-P_A[[#This Row],[40+]]</f>
        <v>0</v>
      </c>
      <c r="CD186" s="5">
        <f>P_A[[#This Row],[40+]]-P_A[[#This Row],[41+]]</f>
        <v>0</v>
      </c>
      <c r="CE186" s="5">
        <f>P_A[[#This Row],[41+]]-P_A[[#This Row],[42+]]</f>
        <v>0</v>
      </c>
      <c r="CF186" s="5">
        <f>P_A[[#This Row],[42+]]-P_A[[#This Row],[43+]]</f>
        <v>0</v>
      </c>
      <c r="CG186" s="5">
        <f>P_A[[#This Row],[43+]]-P_A[[#This Row],[44+]]</f>
        <v>0</v>
      </c>
      <c r="CH186" s="5">
        <f>P_A[[#This Row],[44+]]-P_A[[#This Row],[45+]]</f>
        <v>0</v>
      </c>
      <c r="CI186" s="5">
        <f>P_A[[#This Row],[45+]]-P_A[[#This Row],[46+]]</f>
        <v>0</v>
      </c>
      <c r="CJ186" s="5">
        <f>P_A[[#This Row],[46+]]-P_A[[#This Row],[47+]]</f>
        <v>0</v>
      </c>
      <c r="CK186" s="5">
        <f>P_A[[#This Row],[47+]]-P_A[[#This Row],[48+]]</f>
        <v>0</v>
      </c>
      <c r="CL186" s="5">
        <f>P_A[[#This Row],[48+]]-P_A[[#This Row],[49+]]</f>
        <v>0</v>
      </c>
    </row>
    <row r="187" spans="1:90" x14ac:dyDescent="0.25">
      <c r="A187" s="10"/>
      <c r="B187" s="13"/>
      <c r="C187" s="13"/>
      <c r="D187" s="11"/>
      <c r="E187" s="9"/>
      <c r="G187" s="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5">
        <f>P_A[[#This Row],[8+]]-P_A[[#This Row],[9+]]</f>
        <v>0</v>
      </c>
      <c r="AY187" s="5">
        <f>P_A[[#This Row],[9+]]-P_A[[#This Row],[10+]]</f>
        <v>0</v>
      </c>
      <c r="AZ187" s="5">
        <f>P_A[[#This Row],[10+]]-P_A[[#This Row],[11+]]</f>
        <v>0</v>
      </c>
      <c r="BA187" s="5">
        <f>P_A[[#This Row],[11+]]-P_A[[#This Row],[12+]]</f>
        <v>0</v>
      </c>
      <c r="BB187" s="5">
        <f>P_A[[#This Row],[12+]]-P_A[[#This Row],[13+]]</f>
        <v>0</v>
      </c>
      <c r="BC187" s="5">
        <f>P_A[[#This Row],[13+]]-P_A[[#This Row],[14+]]</f>
        <v>0</v>
      </c>
      <c r="BD187" s="5">
        <f>P_A[[#This Row],[14+]]-P_A[[#This Row],[15+]]</f>
        <v>0</v>
      </c>
      <c r="BE187" s="5">
        <f>P_A[[#This Row],[15+]]-P_A[[#This Row],[16+]]</f>
        <v>0</v>
      </c>
      <c r="BF187" s="5">
        <f>P_A[[#This Row],[16+]]-P_A[[#This Row],[17+]]</f>
        <v>0</v>
      </c>
      <c r="BG187" s="5">
        <f>P_A[[#This Row],[17+]]-P_A[[#This Row],[18+]]</f>
        <v>0</v>
      </c>
      <c r="BH187" s="5">
        <f>P_A[[#This Row],[18+]]-P_A[[#This Row],[19+]]</f>
        <v>0</v>
      </c>
      <c r="BI187" s="5">
        <f>P_A[[#This Row],[19+]]-P_A[[#This Row],[20+]]</f>
        <v>0</v>
      </c>
      <c r="BJ187" s="5">
        <f>P_A[[#This Row],[20+]]-P_A[[#This Row],[21+]]</f>
        <v>0</v>
      </c>
      <c r="BK187" s="5">
        <f>P_A[[#This Row],[21+]]-P_A[[#This Row],[22+]]</f>
        <v>0</v>
      </c>
      <c r="BL187" s="5">
        <f>P_A[[#This Row],[22+]]-P_A[[#This Row],[23+]]</f>
        <v>0</v>
      </c>
      <c r="BM187" s="5">
        <f>P_A[[#This Row],[23+]]-P_A[[#This Row],[24+]]</f>
        <v>0</v>
      </c>
      <c r="BN187" s="5">
        <f>P_A[[#This Row],[24+]]-P_A[[#This Row],[25+]]</f>
        <v>0</v>
      </c>
      <c r="BO187" s="5">
        <f>P_A[[#This Row],[25+]]-P_A[[#This Row],[26+]]</f>
        <v>0</v>
      </c>
      <c r="BP187" s="5">
        <f>P_A[[#This Row],[26+]]-P_A[[#This Row],[27+]]</f>
        <v>0</v>
      </c>
      <c r="BQ187" s="5">
        <f>P_A[[#This Row],[27+]]-P_A[[#This Row],[28+]]</f>
        <v>0</v>
      </c>
      <c r="BR187" s="5">
        <f>P_A[[#This Row],[28+]]-P_A[[#This Row],[29+]]</f>
        <v>0</v>
      </c>
      <c r="BS187" s="5">
        <f>P_A[[#This Row],[29+]]-P_A[[#This Row],[30+]]</f>
        <v>0</v>
      </c>
      <c r="BT187" s="5">
        <f>P_A[[#This Row],[30+]]-P_A[[#This Row],[31+]]</f>
        <v>0</v>
      </c>
      <c r="BU187" s="5">
        <f>P_A[[#This Row],[31+]]-P_A[[#This Row],[32+]]</f>
        <v>0</v>
      </c>
      <c r="BV187" s="5">
        <f>P_A[[#This Row],[32+]]-P_A[[#This Row],[33+]]</f>
        <v>0</v>
      </c>
      <c r="BW187" s="5">
        <f>P_A[[#This Row],[33+]]-P_A[[#This Row],[34+]]</f>
        <v>0</v>
      </c>
      <c r="BX187" s="5">
        <f>P_A[[#This Row],[34+]]-P_A[[#This Row],[35+]]</f>
        <v>0</v>
      </c>
      <c r="BY187" s="5">
        <f>P_A[[#This Row],[35+]]-P_A[[#This Row],[36+]]</f>
        <v>0</v>
      </c>
      <c r="BZ187" s="5">
        <f>P_A[[#This Row],[36+]]-P_A[[#This Row],[37+]]</f>
        <v>0</v>
      </c>
      <c r="CA187" s="5">
        <f>P_A[[#This Row],[37+]]-P_A[[#This Row],[38+]]</f>
        <v>0</v>
      </c>
      <c r="CB187" s="5">
        <f>P_A[[#This Row],[38+]]-P_A[[#This Row],[39+]]</f>
        <v>0</v>
      </c>
      <c r="CC187" s="5">
        <f>P_A[[#This Row],[39+]]-P_A[[#This Row],[40+]]</f>
        <v>0</v>
      </c>
      <c r="CD187" s="5">
        <f>P_A[[#This Row],[40+]]-P_A[[#This Row],[41+]]</f>
        <v>0</v>
      </c>
      <c r="CE187" s="5">
        <f>P_A[[#This Row],[41+]]-P_A[[#This Row],[42+]]</f>
        <v>0</v>
      </c>
      <c r="CF187" s="5">
        <f>P_A[[#This Row],[42+]]-P_A[[#This Row],[43+]]</f>
        <v>0</v>
      </c>
      <c r="CG187" s="5">
        <f>P_A[[#This Row],[43+]]-P_A[[#This Row],[44+]]</f>
        <v>0</v>
      </c>
      <c r="CH187" s="5">
        <f>P_A[[#This Row],[44+]]-P_A[[#This Row],[45+]]</f>
        <v>0</v>
      </c>
      <c r="CI187" s="5">
        <f>P_A[[#This Row],[45+]]-P_A[[#This Row],[46+]]</f>
        <v>0</v>
      </c>
      <c r="CJ187" s="5">
        <f>P_A[[#This Row],[46+]]-P_A[[#This Row],[47+]]</f>
        <v>0</v>
      </c>
      <c r="CK187" s="5">
        <f>P_A[[#This Row],[47+]]-P_A[[#This Row],[48+]]</f>
        <v>0</v>
      </c>
      <c r="CL187" s="5">
        <f>P_A[[#This Row],[48+]]-P_A[[#This Row],[49+]]</f>
        <v>0</v>
      </c>
    </row>
    <row r="188" spans="1:90" x14ac:dyDescent="0.25">
      <c r="A188" s="10"/>
      <c r="B188" s="13"/>
      <c r="C188" s="13"/>
      <c r="D188" s="11"/>
      <c r="E188" s="9"/>
      <c r="G188" s="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5">
        <f>P_A[[#This Row],[8+]]-P_A[[#This Row],[9+]]</f>
        <v>0</v>
      </c>
      <c r="AY188" s="5">
        <f>P_A[[#This Row],[9+]]-P_A[[#This Row],[10+]]</f>
        <v>0</v>
      </c>
      <c r="AZ188" s="5">
        <f>P_A[[#This Row],[10+]]-P_A[[#This Row],[11+]]</f>
        <v>0</v>
      </c>
      <c r="BA188" s="5">
        <f>P_A[[#This Row],[11+]]-P_A[[#This Row],[12+]]</f>
        <v>0</v>
      </c>
      <c r="BB188" s="5">
        <f>P_A[[#This Row],[12+]]-P_A[[#This Row],[13+]]</f>
        <v>0</v>
      </c>
      <c r="BC188" s="5">
        <f>P_A[[#This Row],[13+]]-P_A[[#This Row],[14+]]</f>
        <v>0</v>
      </c>
      <c r="BD188" s="5">
        <f>P_A[[#This Row],[14+]]-P_A[[#This Row],[15+]]</f>
        <v>0</v>
      </c>
      <c r="BE188" s="5">
        <f>P_A[[#This Row],[15+]]-P_A[[#This Row],[16+]]</f>
        <v>0</v>
      </c>
      <c r="BF188" s="5">
        <f>P_A[[#This Row],[16+]]-P_A[[#This Row],[17+]]</f>
        <v>0</v>
      </c>
      <c r="BG188" s="5">
        <f>P_A[[#This Row],[17+]]-P_A[[#This Row],[18+]]</f>
        <v>0</v>
      </c>
      <c r="BH188" s="5">
        <f>P_A[[#This Row],[18+]]-P_A[[#This Row],[19+]]</f>
        <v>0</v>
      </c>
      <c r="BI188" s="5">
        <f>P_A[[#This Row],[19+]]-P_A[[#This Row],[20+]]</f>
        <v>0</v>
      </c>
      <c r="BJ188" s="5">
        <f>P_A[[#This Row],[20+]]-P_A[[#This Row],[21+]]</f>
        <v>0</v>
      </c>
      <c r="BK188" s="5">
        <f>P_A[[#This Row],[21+]]-P_A[[#This Row],[22+]]</f>
        <v>0</v>
      </c>
      <c r="BL188" s="5">
        <f>P_A[[#This Row],[22+]]-P_A[[#This Row],[23+]]</f>
        <v>0</v>
      </c>
      <c r="BM188" s="5">
        <f>P_A[[#This Row],[23+]]-P_A[[#This Row],[24+]]</f>
        <v>0</v>
      </c>
      <c r="BN188" s="5">
        <f>P_A[[#This Row],[24+]]-P_A[[#This Row],[25+]]</f>
        <v>0</v>
      </c>
      <c r="BO188" s="5">
        <f>P_A[[#This Row],[25+]]-P_A[[#This Row],[26+]]</f>
        <v>0</v>
      </c>
      <c r="BP188" s="5">
        <f>P_A[[#This Row],[26+]]-P_A[[#This Row],[27+]]</f>
        <v>0</v>
      </c>
      <c r="BQ188" s="5">
        <f>P_A[[#This Row],[27+]]-P_A[[#This Row],[28+]]</f>
        <v>0</v>
      </c>
      <c r="BR188" s="5">
        <f>P_A[[#This Row],[28+]]-P_A[[#This Row],[29+]]</f>
        <v>0</v>
      </c>
      <c r="BS188" s="5">
        <f>P_A[[#This Row],[29+]]-P_A[[#This Row],[30+]]</f>
        <v>0</v>
      </c>
      <c r="BT188" s="5">
        <f>P_A[[#This Row],[30+]]-P_A[[#This Row],[31+]]</f>
        <v>0</v>
      </c>
      <c r="BU188" s="5">
        <f>P_A[[#This Row],[31+]]-P_A[[#This Row],[32+]]</f>
        <v>0</v>
      </c>
      <c r="BV188" s="5">
        <f>P_A[[#This Row],[32+]]-P_A[[#This Row],[33+]]</f>
        <v>0</v>
      </c>
      <c r="BW188" s="5">
        <f>P_A[[#This Row],[33+]]-P_A[[#This Row],[34+]]</f>
        <v>0</v>
      </c>
      <c r="BX188" s="5">
        <f>P_A[[#This Row],[34+]]-P_A[[#This Row],[35+]]</f>
        <v>0</v>
      </c>
      <c r="BY188" s="5">
        <f>P_A[[#This Row],[35+]]-P_A[[#This Row],[36+]]</f>
        <v>0</v>
      </c>
      <c r="BZ188" s="5">
        <f>P_A[[#This Row],[36+]]-P_A[[#This Row],[37+]]</f>
        <v>0</v>
      </c>
      <c r="CA188" s="5">
        <f>P_A[[#This Row],[37+]]-P_A[[#This Row],[38+]]</f>
        <v>0</v>
      </c>
      <c r="CB188" s="5">
        <f>P_A[[#This Row],[38+]]-P_A[[#This Row],[39+]]</f>
        <v>0</v>
      </c>
      <c r="CC188" s="5">
        <f>P_A[[#This Row],[39+]]-P_A[[#This Row],[40+]]</f>
        <v>0</v>
      </c>
      <c r="CD188" s="5">
        <f>P_A[[#This Row],[40+]]-P_A[[#This Row],[41+]]</f>
        <v>0</v>
      </c>
      <c r="CE188" s="5">
        <f>P_A[[#This Row],[41+]]-P_A[[#This Row],[42+]]</f>
        <v>0</v>
      </c>
      <c r="CF188" s="5">
        <f>P_A[[#This Row],[42+]]-P_A[[#This Row],[43+]]</f>
        <v>0</v>
      </c>
      <c r="CG188" s="5">
        <f>P_A[[#This Row],[43+]]-P_A[[#This Row],[44+]]</f>
        <v>0</v>
      </c>
      <c r="CH188" s="5">
        <f>P_A[[#This Row],[44+]]-P_A[[#This Row],[45+]]</f>
        <v>0</v>
      </c>
      <c r="CI188" s="5">
        <f>P_A[[#This Row],[45+]]-P_A[[#This Row],[46+]]</f>
        <v>0</v>
      </c>
      <c r="CJ188" s="5">
        <f>P_A[[#This Row],[46+]]-P_A[[#This Row],[47+]]</f>
        <v>0</v>
      </c>
      <c r="CK188" s="5">
        <f>P_A[[#This Row],[47+]]-P_A[[#This Row],[48+]]</f>
        <v>0</v>
      </c>
      <c r="CL188" s="5">
        <f>P_A[[#This Row],[48+]]-P_A[[#This Row],[49+]]</f>
        <v>0</v>
      </c>
    </row>
    <row r="189" spans="1:90" x14ac:dyDescent="0.25">
      <c r="A189" s="10"/>
      <c r="B189" s="13"/>
      <c r="C189" s="13"/>
      <c r="D189" s="11"/>
      <c r="E189" s="9"/>
      <c r="G189" s="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5">
        <f>P_A[[#This Row],[8+]]-P_A[[#This Row],[9+]]</f>
        <v>0</v>
      </c>
      <c r="AY189" s="5">
        <f>P_A[[#This Row],[9+]]-P_A[[#This Row],[10+]]</f>
        <v>0</v>
      </c>
      <c r="AZ189" s="5">
        <f>P_A[[#This Row],[10+]]-P_A[[#This Row],[11+]]</f>
        <v>0</v>
      </c>
      <c r="BA189" s="5">
        <f>P_A[[#This Row],[11+]]-P_A[[#This Row],[12+]]</f>
        <v>0</v>
      </c>
      <c r="BB189" s="5">
        <f>P_A[[#This Row],[12+]]-P_A[[#This Row],[13+]]</f>
        <v>0</v>
      </c>
      <c r="BC189" s="5">
        <f>P_A[[#This Row],[13+]]-P_A[[#This Row],[14+]]</f>
        <v>0</v>
      </c>
      <c r="BD189" s="5">
        <f>P_A[[#This Row],[14+]]-P_A[[#This Row],[15+]]</f>
        <v>0</v>
      </c>
      <c r="BE189" s="5">
        <f>P_A[[#This Row],[15+]]-P_A[[#This Row],[16+]]</f>
        <v>0</v>
      </c>
      <c r="BF189" s="5">
        <f>P_A[[#This Row],[16+]]-P_A[[#This Row],[17+]]</f>
        <v>0</v>
      </c>
      <c r="BG189" s="5">
        <f>P_A[[#This Row],[17+]]-P_A[[#This Row],[18+]]</f>
        <v>0</v>
      </c>
      <c r="BH189" s="5">
        <f>P_A[[#This Row],[18+]]-P_A[[#This Row],[19+]]</f>
        <v>0</v>
      </c>
      <c r="BI189" s="5">
        <f>P_A[[#This Row],[19+]]-P_A[[#This Row],[20+]]</f>
        <v>0</v>
      </c>
      <c r="BJ189" s="5">
        <f>P_A[[#This Row],[20+]]-P_A[[#This Row],[21+]]</f>
        <v>0</v>
      </c>
      <c r="BK189" s="5">
        <f>P_A[[#This Row],[21+]]-P_A[[#This Row],[22+]]</f>
        <v>0</v>
      </c>
      <c r="BL189" s="5">
        <f>P_A[[#This Row],[22+]]-P_A[[#This Row],[23+]]</f>
        <v>0</v>
      </c>
      <c r="BM189" s="5">
        <f>P_A[[#This Row],[23+]]-P_A[[#This Row],[24+]]</f>
        <v>0</v>
      </c>
      <c r="BN189" s="5">
        <f>P_A[[#This Row],[24+]]-P_A[[#This Row],[25+]]</f>
        <v>0</v>
      </c>
      <c r="BO189" s="5">
        <f>P_A[[#This Row],[25+]]-P_A[[#This Row],[26+]]</f>
        <v>0</v>
      </c>
      <c r="BP189" s="5">
        <f>P_A[[#This Row],[26+]]-P_A[[#This Row],[27+]]</f>
        <v>0</v>
      </c>
      <c r="BQ189" s="5">
        <f>P_A[[#This Row],[27+]]-P_A[[#This Row],[28+]]</f>
        <v>0</v>
      </c>
      <c r="BR189" s="5">
        <f>P_A[[#This Row],[28+]]-P_A[[#This Row],[29+]]</f>
        <v>0</v>
      </c>
      <c r="BS189" s="5">
        <f>P_A[[#This Row],[29+]]-P_A[[#This Row],[30+]]</f>
        <v>0</v>
      </c>
      <c r="BT189" s="5">
        <f>P_A[[#This Row],[30+]]-P_A[[#This Row],[31+]]</f>
        <v>0</v>
      </c>
      <c r="BU189" s="5">
        <f>P_A[[#This Row],[31+]]-P_A[[#This Row],[32+]]</f>
        <v>0</v>
      </c>
      <c r="BV189" s="5">
        <f>P_A[[#This Row],[32+]]-P_A[[#This Row],[33+]]</f>
        <v>0</v>
      </c>
      <c r="BW189" s="5">
        <f>P_A[[#This Row],[33+]]-P_A[[#This Row],[34+]]</f>
        <v>0</v>
      </c>
      <c r="BX189" s="5">
        <f>P_A[[#This Row],[34+]]-P_A[[#This Row],[35+]]</f>
        <v>0</v>
      </c>
      <c r="BY189" s="5">
        <f>P_A[[#This Row],[35+]]-P_A[[#This Row],[36+]]</f>
        <v>0</v>
      </c>
      <c r="BZ189" s="5">
        <f>P_A[[#This Row],[36+]]-P_A[[#This Row],[37+]]</f>
        <v>0</v>
      </c>
      <c r="CA189" s="5">
        <f>P_A[[#This Row],[37+]]-P_A[[#This Row],[38+]]</f>
        <v>0</v>
      </c>
      <c r="CB189" s="5">
        <f>P_A[[#This Row],[38+]]-P_A[[#This Row],[39+]]</f>
        <v>0</v>
      </c>
      <c r="CC189" s="5">
        <f>P_A[[#This Row],[39+]]-P_A[[#This Row],[40+]]</f>
        <v>0</v>
      </c>
      <c r="CD189" s="5">
        <f>P_A[[#This Row],[40+]]-P_A[[#This Row],[41+]]</f>
        <v>0</v>
      </c>
      <c r="CE189" s="5">
        <f>P_A[[#This Row],[41+]]-P_A[[#This Row],[42+]]</f>
        <v>0</v>
      </c>
      <c r="CF189" s="5">
        <f>P_A[[#This Row],[42+]]-P_A[[#This Row],[43+]]</f>
        <v>0</v>
      </c>
      <c r="CG189" s="5">
        <f>P_A[[#This Row],[43+]]-P_A[[#This Row],[44+]]</f>
        <v>0</v>
      </c>
      <c r="CH189" s="5">
        <f>P_A[[#This Row],[44+]]-P_A[[#This Row],[45+]]</f>
        <v>0</v>
      </c>
      <c r="CI189" s="5">
        <f>P_A[[#This Row],[45+]]-P_A[[#This Row],[46+]]</f>
        <v>0</v>
      </c>
      <c r="CJ189" s="5">
        <f>P_A[[#This Row],[46+]]-P_A[[#This Row],[47+]]</f>
        <v>0</v>
      </c>
      <c r="CK189" s="5">
        <f>P_A[[#This Row],[47+]]-P_A[[#This Row],[48+]]</f>
        <v>0</v>
      </c>
      <c r="CL189" s="5">
        <f>P_A[[#This Row],[48+]]-P_A[[#This Row],[49+]]</f>
        <v>0</v>
      </c>
    </row>
    <row r="190" spans="1:90" x14ac:dyDescent="0.25">
      <c r="A190" s="10"/>
      <c r="B190" s="13"/>
      <c r="C190" s="13"/>
      <c r="D190" s="11"/>
      <c r="E190" s="9"/>
      <c r="G190" s="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5">
        <f>P_A[[#This Row],[8+]]-P_A[[#This Row],[9+]]</f>
        <v>0</v>
      </c>
      <c r="AY190" s="5">
        <f>P_A[[#This Row],[9+]]-P_A[[#This Row],[10+]]</f>
        <v>0</v>
      </c>
      <c r="AZ190" s="5">
        <f>P_A[[#This Row],[10+]]-P_A[[#This Row],[11+]]</f>
        <v>0</v>
      </c>
      <c r="BA190" s="5">
        <f>P_A[[#This Row],[11+]]-P_A[[#This Row],[12+]]</f>
        <v>0</v>
      </c>
      <c r="BB190" s="5">
        <f>P_A[[#This Row],[12+]]-P_A[[#This Row],[13+]]</f>
        <v>0</v>
      </c>
      <c r="BC190" s="5">
        <f>P_A[[#This Row],[13+]]-P_A[[#This Row],[14+]]</f>
        <v>0</v>
      </c>
      <c r="BD190" s="5">
        <f>P_A[[#This Row],[14+]]-P_A[[#This Row],[15+]]</f>
        <v>0</v>
      </c>
      <c r="BE190" s="5">
        <f>P_A[[#This Row],[15+]]-P_A[[#This Row],[16+]]</f>
        <v>0</v>
      </c>
      <c r="BF190" s="5">
        <f>P_A[[#This Row],[16+]]-P_A[[#This Row],[17+]]</f>
        <v>0</v>
      </c>
      <c r="BG190" s="5">
        <f>P_A[[#This Row],[17+]]-P_A[[#This Row],[18+]]</f>
        <v>0</v>
      </c>
      <c r="BH190" s="5">
        <f>P_A[[#This Row],[18+]]-P_A[[#This Row],[19+]]</f>
        <v>0</v>
      </c>
      <c r="BI190" s="5">
        <f>P_A[[#This Row],[19+]]-P_A[[#This Row],[20+]]</f>
        <v>0</v>
      </c>
      <c r="BJ190" s="5">
        <f>P_A[[#This Row],[20+]]-P_A[[#This Row],[21+]]</f>
        <v>0</v>
      </c>
      <c r="BK190" s="5">
        <f>P_A[[#This Row],[21+]]-P_A[[#This Row],[22+]]</f>
        <v>0</v>
      </c>
      <c r="BL190" s="5">
        <f>P_A[[#This Row],[22+]]-P_A[[#This Row],[23+]]</f>
        <v>0</v>
      </c>
      <c r="BM190" s="5">
        <f>P_A[[#This Row],[23+]]-P_A[[#This Row],[24+]]</f>
        <v>0</v>
      </c>
      <c r="BN190" s="5">
        <f>P_A[[#This Row],[24+]]-P_A[[#This Row],[25+]]</f>
        <v>0</v>
      </c>
      <c r="BO190" s="5">
        <f>P_A[[#This Row],[25+]]-P_A[[#This Row],[26+]]</f>
        <v>0</v>
      </c>
      <c r="BP190" s="5">
        <f>P_A[[#This Row],[26+]]-P_A[[#This Row],[27+]]</f>
        <v>0</v>
      </c>
      <c r="BQ190" s="5">
        <f>P_A[[#This Row],[27+]]-P_A[[#This Row],[28+]]</f>
        <v>0</v>
      </c>
      <c r="BR190" s="5">
        <f>P_A[[#This Row],[28+]]-P_A[[#This Row],[29+]]</f>
        <v>0</v>
      </c>
      <c r="BS190" s="5">
        <f>P_A[[#This Row],[29+]]-P_A[[#This Row],[30+]]</f>
        <v>0</v>
      </c>
      <c r="BT190" s="5">
        <f>P_A[[#This Row],[30+]]-P_A[[#This Row],[31+]]</f>
        <v>0</v>
      </c>
      <c r="BU190" s="5">
        <f>P_A[[#This Row],[31+]]-P_A[[#This Row],[32+]]</f>
        <v>0</v>
      </c>
      <c r="BV190" s="5">
        <f>P_A[[#This Row],[32+]]-P_A[[#This Row],[33+]]</f>
        <v>0</v>
      </c>
      <c r="BW190" s="5">
        <f>P_A[[#This Row],[33+]]-P_A[[#This Row],[34+]]</f>
        <v>0</v>
      </c>
      <c r="BX190" s="5">
        <f>P_A[[#This Row],[34+]]-P_A[[#This Row],[35+]]</f>
        <v>0</v>
      </c>
      <c r="BY190" s="5">
        <f>P_A[[#This Row],[35+]]-P_A[[#This Row],[36+]]</f>
        <v>0</v>
      </c>
      <c r="BZ190" s="5">
        <f>P_A[[#This Row],[36+]]-P_A[[#This Row],[37+]]</f>
        <v>0</v>
      </c>
      <c r="CA190" s="5">
        <f>P_A[[#This Row],[37+]]-P_A[[#This Row],[38+]]</f>
        <v>0</v>
      </c>
      <c r="CB190" s="5">
        <f>P_A[[#This Row],[38+]]-P_A[[#This Row],[39+]]</f>
        <v>0</v>
      </c>
      <c r="CC190" s="5">
        <f>P_A[[#This Row],[39+]]-P_A[[#This Row],[40+]]</f>
        <v>0</v>
      </c>
      <c r="CD190" s="5">
        <f>P_A[[#This Row],[40+]]-P_A[[#This Row],[41+]]</f>
        <v>0</v>
      </c>
      <c r="CE190" s="5">
        <f>P_A[[#This Row],[41+]]-P_A[[#This Row],[42+]]</f>
        <v>0</v>
      </c>
      <c r="CF190" s="5">
        <f>P_A[[#This Row],[42+]]-P_A[[#This Row],[43+]]</f>
        <v>0</v>
      </c>
      <c r="CG190" s="5">
        <f>P_A[[#This Row],[43+]]-P_A[[#This Row],[44+]]</f>
        <v>0</v>
      </c>
      <c r="CH190" s="5">
        <f>P_A[[#This Row],[44+]]-P_A[[#This Row],[45+]]</f>
        <v>0</v>
      </c>
      <c r="CI190" s="5">
        <f>P_A[[#This Row],[45+]]-P_A[[#This Row],[46+]]</f>
        <v>0</v>
      </c>
      <c r="CJ190" s="5">
        <f>P_A[[#This Row],[46+]]-P_A[[#This Row],[47+]]</f>
        <v>0</v>
      </c>
      <c r="CK190" s="5">
        <f>P_A[[#This Row],[47+]]-P_A[[#This Row],[48+]]</f>
        <v>0</v>
      </c>
      <c r="CL190" s="5">
        <f>P_A[[#This Row],[48+]]-P_A[[#This Row],[49+]]</f>
        <v>0</v>
      </c>
    </row>
    <row r="191" spans="1:90" x14ac:dyDescent="0.25">
      <c r="A191" s="10"/>
      <c r="B191" s="13"/>
      <c r="C191" s="13"/>
      <c r="D191" s="11"/>
      <c r="E191" s="9"/>
      <c r="G191" s="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5">
        <f>P_A[[#This Row],[8+]]-P_A[[#This Row],[9+]]</f>
        <v>0</v>
      </c>
      <c r="AY191" s="5">
        <f>P_A[[#This Row],[9+]]-P_A[[#This Row],[10+]]</f>
        <v>0</v>
      </c>
      <c r="AZ191" s="5">
        <f>P_A[[#This Row],[10+]]-P_A[[#This Row],[11+]]</f>
        <v>0</v>
      </c>
      <c r="BA191" s="5">
        <f>P_A[[#This Row],[11+]]-P_A[[#This Row],[12+]]</f>
        <v>0</v>
      </c>
      <c r="BB191" s="5">
        <f>P_A[[#This Row],[12+]]-P_A[[#This Row],[13+]]</f>
        <v>0</v>
      </c>
      <c r="BC191" s="5">
        <f>P_A[[#This Row],[13+]]-P_A[[#This Row],[14+]]</f>
        <v>0</v>
      </c>
      <c r="BD191" s="5">
        <f>P_A[[#This Row],[14+]]-P_A[[#This Row],[15+]]</f>
        <v>0</v>
      </c>
      <c r="BE191" s="5">
        <f>P_A[[#This Row],[15+]]-P_A[[#This Row],[16+]]</f>
        <v>0</v>
      </c>
      <c r="BF191" s="5">
        <f>P_A[[#This Row],[16+]]-P_A[[#This Row],[17+]]</f>
        <v>0</v>
      </c>
      <c r="BG191" s="5">
        <f>P_A[[#This Row],[17+]]-P_A[[#This Row],[18+]]</f>
        <v>0</v>
      </c>
      <c r="BH191" s="5">
        <f>P_A[[#This Row],[18+]]-P_A[[#This Row],[19+]]</f>
        <v>0</v>
      </c>
      <c r="BI191" s="5">
        <f>P_A[[#This Row],[19+]]-P_A[[#This Row],[20+]]</f>
        <v>0</v>
      </c>
      <c r="BJ191" s="5">
        <f>P_A[[#This Row],[20+]]-P_A[[#This Row],[21+]]</f>
        <v>0</v>
      </c>
      <c r="BK191" s="5">
        <f>P_A[[#This Row],[21+]]-P_A[[#This Row],[22+]]</f>
        <v>0</v>
      </c>
      <c r="BL191" s="5">
        <f>P_A[[#This Row],[22+]]-P_A[[#This Row],[23+]]</f>
        <v>0</v>
      </c>
      <c r="BM191" s="5">
        <f>P_A[[#This Row],[23+]]-P_A[[#This Row],[24+]]</f>
        <v>0</v>
      </c>
      <c r="BN191" s="5">
        <f>P_A[[#This Row],[24+]]-P_A[[#This Row],[25+]]</f>
        <v>0</v>
      </c>
      <c r="BO191" s="5">
        <f>P_A[[#This Row],[25+]]-P_A[[#This Row],[26+]]</f>
        <v>0</v>
      </c>
      <c r="BP191" s="5">
        <f>P_A[[#This Row],[26+]]-P_A[[#This Row],[27+]]</f>
        <v>0</v>
      </c>
      <c r="BQ191" s="5">
        <f>P_A[[#This Row],[27+]]-P_A[[#This Row],[28+]]</f>
        <v>0</v>
      </c>
      <c r="BR191" s="5">
        <f>P_A[[#This Row],[28+]]-P_A[[#This Row],[29+]]</f>
        <v>0</v>
      </c>
      <c r="BS191" s="5">
        <f>P_A[[#This Row],[29+]]-P_A[[#This Row],[30+]]</f>
        <v>0</v>
      </c>
      <c r="BT191" s="5">
        <f>P_A[[#This Row],[30+]]-P_A[[#This Row],[31+]]</f>
        <v>0</v>
      </c>
      <c r="BU191" s="5">
        <f>P_A[[#This Row],[31+]]-P_A[[#This Row],[32+]]</f>
        <v>0</v>
      </c>
      <c r="BV191" s="5">
        <f>P_A[[#This Row],[32+]]-P_A[[#This Row],[33+]]</f>
        <v>0</v>
      </c>
      <c r="BW191" s="5">
        <f>P_A[[#This Row],[33+]]-P_A[[#This Row],[34+]]</f>
        <v>0</v>
      </c>
      <c r="BX191" s="5">
        <f>P_A[[#This Row],[34+]]-P_A[[#This Row],[35+]]</f>
        <v>0</v>
      </c>
      <c r="BY191" s="5">
        <f>P_A[[#This Row],[35+]]-P_A[[#This Row],[36+]]</f>
        <v>0</v>
      </c>
      <c r="BZ191" s="5">
        <f>P_A[[#This Row],[36+]]-P_A[[#This Row],[37+]]</f>
        <v>0</v>
      </c>
      <c r="CA191" s="5">
        <f>P_A[[#This Row],[37+]]-P_A[[#This Row],[38+]]</f>
        <v>0</v>
      </c>
      <c r="CB191" s="5">
        <f>P_A[[#This Row],[38+]]-P_A[[#This Row],[39+]]</f>
        <v>0</v>
      </c>
      <c r="CC191" s="5">
        <f>P_A[[#This Row],[39+]]-P_A[[#This Row],[40+]]</f>
        <v>0</v>
      </c>
      <c r="CD191" s="5">
        <f>P_A[[#This Row],[40+]]-P_A[[#This Row],[41+]]</f>
        <v>0</v>
      </c>
      <c r="CE191" s="5">
        <f>P_A[[#This Row],[41+]]-P_A[[#This Row],[42+]]</f>
        <v>0</v>
      </c>
      <c r="CF191" s="5">
        <f>P_A[[#This Row],[42+]]-P_A[[#This Row],[43+]]</f>
        <v>0</v>
      </c>
      <c r="CG191" s="5">
        <f>P_A[[#This Row],[43+]]-P_A[[#This Row],[44+]]</f>
        <v>0</v>
      </c>
      <c r="CH191" s="5">
        <f>P_A[[#This Row],[44+]]-P_A[[#This Row],[45+]]</f>
        <v>0</v>
      </c>
      <c r="CI191" s="5">
        <f>P_A[[#This Row],[45+]]-P_A[[#This Row],[46+]]</f>
        <v>0</v>
      </c>
      <c r="CJ191" s="5">
        <f>P_A[[#This Row],[46+]]-P_A[[#This Row],[47+]]</f>
        <v>0</v>
      </c>
      <c r="CK191" s="5">
        <f>P_A[[#This Row],[47+]]-P_A[[#This Row],[48+]]</f>
        <v>0</v>
      </c>
      <c r="CL191" s="5">
        <f>P_A[[#This Row],[48+]]-P_A[[#This Row],[49+]]</f>
        <v>0</v>
      </c>
    </row>
    <row r="192" spans="1:90" x14ac:dyDescent="0.25">
      <c r="A192" s="10"/>
      <c r="B192" s="13"/>
      <c r="C192" s="13"/>
      <c r="D192" s="11"/>
      <c r="E192" s="9"/>
      <c r="G192" s="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5">
        <f>P_A[[#This Row],[8+]]-P_A[[#This Row],[9+]]</f>
        <v>0</v>
      </c>
      <c r="AY192" s="5">
        <f>P_A[[#This Row],[9+]]-P_A[[#This Row],[10+]]</f>
        <v>0</v>
      </c>
      <c r="AZ192" s="5">
        <f>P_A[[#This Row],[10+]]-P_A[[#This Row],[11+]]</f>
        <v>0</v>
      </c>
      <c r="BA192" s="5">
        <f>P_A[[#This Row],[11+]]-P_A[[#This Row],[12+]]</f>
        <v>0</v>
      </c>
      <c r="BB192" s="5">
        <f>P_A[[#This Row],[12+]]-P_A[[#This Row],[13+]]</f>
        <v>0</v>
      </c>
      <c r="BC192" s="5">
        <f>P_A[[#This Row],[13+]]-P_A[[#This Row],[14+]]</f>
        <v>0</v>
      </c>
      <c r="BD192" s="5">
        <f>P_A[[#This Row],[14+]]-P_A[[#This Row],[15+]]</f>
        <v>0</v>
      </c>
      <c r="BE192" s="5">
        <f>P_A[[#This Row],[15+]]-P_A[[#This Row],[16+]]</f>
        <v>0</v>
      </c>
      <c r="BF192" s="5">
        <f>P_A[[#This Row],[16+]]-P_A[[#This Row],[17+]]</f>
        <v>0</v>
      </c>
      <c r="BG192" s="5">
        <f>P_A[[#This Row],[17+]]-P_A[[#This Row],[18+]]</f>
        <v>0</v>
      </c>
      <c r="BH192" s="5">
        <f>P_A[[#This Row],[18+]]-P_A[[#This Row],[19+]]</f>
        <v>0</v>
      </c>
      <c r="BI192" s="5">
        <f>P_A[[#This Row],[19+]]-P_A[[#This Row],[20+]]</f>
        <v>0</v>
      </c>
      <c r="BJ192" s="5">
        <f>P_A[[#This Row],[20+]]-P_A[[#This Row],[21+]]</f>
        <v>0</v>
      </c>
      <c r="BK192" s="5">
        <f>P_A[[#This Row],[21+]]-P_A[[#This Row],[22+]]</f>
        <v>0</v>
      </c>
      <c r="BL192" s="5">
        <f>P_A[[#This Row],[22+]]-P_A[[#This Row],[23+]]</f>
        <v>0</v>
      </c>
      <c r="BM192" s="5">
        <f>P_A[[#This Row],[23+]]-P_A[[#This Row],[24+]]</f>
        <v>0</v>
      </c>
      <c r="BN192" s="5">
        <f>P_A[[#This Row],[24+]]-P_A[[#This Row],[25+]]</f>
        <v>0</v>
      </c>
      <c r="BO192" s="5">
        <f>P_A[[#This Row],[25+]]-P_A[[#This Row],[26+]]</f>
        <v>0</v>
      </c>
      <c r="BP192" s="5">
        <f>P_A[[#This Row],[26+]]-P_A[[#This Row],[27+]]</f>
        <v>0</v>
      </c>
      <c r="BQ192" s="5">
        <f>P_A[[#This Row],[27+]]-P_A[[#This Row],[28+]]</f>
        <v>0</v>
      </c>
      <c r="BR192" s="5">
        <f>P_A[[#This Row],[28+]]-P_A[[#This Row],[29+]]</f>
        <v>0</v>
      </c>
      <c r="BS192" s="5">
        <f>P_A[[#This Row],[29+]]-P_A[[#This Row],[30+]]</f>
        <v>0</v>
      </c>
      <c r="BT192" s="5">
        <f>P_A[[#This Row],[30+]]-P_A[[#This Row],[31+]]</f>
        <v>0</v>
      </c>
      <c r="BU192" s="5">
        <f>P_A[[#This Row],[31+]]-P_A[[#This Row],[32+]]</f>
        <v>0</v>
      </c>
      <c r="BV192" s="5">
        <f>P_A[[#This Row],[32+]]-P_A[[#This Row],[33+]]</f>
        <v>0</v>
      </c>
      <c r="BW192" s="5">
        <f>P_A[[#This Row],[33+]]-P_A[[#This Row],[34+]]</f>
        <v>0</v>
      </c>
      <c r="BX192" s="5">
        <f>P_A[[#This Row],[34+]]-P_A[[#This Row],[35+]]</f>
        <v>0</v>
      </c>
      <c r="BY192" s="5">
        <f>P_A[[#This Row],[35+]]-P_A[[#This Row],[36+]]</f>
        <v>0</v>
      </c>
      <c r="BZ192" s="5">
        <f>P_A[[#This Row],[36+]]-P_A[[#This Row],[37+]]</f>
        <v>0</v>
      </c>
      <c r="CA192" s="5">
        <f>P_A[[#This Row],[37+]]-P_A[[#This Row],[38+]]</f>
        <v>0</v>
      </c>
      <c r="CB192" s="5">
        <f>P_A[[#This Row],[38+]]-P_A[[#This Row],[39+]]</f>
        <v>0</v>
      </c>
      <c r="CC192" s="5">
        <f>P_A[[#This Row],[39+]]-P_A[[#This Row],[40+]]</f>
        <v>0</v>
      </c>
      <c r="CD192" s="5">
        <f>P_A[[#This Row],[40+]]-P_A[[#This Row],[41+]]</f>
        <v>0</v>
      </c>
      <c r="CE192" s="5">
        <f>P_A[[#This Row],[41+]]-P_A[[#This Row],[42+]]</f>
        <v>0</v>
      </c>
      <c r="CF192" s="5">
        <f>P_A[[#This Row],[42+]]-P_A[[#This Row],[43+]]</f>
        <v>0</v>
      </c>
      <c r="CG192" s="5">
        <f>P_A[[#This Row],[43+]]-P_A[[#This Row],[44+]]</f>
        <v>0</v>
      </c>
      <c r="CH192" s="5">
        <f>P_A[[#This Row],[44+]]-P_A[[#This Row],[45+]]</f>
        <v>0</v>
      </c>
      <c r="CI192" s="5">
        <f>P_A[[#This Row],[45+]]-P_A[[#This Row],[46+]]</f>
        <v>0</v>
      </c>
      <c r="CJ192" s="5">
        <f>P_A[[#This Row],[46+]]-P_A[[#This Row],[47+]]</f>
        <v>0</v>
      </c>
      <c r="CK192" s="5">
        <f>P_A[[#This Row],[47+]]-P_A[[#This Row],[48+]]</f>
        <v>0</v>
      </c>
      <c r="CL192" s="5">
        <f>P_A[[#This Row],[48+]]-P_A[[#This Row],[49+]]</f>
        <v>0</v>
      </c>
    </row>
    <row r="193" spans="1:90" x14ac:dyDescent="0.25">
      <c r="A193" s="10"/>
      <c r="B193" s="13"/>
      <c r="C193" s="13"/>
      <c r="D193" s="11"/>
      <c r="E193" s="9"/>
      <c r="G193" s="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5">
        <f>P_A[[#This Row],[8+]]-P_A[[#This Row],[9+]]</f>
        <v>0</v>
      </c>
      <c r="AY193" s="5">
        <f>P_A[[#This Row],[9+]]-P_A[[#This Row],[10+]]</f>
        <v>0</v>
      </c>
      <c r="AZ193" s="5">
        <f>P_A[[#This Row],[10+]]-P_A[[#This Row],[11+]]</f>
        <v>0</v>
      </c>
      <c r="BA193" s="5">
        <f>P_A[[#This Row],[11+]]-P_A[[#This Row],[12+]]</f>
        <v>0</v>
      </c>
      <c r="BB193" s="5">
        <f>P_A[[#This Row],[12+]]-P_A[[#This Row],[13+]]</f>
        <v>0</v>
      </c>
      <c r="BC193" s="5">
        <f>P_A[[#This Row],[13+]]-P_A[[#This Row],[14+]]</f>
        <v>0</v>
      </c>
      <c r="BD193" s="5">
        <f>P_A[[#This Row],[14+]]-P_A[[#This Row],[15+]]</f>
        <v>0</v>
      </c>
      <c r="BE193" s="5">
        <f>P_A[[#This Row],[15+]]-P_A[[#This Row],[16+]]</f>
        <v>0</v>
      </c>
      <c r="BF193" s="5">
        <f>P_A[[#This Row],[16+]]-P_A[[#This Row],[17+]]</f>
        <v>0</v>
      </c>
      <c r="BG193" s="5">
        <f>P_A[[#This Row],[17+]]-P_A[[#This Row],[18+]]</f>
        <v>0</v>
      </c>
      <c r="BH193" s="5">
        <f>P_A[[#This Row],[18+]]-P_A[[#This Row],[19+]]</f>
        <v>0</v>
      </c>
      <c r="BI193" s="5">
        <f>P_A[[#This Row],[19+]]-P_A[[#This Row],[20+]]</f>
        <v>0</v>
      </c>
      <c r="BJ193" s="5">
        <f>P_A[[#This Row],[20+]]-P_A[[#This Row],[21+]]</f>
        <v>0</v>
      </c>
      <c r="BK193" s="5">
        <f>P_A[[#This Row],[21+]]-P_A[[#This Row],[22+]]</f>
        <v>0</v>
      </c>
      <c r="BL193" s="5">
        <f>P_A[[#This Row],[22+]]-P_A[[#This Row],[23+]]</f>
        <v>0</v>
      </c>
      <c r="BM193" s="5">
        <f>P_A[[#This Row],[23+]]-P_A[[#This Row],[24+]]</f>
        <v>0</v>
      </c>
      <c r="BN193" s="5">
        <f>P_A[[#This Row],[24+]]-P_A[[#This Row],[25+]]</f>
        <v>0</v>
      </c>
      <c r="BO193" s="5">
        <f>P_A[[#This Row],[25+]]-P_A[[#This Row],[26+]]</f>
        <v>0</v>
      </c>
      <c r="BP193" s="5">
        <f>P_A[[#This Row],[26+]]-P_A[[#This Row],[27+]]</f>
        <v>0</v>
      </c>
      <c r="BQ193" s="5">
        <f>P_A[[#This Row],[27+]]-P_A[[#This Row],[28+]]</f>
        <v>0</v>
      </c>
      <c r="BR193" s="5">
        <f>P_A[[#This Row],[28+]]-P_A[[#This Row],[29+]]</f>
        <v>0</v>
      </c>
      <c r="BS193" s="5">
        <f>P_A[[#This Row],[29+]]-P_A[[#This Row],[30+]]</f>
        <v>0</v>
      </c>
      <c r="BT193" s="5">
        <f>P_A[[#This Row],[30+]]-P_A[[#This Row],[31+]]</f>
        <v>0</v>
      </c>
      <c r="BU193" s="5">
        <f>P_A[[#This Row],[31+]]-P_A[[#This Row],[32+]]</f>
        <v>0</v>
      </c>
      <c r="BV193" s="5">
        <f>P_A[[#This Row],[32+]]-P_A[[#This Row],[33+]]</f>
        <v>0</v>
      </c>
      <c r="BW193" s="5">
        <f>P_A[[#This Row],[33+]]-P_A[[#This Row],[34+]]</f>
        <v>0</v>
      </c>
      <c r="BX193" s="5">
        <f>P_A[[#This Row],[34+]]-P_A[[#This Row],[35+]]</f>
        <v>0</v>
      </c>
      <c r="BY193" s="5">
        <f>P_A[[#This Row],[35+]]-P_A[[#This Row],[36+]]</f>
        <v>0</v>
      </c>
      <c r="BZ193" s="5">
        <f>P_A[[#This Row],[36+]]-P_A[[#This Row],[37+]]</f>
        <v>0</v>
      </c>
      <c r="CA193" s="5">
        <f>P_A[[#This Row],[37+]]-P_A[[#This Row],[38+]]</f>
        <v>0</v>
      </c>
      <c r="CB193" s="5">
        <f>P_A[[#This Row],[38+]]-P_A[[#This Row],[39+]]</f>
        <v>0</v>
      </c>
      <c r="CC193" s="5">
        <f>P_A[[#This Row],[39+]]-P_A[[#This Row],[40+]]</f>
        <v>0</v>
      </c>
      <c r="CD193" s="5">
        <f>P_A[[#This Row],[40+]]-P_A[[#This Row],[41+]]</f>
        <v>0</v>
      </c>
      <c r="CE193" s="5">
        <f>P_A[[#This Row],[41+]]-P_A[[#This Row],[42+]]</f>
        <v>0</v>
      </c>
      <c r="CF193" s="5">
        <f>P_A[[#This Row],[42+]]-P_A[[#This Row],[43+]]</f>
        <v>0</v>
      </c>
      <c r="CG193" s="5">
        <f>P_A[[#This Row],[43+]]-P_A[[#This Row],[44+]]</f>
        <v>0</v>
      </c>
      <c r="CH193" s="5">
        <f>P_A[[#This Row],[44+]]-P_A[[#This Row],[45+]]</f>
        <v>0</v>
      </c>
      <c r="CI193" s="5">
        <f>P_A[[#This Row],[45+]]-P_A[[#This Row],[46+]]</f>
        <v>0</v>
      </c>
      <c r="CJ193" s="5">
        <f>P_A[[#This Row],[46+]]-P_A[[#This Row],[47+]]</f>
        <v>0</v>
      </c>
      <c r="CK193" s="5">
        <f>P_A[[#This Row],[47+]]-P_A[[#This Row],[48+]]</f>
        <v>0</v>
      </c>
      <c r="CL193" s="5">
        <f>P_A[[#This Row],[48+]]-P_A[[#This Row],[49+]]</f>
        <v>0</v>
      </c>
    </row>
    <row r="194" spans="1:90" x14ac:dyDescent="0.25">
      <c r="A194" s="10"/>
      <c r="B194" s="13"/>
      <c r="C194" s="13"/>
      <c r="D194" s="11"/>
      <c r="E194" s="9"/>
      <c r="G194" s="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5">
        <f>P_A[[#This Row],[8+]]-P_A[[#This Row],[9+]]</f>
        <v>0</v>
      </c>
      <c r="AY194" s="5">
        <f>P_A[[#This Row],[9+]]-P_A[[#This Row],[10+]]</f>
        <v>0</v>
      </c>
      <c r="AZ194" s="5">
        <f>P_A[[#This Row],[10+]]-P_A[[#This Row],[11+]]</f>
        <v>0</v>
      </c>
      <c r="BA194" s="5">
        <f>P_A[[#This Row],[11+]]-P_A[[#This Row],[12+]]</f>
        <v>0</v>
      </c>
      <c r="BB194" s="5">
        <f>P_A[[#This Row],[12+]]-P_A[[#This Row],[13+]]</f>
        <v>0</v>
      </c>
      <c r="BC194" s="5">
        <f>P_A[[#This Row],[13+]]-P_A[[#This Row],[14+]]</f>
        <v>0</v>
      </c>
      <c r="BD194" s="5">
        <f>P_A[[#This Row],[14+]]-P_A[[#This Row],[15+]]</f>
        <v>0</v>
      </c>
      <c r="BE194" s="5">
        <f>P_A[[#This Row],[15+]]-P_A[[#This Row],[16+]]</f>
        <v>0</v>
      </c>
      <c r="BF194" s="5">
        <f>P_A[[#This Row],[16+]]-P_A[[#This Row],[17+]]</f>
        <v>0</v>
      </c>
      <c r="BG194" s="5">
        <f>P_A[[#This Row],[17+]]-P_A[[#This Row],[18+]]</f>
        <v>0</v>
      </c>
      <c r="BH194" s="5">
        <f>P_A[[#This Row],[18+]]-P_A[[#This Row],[19+]]</f>
        <v>0</v>
      </c>
      <c r="BI194" s="5">
        <f>P_A[[#This Row],[19+]]-P_A[[#This Row],[20+]]</f>
        <v>0</v>
      </c>
      <c r="BJ194" s="5">
        <f>P_A[[#This Row],[20+]]-P_A[[#This Row],[21+]]</f>
        <v>0</v>
      </c>
      <c r="BK194" s="5">
        <f>P_A[[#This Row],[21+]]-P_A[[#This Row],[22+]]</f>
        <v>0</v>
      </c>
      <c r="BL194" s="5">
        <f>P_A[[#This Row],[22+]]-P_A[[#This Row],[23+]]</f>
        <v>0</v>
      </c>
      <c r="BM194" s="5">
        <f>P_A[[#This Row],[23+]]-P_A[[#This Row],[24+]]</f>
        <v>0</v>
      </c>
      <c r="BN194" s="5">
        <f>P_A[[#This Row],[24+]]-P_A[[#This Row],[25+]]</f>
        <v>0</v>
      </c>
      <c r="BO194" s="5">
        <f>P_A[[#This Row],[25+]]-P_A[[#This Row],[26+]]</f>
        <v>0</v>
      </c>
      <c r="BP194" s="5">
        <f>P_A[[#This Row],[26+]]-P_A[[#This Row],[27+]]</f>
        <v>0</v>
      </c>
      <c r="BQ194" s="5">
        <f>P_A[[#This Row],[27+]]-P_A[[#This Row],[28+]]</f>
        <v>0</v>
      </c>
      <c r="BR194" s="5">
        <f>P_A[[#This Row],[28+]]-P_A[[#This Row],[29+]]</f>
        <v>0</v>
      </c>
      <c r="BS194" s="5">
        <f>P_A[[#This Row],[29+]]-P_A[[#This Row],[30+]]</f>
        <v>0</v>
      </c>
      <c r="BT194" s="5">
        <f>P_A[[#This Row],[30+]]-P_A[[#This Row],[31+]]</f>
        <v>0</v>
      </c>
      <c r="BU194" s="5">
        <f>P_A[[#This Row],[31+]]-P_A[[#This Row],[32+]]</f>
        <v>0</v>
      </c>
      <c r="BV194" s="5">
        <f>P_A[[#This Row],[32+]]-P_A[[#This Row],[33+]]</f>
        <v>0</v>
      </c>
      <c r="BW194" s="5">
        <f>P_A[[#This Row],[33+]]-P_A[[#This Row],[34+]]</f>
        <v>0</v>
      </c>
      <c r="BX194" s="5">
        <f>P_A[[#This Row],[34+]]-P_A[[#This Row],[35+]]</f>
        <v>0</v>
      </c>
      <c r="BY194" s="5">
        <f>P_A[[#This Row],[35+]]-P_A[[#This Row],[36+]]</f>
        <v>0</v>
      </c>
      <c r="BZ194" s="5">
        <f>P_A[[#This Row],[36+]]-P_A[[#This Row],[37+]]</f>
        <v>0</v>
      </c>
      <c r="CA194" s="5">
        <f>P_A[[#This Row],[37+]]-P_A[[#This Row],[38+]]</f>
        <v>0</v>
      </c>
      <c r="CB194" s="5">
        <f>P_A[[#This Row],[38+]]-P_A[[#This Row],[39+]]</f>
        <v>0</v>
      </c>
      <c r="CC194" s="5">
        <f>P_A[[#This Row],[39+]]-P_A[[#This Row],[40+]]</f>
        <v>0</v>
      </c>
      <c r="CD194" s="5">
        <f>P_A[[#This Row],[40+]]-P_A[[#This Row],[41+]]</f>
        <v>0</v>
      </c>
      <c r="CE194" s="5">
        <f>P_A[[#This Row],[41+]]-P_A[[#This Row],[42+]]</f>
        <v>0</v>
      </c>
      <c r="CF194" s="5">
        <f>P_A[[#This Row],[42+]]-P_A[[#This Row],[43+]]</f>
        <v>0</v>
      </c>
      <c r="CG194" s="5">
        <f>P_A[[#This Row],[43+]]-P_A[[#This Row],[44+]]</f>
        <v>0</v>
      </c>
      <c r="CH194" s="5">
        <f>P_A[[#This Row],[44+]]-P_A[[#This Row],[45+]]</f>
        <v>0</v>
      </c>
      <c r="CI194" s="5">
        <f>P_A[[#This Row],[45+]]-P_A[[#This Row],[46+]]</f>
        <v>0</v>
      </c>
      <c r="CJ194" s="5">
        <f>P_A[[#This Row],[46+]]-P_A[[#This Row],[47+]]</f>
        <v>0</v>
      </c>
      <c r="CK194" s="5">
        <f>P_A[[#This Row],[47+]]-P_A[[#This Row],[48+]]</f>
        <v>0</v>
      </c>
      <c r="CL194" s="5">
        <f>P_A[[#This Row],[48+]]-P_A[[#This Row],[49+]]</f>
        <v>0</v>
      </c>
    </row>
    <row r="195" spans="1:90" x14ac:dyDescent="0.25">
      <c r="A195" s="10"/>
      <c r="B195" s="13"/>
      <c r="C195" s="13"/>
      <c r="D195" s="11"/>
      <c r="E195" s="9"/>
      <c r="G195" s="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5">
        <f>P_A[[#This Row],[8+]]-P_A[[#This Row],[9+]]</f>
        <v>0</v>
      </c>
      <c r="AY195" s="5">
        <f>P_A[[#This Row],[9+]]-P_A[[#This Row],[10+]]</f>
        <v>0</v>
      </c>
      <c r="AZ195" s="5">
        <f>P_A[[#This Row],[10+]]-P_A[[#This Row],[11+]]</f>
        <v>0</v>
      </c>
      <c r="BA195" s="5">
        <f>P_A[[#This Row],[11+]]-P_A[[#This Row],[12+]]</f>
        <v>0</v>
      </c>
      <c r="BB195" s="5">
        <f>P_A[[#This Row],[12+]]-P_A[[#This Row],[13+]]</f>
        <v>0</v>
      </c>
      <c r="BC195" s="5">
        <f>P_A[[#This Row],[13+]]-P_A[[#This Row],[14+]]</f>
        <v>0</v>
      </c>
      <c r="BD195" s="5">
        <f>P_A[[#This Row],[14+]]-P_A[[#This Row],[15+]]</f>
        <v>0</v>
      </c>
      <c r="BE195" s="5">
        <f>P_A[[#This Row],[15+]]-P_A[[#This Row],[16+]]</f>
        <v>0</v>
      </c>
      <c r="BF195" s="5">
        <f>P_A[[#This Row],[16+]]-P_A[[#This Row],[17+]]</f>
        <v>0</v>
      </c>
      <c r="BG195" s="5">
        <f>P_A[[#This Row],[17+]]-P_A[[#This Row],[18+]]</f>
        <v>0</v>
      </c>
      <c r="BH195" s="5">
        <f>P_A[[#This Row],[18+]]-P_A[[#This Row],[19+]]</f>
        <v>0</v>
      </c>
      <c r="BI195" s="5">
        <f>P_A[[#This Row],[19+]]-P_A[[#This Row],[20+]]</f>
        <v>0</v>
      </c>
      <c r="BJ195" s="5">
        <f>P_A[[#This Row],[20+]]-P_A[[#This Row],[21+]]</f>
        <v>0</v>
      </c>
      <c r="BK195" s="5">
        <f>P_A[[#This Row],[21+]]-P_A[[#This Row],[22+]]</f>
        <v>0</v>
      </c>
      <c r="BL195" s="5">
        <f>P_A[[#This Row],[22+]]-P_A[[#This Row],[23+]]</f>
        <v>0</v>
      </c>
      <c r="BM195" s="5">
        <f>P_A[[#This Row],[23+]]-P_A[[#This Row],[24+]]</f>
        <v>0</v>
      </c>
      <c r="BN195" s="5">
        <f>P_A[[#This Row],[24+]]-P_A[[#This Row],[25+]]</f>
        <v>0</v>
      </c>
      <c r="BO195" s="5">
        <f>P_A[[#This Row],[25+]]-P_A[[#This Row],[26+]]</f>
        <v>0</v>
      </c>
      <c r="BP195" s="5">
        <f>P_A[[#This Row],[26+]]-P_A[[#This Row],[27+]]</f>
        <v>0</v>
      </c>
      <c r="BQ195" s="5">
        <f>P_A[[#This Row],[27+]]-P_A[[#This Row],[28+]]</f>
        <v>0</v>
      </c>
      <c r="BR195" s="5">
        <f>P_A[[#This Row],[28+]]-P_A[[#This Row],[29+]]</f>
        <v>0</v>
      </c>
      <c r="BS195" s="5">
        <f>P_A[[#This Row],[29+]]-P_A[[#This Row],[30+]]</f>
        <v>0</v>
      </c>
      <c r="BT195" s="5">
        <f>P_A[[#This Row],[30+]]-P_A[[#This Row],[31+]]</f>
        <v>0</v>
      </c>
      <c r="BU195" s="5">
        <f>P_A[[#This Row],[31+]]-P_A[[#This Row],[32+]]</f>
        <v>0</v>
      </c>
      <c r="BV195" s="5">
        <f>P_A[[#This Row],[32+]]-P_A[[#This Row],[33+]]</f>
        <v>0</v>
      </c>
      <c r="BW195" s="5">
        <f>P_A[[#This Row],[33+]]-P_A[[#This Row],[34+]]</f>
        <v>0</v>
      </c>
      <c r="BX195" s="5">
        <f>P_A[[#This Row],[34+]]-P_A[[#This Row],[35+]]</f>
        <v>0</v>
      </c>
      <c r="BY195" s="5">
        <f>P_A[[#This Row],[35+]]-P_A[[#This Row],[36+]]</f>
        <v>0</v>
      </c>
      <c r="BZ195" s="5">
        <f>P_A[[#This Row],[36+]]-P_A[[#This Row],[37+]]</f>
        <v>0</v>
      </c>
      <c r="CA195" s="5">
        <f>P_A[[#This Row],[37+]]-P_A[[#This Row],[38+]]</f>
        <v>0</v>
      </c>
      <c r="CB195" s="5">
        <f>P_A[[#This Row],[38+]]-P_A[[#This Row],[39+]]</f>
        <v>0</v>
      </c>
      <c r="CC195" s="5">
        <f>P_A[[#This Row],[39+]]-P_A[[#This Row],[40+]]</f>
        <v>0</v>
      </c>
      <c r="CD195" s="5">
        <f>P_A[[#This Row],[40+]]-P_A[[#This Row],[41+]]</f>
        <v>0</v>
      </c>
      <c r="CE195" s="5">
        <f>P_A[[#This Row],[41+]]-P_A[[#This Row],[42+]]</f>
        <v>0</v>
      </c>
      <c r="CF195" s="5">
        <f>P_A[[#This Row],[42+]]-P_A[[#This Row],[43+]]</f>
        <v>0</v>
      </c>
      <c r="CG195" s="5">
        <f>P_A[[#This Row],[43+]]-P_A[[#This Row],[44+]]</f>
        <v>0</v>
      </c>
      <c r="CH195" s="5">
        <f>P_A[[#This Row],[44+]]-P_A[[#This Row],[45+]]</f>
        <v>0</v>
      </c>
      <c r="CI195" s="5">
        <f>P_A[[#This Row],[45+]]-P_A[[#This Row],[46+]]</f>
        <v>0</v>
      </c>
      <c r="CJ195" s="5">
        <f>P_A[[#This Row],[46+]]-P_A[[#This Row],[47+]]</f>
        <v>0</v>
      </c>
      <c r="CK195" s="5">
        <f>P_A[[#This Row],[47+]]-P_A[[#This Row],[48+]]</f>
        <v>0</v>
      </c>
      <c r="CL195" s="5">
        <f>P_A[[#This Row],[48+]]-P_A[[#This Row],[49+]]</f>
        <v>0</v>
      </c>
    </row>
    <row r="196" spans="1:90" x14ac:dyDescent="0.25">
      <c r="A196" s="10"/>
      <c r="B196" s="13"/>
      <c r="C196" s="13"/>
      <c r="D196" s="11"/>
      <c r="E196" s="9"/>
      <c r="G196" s="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5">
        <f>P_A[[#This Row],[8+]]-P_A[[#This Row],[9+]]</f>
        <v>0</v>
      </c>
      <c r="AY196" s="5">
        <f>P_A[[#This Row],[9+]]-P_A[[#This Row],[10+]]</f>
        <v>0</v>
      </c>
      <c r="AZ196" s="5">
        <f>P_A[[#This Row],[10+]]-P_A[[#This Row],[11+]]</f>
        <v>0</v>
      </c>
      <c r="BA196" s="5">
        <f>P_A[[#This Row],[11+]]-P_A[[#This Row],[12+]]</f>
        <v>0</v>
      </c>
      <c r="BB196" s="5">
        <f>P_A[[#This Row],[12+]]-P_A[[#This Row],[13+]]</f>
        <v>0</v>
      </c>
      <c r="BC196" s="5">
        <f>P_A[[#This Row],[13+]]-P_A[[#This Row],[14+]]</f>
        <v>0</v>
      </c>
      <c r="BD196" s="5">
        <f>P_A[[#This Row],[14+]]-P_A[[#This Row],[15+]]</f>
        <v>0</v>
      </c>
      <c r="BE196" s="5">
        <f>P_A[[#This Row],[15+]]-P_A[[#This Row],[16+]]</f>
        <v>0</v>
      </c>
      <c r="BF196" s="5">
        <f>P_A[[#This Row],[16+]]-P_A[[#This Row],[17+]]</f>
        <v>0</v>
      </c>
      <c r="BG196" s="5">
        <f>P_A[[#This Row],[17+]]-P_A[[#This Row],[18+]]</f>
        <v>0</v>
      </c>
      <c r="BH196" s="5">
        <f>P_A[[#This Row],[18+]]-P_A[[#This Row],[19+]]</f>
        <v>0</v>
      </c>
      <c r="BI196" s="5">
        <f>P_A[[#This Row],[19+]]-P_A[[#This Row],[20+]]</f>
        <v>0</v>
      </c>
      <c r="BJ196" s="5">
        <f>P_A[[#This Row],[20+]]-P_A[[#This Row],[21+]]</f>
        <v>0</v>
      </c>
      <c r="BK196" s="5">
        <f>P_A[[#This Row],[21+]]-P_A[[#This Row],[22+]]</f>
        <v>0</v>
      </c>
      <c r="BL196" s="5">
        <f>P_A[[#This Row],[22+]]-P_A[[#This Row],[23+]]</f>
        <v>0</v>
      </c>
      <c r="BM196" s="5">
        <f>P_A[[#This Row],[23+]]-P_A[[#This Row],[24+]]</f>
        <v>0</v>
      </c>
      <c r="BN196" s="5">
        <f>P_A[[#This Row],[24+]]-P_A[[#This Row],[25+]]</f>
        <v>0</v>
      </c>
      <c r="BO196" s="5">
        <f>P_A[[#This Row],[25+]]-P_A[[#This Row],[26+]]</f>
        <v>0</v>
      </c>
      <c r="BP196" s="5">
        <f>P_A[[#This Row],[26+]]-P_A[[#This Row],[27+]]</f>
        <v>0</v>
      </c>
      <c r="BQ196" s="5">
        <f>P_A[[#This Row],[27+]]-P_A[[#This Row],[28+]]</f>
        <v>0</v>
      </c>
      <c r="BR196" s="5">
        <f>P_A[[#This Row],[28+]]-P_A[[#This Row],[29+]]</f>
        <v>0</v>
      </c>
      <c r="BS196" s="5">
        <f>P_A[[#This Row],[29+]]-P_A[[#This Row],[30+]]</f>
        <v>0</v>
      </c>
      <c r="BT196" s="5">
        <f>P_A[[#This Row],[30+]]-P_A[[#This Row],[31+]]</f>
        <v>0</v>
      </c>
      <c r="BU196" s="5">
        <f>P_A[[#This Row],[31+]]-P_A[[#This Row],[32+]]</f>
        <v>0</v>
      </c>
      <c r="BV196" s="5">
        <f>P_A[[#This Row],[32+]]-P_A[[#This Row],[33+]]</f>
        <v>0</v>
      </c>
      <c r="BW196" s="5">
        <f>P_A[[#This Row],[33+]]-P_A[[#This Row],[34+]]</f>
        <v>0</v>
      </c>
      <c r="BX196" s="5">
        <f>P_A[[#This Row],[34+]]-P_A[[#This Row],[35+]]</f>
        <v>0</v>
      </c>
      <c r="BY196" s="5">
        <f>P_A[[#This Row],[35+]]-P_A[[#This Row],[36+]]</f>
        <v>0</v>
      </c>
      <c r="BZ196" s="5">
        <f>P_A[[#This Row],[36+]]-P_A[[#This Row],[37+]]</f>
        <v>0</v>
      </c>
      <c r="CA196" s="5">
        <f>P_A[[#This Row],[37+]]-P_A[[#This Row],[38+]]</f>
        <v>0</v>
      </c>
      <c r="CB196" s="5">
        <f>P_A[[#This Row],[38+]]-P_A[[#This Row],[39+]]</f>
        <v>0</v>
      </c>
      <c r="CC196" s="5">
        <f>P_A[[#This Row],[39+]]-P_A[[#This Row],[40+]]</f>
        <v>0</v>
      </c>
      <c r="CD196" s="5">
        <f>P_A[[#This Row],[40+]]-P_A[[#This Row],[41+]]</f>
        <v>0</v>
      </c>
      <c r="CE196" s="5">
        <f>P_A[[#This Row],[41+]]-P_A[[#This Row],[42+]]</f>
        <v>0</v>
      </c>
      <c r="CF196" s="5">
        <f>P_A[[#This Row],[42+]]-P_A[[#This Row],[43+]]</f>
        <v>0</v>
      </c>
      <c r="CG196" s="5">
        <f>P_A[[#This Row],[43+]]-P_A[[#This Row],[44+]]</f>
        <v>0</v>
      </c>
      <c r="CH196" s="5">
        <f>P_A[[#This Row],[44+]]-P_A[[#This Row],[45+]]</f>
        <v>0</v>
      </c>
      <c r="CI196" s="5">
        <f>P_A[[#This Row],[45+]]-P_A[[#This Row],[46+]]</f>
        <v>0</v>
      </c>
      <c r="CJ196" s="5">
        <f>P_A[[#This Row],[46+]]-P_A[[#This Row],[47+]]</f>
        <v>0</v>
      </c>
      <c r="CK196" s="5">
        <f>P_A[[#This Row],[47+]]-P_A[[#This Row],[48+]]</f>
        <v>0</v>
      </c>
      <c r="CL196" s="5">
        <f>P_A[[#This Row],[48+]]-P_A[[#This Row],[49+]]</f>
        <v>0</v>
      </c>
    </row>
    <row r="197" spans="1:90" x14ac:dyDescent="0.25">
      <c r="A197" s="10"/>
      <c r="B197" s="13"/>
      <c r="C197" s="13"/>
      <c r="D197" s="11"/>
      <c r="E197" s="9"/>
      <c r="G197" s="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5">
        <f>P_A[[#This Row],[8+]]-P_A[[#This Row],[9+]]</f>
        <v>0</v>
      </c>
      <c r="AY197" s="5">
        <f>P_A[[#This Row],[9+]]-P_A[[#This Row],[10+]]</f>
        <v>0</v>
      </c>
      <c r="AZ197" s="5">
        <f>P_A[[#This Row],[10+]]-P_A[[#This Row],[11+]]</f>
        <v>0</v>
      </c>
      <c r="BA197" s="5">
        <f>P_A[[#This Row],[11+]]-P_A[[#This Row],[12+]]</f>
        <v>0</v>
      </c>
      <c r="BB197" s="5">
        <f>P_A[[#This Row],[12+]]-P_A[[#This Row],[13+]]</f>
        <v>0</v>
      </c>
      <c r="BC197" s="5">
        <f>P_A[[#This Row],[13+]]-P_A[[#This Row],[14+]]</f>
        <v>0</v>
      </c>
      <c r="BD197" s="5">
        <f>P_A[[#This Row],[14+]]-P_A[[#This Row],[15+]]</f>
        <v>0</v>
      </c>
      <c r="BE197" s="5">
        <f>P_A[[#This Row],[15+]]-P_A[[#This Row],[16+]]</f>
        <v>0</v>
      </c>
      <c r="BF197" s="5">
        <f>P_A[[#This Row],[16+]]-P_A[[#This Row],[17+]]</f>
        <v>0</v>
      </c>
      <c r="BG197" s="5">
        <f>P_A[[#This Row],[17+]]-P_A[[#This Row],[18+]]</f>
        <v>0</v>
      </c>
      <c r="BH197" s="5">
        <f>P_A[[#This Row],[18+]]-P_A[[#This Row],[19+]]</f>
        <v>0</v>
      </c>
      <c r="BI197" s="5">
        <f>P_A[[#This Row],[19+]]-P_A[[#This Row],[20+]]</f>
        <v>0</v>
      </c>
      <c r="BJ197" s="5">
        <f>P_A[[#This Row],[20+]]-P_A[[#This Row],[21+]]</f>
        <v>0</v>
      </c>
      <c r="BK197" s="5">
        <f>P_A[[#This Row],[21+]]-P_A[[#This Row],[22+]]</f>
        <v>0</v>
      </c>
      <c r="BL197" s="5">
        <f>P_A[[#This Row],[22+]]-P_A[[#This Row],[23+]]</f>
        <v>0</v>
      </c>
      <c r="BM197" s="5">
        <f>P_A[[#This Row],[23+]]-P_A[[#This Row],[24+]]</f>
        <v>0</v>
      </c>
      <c r="BN197" s="5">
        <f>P_A[[#This Row],[24+]]-P_A[[#This Row],[25+]]</f>
        <v>0</v>
      </c>
      <c r="BO197" s="5">
        <f>P_A[[#This Row],[25+]]-P_A[[#This Row],[26+]]</f>
        <v>0</v>
      </c>
      <c r="BP197" s="5">
        <f>P_A[[#This Row],[26+]]-P_A[[#This Row],[27+]]</f>
        <v>0</v>
      </c>
      <c r="BQ197" s="5">
        <f>P_A[[#This Row],[27+]]-P_A[[#This Row],[28+]]</f>
        <v>0</v>
      </c>
      <c r="BR197" s="5">
        <f>P_A[[#This Row],[28+]]-P_A[[#This Row],[29+]]</f>
        <v>0</v>
      </c>
      <c r="BS197" s="5">
        <f>P_A[[#This Row],[29+]]-P_A[[#This Row],[30+]]</f>
        <v>0</v>
      </c>
      <c r="BT197" s="5">
        <f>P_A[[#This Row],[30+]]-P_A[[#This Row],[31+]]</f>
        <v>0</v>
      </c>
      <c r="BU197" s="5">
        <f>P_A[[#This Row],[31+]]-P_A[[#This Row],[32+]]</f>
        <v>0</v>
      </c>
      <c r="BV197" s="5">
        <f>P_A[[#This Row],[32+]]-P_A[[#This Row],[33+]]</f>
        <v>0</v>
      </c>
      <c r="BW197" s="5">
        <f>P_A[[#This Row],[33+]]-P_A[[#This Row],[34+]]</f>
        <v>0</v>
      </c>
      <c r="BX197" s="5">
        <f>P_A[[#This Row],[34+]]-P_A[[#This Row],[35+]]</f>
        <v>0</v>
      </c>
      <c r="BY197" s="5">
        <f>P_A[[#This Row],[35+]]-P_A[[#This Row],[36+]]</f>
        <v>0</v>
      </c>
      <c r="BZ197" s="5">
        <f>P_A[[#This Row],[36+]]-P_A[[#This Row],[37+]]</f>
        <v>0</v>
      </c>
      <c r="CA197" s="5">
        <f>P_A[[#This Row],[37+]]-P_A[[#This Row],[38+]]</f>
        <v>0</v>
      </c>
      <c r="CB197" s="5">
        <f>P_A[[#This Row],[38+]]-P_A[[#This Row],[39+]]</f>
        <v>0</v>
      </c>
      <c r="CC197" s="5">
        <f>P_A[[#This Row],[39+]]-P_A[[#This Row],[40+]]</f>
        <v>0</v>
      </c>
      <c r="CD197" s="5">
        <f>P_A[[#This Row],[40+]]-P_A[[#This Row],[41+]]</f>
        <v>0</v>
      </c>
      <c r="CE197" s="5">
        <f>P_A[[#This Row],[41+]]-P_A[[#This Row],[42+]]</f>
        <v>0</v>
      </c>
      <c r="CF197" s="5">
        <f>P_A[[#This Row],[42+]]-P_A[[#This Row],[43+]]</f>
        <v>0</v>
      </c>
      <c r="CG197" s="5">
        <f>P_A[[#This Row],[43+]]-P_A[[#This Row],[44+]]</f>
        <v>0</v>
      </c>
      <c r="CH197" s="5">
        <f>P_A[[#This Row],[44+]]-P_A[[#This Row],[45+]]</f>
        <v>0</v>
      </c>
      <c r="CI197" s="5">
        <f>P_A[[#This Row],[45+]]-P_A[[#This Row],[46+]]</f>
        <v>0</v>
      </c>
      <c r="CJ197" s="5">
        <f>P_A[[#This Row],[46+]]-P_A[[#This Row],[47+]]</f>
        <v>0</v>
      </c>
      <c r="CK197" s="5">
        <f>P_A[[#This Row],[47+]]-P_A[[#This Row],[48+]]</f>
        <v>0</v>
      </c>
      <c r="CL197" s="5">
        <f>P_A[[#This Row],[48+]]-P_A[[#This Row],[49+]]</f>
        <v>0</v>
      </c>
    </row>
    <row r="198" spans="1:90" x14ac:dyDescent="0.25">
      <c r="A198" s="10"/>
      <c r="B198" s="13"/>
      <c r="C198" s="13"/>
      <c r="D198" s="11"/>
      <c r="E198" s="9"/>
      <c r="G198" s="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5">
        <f>P_A[[#This Row],[8+]]-P_A[[#This Row],[9+]]</f>
        <v>0</v>
      </c>
      <c r="AY198" s="5">
        <f>P_A[[#This Row],[9+]]-P_A[[#This Row],[10+]]</f>
        <v>0</v>
      </c>
      <c r="AZ198" s="5">
        <f>P_A[[#This Row],[10+]]-P_A[[#This Row],[11+]]</f>
        <v>0</v>
      </c>
      <c r="BA198" s="5">
        <f>P_A[[#This Row],[11+]]-P_A[[#This Row],[12+]]</f>
        <v>0</v>
      </c>
      <c r="BB198" s="5">
        <f>P_A[[#This Row],[12+]]-P_A[[#This Row],[13+]]</f>
        <v>0</v>
      </c>
      <c r="BC198" s="5">
        <f>P_A[[#This Row],[13+]]-P_A[[#This Row],[14+]]</f>
        <v>0</v>
      </c>
      <c r="BD198" s="5">
        <f>P_A[[#This Row],[14+]]-P_A[[#This Row],[15+]]</f>
        <v>0</v>
      </c>
      <c r="BE198" s="5">
        <f>P_A[[#This Row],[15+]]-P_A[[#This Row],[16+]]</f>
        <v>0</v>
      </c>
      <c r="BF198" s="5">
        <f>P_A[[#This Row],[16+]]-P_A[[#This Row],[17+]]</f>
        <v>0</v>
      </c>
      <c r="BG198" s="5">
        <f>P_A[[#This Row],[17+]]-P_A[[#This Row],[18+]]</f>
        <v>0</v>
      </c>
      <c r="BH198" s="5">
        <f>P_A[[#This Row],[18+]]-P_A[[#This Row],[19+]]</f>
        <v>0</v>
      </c>
      <c r="BI198" s="5">
        <f>P_A[[#This Row],[19+]]-P_A[[#This Row],[20+]]</f>
        <v>0</v>
      </c>
      <c r="BJ198" s="5">
        <f>P_A[[#This Row],[20+]]-P_A[[#This Row],[21+]]</f>
        <v>0</v>
      </c>
      <c r="BK198" s="5">
        <f>P_A[[#This Row],[21+]]-P_A[[#This Row],[22+]]</f>
        <v>0</v>
      </c>
      <c r="BL198" s="5">
        <f>P_A[[#This Row],[22+]]-P_A[[#This Row],[23+]]</f>
        <v>0</v>
      </c>
      <c r="BM198" s="5">
        <f>P_A[[#This Row],[23+]]-P_A[[#This Row],[24+]]</f>
        <v>0</v>
      </c>
      <c r="BN198" s="5">
        <f>P_A[[#This Row],[24+]]-P_A[[#This Row],[25+]]</f>
        <v>0</v>
      </c>
      <c r="BO198" s="5">
        <f>P_A[[#This Row],[25+]]-P_A[[#This Row],[26+]]</f>
        <v>0</v>
      </c>
      <c r="BP198" s="5">
        <f>P_A[[#This Row],[26+]]-P_A[[#This Row],[27+]]</f>
        <v>0</v>
      </c>
      <c r="BQ198" s="5">
        <f>P_A[[#This Row],[27+]]-P_A[[#This Row],[28+]]</f>
        <v>0</v>
      </c>
      <c r="BR198" s="5">
        <f>P_A[[#This Row],[28+]]-P_A[[#This Row],[29+]]</f>
        <v>0</v>
      </c>
      <c r="BS198" s="5">
        <f>P_A[[#This Row],[29+]]-P_A[[#This Row],[30+]]</f>
        <v>0</v>
      </c>
      <c r="BT198" s="5">
        <f>P_A[[#This Row],[30+]]-P_A[[#This Row],[31+]]</f>
        <v>0</v>
      </c>
      <c r="BU198" s="5">
        <f>P_A[[#This Row],[31+]]-P_A[[#This Row],[32+]]</f>
        <v>0</v>
      </c>
      <c r="BV198" s="5">
        <f>P_A[[#This Row],[32+]]-P_A[[#This Row],[33+]]</f>
        <v>0</v>
      </c>
      <c r="BW198" s="5">
        <f>P_A[[#This Row],[33+]]-P_A[[#This Row],[34+]]</f>
        <v>0</v>
      </c>
      <c r="BX198" s="5">
        <f>P_A[[#This Row],[34+]]-P_A[[#This Row],[35+]]</f>
        <v>0</v>
      </c>
      <c r="BY198" s="5">
        <f>P_A[[#This Row],[35+]]-P_A[[#This Row],[36+]]</f>
        <v>0</v>
      </c>
      <c r="BZ198" s="5">
        <f>P_A[[#This Row],[36+]]-P_A[[#This Row],[37+]]</f>
        <v>0</v>
      </c>
      <c r="CA198" s="5">
        <f>P_A[[#This Row],[37+]]-P_A[[#This Row],[38+]]</f>
        <v>0</v>
      </c>
      <c r="CB198" s="5">
        <f>P_A[[#This Row],[38+]]-P_A[[#This Row],[39+]]</f>
        <v>0</v>
      </c>
      <c r="CC198" s="5">
        <f>P_A[[#This Row],[39+]]-P_A[[#This Row],[40+]]</f>
        <v>0</v>
      </c>
      <c r="CD198" s="5">
        <f>P_A[[#This Row],[40+]]-P_A[[#This Row],[41+]]</f>
        <v>0</v>
      </c>
      <c r="CE198" s="5">
        <f>P_A[[#This Row],[41+]]-P_A[[#This Row],[42+]]</f>
        <v>0</v>
      </c>
      <c r="CF198" s="5">
        <f>P_A[[#This Row],[42+]]-P_A[[#This Row],[43+]]</f>
        <v>0</v>
      </c>
      <c r="CG198" s="5">
        <f>P_A[[#This Row],[43+]]-P_A[[#This Row],[44+]]</f>
        <v>0</v>
      </c>
      <c r="CH198" s="5">
        <f>P_A[[#This Row],[44+]]-P_A[[#This Row],[45+]]</f>
        <v>0</v>
      </c>
      <c r="CI198" s="5">
        <f>P_A[[#This Row],[45+]]-P_A[[#This Row],[46+]]</f>
        <v>0</v>
      </c>
      <c r="CJ198" s="5">
        <f>P_A[[#This Row],[46+]]-P_A[[#This Row],[47+]]</f>
        <v>0</v>
      </c>
      <c r="CK198" s="5">
        <f>P_A[[#This Row],[47+]]-P_A[[#This Row],[48+]]</f>
        <v>0</v>
      </c>
      <c r="CL198" s="5">
        <f>P_A[[#This Row],[48+]]-P_A[[#This Row],[49+]]</f>
        <v>0</v>
      </c>
    </row>
    <row r="199" spans="1:90" x14ac:dyDescent="0.25">
      <c r="A199" s="10"/>
      <c r="B199" s="13"/>
      <c r="C199" s="13"/>
      <c r="D199" s="11"/>
      <c r="E199" s="9"/>
      <c r="G199" s="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5">
        <f>P_A[[#This Row],[8+]]-P_A[[#This Row],[9+]]</f>
        <v>0</v>
      </c>
      <c r="AY199" s="5">
        <f>P_A[[#This Row],[9+]]-P_A[[#This Row],[10+]]</f>
        <v>0</v>
      </c>
      <c r="AZ199" s="5">
        <f>P_A[[#This Row],[10+]]-P_A[[#This Row],[11+]]</f>
        <v>0</v>
      </c>
      <c r="BA199" s="5">
        <f>P_A[[#This Row],[11+]]-P_A[[#This Row],[12+]]</f>
        <v>0</v>
      </c>
      <c r="BB199" s="5">
        <f>P_A[[#This Row],[12+]]-P_A[[#This Row],[13+]]</f>
        <v>0</v>
      </c>
      <c r="BC199" s="5">
        <f>P_A[[#This Row],[13+]]-P_A[[#This Row],[14+]]</f>
        <v>0</v>
      </c>
      <c r="BD199" s="5">
        <f>P_A[[#This Row],[14+]]-P_A[[#This Row],[15+]]</f>
        <v>0</v>
      </c>
      <c r="BE199" s="5">
        <f>P_A[[#This Row],[15+]]-P_A[[#This Row],[16+]]</f>
        <v>0</v>
      </c>
      <c r="BF199" s="5">
        <f>P_A[[#This Row],[16+]]-P_A[[#This Row],[17+]]</f>
        <v>0</v>
      </c>
      <c r="BG199" s="5">
        <f>P_A[[#This Row],[17+]]-P_A[[#This Row],[18+]]</f>
        <v>0</v>
      </c>
      <c r="BH199" s="5">
        <f>P_A[[#This Row],[18+]]-P_A[[#This Row],[19+]]</f>
        <v>0</v>
      </c>
      <c r="BI199" s="5">
        <f>P_A[[#This Row],[19+]]-P_A[[#This Row],[20+]]</f>
        <v>0</v>
      </c>
      <c r="BJ199" s="5">
        <f>P_A[[#This Row],[20+]]-P_A[[#This Row],[21+]]</f>
        <v>0</v>
      </c>
      <c r="BK199" s="5">
        <f>P_A[[#This Row],[21+]]-P_A[[#This Row],[22+]]</f>
        <v>0</v>
      </c>
      <c r="BL199" s="5">
        <f>P_A[[#This Row],[22+]]-P_A[[#This Row],[23+]]</f>
        <v>0</v>
      </c>
      <c r="BM199" s="5">
        <f>P_A[[#This Row],[23+]]-P_A[[#This Row],[24+]]</f>
        <v>0</v>
      </c>
      <c r="BN199" s="5">
        <f>P_A[[#This Row],[24+]]-P_A[[#This Row],[25+]]</f>
        <v>0</v>
      </c>
      <c r="BO199" s="5">
        <f>P_A[[#This Row],[25+]]-P_A[[#This Row],[26+]]</f>
        <v>0</v>
      </c>
      <c r="BP199" s="5">
        <f>P_A[[#This Row],[26+]]-P_A[[#This Row],[27+]]</f>
        <v>0</v>
      </c>
      <c r="BQ199" s="5">
        <f>P_A[[#This Row],[27+]]-P_A[[#This Row],[28+]]</f>
        <v>0</v>
      </c>
      <c r="BR199" s="5">
        <f>P_A[[#This Row],[28+]]-P_A[[#This Row],[29+]]</f>
        <v>0</v>
      </c>
      <c r="BS199" s="5">
        <f>P_A[[#This Row],[29+]]-P_A[[#This Row],[30+]]</f>
        <v>0</v>
      </c>
      <c r="BT199" s="5">
        <f>P_A[[#This Row],[30+]]-P_A[[#This Row],[31+]]</f>
        <v>0</v>
      </c>
      <c r="BU199" s="5">
        <f>P_A[[#This Row],[31+]]-P_A[[#This Row],[32+]]</f>
        <v>0</v>
      </c>
      <c r="BV199" s="5">
        <f>P_A[[#This Row],[32+]]-P_A[[#This Row],[33+]]</f>
        <v>0</v>
      </c>
      <c r="BW199" s="5">
        <f>P_A[[#This Row],[33+]]-P_A[[#This Row],[34+]]</f>
        <v>0</v>
      </c>
      <c r="BX199" s="5">
        <f>P_A[[#This Row],[34+]]-P_A[[#This Row],[35+]]</f>
        <v>0</v>
      </c>
      <c r="BY199" s="5">
        <f>P_A[[#This Row],[35+]]-P_A[[#This Row],[36+]]</f>
        <v>0</v>
      </c>
      <c r="BZ199" s="5">
        <f>P_A[[#This Row],[36+]]-P_A[[#This Row],[37+]]</f>
        <v>0</v>
      </c>
      <c r="CA199" s="5">
        <f>P_A[[#This Row],[37+]]-P_A[[#This Row],[38+]]</f>
        <v>0</v>
      </c>
      <c r="CB199" s="5">
        <f>P_A[[#This Row],[38+]]-P_A[[#This Row],[39+]]</f>
        <v>0</v>
      </c>
      <c r="CC199" s="5">
        <f>P_A[[#This Row],[39+]]-P_A[[#This Row],[40+]]</f>
        <v>0</v>
      </c>
      <c r="CD199" s="5">
        <f>P_A[[#This Row],[40+]]-P_A[[#This Row],[41+]]</f>
        <v>0</v>
      </c>
      <c r="CE199" s="5">
        <f>P_A[[#This Row],[41+]]-P_A[[#This Row],[42+]]</f>
        <v>0</v>
      </c>
      <c r="CF199" s="5">
        <f>P_A[[#This Row],[42+]]-P_A[[#This Row],[43+]]</f>
        <v>0</v>
      </c>
      <c r="CG199" s="5">
        <f>P_A[[#This Row],[43+]]-P_A[[#This Row],[44+]]</f>
        <v>0</v>
      </c>
      <c r="CH199" s="5">
        <f>P_A[[#This Row],[44+]]-P_A[[#This Row],[45+]]</f>
        <v>0</v>
      </c>
      <c r="CI199" s="5">
        <f>P_A[[#This Row],[45+]]-P_A[[#This Row],[46+]]</f>
        <v>0</v>
      </c>
      <c r="CJ199" s="5">
        <f>P_A[[#This Row],[46+]]-P_A[[#This Row],[47+]]</f>
        <v>0</v>
      </c>
      <c r="CK199" s="5">
        <f>P_A[[#This Row],[47+]]-P_A[[#This Row],[48+]]</f>
        <v>0</v>
      </c>
      <c r="CL199" s="5">
        <f>P_A[[#This Row],[48+]]-P_A[[#This Row],[49+]]</f>
        <v>0</v>
      </c>
    </row>
    <row r="200" spans="1:90" x14ac:dyDescent="0.25">
      <c r="A200" s="10"/>
      <c r="B200" s="13"/>
      <c r="C200" s="13"/>
      <c r="D200" s="11"/>
      <c r="E200" s="9"/>
      <c r="G200" s="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5">
        <f>P_A[[#This Row],[8+]]-P_A[[#This Row],[9+]]</f>
        <v>0</v>
      </c>
      <c r="AY200" s="5">
        <f>P_A[[#This Row],[9+]]-P_A[[#This Row],[10+]]</f>
        <v>0</v>
      </c>
      <c r="AZ200" s="5">
        <f>P_A[[#This Row],[10+]]-P_A[[#This Row],[11+]]</f>
        <v>0</v>
      </c>
      <c r="BA200" s="5">
        <f>P_A[[#This Row],[11+]]-P_A[[#This Row],[12+]]</f>
        <v>0</v>
      </c>
      <c r="BB200" s="5">
        <f>P_A[[#This Row],[12+]]-P_A[[#This Row],[13+]]</f>
        <v>0</v>
      </c>
      <c r="BC200" s="5">
        <f>P_A[[#This Row],[13+]]-P_A[[#This Row],[14+]]</f>
        <v>0</v>
      </c>
      <c r="BD200" s="5">
        <f>P_A[[#This Row],[14+]]-P_A[[#This Row],[15+]]</f>
        <v>0</v>
      </c>
      <c r="BE200" s="5">
        <f>P_A[[#This Row],[15+]]-P_A[[#This Row],[16+]]</f>
        <v>0</v>
      </c>
      <c r="BF200" s="5">
        <f>P_A[[#This Row],[16+]]-P_A[[#This Row],[17+]]</f>
        <v>0</v>
      </c>
      <c r="BG200" s="5">
        <f>P_A[[#This Row],[17+]]-P_A[[#This Row],[18+]]</f>
        <v>0</v>
      </c>
      <c r="BH200" s="5">
        <f>P_A[[#This Row],[18+]]-P_A[[#This Row],[19+]]</f>
        <v>0</v>
      </c>
      <c r="BI200" s="5">
        <f>P_A[[#This Row],[19+]]-P_A[[#This Row],[20+]]</f>
        <v>0</v>
      </c>
      <c r="BJ200" s="5">
        <f>P_A[[#This Row],[20+]]-P_A[[#This Row],[21+]]</f>
        <v>0</v>
      </c>
      <c r="BK200" s="5">
        <f>P_A[[#This Row],[21+]]-P_A[[#This Row],[22+]]</f>
        <v>0</v>
      </c>
      <c r="BL200" s="5">
        <f>P_A[[#This Row],[22+]]-P_A[[#This Row],[23+]]</f>
        <v>0</v>
      </c>
      <c r="BM200" s="5">
        <f>P_A[[#This Row],[23+]]-P_A[[#This Row],[24+]]</f>
        <v>0</v>
      </c>
      <c r="BN200" s="5">
        <f>P_A[[#This Row],[24+]]-P_A[[#This Row],[25+]]</f>
        <v>0</v>
      </c>
      <c r="BO200" s="5">
        <f>P_A[[#This Row],[25+]]-P_A[[#This Row],[26+]]</f>
        <v>0</v>
      </c>
      <c r="BP200" s="5">
        <f>P_A[[#This Row],[26+]]-P_A[[#This Row],[27+]]</f>
        <v>0</v>
      </c>
      <c r="BQ200" s="5">
        <f>P_A[[#This Row],[27+]]-P_A[[#This Row],[28+]]</f>
        <v>0</v>
      </c>
      <c r="BR200" s="5">
        <f>P_A[[#This Row],[28+]]-P_A[[#This Row],[29+]]</f>
        <v>0</v>
      </c>
      <c r="BS200" s="5">
        <f>P_A[[#This Row],[29+]]-P_A[[#This Row],[30+]]</f>
        <v>0</v>
      </c>
      <c r="BT200" s="5">
        <f>P_A[[#This Row],[30+]]-P_A[[#This Row],[31+]]</f>
        <v>0</v>
      </c>
      <c r="BU200" s="5">
        <f>P_A[[#This Row],[31+]]-P_A[[#This Row],[32+]]</f>
        <v>0</v>
      </c>
      <c r="BV200" s="5">
        <f>P_A[[#This Row],[32+]]-P_A[[#This Row],[33+]]</f>
        <v>0</v>
      </c>
      <c r="BW200" s="5">
        <f>P_A[[#This Row],[33+]]-P_A[[#This Row],[34+]]</f>
        <v>0</v>
      </c>
      <c r="BX200" s="5">
        <f>P_A[[#This Row],[34+]]-P_A[[#This Row],[35+]]</f>
        <v>0</v>
      </c>
      <c r="BY200" s="5">
        <f>P_A[[#This Row],[35+]]-P_A[[#This Row],[36+]]</f>
        <v>0</v>
      </c>
      <c r="BZ200" s="5">
        <f>P_A[[#This Row],[36+]]-P_A[[#This Row],[37+]]</f>
        <v>0</v>
      </c>
      <c r="CA200" s="5">
        <f>P_A[[#This Row],[37+]]-P_A[[#This Row],[38+]]</f>
        <v>0</v>
      </c>
      <c r="CB200" s="5">
        <f>P_A[[#This Row],[38+]]-P_A[[#This Row],[39+]]</f>
        <v>0</v>
      </c>
      <c r="CC200" s="5">
        <f>P_A[[#This Row],[39+]]-P_A[[#This Row],[40+]]</f>
        <v>0</v>
      </c>
      <c r="CD200" s="5">
        <f>P_A[[#This Row],[40+]]-P_A[[#This Row],[41+]]</f>
        <v>0</v>
      </c>
      <c r="CE200" s="5">
        <f>P_A[[#This Row],[41+]]-P_A[[#This Row],[42+]]</f>
        <v>0</v>
      </c>
      <c r="CF200" s="5">
        <f>P_A[[#This Row],[42+]]-P_A[[#This Row],[43+]]</f>
        <v>0</v>
      </c>
      <c r="CG200" s="5">
        <f>P_A[[#This Row],[43+]]-P_A[[#This Row],[44+]]</f>
        <v>0</v>
      </c>
      <c r="CH200" s="5">
        <f>P_A[[#This Row],[44+]]-P_A[[#This Row],[45+]]</f>
        <v>0</v>
      </c>
      <c r="CI200" s="5">
        <f>P_A[[#This Row],[45+]]-P_A[[#This Row],[46+]]</f>
        <v>0</v>
      </c>
      <c r="CJ200" s="5">
        <f>P_A[[#This Row],[46+]]-P_A[[#This Row],[47+]]</f>
        <v>0</v>
      </c>
      <c r="CK200" s="5">
        <f>P_A[[#This Row],[47+]]-P_A[[#This Row],[48+]]</f>
        <v>0</v>
      </c>
      <c r="CL200" s="5">
        <f>P_A[[#This Row],[48+]]-P_A[[#This Row],[49+]]</f>
        <v>0</v>
      </c>
    </row>
    <row r="201" spans="1:90" x14ac:dyDescent="0.25">
      <c r="A201" s="10"/>
      <c r="B201" s="13"/>
      <c r="C201" s="13"/>
      <c r="D201" s="11"/>
      <c r="E201" s="9"/>
      <c r="G201" s="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5">
        <f>P_A[[#This Row],[8+]]-P_A[[#This Row],[9+]]</f>
        <v>0</v>
      </c>
      <c r="AY201" s="5">
        <f>P_A[[#This Row],[9+]]-P_A[[#This Row],[10+]]</f>
        <v>0</v>
      </c>
      <c r="AZ201" s="5">
        <f>P_A[[#This Row],[10+]]-P_A[[#This Row],[11+]]</f>
        <v>0</v>
      </c>
      <c r="BA201" s="5">
        <f>P_A[[#This Row],[11+]]-P_A[[#This Row],[12+]]</f>
        <v>0</v>
      </c>
      <c r="BB201" s="5">
        <f>P_A[[#This Row],[12+]]-P_A[[#This Row],[13+]]</f>
        <v>0</v>
      </c>
      <c r="BC201" s="5">
        <f>P_A[[#This Row],[13+]]-P_A[[#This Row],[14+]]</f>
        <v>0</v>
      </c>
      <c r="BD201" s="5">
        <f>P_A[[#This Row],[14+]]-P_A[[#This Row],[15+]]</f>
        <v>0</v>
      </c>
      <c r="BE201" s="5">
        <f>P_A[[#This Row],[15+]]-P_A[[#This Row],[16+]]</f>
        <v>0</v>
      </c>
      <c r="BF201" s="5">
        <f>P_A[[#This Row],[16+]]-P_A[[#This Row],[17+]]</f>
        <v>0</v>
      </c>
      <c r="BG201" s="5">
        <f>P_A[[#This Row],[17+]]-P_A[[#This Row],[18+]]</f>
        <v>0</v>
      </c>
      <c r="BH201" s="5">
        <f>P_A[[#This Row],[18+]]-P_A[[#This Row],[19+]]</f>
        <v>0</v>
      </c>
      <c r="BI201" s="5">
        <f>P_A[[#This Row],[19+]]-P_A[[#This Row],[20+]]</f>
        <v>0</v>
      </c>
      <c r="BJ201" s="5">
        <f>P_A[[#This Row],[20+]]-P_A[[#This Row],[21+]]</f>
        <v>0</v>
      </c>
      <c r="BK201" s="5">
        <f>P_A[[#This Row],[21+]]-P_A[[#This Row],[22+]]</f>
        <v>0</v>
      </c>
      <c r="BL201" s="5">
        <f>P_A[[#This Row],[22+]]-P_A[[#This Row],[23+]]</f>
        <v>0</v>
      </c>
      <c r="BM201" s="5">
        <f>P_A[[#This Row],[23+]]-P_A[[#This Row],[24+]]</f>
        <v>0</v>
      </c>
      <c r="BN201" s="5">
        <f>P_A[[#This Row],[24+]]-P_A[[#This Row],[25+]]</f>
        <v>0</v>
      </c>
      <c r="BO201" s="5">
        <f>P_A[[#This Row],[25+]]-P_A[[#This Row],[26+]]</f>
        <v>0</v>
      </c>
      <c r="BP201" s="5">
        <f>P_A[[#This Row],[26+]]-P_A[[#This Row],[27+]]</f>
        <v>0</v>
      </c>
      <c r="BQ201" s="5">
        <f>P_A[[#This Row],[27+]]-P_A[[#This Row],[28+]]</f>
        <v>0</v>
      </c>
      <c r="BR201" s="5">
        <f>P_A[[#This Row],[28+]]-P_A[[#This Row],[29+]]</f>
        <v>0</v>
      </c>
      <c r="BS201" s="5">
        <f>P_A[[#This Row],[29+]]-P_A[[#This Row],[30+]]</f>
        <v>0</v>
      </c>
      <c r="BT201" s="5">
        <f>P_A[[#This Row],[30+]]-P_A[[#This Row],[31+]]</f>
        <v>0</v>
      </c>
      <c r="BU201" s="5">
        <f>P_A[[#This Row],[31+]]-P_A[[#This Row],[32+]]</f>
        <v>0</v>
      </c>
      <c r="BV201" s="5">
        <f>P_A[[#This Row],[32+]]-P_A[[#This Row],[33+]]</f>
        <v>0</v>
      </c>
      <c r="BW201" s="5">
        <f>P_A[[#This Row],[33+]]-P_A[[#This Row],[34+]]</f>
        <v>0</v>
      </c>
      <c r="BX201" s="5">
        <f>P_A[[#This Row],[34+]]-P_A[[#This Row],[35+]]</f>
        <v>0</v>
      </c>
      <c r="BY201" s="5">
        <f>P_A[[#This Row],[35+]]-P_A[[#This Row],[36+]]</f>
        <v>0</v>
      </c>
      <c r="BZ201" s="5">
        <f>P_A[[#This Row],[36+]]-P_A[[#This Row],[37+]]</f>
        <v>0</v>
      </c>
      <c r="CA201" s="5">
        <f>P_A[[#This Row],[37+]]-P_A[[#This Row],[38+]]</f>
        <v>0</v>
      </c>
      <c r="CB201" s="5">
        <f>P_A[[#This Row],[38+]]-P_A[[#This Row],[39+]]</f>
        <v>0</v>
      </c>
      <c r="CC201" s="5">
        <f>P_A[[#This Row],[39+]]-P_A[[#This Row],[40+]]</f>
        <v>0</v>
      </c>
      <c r="CD201" s="5">
        <f>P_A[[#This Row],[40+]]-P_A[[#This Row],[41+]]</f>
        <v>0</v>
      </c>
      <c r="CE201" s="5">
        <f>P_A[[#This Row],[41+]]-P_A[[#This Row],[42+]]</f>
        <v>0</v>
      </c>
      <c r="CF201" s="5">
        <f>P_A[[#This Row],[42+]]-P_A[[#This Row],[43+]]</f>
        <v>0</v>
      </c>
      <c r="CG201" s="5">
        <f>P_A[[#This Row],[43+]]-P_A[[#This Row],[44+]]</f>
        <v>0</v>
      </c>
      <c r="CH201" s="5">
        <f>P_A[[#This Row],[44+]]-P_A[[#This Row],[45+]]</f>
        <v>0</v>
      </c>
      <c r="CI201" s="5">
        <f>P_A[[#This Row],[45+]]-P_A[[#This Row],[46+]]</f>
        <v>0</v>
      </c>
      <c r="CJ201" s="5">
        <f>P_A[[#This Row],[46+]]-P_A[[#This Row],[47+]]</f>
        <v>0</v>
      </c>
      <c r="CK201" s="5">
        <f>P_A[[#This Row],[47+]]-P_A[[#This Row],[48+]]</f>
        <v>0</v>
      </c>
      <c r="CL201" s="5">
        <f>P_A[[#This Row],[48+]]-P_A[[#This Row],[49+]]</f>
        <v>0</v>
      </c>
    </row>
    <row r="202" spans="1:90" x14ac:dyDescent="0.25">
      <c r="A202" s="10"/>
      <c r="B202" s="13"/>
      <c r="C202" s="13"/>
      <c r="D202" s="11"/>
      <c r="E202" s="9"/>
      <c r="G202" s="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5">
        <f>P_A[[#This Row],[8+]]-P_A[[#This Row],[9+]]</f>
        <v>0</v>
      </c>
      <c r="AY202" s="5">
        <f>P_A[[#This Row],[9+]]-P_A[[#This Row],[10+]]</f>
        <v>0</v>
      </c>
      <c r="AZ202" s="5">
        <f>P_A[[#This Row],[10+]]-P_A[[#This Row],[11+]]</f>
        <v>0</v>
      </c>
      <c r="BA202" s="5">
        <f>P_A[[#This Row],[11+]]-P_A[[#This Row],[12+]]</f>
        <v>0</v>
      </c>
      <c r="BB202" s="5">
        <f>P_A[[#This Row],[12+]]-P_A[[#This Row],[13+]]</f>
        <v>0</v>
      </c>
      <c r="BC202" s="5">
        <f>P_A[[#This Row],[13+]]-P_A[[#This Row],[14+]]</f>
        <v>0</v>
      </c>
      <c r="BD202" s="5">
        <f>P_A[[#This Row],[14+]]-P_A[[#This Row],[15+]]</f>
        <v>0</v>
      </c>
      <c r="BE202" s="5">
        <f>P_A[[#This Row],[15+]]-P_A[[#This Row],[16+]]</f>
        <v>0</v>
      </c>
      <c r="BF202" s="5">
        <f>P_A[[#This Row],[16+]]-P_A[[#This Row],[17+]]</f>
        <v>0</v>
      </c>
      <c r="BG202" s="5">
        <f>P_A[[#This Row],[17+]]-P_A[[#This Row],[18+]]</f>
        <v>0</v>
      </c>
      <c r="BH202" s="5">
        <f>P_A[[#This Row],[18+]]-P_A[[#This Row],[19+]]</f>
        <v>0</v>
      </c>
      <c r="BI202" s="5">
        <f>P_A[[#This Row],[19+]]-P_A[[#This Row],[20+]]</f>
        <v>0</v>
      </c>
      <c r="BJ202" s="5">
        <f>P_A[[#This Row],[20+]]-P_A[[#This Row],[21+]]</f>
        <v>0</v>
      </c>
      <c r="BK202" s="5">
        <f>P_A[[#This Row],[21+]]-P_A[[#This Row],[22+]]</f>
        <v>0</v>
      </c>
      <c r="BL202" s="5">
        <f>P_A[[#This Row],[22+]]-P_A[[#This Row],[23+]]</f>
        <v>0</v>
      </c>
      <c r="BM202" s="5">
        <f>P_A[[#This Row],[23+]]-P_A[[#This Row],[24+]]</f>
        <v>0</v>
      </c>
      <c r="BN202" s="5">
        <f>P_A[[#This Row],[24+]]-P_A[[#This Row],[25+]]</f>
        <v>0</v>
      </c>
      <c r="BO202" s="5">
        <f>P_A[[#This Row],[25+]]-P_A[[#This Row],[26+]]</f>
        <v>0</v>
      </c>
      <c r="BP202" s="5">
        <f>P_A[[#This Row],[26+]]-P_A[[#This Row],[27+]]</f>
        <v>0</v>
      </c>
      <c r="BQ202" s="5">
        <f>P_A[[#This Row],[27+]]-P_A[[#This Row],[28+]]</f>
        <v>0</v>
      </c>
      <c r="BR202" s="5">
        <f>P_A[[#This Row],[28+]]-P_A[[#This Row],[29+]]</f>
        <v>0</v>
      </c>
      <c r="BS202" s="5">
        <f>P_A[[#This Row],[29+]]-P_A[[#This Row],[30+]]</f>
        <v>0</v>
      </c>
      <c r="BT202" s="5">
        <f>P_A[[#This Row],[30+]]-P_A[[#This Row],[31+]]</f>
        <v>0</v>
      </c>
      <c r="BU202" s="5">
        <f>P_A[[#This Row],[31+]]-P_A[[#This Row],[32+]]</f>
        <v>0</v>
      </c>
      <c r="BV202" s="5">
        <f>P_A[[#This Row],[32+]]-P_A[[#This Row],[33+]]</f>
        <v>0</v>
      </c>
      <c r="BW202" s="5">
        <f>P_A[[#This Row],[33+]]-P_A[[#This Row],[34+]]</f>
        <v>0</v>
      </c>
      <c r="BX202" s="5">
        <f>P_A[[#This Row],[34+]]-P_A[[#This Row],[35+]]</f>
        <v>0</v>
      </c>
      <c r="BY202" s="5">
        <f>P_A[[#This Row],[35+]]-P_A[[#This Row],[36+]]</f>
        <v>0</v>
      </c>
      <c r="BZ202" s="5">
        <f>P_A[[#This Row],[36+]]-P_A[[#This Row],[37+]]</f>
        <v>0</v>
      </c>
      <c r="CA202" s="5">
        <f>P_A[[#This Row],[37+]]-P_A[[#This Row],[38+]]</f>
        <v>0</v>
      </c>
      <c r="CB202" s="5">
        <f>P_A[[#This Row],[38+]]-P_A[[#This Row],[39+]]</f>
        <v>0</v>
      </c>
      <c r="CC202" s="5">
        <f>P_A[[#This Row],[39+]]-P_A[[#This Row],[40+]]</f>
        <v>0</v>
      </c>
      <c r="CD202" s="5">
        <f>P_A[[#This Row],[40+]]-P_A[[#This Row],[41+]]</f>
        <v>0</v>
      </c>
      <c r="CE202" s="5">
        <f>P_A[[#This Row],[41+]]-P_A[[#This Row],[42+]]</f>
        <v>0</v>
      </c>
      <c r="CF202" s="5">
        <f>P_A[[#This Row],[42+]]-P_A[[#This Row],[43+]]</f>
        <v>0</v>
      </c>
      <c r="CG202" s="5">
        <f>P_A[[#This Row],[43+]]-P_A[[#This Row],[44+]]</f>
        <v>0</v>
      </c>
      <c r="CH202" s="5">
        <f>P_A[[#This Row],[44+]]-P_A[[#This Row],[45+]]</f>
        <v>0</v>
      </c>
      <c r="CI202" s="5">
        <f>P_A[[#This Row],[45+]]-P_A[[#This Row],[46+]]</f>
        <v>0</v>
      </c>
      <c r="CJ202" s="5">
        <f>P_A[[#This Row],[46+]]-P_A[[#This Row],[47+]]</f>
        <v>0</v>
      </c>
      <c r="CK202" s="5">
        <f>P_A[[#This Row],[47+]]-P_A[[#This Row],[48+]]</f>
        <v>0</v>
      </c>
      <c r="CL202" s="5">
        <f>P_A[[#This Row],[48+]]-P_A[[#This Row],[49+]]</f>
        <v>0</v>
      </c>
    </row>
    <row r="203" spans="1:90" x14ac:dyDescent="0.25">
      <c r="A203" s="10"/>
      <c r="B203" s="13"/>
      <c r="C203" s="13"/>
      <c r="D203" s="11"/>
      <c r="E203" s="9"/>
      <c r="G203" s="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5">
        <f>P_A[[#This Row],[8+]]-P_A[[#This Row],[9+]]</f>
        <v>0</v>
      </c>
      <c r="AY203" s="5">
        <f>P_A[[#This Row],[9+]]-P_A[[#This Row],[10+]]</f>
        <v>0</v>
      </c>
      <c r="AZ203" s="5">
        <f>P_A[[#This Row],[10+]]-P_A[[#This Row],[11+]]</f>
        <v>0</v>
      </c>
      <c r="BA203" s="5">
        <f>P_A[[#This Row],[11+]]-P_A[[#This Row],[12+]]</f>
        <v>0</v>
      </c>
      <c r="BB203" s="5">
        <f>P_A[[#This Row],[12+]]-P_A[[#This Row],[13+]]</f>
        <v>0</v>
      </c>
      <c r="BC203" s="5">
        <f>P_A[[#This Row],[13+]]-P_A[[#This Row],[14+]]</f>
        <v>0</v>
      </c>
      <c r="BD203" s="5">
        <f>P_A[[#This Row],[14+]]-P_A[[#This Row],[15+]]</f>
        <v>0</v>
      </c>
      <c r="BE203" s="5">
        <f>P_A[[#This Row],[15+]]-P_A[[#This Row],[16+]]</f>
        <v>0</v>
      </c>
      <c r="BF203" s="5">
        <f>P_A[[#This Row],[16+]]-P_A[[#This Row],[17+]]</f>
        <v>0</v>
      </c>
      <c r="BG203" s="5">
        <f>P_A[[#This Row],[17+]]-P_A[[#This Row],[18+]]</f>
        <v>0</v>
      </c>
      <c r="BH203" s="5">
        <f>P_A[[#This Row],[18+]]-P_A[[#This Row],[19+]]</f>
        <v>0</v>
      </c>
      <c r="BI203" s="5">
        <f>P_A[[#This Row],[19+]]-P_A[[#This Row],[20+]]</f>
        <v>0</v>
      </c>
      <c r="BJ203" s="5">
        <f>P_A[[#This Row],[20+]]-P_A[[#This Row],[21+]]</f>
        <v>0</v>
      </c>
      <c r="BK203" s="5">
        <f>P_A[[#This Row],[21+]]-P_A[[#This Row],[22+]]</f>
        <v>0</v>
      </c>
      <c r="BL203" s="5">
        <f>P_A[[#This Row],[22+]]-P_A[[#This Row],[23+]]</f>
        <v>0</v>
      </c>
      <c r="BM203" s="5">
        <f>P_A[[#This Row],[23+]]-P_A[[#This Row],[24+]]</f>
        <v>0</v>
      </c>
      <c r="BN203" s="5">
        <f>P_A[[#This Row],[24+]]-P_A[[#This Row],[25+]]</f>
        <v>0</v>
      </c>
      <c r="BO203" s="5">
        <f>P_A[[#This Row],[25+]]-P_A[[#This Row],[26+]]</f>
        <v>0</v>
      </c>
      <c r="BP203" s="5">
        <f>P_A[[#This Row],[26+]]-P_A[[#This Row],[27+]]</f>
        <v>0</v>
      </c>
      <c r="BQ203" s="5">
        <f>P_A[[#This Row],[27+]]-P_A[[#This Row],[28+]]</f>
        <v>0</v>
      </c>
      <c r="BR203" s="5">
        <f>P_A[[#This Row],[28+]]-P_A[[#This Row],[29+]]</f>
        <v>0</v>
      </c>
      <c r="BS203" s="5">
        <f>P_A[[#This Row],[29+]]-P_A[[#This Row],[30+]]</f>
        <v>0</v>
      </c>
      <c r="BT203" s="5">
        <f>P_A[[#This Row],[30+]]-P_A[[#This Row],[31+]]</f>
        <v>0</v>
      </c>
      <c r="BU203" s="5">
        <f>P_A[[#This Row],[31+]]-P_A[[#This Row],[32+]]</f>
        <v>0</v>
      </c>
      <c r="BV203" s="5">
        <f>P_A[[#This Row],[32+]]-P_A[[#This Row],[33+]]</f>
        <v>0</v>
      </c>
      <c r="BW203" s="5">
        <f>P_A[[#This Row],[33+]]-P_A[[#This Row],[34+]]</f>
        <v>0</v>
      </c>
      <c r="BX203" s="5">
        <f>P_A[[#This Row],[34+]]-P_A[[#This Row],[35+]]</f>
        <v>0</v>
      </c>
      <c r="BY203" s="5">
        <f>P_A[[#This Row],[35+]]-P_A[[#This Row],[36+]]</f>
        <v>0</v>
      </c>
      <c r="BZ203" s="5">
        <f>P_A[[#This Row],[36+]]-P_A[[#This Row],[37+]]</f>
        <v>0</v>
      </c>
      <c r="CA203" s="5">
        <f>P_A[[#This Row],[37+]]-P_A[[#This Row],[38+]]</f>
        <v>0</v>
      </c>
      <c r="CB203" s="5">
        <f>P_A[[#This Row],[38+]]-P_A[[#This Row],[39+]]</f>
        <v>0</v>
      </c>
      <c r="CC203" s="5">
        <f>P_A[[#This Row],[39+]]-P_A[[#This Row],[40+]]</f>
        <v>0</v>
      </c>
      <c r="CD203" s="5">
        <f>P_A[[#This Row],[40+]]-P_A[[#This Row],[41+]]</f>
        <v>0</v>
      </c>
      <c r="CE203" s="5">
        <f>P_A[[#This Row],[41+]]-P_A[[#This Row],[42+]]</f>
        <v>0</v>
      </c>
      <c r="CF203" s="5">
        <f>P_A[[#This Row],[42+]]-P_A[[#This Row],[43+]]</f>
        <v>0</v>
      </c>
      <c r="CG203" s="5">
        <f>P_A[[#This Row],[43+]]-P_A[[#This Row],[44+]]</f>
        <v>0</v>
      </c>
      <c r="CH203" s="5">
        <f>P_A[[#This Row],[44+]]-P_A[[#This Row],[45+]]</f>
        <v>0</v>
      </c>
      <c r="CI203" s="5">
        <f>P_A[[#This Row],[45+]]-P_A[[#This Row],[46+]]</f>
        <v>0</v>
      </c>
      <c r="CJ203" s="5">
        <f>P_A[[#This Row],[46+]]-P_A[[#This Row],[47+]]</f>
        <v>0</v>
      </c>
      <c r="CK203" s="5">
        <f>P_A[[#This Row],[47+]]-P_A[[#This Row],[48+]]</f>
        <v>0</v>
      </c>
      <c r="CL203" s="5">
        <f>P_A[[#This Row],[48+]]-P_A[[#This Row],[49+]]</f>
        <v>0</v>
      </c>
    </row>
    <row r="204" spans="1:90" x14ac:dyDescent="0.25">
      <c r="A204" s="10"/>
      <c r="B204" s="13"/>
      <c r="C204" s="13"/>
      <c r="D204" s="11"/>
      <c r="E204" s="9"/>
      <c r="G204" s="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5">
        <f>P_A[[#This Row],[8+]]-P_A[[#This Row],[9+]]</f>
        <v>0</v>
      </c>
      <c r="AY204" s="5">
        <f>P_A[[#This Row],[9+]]-P_A[[#This Row],[10+]]</f>
        <v>0</v>
      </c>
      <c r="AZ204" s="5">
        <f>P_A[[#This Row],[10+]]-P_A[[#This Row],[11+]]</f>
        <v>0</v>
      </c>
      <c r="BA204" s="5">
        <f>P_A[[#This Row],[11+]]-P_A[[#This Row],[12+]]</f>
        <v>0</v>
      </c>
      <c r="BB204" s="5">
        <f>P_A[[#This Row],[12+]]-P_A[[#This Row],[13+]]</f>
        <v>0</v>
      </c>
      <c r="BC204" s="5">
        <f>P_A[[#This Row],[13+]]-P_A[[#This Row],[14+]]</f>
        <v>0</v>
      </c>
      <c r="BD204" s="5">
        <f>P_A[[#This Row],[14+]]-P_A[[#This Row],[15+]]</f>
        <v>0</v>
      </c>
      <c r="BE204" s="5">
        <f>P_A[[#This Row],[15+]]-P_A[[#This Row],[16+]]</f>
        <v>0</v>
      </c>
      <c r="BF204" s="5">
        <f>P_A[[#This Row],[16+]]-P_A[[#This Row],[17+]]</f>
        <v>0</v>
      </c>
      <c r="BG204" s="5">
        <f>P_A[[#This Row],[17+]]-P_A[[#This Row],[18+]]</f>
        <v>0</v>
      </c>
      <c r="BH204" s="5">
        <f>P_A[[#This Row],[18+]]-P_A[[#This Row],[19+]]</f>
        <v>0</v>
      </c>
      <c r="BI204" s="5">
        <f>P_A[[#This Row],[19+]]-P_A[[#This Row],[20+]]</f>
        <v>0</v>
      </c>
      <c r="BJ204" s="5">
        <f>P_A[[#This Row],[20+]]-P_A[[#This Row],[21+]]</f>
        <v>0</v>
      </c>
      <c r="BK204" s="5">
        <f>P_A[[#This Row],[21+]]-P_A[[#This Row],[22+]]</f>
        <v>0</v>
      </c>
      <c r="BL204" s="5">
        <f>P_A[[#This Row],[22+]]-P_A[[#This Row],[23+]]</f>
        <v>0</v>
      </c>
      <c r="BM204" s="5">
        <f>P_A[[#This Row],[23+]]-P_A[[#This Row],[24+]]</f>
        <v>0</v>
      </c>
      <c r="BN204" s="5">
        <f>P_A[[#This Row],[24+]]-P_A[[#This Row],[25+]]</f>
        <v>0</v>
      </c>
      <c r="BO204" s="5">
        <f>P_A[[#This Row],[25+]]-P_A[[#This Row],[26+]]</f>
        <v>0</v>
      </c>
      <c r="BP204" s="5">
        <f>P_A[[#This Row],[26+]]-P_A[[#This Row],[27+]]</f>
        <v>0</v>
      </c>
      <c r="BQ204" s="5">
        <f>P_A[[#This Row],[27+]]-P_A[[#This Row],[28+]]</f>
        <v>0</v>
      </c>
      <c r="BR204" s="5">
        <f>P_A[[#This Row],[28+]]-P_A[[#This Row],[29+]]</f>
        <v>0</v>
      </c>
      <c r="BS204" s="5">
        <f>P_A[[#This Row],[29+]]-P_A[[#This Row],[30+]]</f>
        <v>0</v>
      </c>
      <c r="BT204" s="5">
        <f>P_A[[#This Row],[30+]]-P_A[[#This Row],[31+]]</f>
        <v>0</v>
      </c>
      <c r="BU204" s="5">
        <f>P_A[[#This Row],[31+]]-P_A[[#This Row],[32+]]</f>
        <v>0</v>
      </c>
      <c r="BV204" s="5">
        <f>P_A[[#This Row],[32+]]-P_A[[#This Row],[33+]]</f>
        <v>0</v>
      </c>
      <c r="BW204" s="5">
        <f>P_A[[#This Row],[33+]]-P_A[[#This Row],[34+]]</f>
        <v>0</v>
      </c>
      <c r="BX204" s="5">
        <f>P_A[[#This Row],[34+]]-P_A[[#This Row],[35+]]</f>
        <v>0</v>
      </c>
      <c r="BY204" s="5">
        <f>P_A[[#This Row],[35+]]-P_A[[#This Row],[36+]]</f>
        <v>0</v>
      </c>
      <c r="BZ204" s="5">
        <f>P_A[[#This Row],[36+]]-P_A[[#This Row],[37+]]</f>
        <v>0</v>
      </c>
      <c r="CA204" s="5">
        <f>P_A[[#This Row],[37+]]-P_A[[#This Row],[38+]]</f>
        <v>0</v>
      </c>
      <c r="CB204" s="5">
        <f>P_A[[#This Row],[38+]]-P_A[[#This Row],[39+]]</f>
        <v>0</v>
      </c>
      <c r="CC204" s="5">
        <f>P_A[[#This Row],[39+]]-P_A[[#This Row],[40+]]</f>
        <v>0</v>
      </c>
      <c r="CD204" s="5">
        <f>P_A[[#This Row],[40+]]-P_A[[#This Row],[41+]]</f>
        <v>0</v>
      </c>
      <c r="CE204" s="5">
        <f>P_A[[#This Row],[41+]]-P_A[[#This Row],[42+]]</f>
        <v>0</v>
      </c>
      <c r="CF204" s="5">
        <f>P_A[[#This Row],[42+]]-P_A[[#This Row],[43+]]</f>
        <v>0</v>
      </c>
      <c r="CG204" s="5">
        <f>P_A[[#This Row],[43+]]-P_A[[#This Row],[44+]]</f>
        <v>0</v>
      </c>
      <c r="CH204" s="5">
        <f>P_A[[#This Row],[44+]]-P_A[[#This Row],[45+]]</f>
        <v>0</v>
      </c>
      <c r="CI204" s="5">
        <f>P_A[[#This Row],[45+]]-P_A[[#This Row],[46+]]</f>
        <v>0</v>
      </c>
      <c r="CJ204" s="5">
        <f>P_A[[#This Row],[46+]]-P_A[[#This Row],[47+]]</f>
        <v>0</v>
      </c>
      <c r="CK204" s="5">
        <f>P_A[[#This Row],[47+]]-P_A[[#This Row],[48+]]</f>
        <v>0</v>
      </c>
      <c r="CL204" s="5">
        <f>P_A[[#This Row],[48+]]-P_A[[#This Row],[49+]]</f>
        <v>0</v>
      </c>
    </row>
    <row r="205" spans="1:90" x14ac:dyDescent="0.25">
      <c r="A205" s="10"/>
      <c r="B205" s="13"/>
      <c r="C205" s="13"/>
      <c r="D205" s="11"/>
      <c r="E205" s="9"/>
      <c r="G205" s="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5">
        <f>P_A[[#This Row],[8+]]-P_A[[#This Row],[9+]]</f>
        <v>0</v>
      </c>
      <c r="AY205" s="5">
        <f>P_A[[#This Row],[9+]]-P_A[[#This Row],[10+]]</f>
        <v>0</v>
      </c>
      <c r="AZ205" s="5">
        <f>P_A[[#This Row],[10+]]-P_A[[#This Row],[11+]]</f>
        <v>0</v>
      </c>
      <c r="BA205" s="5">
        <f>P_A[[#This Row],[11+]]-P_A[[#This Row],[12+]]</f>
        <v>0</v>
      </c>
      <c r="BB205" s="5">
        <f>P_A[[#This Row],[12+]]-P_A[[#This Row],[13+]]</f>
        <v>0</v>
      </c>
      <c r="BC205" s="5">
        <f>P_A[[#This Row],[13+]]-P_A[[#This Row],[14+]]</f>
        <v>0</v>
      </c>
      <c r="BD205" s="5">
        <f>P_A[[#This Row],[14+]]-P_A[[#This Row],[15+]]</f>
        <v>0</v>
      </c>
      <c r="BE205" s="5">
        <f>P_A[[#This Row],[15+]]-P_A[[#This Row],[16+]]</f>
        <v>0</v>
      </c>
      <c r="BF205" s="5">
        <f>P_A[[#This Row],[16+]]-P_A[[#This Row],[17+]]</f>
        <v>0</v>
      </c>
      <c r="BG205" s="5">
        <f>P_A[[#This Row],[17+]]-P_A[[#This Row],[18+]]</f>
        <v>0</v>
      </c>
      <c r="BH205" s="5">
        <f>P_A[[#This Row],[18+]]-P_A[[#This Row],[19+]]</f>
        <v>0</v>
      </c>
      <c r="BI205" s="5">
        <f>P_A[[#This Row],[19+]]-P_A[[#This Row],[20+]]</f>
        <v>0</v>
      </c>
      <c r="BJ205" s="5">
        <f>P_A[[#This Row],[20+]]-P_A[[#This Row],[21+]]</f>
        <v>0</v>
      </c>
      <c r="BK205" s="5">
        <f>P_A[[#This Row],[21+]]-P_A[[#This Row],[22+]]</f>
        <v>0</v>
      </c>
      <c r="BL205" s="5">
        <f>P_A[[#This Row],[22+]]-P_A[[#This Row],[23+]]</f>
        <v>0</v>
      </c>
      <c r="BM205" s="5">
        <f>P_A[[#This Row],[23+]]-P_A[[#This Row],[24+]]</f>
        <v>0</v>
      </c>
      <c r="BN205" s="5">
        <f>P_A[[#This Row],[24+]]-P_A[[#This Row],[25+]]</f>
        <v>0</v>
      </c>
      <c r="BO205" s="5">
        <f>P_A[[#This Row],[25+]]-P_A[[#This Row],[26+]]</f>
        <v>0</v>
      </c>
      <c r="BP205" s="5">
        <f>P_A[[#This Row],[26+]]-P_A[[#This Row],[27+]]</f>
        <v>0</v>
      </c>
      <c r="BQ205" s="5">
        <f>P_A[[#This Row],[27+]]-P_A[[#This Row],[28+]]</f>
        <v>0</v>
      </c>
      <c r="BR205" s="5">
        <f>P_A[[#This Row],[28+]]-P_A[[#This Row],[29+]]</f>
        <v>0</v>
      </c>
      <c r="BS205" s="5">
        <f>P_A[[#This Row],[29+]]-P_A[[#This Row],[30+]]</f>
        <v>0</v>
      </c>
      <c r="BT205" s="5">
        <f>P_A[[#This Row],[30+]]-P_A[[#This Row],[31+]]</f>
        <v>0</v>
      </c>
      <c r="BU205" s="5">
        <f>P_A[[#This Row],[31+]]-P_A[[#This Row],[32+]]</f>
        <v>0</v>
      </c>
      <c r="BV205" s="5">
        <f>P_A[[#This Row],[32+]]-P_A[[#This Row],[33+]]</f>
        <v>0</v>
      </c>
      <c r="BW205" s="5">
        <f>P_A[[#This Row],[33+]]-P_A[[#This Row],[34+]]</f>
        <v>0</v>
      </c>
      <c r="BX205" s="5">
        <f>P_A[[#This Row],[34+]]-P_A[[#This Row],[35+]]</f>
        <v>0</v>
      </c>
      <c r="BY205" s="5">
        <f>P_A[[#This Row],[35+]]-P_A[[#This Row],[36+]]</f>
        <v>0</v>
      </c>
      <c r="BZ205" s="5">
        <f>P_A[[#This Row],[36+]]-P_A[[#This Row],[37+]]</f>
        <v>0</v>
      </c>
      <c r="CA205" s="5">
        <f>P_A[[#This Row],[37+]]-P_A[[#This Row],[38+]]</f>
        <v>0</v>
      </c>
      <c r="CB205" s="5">
        <f>P_A[[#This Row],[38+]]-P_A[[#This Row],[39+]]</f>
        <v>0</v>
      </c>
      <c r="CC205" s="5">
        <f>P_A[[#This Row],[39+]]-P_A[[#This Row],[40+]]</f>
        <v>0</v>
      </c>
      <c r="CD205" s="5">
        <f>P_A[[#This Row],[40+]]-P_A[[#This Row],[41+]]</f>
        <v>0</v>
      </c>
      <c r="CE205" s="5">
        <f>P_A[[#This Row],[41+]]-P_A[[#This Row],[42+]]</f>
        <v>0</v>
      </c>
      <c r="CF205" s="5">
        <f>P_A[[#This Row],[42+]]-P_A[[#This Row],[43+]]</f>
        <v>0</v>
      </c>
      <c r="CG205" s="5">
        <f>P_A[[#This Row],[43+]]-P_A[[#This Row],[44+]]</f>
        <v>0</v>
      </c>
      <c r="CH205" s="5">
        <f>P_A[[#This Row],[44+]]-P_A[[#This Row],[45+]]</f>
        <v>0</v>
      </c>
      <c r="CI205" s="5">
        <f>P_A[[#This Row],[45+]]-P_A[[#This Row],[46+]]</f>
        <v>0</v>
      </c>
      <c r="CJ205" s="5">
        <f>P_A[[#This Row],[46+]]-P_A[[#This Row],[47+]]</f>
        <v>0</v>
      </c>
      <c r="CK205" s="5">
        <f>P_A[[#This Row],[47+]]-P_A[[#This Row],[48+]]</f>
        <v>0</v>
      </c>
      <c r="CL205" s="5">
        <f>P_A[[#This Row],[48+]]-P_A[[#This Row],[49+]]</f>
        <v>0</v>
      </c>
    </row>
    <row r="206" spans="1:90" x14ac:dyDescent="0.25">
      <c r="AX206" s="5" t="e">
        <f>P_A[[#This Row],[8+]]-P_A[[#This Row],[9+]]</f>
        <v>#VALUE!</v>
      </c>
      <c r="AY206" s="5" t="e">
        <f>P_A[[#This Row],[9+]]-P_A[[#This Row],[10+]]</f>
        <v>#VALUE!</v>
      </c>
      <c r="AZ206" s="5" t="e">
        <f>P_A[[#This Row],[10+]]-P_A[[#This Row],[11+]]</f>
        <v>#VALUE!</v>
      </c>
      <c r="BA206" s="5" t="e">
        <f>P_A[[#This Row],[11+]]-P_A[[#This Row],[12+]]</f>
        <v>#VALUE!</v>
      </c>
      <c r="BB206" s="5" t="e">
        <f>P_A[[#This Row],[12+]]-P_A[[#This Row],[13+]]</f>
        <v>#VALUE!</v>
      </c>
      <c r="BC206" s="5" t="e">
        <f>P_A[[#This Row],[13+]]-P_A[[#This Row],[14+]]</f>
        <v>#VALUE!</v>
      </c>
      <c r="BD206" s="5" t="e">
        <f>P_A[[#This Row],[14+]]-P_A[[#This Row],[15+]]</f>
        <v>#VALUE!</v>
      </c>
      <c r="BE206" s="5" t="e">
        <f>P_A[[#This Row],[15+]]-P_A[[#This Row],[16+]]</f>
        <v>#VALUE!</v>
      </c>
      <c r="BF206" s="5" t="e">
        <f>P_A[[#This Row],[16+]]-P_A[[#This Row],[17+]]</f>
        <v>#VALUE!</v>
      </c>
      <c r="BG206" s="5" t="e">
        <f>P_A[[#This Row],[17+]]-P_A[[#This Row],[18+]]</f>
        <v>#VALUE!</v>
      </c>
      <c r="BH206" s="5" t="e">
        <f>P_A[[#This Row],[18+]]-P_A[[#This Row],[19+]]</f>
        <v>#VALUE!</v>
      </c>
      <c r="BI206" s="5" t="e">
        <f>P_A[[#This Row],[19+]]-P_A[[#This Row],[20+]]</f>
        <v>#VALUE!</v>
      </c>
      <c r="BJ206" s="5" t="e">
        <f>P_A[[#This Row],[20+]]-P_A[[#This Row],[21+]]</f>
        <v>#VALUE!</v>
      </c>
      <c r="BK206" s="5" t="e">
        <f>P_A[[#This Row],[21+]]-P_A[[#This Row],[22+]]</f>
        <v>#VALUE!</v>
      </c>
      <c r="BL206" s="5" t="e">
        <f>P_A[[#This Row],[22+]]-P_A[[#This Row],[23+]]</f>
        <v>#VALUE!</v>
      </c>
      <c r="BM206" s="5" t="e">
        <f>P_A[[#This Row],[23+]]-P_A[[#This Row],[24+]]</f>
        <v>#VALUE!</v>
      </c>
      <c r="BN206" s="5" t="e">
        <f>P_A[[#This Row],[24+]]-P_A[[#This Row],[25+]]</f>
        <v>#VALUE!</v>
      </c>
      <c r="BO206" s="5" t="e">
        <f>P_A[[#This Row],[25+]]-P_A[[#This Row],[26+]]</f>
        <v>#VALUE!</v>
      </c>
      <c r="BP206" s="5" t="e">
        <f>P_A[[#This Row],[26+]]-P_A[[#This Row],[27+]]</f>
        <v>#VALUE!</v>
      </c>
      <c r="BQ206" s="5" t="e">
        <f>P_A[[#This Row],[27+]]-P_A[[#This Row],[28+]]</f>
        <v>#VALUE!</v>
      </c>
      <c r="BR206" s="5" t="e">
        <f>P_A[[#This Row],[28+]]-P_A[[#This Row],[29+]]</f>
        <v>#VALUE!</v>
      </c>
      <c r="BS206" s="5" t="e">
        <f>P_A[[#This Row],[29+]]-P_A[[#This Row],[30+]]</f>
        <v>#VALUE!</v>
      </c>
      <c r="BT206" s="5" t="e">
        <f>P_A[[#This Row],[30+]]-P_A[[#This Row],[31+]]</f>
        <v>#VALUE!</v>
      </c>
      <c r="BU206" s="5" t="e">
        <f>P_A[[#This Row],[31+]]-P_A[[#This Row],[32+]]</f>
        <v>#VALUE!</v>
      </c>
      <c r="BV206" s="5" t="e">
        <f>P_A[[#This Row],[32+]]-P_A[[#This Row],[33+]]</f>
        <v>#VALUE!</v>
      </c>
      <c r="BW206" s="5" t="e">
        <f>P_A[[#This Row],[33+]]-P_A[[#This Row],[34+]]</f>
        <v>#VALUE!</v>
      </c>
      <c r="BX206" s="5" t="e">
        <f>P_A[[#This Row],[34+]]-P_A[[#This Row],[35+]]</f>
        <v>#VALUE!</v>
      </c>
      <c r="BY206" s="5" t="e">
        <f>P_A[[#This Row],[35+]]-P_A[[#This Row],[36+]]</f>
        <v>#VALUE!</v>
      </c>
      <c r="BZ206" s="5" t="e">
        <f>P_A[[#This Row],[36+]]-P_A[[#This Row],[37+]]</f>
        <v>#VALUE!</v>
      </c>
      <c r="CA206" s="5" t="e">
        <f>P_A[[#This Row],[37+]]-P_A[[#This Row],[38+]]</f>
        <v>#VALUE!</v>
      </c>
      <c r="CB206" s="5" t="e">
        <f>P_A[[#This Row],[38+]]-P_A[[#This Row],[39+]]</f>
        <v>#VALUE!</v>
      </c>
      <c r="CC206" s="5" t="e">
        <f>P_A[[#This Row],[39+]]-P_A[[#This Row],[40+]]</f>
        <v>#VALUE!</v>
      </c>
      <c r="CD206" s="5" t="e">
        <f>P_A[[#This Row],[40+]]-P_A[[#This Row],[41+]]</f>
        <v>#VALUE!</v>
      </c>
      <c r="CE206" s="5" t="e">
        <f>P_A[[#This Row],[41+]]-P_A[[#This Row],[42+]]</f>
        <v>#VALUE!</v>
      </c>
      <c r="CF206" s="5" t="e">
        <f>P_A[[#This Row],[42+]]-P_A[[#This Row],[43+]]</f>
        <v>#VALUE!</v>
      </c>
      <c r="CG206" s="5" t="e">
        <f>P_A[[#This Row],[43+]]-P_A[[#This Row],[44+]]</f>
        <v>#VALUE!</v>
      </c>
      <c r="CH206" s="5" t="e">
        <f>P_A[[#This Row],[44+]]-P_A[[#This Row],[45+]]</f>
        <v>#VALUE!</v>
      </c>
      <c r="CI206" s="5" t="e">
        <f>P_A[[#This Row],[45+]]-P_A[[#This Row],[46+]]</f>
        <v>#VALUE!</v>
      </c>
      <c r="CJ206" s="5" t="e">
        <f>P_A[[#This Row],[46+]]-P_A[[#This Row],[47+]]</f>
        <v>#VALUE!</v>
      </c>
      <c r="CK206" s="5" t="e">
        <f>P_A[[#This Row],[47+]]-P_A[[#This Row],[48+]]</f>
        <v>#VALUE!</v>
      </c>
      <c r="CL206" s="5" t="e">
        <f>P_A[[#This Row],[48+]]-P_A[[#This Row],[49+]]</f>
        <v>#VALUE!</v>
      </c>
    </row>
    <row r="207" spans="1:90" x14ac:dyDescent="0.25">
      <c r="AX207" s="5" t="e">
        <f>P_A[[#This Row],[8+]]-P_A[[#This Row],[9+]]</f>
        <v>#VALUE!</v>
      </c>
      <c r="AY207" s="5" t="e">
        <f>P_A[[#This Row],[9+]]-P_A[[#This Row],[10+]]</f>
        <v>#VALUE!</v>
      </c>
      <c r="AZ207" s="5" t="e">
        <f>P_A[[#This Row],[10+]]-P_A[[#This Row],[11+]]</f>
        <v>#VALUE!</v>
      </c>
      <c r="BA207" s="5" t="e">
        <f>P_A[[#This Row],[11+]]-P_A[[#This Row],[12+]]</f>
        <v>#VALUE!</v>
      </c>
      <c r="BB207" s="5" t="e">
        <f>P_A[[#This Row],[12+]]-P_A[[#This Row],[13+]]</f>
        <v>#VALUE!</v>
      </c>
      <c r="BC207" s="5" t="e">
        <f>P_A[[#This Row],[13+]]-P_A[[#This Row],[14+]]</f>
        <v>#VALUE!</v>
      </c>
      <c r="BD207" s="5" t="e">
        <f>P_A[[#This Row],[14+]]-P_A[[#This Row],[15+]]</f>
        <v>#VALUE!</v>
      </c>
      <c r="BE207" s="5" t="e">
        <f>P_A[[#This Row],[15+]]-P_A[[#This Row],[16+]]</f>
        <v>#VALUE!</v>
      </c>
      <c r="BF207" s="5" t="e">
        <f>P_A[[#This Row],[16+]]-P_A[[#This Row],[17+]]</f>
        <v>#VALUE!</v>
      </c>
      <c r="BG207" s="5" t="e">
        <f>P_A[[#This Row],[17+]]-P_A[[#This Row],[18+]]</f>
        <v>#VALUE!</v>
      </c>
      <c r="BH207" s="5" t="e">
        <f>P_A[[#This Row],[18+]]-P_A[[#This Row],[19+]]</f>
        <v>#VALUE!</v>
      </c>
      <c r="BI207" s="5" t="e">
        <f>P_A[[#This Row],[19+]]-P_A[[#This Row],[20+]]</f>
        <v>#VALUE!</v>
      </c>
      <c r="BJ207" s="5" t="e">
        <f>P_A[[#This Row],[20+]]-P_A[[#This Row],[21+]]</f>
        <v>#VALUE!</v>
      </c>
      <c r="BK207" s="5" t="e">
        <f>P_A[[#This Row],[21+]]-P_A[[#This Row],[22+]]</f>
        <v>#VALUE!</v>
      </c>
      <c r="BL207" s="5" t="e">
        <f>P_A[[#This Row],[22+]]-P_A[[#This Row],[23+]]</f>
        <v>#VALUE!</v>
      </c>
      <c r="BM207" s="5" t="e">
        <f>P_A[[#This Row],[23+]]-P_A[[#This Row],[24+]]</f>
        <v>#VALUE!</v>
      </c>
      <c r="BN207" s="5" t="e">
        <f>P_A[[#This Row],[24+]]-P_A[[#This Row],[25+]]</f>
        <v>#VALUE!</v>
      </c>
      <c r="BO207" s="5" t="e">
        <f>P_A[[#This Row],[25+]]-P_A[[#This Row],[26+]]</f>
        <v>#VALUE!</v>
      </c>
      <c r="BP207" s="5" t="e">
        <f>P_A[[#This Row],[26+]]-P_A[[#This Row],[27+]]</f>
        <v>#VALUE!</v>
      </c>
      <c r="BQ207" s="5" t="e">
        <f>P_A[[#This Row],[27+]]-P_A[[#This Row],[28+]]</f>
        <v>#VALUE!</v>
      </c>
      <c r="BR207" s="5" t="e">
        <f>P_A[[#This Row],[28+]]-P_A[[#This Row],[29+]]</f>
        <v>#VALUE!</v>
      </c>
      <c r="BS207" s="5" t="e">
        <f>P_A[[#This Row],[29+]]-P_A[[#This Row],[30+]]</f>
        <v>#VALUE!</v>
      </c>
      <c r="BT207" s="5" t="e">
        <f>P_A[[#This Row],[30+]]-P_A[[#This Row],[31+]]</f>
        <v>#VALUE!</v>
      </c>
      <c r="BU207" s="5" t="e">
        <f>P_A[[#This Row],[31+]]-P_A[[#This Row],[32+]]</f>
        <v>#VALUE!</v>
      </c>
      <c r="BV207" s="5" t="e">
        <f>P_A[[#This Row],[32+]]-P_A[[#This Row],[33+]]</f>
        <v>#VALUE!</v>
      </c>
      <c r="BW207" s="5" t="e">
        <f>P_A[[#This Row],[33+]]-P_A[[#This Row],[34+]]</f>
        <v>#VALUE!</v>
      </c>
      <c r="BX207" s="5" t="e">
        <f>P_A[[#This Row],[34+]]-P_A[[#This Row],[35+]]</f>
        <v>#VALUE!</v>
      </c>
      <c r="BY207" s="5" t="e">
        <f>P_A[[#This Row],[35+]]-P_A[[#This Row],[36+]]</f>
        <v>#VALUE!</v>
      </c>
      <c r="BZ207" s="5" t="e">
        <f>P_A[[#This Row],[36+]]-P_A[[#This Row],[37+]]</f>
        <v>#VALUE!</v>
      </c>
      <c r="CA207" s="5" t="e">
        <f>P_A[[#This Row],[37+]]-P_A[[#This Row],[38+]]</f>
        <v>#VALUE!</v>
      </c>
      <c r="CB207" s="5" t="e">
        <f>P_A[[#This Row],[38+]]-P_A[[#This Row],[39+]]</f>
        <v>#VALUE!</v>
      </c>
      <c r="CC207" s="5" t="e">
        <f>P_A[[#This Row],[39+]]-P_A[[#This Row],[40+]]</f>
        <v>#VALUE!</v>
      </c>
      <c r="CD207" s="5" t="e">
        <f>P_A[[#This Row],[40+]]-P_A[[#This Row],[41+]]</f>
        <v>#VALUE!</v>
      </c>
      <c r="CE207" s="5" t="e">
        <f>P_A[[#This Row],[41+]]-P_A[[#This Row],[42+]]</f>
        <v>#VALUE!</v>
      </c>
      <c r="CF207" s="5" t="e">
        <f>P_A[[#This Row],[42+]]-P_A[[#This Row],[43+]]</f>
        <v>#VALUE!</v>
      </c>
      <c r="CG207" s="5" t="e">
        <f>P_A[[#This Row],[43+]]-P_A[[#This Row],[44+]]</f>
        <v>#VALUE!</v>
      </c>
      <c r="CH207" s="5" t="e">
        <f>P_A[[#This Row],[44+]]-P_A[[#This Row],[45+]]</f>
        <v>#VALUE!</v>
      </c>
      <c r="CI207" s="5" t="e">
        <f>P_A[[#This Row],[45+]]-P_A[[#This Row],[46+]]</f>
        <v>#VALUE!</v>
      </c>
      <c r="CJ207" s="5" t="e">
        <f>P_A[[#This Row],[46+]]-P_A[[#This Row],[47+]]</f>
        <v>#VALUE!</v>
      </c>
      <c r="CK207" s="5" t="e">
        <f>P_A[[#This Row],[47+]]-P_A[[#This Row],[48+]]</f>
        <v>#VALUE!</v>
      </c>
      <c r="CL207" s="5" t="e">
        <f>P_A[[#This Row],[48+]]-P_A[[#This Row],[49+]]</f>
        <v>#VALUE!</v>
      </c>
    </row>
    <row r="208" spans="1:90" x14ac:dyDescent="0.25">
      <c r="AX208" s="5" t="e">
        <f>P_A[[#This Row],[8+]]-P_A[[#This Row],[9+]]</f>
        <v>#VALUE!</v>
      </c>
      <c r="AY208" s="5" t="e">
        <f>P_A[[#This Row],[9+]]-P_A[[#This Row],[10+]]</f>
        <v>#VALUE!</v>
      </c>
      <c r="AZ208" s="5" t="e">
        <f>P_A[[#This Row],[10+]]-P_A[[#This Row],[11+]]</f>
        <v>#VALUE!</v>
      </c>
      <c r="BA208" s="5" t="e">
        <f>P_A[[#This Row],[11+]]-P_A[[#This Row],[12+]]</f>
        <v>#VALUE!</v>
      </c>
      <c r="BB208" s="5" t="e">
        <f>P_A[[#This Row],[12+]]-P_A[[#This Row],[13+]]</f>
        <v>#VALUE!</v>
      </c>
      <c r="BC208" s="5" t="e">
        <f>P_A[[#This Row],[13+]]-P_A[[#This Row],[14+]]</f>
        <v>#VALUE!</v>
      </c>
      <c r="BD208" s="5" t="e">
        <f>P_A[[#This Row],[14+]]-P_A[[#This Row],[15+]]</f>
        <v>#VALUE!</v>
      </c>
      <c r="BE208" s="5" t="e">
        <f>P_A[[#This Row],[15+]]-P_A[[#This Row],[16+]]</f>
        <v>#VALUE!</v>
      </c>
      <c r="BF208" s="5" t="e">
        <f>P_A[[#This Row],[16+]]-P_A[[#This Row],[17+]]</f>
        <v>#VALUE!</v>
      </c>
      <c r="BG208" s="5" t="e">
        <f>P_A[[#This Row],[17+]]-P_A[[#This Row],[18+]]</f>
        <v>#VALUE!</v>
      </c>
      <c r="BH208" s="5" t="e">
        <f>P_A[[#This Row],[18+]]-P_A[[#This Row],[19+]]</f>
        <v>#VALUE!</v>
      </c>
      <c r="BI208" s="5" t="e">
        <f>P_A[[#This Row],[19+]]-P_A[[#This Row],[20+]]</f>
        <v>#VALUE!</v>
      </c>
      <c r="BJ208" s="5" t="e">
        <f>P_A[[#This Row],[20+]]-P_A[[#This Row],[21+]]</f>
        <v>#VALUE!</v>
      </c>
      <c r="BK208" s="5" t="e">
        <f>P_A[[#This Row],[21+]]-P_A[[#This Row],[22+]]</f>
        <v>#VALUE!</v>
      </c>
      <c r="BL208" s="5" t="e">
        <f>P_A[[#This Row],[22+]]-P_A[[#This Row],[23+]]</f>
        <v>#VALUE!</v>
      </c>
      <c r="BM208" s="5" t="e">
        <f>P_A[[#This Row],[23+]]-P_A[[#This Row],[24+]]</f>
        <v>#VALUE!</v>
      </c>
      <c r="BN208" s="5" t="e">
        <f>P_A[[#This Row],[24+]]-P_A[[#This Row],[25+]]</f>
        <v>#VALUE!</v>
      </c>
      <c r="BO208" s="5" t="e">
        <f>P_A[[#This Row],[25+]]-P_A[[#This Row],[26+]]</f>
        <v>#VALUE!</v>
      </c>
      <c r="BP208" s="5" t="e">
        <f>P_A[[#This Row],[26+]]-P_A[[#This Row],[27+]]</f>
        <v>#VALUE!</v>
      </c>
      <c r="BQ208" s="5" t="e">
        <f>P_A[[#This Row],[27+]]-P_A[[#This Row],[28+]]</f>
        <v>#VALUE!</v>
      </c>
      <c r="BR208" s="5" t="e">
        <f>P_A[[#This Row],[28+]]-P_A[[#This Row],[29+]]</f>
        <v>#VALUE!</v>
      </c>
      <c r="BS208" s="5" t="e">
        <f>P_A[[#This Row],[29+]]-P_A[[#This Row],[30+]]</f>
        <v>#VALUE!</v>
      </c>
      <c r="BT208" s="5" t="e">
        <f>P_A[[#This Row],[30+]]-P_A[[#This Row],[31+]]</f>
        <v>#VALUE!</v>
      </c>
      <c r="BU208" s="5" t="e">
        <f>P_A[[#This Row],[31+]]-P_A[[#This Row],[32+]]</f>
        <v>#VALUE!</v>
      </c>
      <c r="BV208" s="5" t="e">
        <f>P_A[[#This Row],[32+]]-P_A[[#This Row],[33+]]</f>
        <v>#VALUE!</v>
      </c>
      <c r="BW208" s="5" t="e">
        <f>P_A[[#This Row],[33+]]-P_A[[#This Row],[34+]]</f>
        <v>#VALUE!</v>
      </c>
      <c r="BX208" s="5" t="e">
        <f>P_A[[#This Row],[34+]]-P_A[[#This Row],[35+]]</f>
        <v>#VALUE!</v>
      </c>
      <c r="BY208" s="5" t="e">
        <f>P_A[[#This Row],[35+]]-P_A[[#This Row],[36+]]</f>
        <v>#VALUE!</v>
      </c>
      <c r="BZ208" s="5" t="e">
        <f>P_A[[#This Row],[36+]]-P_A[[#This Row],[37+]]</f>
        <v>#VALUE!</v>
      </c>
      <c r="CA208" s="5" t="e">
        <f>P_A[[#This Row],[37+]]-P_A[[#This Row],[38+]]</f>
        <v>#VALUE!</v>
      </c>
      <c r="CB208" s="5" t="e">
        <f>P_A[[#This Row],[38+]]-P_A[[#This Row],[39+]]</f>
        <v>#VALUE!</v>
      </c>
      <c r="CC208" s="5" t="e">
        <f>P_A[[#This Row],[39+]]-P_A[[#This Row],[40+]]</f>
        <v>#VALUE!</v>
      </c>
      <c r="CD208" s="5" t="e">
        <f>P_A[[#This Row],[40+]]-P_A[[#This Row],[41+]]</f>
        <v>#VALUE!</v>
      </c>
      <c r="CE208" s="5" t="e">
        <f>P_A[[#This Row],[41+]]-P_A[[#This Row],[42+]]</f>
        <v>#VALUE!</v>
      </c>
      <c r="CF208" s="5" t="e">
        <f>P_A[[#This Row],[42+]]-P_A[[#This Row],[43+]]</f>
        <v>#VALUE!</v>
      </c>
      <c r="CG208" s="5" t="e">
        <f>P_A[[#This Row],[43+]]-P_A[[#This Row],[44+]]</f>
        <v>#VALUE!</v>
      </c>
      <c r="CH208" s="5" t="e">
        <f>P_A[[#This Row],[44+]]-P_A[[#This Row],[45+]]</f>
        <v>#VALUE!</v>
      </c>
      <c r="CI208" s="5" t="e">
        <f>P_A[[#This Row],[45+]]-P_A[[#This Row],[46+]]</f>
        <v>#VALUE!</v>
      </c>
      <c r="CJ208" s="5" t="e">
        <f>P_A[[#This Row],[46+]]-P_A[[#This Row],[47+]]</f>
        <v>#VALUE!</v>
      </c>
      <c r="CK208" s="5" t="e">
        <f>P_A[[#This Row],[47+]]-P_A[[#This Row],[48+]]</f>
        <v>#VALUE!</v>
      </c>
      <c r="CL208" s="5" t="e">
        <f>P_A[[#This Row],[48+]]-P_A[[#This Row],[49+]]</f>
        <v>#VALUE!</v>
      </c>
    </row>
    <row r="209" spans="50:90" x14ac:dyDescent="0.25">
      <c r="AX209" s="5" t="e">
        <f>P_A[[#This Row],[8+]]-P_A[[#This Row],[9+]]</f>
        <v>#VALUE!</v>
      </c>
      <c r="AY209" s="5" t="e">
        <f>P_A[[#This Row],[9+]]-P_A[[#This Row],[10+]]</f>
        <v>#VALUE!</v>
      </c>
      <c r="AZ209" s="5" t="e">
        <f>P_A[[#This Row],[10+]]-P_A[[#This Row],[11+]]</f>
        <v>#VALUE!</v>
      </c>
      <c r="BA209" s="5" t="e">
        <f>P_A[[#This Row],[11+]]-P_A[[#This Row],[12+]]</f>
        <v>#VALUE!</v>
      </c>
      <c r="BB209" s="5" t="e">
        <f>P_A[[#This Row],[12+]]-P_A[[#This Row],[13+]]</f>
        <v>#VALUE!</v>
      </c>
      <c r="BC209" s="5" t="e">
        <f>P_A[[#This Row],[13+]]-P_A[[#This Row],[14+]]</f>
        <v>#VALUE!</v>
      </c>
      <c r="BD209" s="5" t="e">
        <f>P_A[[#This Row],[14+]]-P_A[[#This Row],[15+]]</f>
        <v>#VALUE!</v>
      </c>
      <c r="BE209" s="5" t="e">
        <f>P_A[[#This Row],[15+]]-P_A[[#This Row],[16+]]</f>
        <v>#VALUE!</v>
      </c>
      <c r="BF209" s="5" t="e">
        <f>P_A[[#This Row],[16+]]-P_A[[#This Row],[17+]]</f>
        <v>#VALUE!</v>
      </c>
      <c r="BG209" s="5" t="e">
        <f>P_A[[#This Row],[17+]]-P_A[[#This Row],[18+]]</f>
        <v>#VALUE!</v>
      </c>
      <c r="BH209" s="5" t="e">
        <f>P_A[[#This Row],[18+]]-P_A[[#This Row],[19+]]</f>
        <v>#VALUE!</v>
      </c>
      <c r="BI209" s="5" t="e">
        <f>P_A[[#This Row],[19+]]-P_A[[#This Row],[20+]]</f>
        <v>#VALUE!</v>
      </c>
      <c r="BJ209" s="5" t="e">
        <f>P_A[[#This Row],[20+]]-P_A[[#This Row],[21+]]</f>
        <v>#VALUE!</v>
      </c>
      <c r="BK209" s="5" t="e">
        <f>P_A[[#This Row],[21+]]-P_A[[#This Row],[22+]]</f>
        <v>#VALUE!</v>
      </c>
      <c r="BL209" s="5" t="e">
        <f>P_A[[#This Row],[22+]]-P_A[[#This Row],[23+]]</f>
        <v>#VALUE!</v>
      </c>
      <c r="BM209" s="5" t="e">
        <f>P_A[[#This Row],[23+]]-P_A[[#This Row],[24+]]</f>
        <v>#VALUE!</v>
      </c>
      <c r="BN209" s="5" t="e">
        <f>P_A[[#This Row],[24+]]-P_A[[#This Row],[25+]]</f>
        <v>#VALUE!</v>
      </c>
      <c r="BO209" s="5" t="e">
        <f>P_A[[#This Row],[25+]]-P_A[[#This Row],[26+]]</f>
        <v>#VALUE!</v>
      </c>
      <c r="BP209" s="5" t="e">
        <f>P_A[[#This Row],[26+]]-P_A[[#This Row],[27+]]</f>
        <v>#VALUE!</v>
      </c>
      <c r="BQ209" s="5" t="e">
        <f>P_A[[#This Row],[27+]]-P_A[[#This Row],[28+]]</f>
        <v>#VALUE!</v>
      </c>
      <c r="BR209" s="5" t="e">
        <f>P_A[[#This Row],[28+]]-P_A[[#This Row],[29+]]</f>
        <v>#VALUE!</v>
      </c>
      <c r="BS209" s="5" t="e">
        <f>P_A[[#This Row],[29+]]-P_A[[#This Row],[30+]]</f>
        <v>#VALUE!</v>
      </c>
      <c r="BT209" s="5" t="e">
        <f>P_A[[#This Row],[30+]]-P_A[[#This Row],[31+]]</f>
        <v>#VALUE!</v>
      </c>
      <c r="BU209" s="5" t="e">
        <f>P_A[[#This Row],[31+]]-P_A[[#This Row],[32+]]</f>
        <v>#VALUE!</v>
      </c>
      <c r="BV209" s="5" t="e">
        <f>P_A[[#This Row],[32+]]-P_A[[#This Row],[33+]]</f>
        <v>#VALUE!</v>
      </c>
      <c r="BW209" s="5" t="e">
        <f>P_A[[#This Row],[33+]]-P_A[[#This Row],[34+]]</f>
        <v>#VALUE!</v>
      </c>
      <c r="BX209" s="5" t="e">
        <f>P_A[[#This Row],[34+]]-P_A[[#This Row],[35+]]</f>
        <v>#VALUE!</v>
      </c>
      <c r="BY209" s="5" t="e">
        <f>P_A[[#This Row],[35+]]-P_A[[#This Row],[36+]]</f>
        <v>#VALUE!</v>
      </c>
      <c r="BZ209" s="5" t="e">
        <f>P_A[[#This Row],[36+]]-P_A[[#This Row],[37+]]</f>
        <v>#VALUE!</v>
      </c>
      <c r="CA209" s="5" t="e">
        <f>P_A[[#This Row],[37+]]-P_A[[#This Row],[38+]]</f>
        <v>#VALUE!</v>
      </c>
      <c r="CB209" s="5" t="e">
        <f>P_A[[#This Row],[38+]]-P_A[[#This Row],[39+]]</f>
        <v>#VALUE!</v>
      </c>
      <c r="CC209" s="5" t="e">
        <f>P_A[[#This Row],[39+]]-P_A[[#This Row],[40+]]</f>
        <v>#VALUE!</v>
      </c>
      <c r="CD209" s="5" t="e">
        <f>P_A[[#This Row],[40+]]-P_A[[#This Row],[41+]]</f>
        <v>#VALUE!</v>
      </c>
      <c r="CE209" s="5" t="e">
        <f>P_A[[#This Row],[41+]]-P_A[[#This Row],[42+]]</f>
        <v>#VALUE!</v>
      </c>
      <c r="CF209" s="5" t="e">
        <f>P_A[[#This Row],[42+]]-P_A[[#This Row],[43+]]</f>
        <v>#VALUE!</v>
      </c>
      <c r="CG209" s="5" t="e">
        <f>P_A[[#This Row],[43+]]-P_A[[#This Row],[44+]]</f>
        <v>#VALUE!</v>
      </c>
      <c r="CH209" s="5" t="e">
        <f>P_A[[#This Row],[44+]]-P_A[[#This Row],[45+]]</f>
        <v>#VALUE!</v>
      </c>
      <c r="CI209" s="5" t="e">
        <f>P_A[[#This Row],[45+]]-P_A[[#This Row],[46+]]</f>
        <v>#VALUE!</v>
      </c>
      <c r="CJ209" s="5" t="e">
        <f>P_A[[#This Row],[46+]]-P_A[[#This Row],[47+]]</f>
        <v>#VALUE!</v>
      </c>
      <c r="CK209" s="5" t="e">
        <f>P_A[[#This Row],[47+]]-P_A[[#This Row],[48+]]</f>
        <v>#VALUE!</v>
      </c>
      <c r="CL209" s="5" t="e">
        <f>P_A[[#This Row],[48+]]-P_A[[#This Row],[49+]]</f>
        <v>#VALUE!</v>
      </c>
    </row>
    <row r="210" spans="50:90" x14ac:dyDescent="0.25">
      <c r="AX210" s="5" t="e">
        <f>P_A[[#This Row],[8+]]-P_A[[#This Row],[9+]]</f>
        <v>#VALUE!</v>
      </c>
      <c r="AY210" s="5" t="e">
        <f>P_A[[#This Row],[9+]]-P_A[[#This Row],[10+]]</f>
        <v>#VALUE!</v>
      </c>
      <c r="AZ210" s="5" t="e">
        <f>P_A[[#This Row],[10+]]-P_A[[#This Row],[11+]]</f>
        <v>#VALUE!</v>
      </c>
      <c r="BA210" s="5" t="e">
        <f>P_A[[#This Row],[11+]]-P_A[[#This Row],[12+]]</f>
        <v>#VALUE!</v>
      </c>
      <c r="BB210" s="5" t="e">
        <f>P_A[[#This Row],[12+]]-P_A[[#This Row],[13+]]</f>
        <v>#VALUE!</v>
      </c>
      <c r="BC210" s="5" t="e">
        <f>P_A[[#This Row],[13+]]-P_A[[#This Row],[14+]]</f>
        <v>#VALUE!</v>
      </c>
      <c r="BD210" s="5" t="e">
        <f>P_A[[#This Row],[14+]]-P_A[[#This Row],[15+]]</f>
        <v>#VALUE!</v>
      </c>
      <c r="BE210" s="5" t="e">
        <f>P_A[[#This Row],[15+]]-P_A[[#This Row],[16+]]</f>
        <v>#VALUE!</v>
      </c>
      <c r="BF210" s="5" t="e">
        <f>P_A[[#This Row],[16+]]-P_A[[#This Row],[17+]]</f>
        <v>#VALUE!</v>
      </c>
      <c r="BG210" s="5" t="e">
        <f>P_A[[#This Row],[17+]]-P_A[[#This Row],[18+]]</f>
        <v>#VALUE!</v>
      </c>
      <c r="BH210" s="5" t="e">
        <f>P_A[[#This Row],[18+]]-P_A[[#This Row],[19+]]</f>
        <v>#VALUE!</v>
      </c>
      <c r="BI210" s="5" t="e">
        <f>P_A[[#This Row],[19+]]-P_A[[#This Row],[20+]]</f>
        <v>#VALUE!</v>
      </c>
      <c r="BJ210" s="5" t="e">
        <f>P_A[[#This Row],[20+]]-P_A[[#This Row],[21+]]</f>
        <v>#VALUE!</v>
      </c>
      <c r="BK210" s="5" t="e">
        <f>P_A[[#This Row],[21+]]-P_A[[#This Row],[22+]]</f>
        <v>#VALUE!</v>
      </c>
      <c r="BL210" s="5" t="e">
        <f>P_A[[#This Row],[22+]]-P_A[[#This Row],[23+]]</f>
        <v>#VALUE!</v>
      </c>
      <c r="BM210" s="5" t="e">
        <f>P_A[[#This Row],[23+]]-P_A[[#This Row],[24+]]</f>
        <v>#VALUE!</v>
      </c>
      <c r="BN210" s="5" t="e">
        <f>P_A[[#This Row],[24+]]-P_A[[#This Row],[25+]]</f>
        <v>#VALUE!</v>
      </c>
      <c r="BO210" s="5" t="e">
        <f>P_A[[#This Row],[25+]]-P_A[[#This Row],[26+]]</f>
        <v>#VALUE!</v>
      </c>
      <c r="BP210" s="5" t="e">
        <f>P_A[[#This Row],[26+]]-P_A[[#This Row],[27+]]</f>
        <v>#VALUE!</v>
      </c>
      <c r="BQ210" s="5" t="e">
        <f>P_A[[#This Row],[27+]]-P_A[[#This Row],[28+]]</f>
        <v>#VALUE!</v>
      </c>
      <c r="BR210" s="5" t="e">
        <f>P_A[[#This Row],[28+]]-P_A[[#This Row],[29+]]</f>
        <v>#VALUE!</v>
      </c>
      <c r="BS210" s="5" t="e">
        <f>P_A[[#This Row],[29+]]-P_A[[#This Row],[30+]]</f>
        <v>#VALUE!</v>
      </c>
      <c r="BT210" s="5" t="e">
        <f>P_A[[#This Row],[30+]]-P_A[[#This Row],[31+]]</f>
        <v>#VALUE!</v>
      </c>
      <c r="BU210" s="5" t="e">
        <f>P_A[[#This Row],[31+]]-P_A[[#This Row],[32+]]</f>
        <v>#VALUE!</v>
      </c>
      <c r="BV210" s="5" t="e">
        <f>P_A[[#This Row],[32+]]-P_A[[#This Row],[33+]]</f>
        <v>#VALUE!</v>
      </c>
      <c r="BW210" s="5" t="e">
        <f>P_A[[#This Row],[33+]]-P_A[[#This Row],[34+]]</f>
        <v>#VALUE!</v>
      </c>
      <c r="BX210" s="5" t="e">
        <f>P_A[[#This Row],[34+]]-P_A[[#This Row],[35+]]</f>
        <v>#VALUE!</v>
      </c>
      <c r="BY210" s="5" t="e">
        <f>P_A[[#This Row],[35+]]-P_A[[#This Row],[36+]]</f>
        <v>#VALUE!</v>
      </c>
      <c r="BZ210" s="5" t="e">
        <f>P_A[[#This Row],[36+]]-P_A[[#This Row],[37+]]</f>
        <v>#VALUE!</v>
      </c>
      <c r="CA210" s="5" t="e">
        <f>P_A[[#This Row],[37+]]-P_A[[#This Row],[38+]]</f>
        <v>#VALUE!</v>
      </c>
      <c r="CB210" s="5" t="e">
        <f>P_A[[#This Row],[38+]]-P_A[[#This Row],[39+]]</f>
        <v>#VALUE!</v>
      </c>
      <c r="CC210" s="5" t="e">
        <f>P_A[[#This Row],[39+]]-P_A[[#This Row],[40+]]</f>
        <v>#VALUE!</v>
      </c>
      <c r="CD210" s="5" t="e">
        <f>P_A[[#This Row],[40+]]-P_A[[#This Row],[41+]]</f>
        <v>#VALUE!</v>
      </c>
      <c r="CE210" s="5" t="e">
        <f>P_A[[#This Row],[41+]]-P_A[[#This Row],[42+]]</f>
        <v>#VALUE!</v>
      </c>
      <c r="CF210" s="5" t="e">
        <f>P_A[[#This Row],[42+]]-P_A[[#This Row],[43+]]</f>
        <v>#VALUE!</v>
      </c>
      <c r="CG210" s="5" t="e">
        <f>P_A[[#This Row],[43+]]-P_A[[#This Row],[44+]]</f>
        <v>#VALUE!</v>
      </c>
      <c r="CH210" s="5" t="e">
        <f>P_A[[#This Row],[44+]]-P_A[[#This Row],[45+]]</f>
        <v>#VALUE!</v>
      </c>
      <c r="CI210" s="5" t="e">
        <f>P_A[[#This Row],[45+]]-P_A[[#This Row],[46+]]</f>
        <v>#VALUE!</v>
      </c>
      <c r="CJ210" s="5" t="e">
        <f>P_A[[#This Row],[46+]]-P_A[[#This Row],[47+]]</f>
        <v>#VALUE!</v>
      </c>
      <c r="CK210" s="5" t="e">
        <f>P_A[[#This Row],[47+]]-P_A[[#This Row],[48+]]</f>
        <v>#VALUE!</v>
      </c>
      <c r="CL210" s="5" t="e">
        <f>P_A[[#This Row],[48+]]-P_A[[#This Row],[49+]]</f>
        <v>#VALUE!</v>
      </c>
    </row>
    <row r="211" spans="50:90" x14ac:dyDescent="0.25">
      <c r="AX211" s="5" t="e">
        <f>P_A[[#This Row],[8+]]-P_A[[#This Row],[9+]]</f>
        <v>#VALUE!</v>
      </c>
      <c r="AY211" s="5" t="e">
        <f>P_A[[#This Row],[9+]]-P_A[[#This Row],[10+]]</f>
        <v>#VALUE!</v>
      </c>
      <c r="AZ211" s="5" t="e">
        <f>P_A[[#This Row],[10+]]-P_A[[#This Row],[11+]]</f>
        <v>#VALUE!</v>
      </c>
      <c r="BA211" s="5" t="e">
        <f>P_A[[#This Row],[11+]]-P_A[[#This Row],[12+]]</f>
        <v>#VALUE!</v>
      </c>
      <c r="BB211" s="5" t="e">
        <f>P_A[[#This Row],[12+]]-P_A[[#This Row],[13+]]</f>
        <v>#VALUE!</v>
      </c>
      <c r="BC211" s="5" t="e">
        <f>P_A[[#This Row],[13+]]-P_A[[#This Row],[14+]]</f>
        <v>#VALUE!</v>
      </c>
      <c r="BD211" s="5" t="e">
        <f>P_A[[#This Row],[14+]]-P_A[[#This Row],[15+]]</f>
        <v>#VALUE!</v>
      </c>
      <c r="BE211" s="5" t="e">
        <f>P_A[[#This Row],[15+]]-P_A[[#This Row],[16+]]</f>
        <v>#VALUE!</v>
      </c>
      <c r="BF211" s="5" t="e">
        <f>P_A[[#This Row],[16+]]-P_A[[#This Row],[17+]]</f>
        <v>#VALUE!</v>
      </c>
      <c r="BG211" s="5" t="e">
        <f>P_A[[#This Row],[17+]]-P_A[[#This Row],[18+]]</f>
        <v>#VALUE!</v>
      </c>
      <c r="BH211" s="5" t="e">
        <f>P_A[[#This Row],[18+]]-P_A[[#This Row],[19+]]</f>
        <v>#VALUE!</v>
      </c>
      <c r="BI211" s="5" t="e">
        <f>P_A[[#This Row],[19+]]-P_A[[#This Row],[20+]]</f>
        <v>#VALUE!</v>
      </c>
      <c r="BJ211" s="5" t="e">
        <f>P_A[[#This Row],[20+]]-P_A[[#This Row],[21+]]</f>
        <v>#VALUE!</v>
      </c>
      <c r="BK211" s="5" t="e">
        <f>P_A[[#This Row],[21+]]-P_A[[#This Row],[22+]]</f>
        <v>#VALUE!</v>
      </c>
      <c r="BL211" s="5" t="e">
        <f>P_A[[#This Row],[22+]]-P_A[[#This Row],[23+]]</f>
        <v>#VALUE!</v>
      </c>
      <c r="BM211" s="5" t="e">
        <f>P_A[[#This Row],[23+]]-P_A[[#This Row],[24+]]</f>
        <v>#VALUE!</v>
      </c>
      <c r="BN211" s="5" t="e">
        <f>P_A[[#This Row],[24+]]-P_A[[#This Row],[25+]]</f>
        <v>#VALUE!</v>
      </c>
      <c r="BO211" s="5" t="e">
        <f>P_A[[#This Row],[25+]]-P_A[[#This Row],[26+]]</f>
        <v>#VALUE!</v>
      </c>
      <c r="BP211" s="5" t="e">
        <f>P_A[[#This Row],[26+]]-P_A[[#This Row],[27+]]</f>
        <v>#VALUE!</v>
      </c>
      <c r="BQ211" s="5" t="e">
        <f>P_A[[#This Row],[27+]]-P_A[[#This Row],[28+]]</f>
        <v>#VALUE!</v>
      </c>
      <c r="BR211" s="5" t="e">
        <f>P_A[[#This Row],[28+]]-P_A[[#This Row],[29+]]</f>
        <v>#VALUE!</v>
      </c>
      <c r="BS211" s="5" t="e">
        <f>P_A[[#This Row],[29+]]-P_A[[#This Row],[30+]]</f>
        <v>#VALUE!</v>
      </c>
      <c r="BT211" s="5" t="e">
        <f>P_A[[#This Row],[30+]]-P_A[[#This Row],[31+]]</f>
        <v>#VALUE!</v>
      </c>
      <c r="BU211" s="5" t="e">
        <f>P_A[[#This Row],[31+]]-P_A[[#This Row],[32+]]</f>
        <v>#VALUE!</v>
      </c>
      <c r="BV211" s="5" t="e">
        <f>P_A[[#This Row],[32+]]-P_A[[#This Row],[33+]]</f>
        <v>#VALUE!</v>
      </c>
      <c r="BW211" s="5" t="e">
        <f>P_A[[#This Row],[33+]]-P_A[[#This Row],[34+]]</f>
        <v>#VALUE!</v>
      </c>
      <c r="BX211" s="5" t="e">
        <f>P_A[[#This Row],[34+]]-P_A[[#This Row],[35+]]</f>
        <v>#VALUE!</v>
      </c>
      <c r="BY211" s="5" t="e">
        <f>P_A[[#This Row],[35+]]-P_A[[#This Row],[36+]]</f>
        <v>#VALUE!</v>
      </c>
      <c r="BZ211" s="5" t="e">
        <f>P_A[[#This Row],[36+]]-P_A[[#This Row],[37+]]</f>
        <v>#VALUE!</v>
      </c>
      <c r="CA211" s="5" t="e">
        <f>P_A[[#This Row],[37+]]-P_A[[#This Row],[38+]]</f>
        <v>#VALUE!</v>
      </c>
      <c r="CB211" s="5" t="e">
        <f>P_A[[#This Row],[38+]]-P_A[[#This Row],[39+]]</f>
        <v>#VALUE!</v>
      </c>
      <c r="CC211" s="5" t="e">
        <f>P_A[[#This Row],[39+]]-P_A[[#This Row],[40+]]</f>
        <v>#VALUE!</v>
      </c>
      <c r="CD211" s="5" t="e">
        <f>P_A[[#This Row],[40+]]-P_A[[#This Row],[41+]]</f>
        <v>#VALUE!</v>
      </c>
      <c r="CE211" s="5" t="e">
        <f>P_A[[#This Row],[41+]]-P_A[[#This Row],[42+]]</f>
        <v>#VALUE!</v>
      </c>
      <c r="CF211" s="5" t="e">
        <f>P_A[[#This Row],[42+]]-P_A[[#This Row],[43+]]</f>
        <v>#VALUE!</v>
      </c>
      <c r="CG211" s="5" t="e">
        <f>P_A[[#This Row],[43+]]-P_A[[#This Row],[44+]]</f>
        <v>#VALUE!</v>
      </c>
      <c r="CH211" s="5" t="e">
        <f>P_A[[#This Row],[44+]]-P_A[[#This Row],[45+]]</f>
        <v>#VALUE!</v>
      </c>
      <c r="CI211" s="5" t="e">
        <f>P_A[[#This Row],[45+]]-P_A[[#This Row],[46+]]</f>
        <v>#VALUE!</v>
      </c>
      <c r="CJ211" s="5" t="e">
        <f>P_A[[#This Row],[46+]]-P_A[[#This Row],[47+]]</f>
        <v>#VALUE!</v>
      </c>
      <c r="CK211" s="5" t="e">
        <f>P_A[[#This Row],[47+]]-P_A[[#This Row],[48+]]</f>
        <v>#VALUE!</v>
      </c>
      <c r="CL211" s="5" t="e">
        <f>P_A[[#This Row],[48+]]-P_A[[#This Row],[49+]]</f>
        <v>#VALUE!</v>
      </c>
    </row>
    <row r="212" spans="50:90" x14ac:dyDescent="0.25">
      <c r="AX212" s="5" t="e">
        <f>P_A[[#This Row],[8+]]-P_A[[#This Row],[9+]]</f>
        <v>#VALUE!</v>
      </c>
      <c r="AY212" s="5" t="e">
        <f>P_A[[#This Row],[9+]]-P_A[[#This Row],[10+]]</f>
        <v>#VALUE!</v>
      </c>
      <c r="AZ212" s="5" t="e">
        <f>P_A[[#This Row],[10+]]-P_A[[#This Row],[11+]]</f>
        <v>#VALUE!</v>
      </c>
      <c r="BA212" s="5" t="e">
        <f>P_A[[#This Row],[11+]]-P_A[[#This Row],[12+]]</f>
        <v>#VALUE!</v>
      </c>
      <c r="BB212" s="5" t="e">
        <f>P_A[[#This Row],[12+]]-P_A[[#This Row],[13+]]</f>
        <v>#VALUE!</v>
      </c>
      <c r="BC212" s="5" t="e">
        <f>P_A[[#This Row],[13+]]-P_A[[#This Row],[14+]]</f>
        <v>#VALUE!</v>
      </c>
      <c r="BD212" s="5" t="e">
        <f>P_A[[#This Row],[14+]]-P_A[[#This Row],[15+]]</f>
        <v>#VALUE!</v>
      </c>
      <c r="BE212" s="5" t="e">
        <f>P_A[[#This Row],[15+]]-P_A[[#This Row],[16+]]</f>
        <v>#VALUE!</v>
      </c>
      <c r="BF212" s="5" t="e">
        <f>P_A[[#This Row],[16+]]-P_A[[#This Row],[17+]]</f>
        <v>#VALUE!</v>
      </c>
      <c r="BG212" s="5" t="e">
        <f>P_A[[#This Row],[17+]]-P_A[[#This Row],[18+]]</f>
        <v>#VALUE!</v>
      </c>
      <c r="BH212" s="5" t="e">
        <f>P_A[[#This Row],[18+]]-P_A[[#This Row],[19+]]</f>
        <v>#VALUE!</v>
      </c>
      <c r="BI212" s="5" t="e">
        <f>P_A[[#This Row],[19+]]-P_A[[#This Row],[20+]]</f>
        <v>#VALUE!</v>
      </c>
      <c r="BJ212" s="5" t="e">
        <f>P_A[[#This Row],[20+]]-P_A[[#This Row],[21+]]</f>
        <v>#VALUE!</v>
      </c>
      <c r="BK212" s="5" t="e">
        <f>P_A[[#This Row],[21+]]-P_A[[#This Row],[22+]]</f>
        <v>#VALUE!</v>
      </c>
      <c r="BL212" s="5" t="e">
        <f>P_A[[#This Row],[22+]]-P_A[[#This Row],[23+]]</f>
        <v>#VALUE!</v>
      </c>
      <c r="BM212" s="5" t="e">
        <f>P_A[[#This Row],[23+]]-P_A[[#This Row],[24+]]</f>
        <v>#VALUE!</v>
      </c>
      <c r="BN212" s="5" t="e">
        <f>P_A[[#This Row],[24+]]-P_A[[#This Row],[25+]]</f>
        <v>#VALUE!</v>
      </c>
      <c r="BO212" s="5" t="e">
        <f>P_A[[#This Row],[25+]]-P_A[[#This Row],[26+]]</f>
        <v>#VALUE!</v>
      </c>
      <c r="BP212" s="5" t="e">
        <f>P_A[[#This Row],[26+]]-P_A[[#This Row],[27+]]</f>
        <v>#VALUE!</v>
      </c>
      <c r="BQ212" s="5" t="e">
        <f>P_A[[#This Row],[27+]]-P_A[[#This Row],[28+]]</f>
        <v>#VALUE!</v>
      </c>
      <c r="BR212" s="5" t="e">
        <f>P_A[[#This Row],[28+]]-P_A[[#This Row],[29+]]</f>
        <v>#VALUE!</v>
      </c>
      <c r="BS212" s="5" t="e">
        <f>P_A[[#This Row],[29+]]-P_A[[#This Row],[30+]]</f>
        <v>#VALUE!</v>
      </c>
      <c r="BT212" s="5" t="e">
        <f>P_A[[#This Row],[30+]]-P_A[[#This Row],[31+]]</f>
        <v>#VALUE!</v>
      </c>
      <c r="BU212" s="5" t="e">
        <f>P_A[[#This Row],[31+]]-P_A[[#This Row],[32+]]</f>
        <v>#VALUE!</v>
      </c>
      <c r="BV212" s="5" t="e">
        <f>P_A[[#This Row],[32+]]-P_A[[#This Row],[33+]]</f>
        <v>#VALUE!</v>
      </c>
      <c r="BW212" s="5" t="e">
        <f>P_A[[#This Row],[33+]]-P_A[[#This Row],[34+]]</f>
        <v>#VALUE!</v>
      </c>
      <c r="BX212" s="5" t="e">
        <f>P_A[[#This Row],[34+]]-P_A[[#This Row],[35+]]</f>
        <v>#VALUE!</v>
      </c>
      <c r="BY212" s="5" t="e">
        <f>P_A[[#This Row],[35+]]-P_A[[#This Row],[36+]]</f>
        <v>#VALUE!</v>
      </c>
      <c r="BZ212" s="5" t="e">
        <f>P_A[[#This Row],[36+]]-P_A[[#This Row],[37+]]</f>
        <v>#VALUE!</v>
      </c>
      <c r="CA212" s="5" t="e">
        <f>P_A[[#This Row],[37+]]-P_A[[#This Row],[38+]]</f>
        <v>#VALUE!</v>
      </c>
      <c r="CB212" s="5" t="e">
        <f>P_A[[#This Row],[38+]]-P_A[[#This Row],[39+]]</f>
        <v>#VALUE!</v>
      </c>
      <c r="CC212" s="5" t="e">
        <f>P_A[[#This Row],[39+]]-P_A[[#This Row],[40+]]</f>
        <v>#VALUE!</v>
      </c>
      <c r="CD212" s="5" t="e">
        <f>P_A[[#This Row],[40+]]-P_A[[#This Row],[41+]]</f>
        <v>#VALUE!</v>
      </c>
      <c r="CE212" s="5" t="e">
        <f>P_A[[#This Row],[41+]]-P_A[[#This Row],[42+]]</f>
        <v>#VALUE!</v>
      </c>
      <c r="CF212" s="5" t="e">
        <f>P_A[[#This Row],[42+]]-P_A[[#This Row],[43+]]</f>
        <v>#VALUE!</v>
      </c>
      <c r="CG212" s="5" t="e">
        <f>P_A[[#This Row],[43+]]-P_A[[#This Row],[44+]]</f>
        <v>#VALUE!</v>
      </c>
      <c r="CH212" s="5" t="e">
        <f>P_A[[#This Row],[44+]]-P_A[[#This Row],[45+]]</f>
        <v>#VALUE!</v>
      </c>
      <c r="CI212" s="5" t="e">
        <f>P_A[[#This Row],[45+]]-P_A[[#This Row],[46+]]</f>
        <v>#VALUE!</v>
      </c>
      <c r="CJ212" s="5" t="e">
        <f>P_A[[#This Row],[46+]]-P_A[[#This Row],[47+]]</f>
        <v>#VALUE!</v>
      </c>
      <c r="CK212" s="5" t="e">
        <f>P_A[[#This Row],[47+]]-P_A[[#This Row],[48+]]</f>
        <v>#VALUE!</v>
      </c>
      <c r="CL212" s="5" t="e">
        <f>P_A[[#This Row],[48+]]-P_A[[#This Row],[49+]]</f>
        <v>#VALUE!</v>
      </c>
    </row>
    <row r="213" spans="50:90" x14ac:dyDescent="0.25">
      <c r="AX213" s="5" t="e">
        <f>P_A[[#This Row],[8+]]-P_A[[#This Row],[9+]]</f>
        <v>#VALUE!</v>
      </c>
      <c r="AY213" s="5" t="e">
        <f>P_A[[#This Row],[9+]]-P_A[[#This Row],[10+]]</f>
        <v>#VALUE!</v>
      </c>
      <c r="AZ213" s="5" t="e">
        <f>P_A[[#This Row],[10+]]-P_A[[#This Row],[11+]]</f>
        <v>#VALUE!</v>
      </c>
      <c r="BA213" s="5" t="e">
        <f>P_A[[#This Row],[11+]]-P_A[[#This Row],[12+]]</f>
        <v>#VALUE!</v>
      </c>
      <c r="BB213" s="5" t="e">
        <f>P_A[[#This Row],[12+]]-P_A[[#This Row],[13+]]</f>
        <v>#VALUE!</v>
      </c>
      <c r="BC213" s="5" t="e">
        <f>P_A[[#This Row],[13+]]-P_A[[#This Row],[14+]]</f>
        <v>#VALUE!</v>
      </c>
      <c r="BD213" s="5" t="e">
        <f>P_A[[#This Row],[14+]]-P_A[[#This Row],[15+]]</f>
        <v>#VALUE!</v>
      </c>
      <c r="BE213" s="5" t="e">
        <f>P_A[[#This Row],[15+]]-P_A[[#This Row],[16+]]</f>
        <v>#VALUE!</v>
      </c>
      <c r="BF213" s="5" t="e">
        <f>P_A[[#This Row],[16+]]-P_A[[#This Row],[17+]]</f>
        <v>#VALUE!</v>
      </c>
      <c r="BG213" s="5" t="e">
        <f>P_A[[#This Row],[17+]]-P_A[[#This Row],[18+]]</f>
        <v>#VALUE!</v>
      </c>
      <c r="BH213" s="5" t="e">
        <f>P_A[[#This Row],[18+]]-P_A[[#This Row],[19+]]</f>
        <v>#VALUE!</v>
      </c>
      <c r="BI213" s="5" t="e">
        <f>P_A[[#This Row],[19+]]-P_A[[#This Row],[20+]]</f>
        <v>#VALUE!</v>
      </c>
      <c r="BJ213" s="5" t="e">
        <f>P_A[[#This Row],[20+]]-P_A[[#This Row],[21+]]</f>
        <v>#VALUE!</v>
      </c>
      <c r="BK213" s="5" t="e">
        <f>P_A[[#This Row],[21+]]-P_A[[#This Row],[22+]]</f>
        <v>#VALUE!</v>
      </c>
      <c r="BL213" s="5" t="e">
        <f>P_A[[#This Row],[22+]]-P_A[[#This Row],[23+]]</f>
        <v>#VALUE!</v>
      </c>
      <c r="BM213" s="5" t="e">
        <f>P_A[[#This Row],[23+]]-P_A[[#This Row],[24+]]</f>
        <v>#VALUE!</v>
      </c>
      <c r="BN213" s="5" t="e">
        <f>P_A[[#This Row],[24+]]-P_A[[#This Row],[25+]]</f>
        <v>#VALUE!</v>
      </c>
      <c r="BO213" s="5" t="e">
        <f>P_A[[#This Row],[25+]]-P_A[[#This Row],[26+]]</f>
        <v>#VALUE!</v>
      </c>
      <c r="BP213" s="5" t="e">
        <f>P_A[[#This Row],[26+]]-P_A[[#This Row],[27+]]</f>
        <v>#VALUE!</v>
      </c>
      <c r="BQ213" s="5" t="e">
        <f>P_A[[#This Row],[27+]]-P_A[[#This Row],[28+]]</f>
        <v>#VALUE!</v>
      </c>
      <c r="BR213" s="5" t="e">
        <f>P_A[[#This Row],[28+]]-P_A[[#This Row],[29+]]</f>
        <v>#VALUE!</v>
      </c>
      <c r="BS213" s="5" t="e">
        <f>P_A[[#This Row],[29+]]-P_A[[#This Row],[30+]]</f>
        <v>#VALUE!</v>
      </c>
      <c r="BT213" s="5" t="e">
        <f>P_A[[#This Row],[30+]]-P_A[[#This Row],[31+]]</f>
        <v>#VALUE!</v>
      </c>
      <c r="BU213" s="5" t="e">
        <f>P_A[[#This Row],[31+]]-P_A[[#This Row],[32+]]</f>
        <v>#VALUE!</v>
      </c>
      <c r="BV213" s="5" t="e">
        <f>P_A[[#This Row],[32+]]-P_A[[#This Row],[33+]]</f>
        <v>#VALUE!</v>
      </c>
      <c r="BW213" s="5" t="e">
        <f>P_A[[#This Row],[33+]]-P_A[[#This Row],[34+]]</f>
        <v>#VALUE!</v>
      </c>
      <c r="BX213" s="5" t="e">
        <f>P_A[[#This Row],[34+]]-P_A[[#This Row],[35+]]</f>
        <v>#VALUE!</v>
      </c>
      <c r="BY213" s="5" t="e">
        <f>P_A[[#This Row],[35+]]-P_A[[#This Row],[36+]]</f>
        <v>#VALUE!</v>
      </c>
      <c r="BZ213" s="5" t="e">
        <f>P_A[[#This Row],[36+]]-P_A[[#This Row],[37+]]</f>
        <v>#VALUE!</v>
      </c>
      <c r="CA213" s="5" t="e">
        <f>P_A[[#This Row],[37+]]-P_A[[#This Row],[38+]]</f>
        <v>#VALUE!</v>
      </c>
      <c r="CB213" s="5" t="e">
        <f>P_A[[#This Row],[38+]]-P_A[[#This Row],[39+]]</f>
        <v>#VALUE!</v>
      </c>
      <c r="CC213" s="5" t="e">
        <f>P_A[[#This Row],[39+]]-P_A[[#This Row],[40+]]</f>
        <v>#VALUE!</v>
      </c>
      <c r="CD213" s="5" t="e">
        <f>P_A[[#This Row],[40+]]-P_A[[#This Row],[41+]]</f>
        <v>#VALUE!</v>
      </c>
      <c r="CE213" s="5" t="e">
        <f>P_A[[#This Row],[41+]]-P_A[[#This Row],[42+]]</f>
        <v>#VALUE!</v>
      </c>
      <c r="CF213" s="5" t="e">
        <f>P_A[[#This Row],[42+]]-P_A[[#This Row],[43+]]</f>
        <v>#VALUE!</v>
      </c>
      <c r="CG213" s="5" t="e">
        <f>P_A[[#This Row],[43+]]-P_A[[#This Row],[44+]]</f>
        <v>#VALUE!</v>
      </c>
      <c r="CH213" s="5" t="e">
        <f>P_A[[#This Row],[44+]]-P_A[[#This Row],[45+]]</f>
        <v>#VALUE!</v>
      </c>
      <c r="CI213" s="5" t="e">
        <f>P_A[[#This Row],[45+]]-P_A[[#This Row],[46+]]</f>
        <v>#VALUE!</v>
      </c>
      <c r="CJ213" s="5" t="e">
        <f>P_A[[#This Row],[46+]]-P_A[[#This Row],[47+]]</f>
        <v>#VALUE!</v>
      </c>
      <c r="CK213" s="5" t="e">
        <f>P_A[[#This Row],[47+]]-P_A[[#This Row],[48+]]</f>
        <v>#VALUE!</v>
      </c>
      <c r="CL213" s="5" t="e">
        <f>P_A[[#This Row],[48+]]-P_A[[#This Row],[49+]]</f>
        <v>#VALUE!</v>
      </c>
    </row>
    <row r="214" spans="50:90" x14ac:dyDescent="0.25">
      <c r="AX214" s="5" t="e">
        <f>P_A[[#This Row],[8+]]-P_A[[#This Row],[9+]]</f>
        <v>#VALUE!</v>
      </c>
      <c r="AY214" s="5" t="e">
        <f>P_A[[#This Row],[9+]]-P_A[[#This Row],[10+]]</f>
        <v>#VALUE!</v>
      </c>
      <c r="AZ214" s="5" t="e">
        <f>P_A[[#This Row],[10+]]-P_A[[#This Row],[11+]]</f>
        <v>#VALUE!</v>
      </c>
      <c r="BA214" s="5" t="e">
        <f>P_A[[#This Row],[11+]]-P_A[[#This Row],[12+]]</f>
        <v>#VALUE!</v>
      </c>
      <c r="BB214" s="5" t="e">
        <f>P_A[[#This Row],[12+]]-P_A[[#This Row],[13+]]</f>
        <v>#VALUE!</v>
      </c>
      <c r="BC214" s="5" t="e">
        <f>P_A[[#This Row],[13+]]-P_A[[#This Row],[14+]]</f>
        <v>#VALUE!</v>
      </c>
      <c r="BD214" s="5" t="e">
        <f>P_A[[#This Row],[14+]]-P_A[[#This Row],[15+]]</f>
        <v>#VALUE!</v>
      </c>
      <c r="BE214" s="5" t="e">
        <f>P_A[[#This Row],[15+]]-P_A[[#This Row],[16+]]</f>
        <v>#VALUE!</v>
      </c>
      <c r="BF214" s="5" t="e">
        <f>P_A[[#This Row],[16+]]-P_A[[#This Row],[17+]]</f>
        <v>#VALUE!</v>
      </c>
      <c r="BG214" s="5" t="e">
        <f>P_A[[#This Row],[17+]]-P_A[[#This Row],[18+]]</f>
        <v>#VALUE!</v>
      </c>
      <c r="BH214" s="5" t="e">
        <f>P_A[[#This Row],[18+]]-P_A[[#This Row],[19+]]</f>
        <v>#VALUE!</v>
      </c>
      <c r="BI214" s="5" t="e">
        <f>P_A[[#This Row],[19+]]-P_A[[#This Row],[20+]]</f>
        <v>#VALUE!</v>
      </c>
      <c r="BJ214" s="5" t="e">
        <f>P_A[[#This Row],[20+]]-P_A[[#This Row],[21+]]</f>
        <v>#VALUE!</v>
      </c>
      <c r="BK214" s="5" t="e">
        <f>P_A[[#This Row],[21+]]-P_A[[#This Row],[22+]]</f>
        <v>#VALUE!</v>
      </c>
      <c r="BL214" s="5" t="e">
        <f>P_A[[#This Row],[22+]]-P_A[[#This Row],[23+]]</f>
        <v>#VALUE!</v>
      </c>
      <c r="BM214" s="5" t="e">
        <f>P_A[[#This Row],[23+]]-P_A[[#This Row],[24+]]</f>
        <v>#VALUE!</v>
      </c>
      <c r="BN214" s="5" t="e">
        <f>P_A[[#This Row],[24+]]-P_A[[#This Row],[25+]]</f>
        <v>#VALUE!</v>
      </c>
      <c r="BO214" s="5" t="e">
        <f>P_A[[#This Row],[25+]]-P_A[[#This Row],[26+]]</f>
        <v>#VALUE!</v>
      </c>
      <c r="BP214" s="5" t="e">
        <f>P_A[[#This Row],[26+]]-P_A[[#This Row],[27+]]</f>
        <v>#VALUE!</v>
      </c>
      <c r="BQ214" s="5" t="e">
        <f>P_A[[#This Row],[27+]]-P_A[[#This Row],[28+]]</f>
        <v>#VALUE!</v>
      </c>
      <c r="BR214" s="5" t="e">
        <f>P_A[[#This Row],[28+]]-P_A[[#This Row],[29+]]</f>
        <v>#VALUE!</v>
      </c>
      <c r="BS214" s="5" t="e">
        <f>P_A[[#This Row],[29+]]-P_A[[#This Row],[30+]]</f>
        <v>#VALUE!</v>
      </c>
      <c r="BT214" s="5" t="e">
        <f>P_A[[#This Row],[30+]]-P_A[[#This Row],[31+]]</f>
        <v>#VALUE!</v>
      </c>
      <c r="BU214" s="5" t="e">
        <f>P_A[[#This Row],[31+]]-P_A[[#This Row],[32+]]</f>
        <v>#VALUE!</v>
      </c>
      <c r="BV214" s="5" t="e">
        <f>P_A[[#This Row],[32+]]-P_A[[#This Row],[33+]]</f>
        <v>#VALUE!</v>
      </c>
      <c r="BW214" s="5" t="e">
        <f>P_A[[#This Row],[33+]]-P_A[[#This Row],[34+]]</f>
        <v>#VALUE!</v>
      </c>
      <c r="BX214" s="5" t="e">
        <f>P_A[[#This Row],[34+]]-P_A[[#This Row],[35+]]</f>
        <v>#VALUE!</v>
      </c>
      <c r="BY214" s="5" t="e">
        <f>P_A[[#This Row],[35+]]-P_A[[#This Row],[36+]]</f>
        <v>#VALUE!</v>
      </c>
      <c r="BZ214" s="5" t="e">
        <f>P_A[[#This Row],[36+]]-P_A[[#This Row],[37+]]</f>
        <v>#VALUE!</v>
      </c>
      <c r="CA214" s="5" t="e">
        <f>P_A[[#This Row],[37+]]-P_A[[#This Row],[38+]]</f>
        <v>#VALUE!</v>
      </c>
      <c r="CB214" s="5" t="e">
        <f>P_A[[#This Row],[38+]]-P_A[[#This Row],[39+]]</f>
        <v>#VALUE!</v>
      </c>
      <c r="CC214" s="5" t="e">
        <f>P_A[[#This Row],[39+]]-P_A[[#This Row],[40+]]</f>
        <v>#VALUE!</v>
      </c>
      <c r="CD214" s="5" t="e">
        <f>P_A[[#This Row],[40+]]-P_A[[#This Row],[41+]]</f>
        <v>#VALUE!</v>
      </c>
      <c r="CE214" s="5" t="e">
        <f>P_A[[#This Row],[41+]]-P_A[[#This Row],[42+]]</f>
        <v>#VALUE!</v>
      </c>
      <c r="CF214" s="5" t="e">
        <f>P_A[[#This Row],[42+]]-P_A[[#This Row],[43+]]</f>
        <v>#VALUE!</v>
      </c>
      <c r="CG214" s="5" t="e">
        <f>P_A[[#This Row],[43+]]-P_A[[#This Row],[44+]]</f>
        <v>#VALUE!</v>
      </c>
      <c r="CH214" s="5" t="e">
        <f>P_A[[#This Row],[44+]]-P_A[[#This Row],[45+]]</f>
        <v>#VALUE!</v>
      </c>
      <c r="CI214" s="5" t="e">
        <f>P_A[[#This Row],[45+]]-P_A[[#This Row],[46+]]</f>
        <v>#VALUE!</v>
      </c>
      <c r="CJ214" s="5" t="e">
        <f>P_A[[#This Row],[46+]]-P_A[[#This Row],[47+]]</f>
        <v>#VALUE!</v>
      </c>
      <c r="CK214" s="5" t="e">
        <f>P_A[[#This Row],[47+]]-P_A[[#This Row],[48+]]</f>
        <v>#VALUE!</v>
      </c>
      <c r="CL214" s="5" t="e">
        <f>P_A[[#This Row],[48+]]-P_A[[#This Row],[49+]]</f>
        <v>#VALUE!</v>
      </c>
    </row>
    <row r="215" spans="50:90" x14ac:dyDescent="0.25">
      <c r="AX215" s="5" t="e">
        <f>P_A[[#This Row],[8+]]-P_A[[#This Row],[9+]]</f>
        <v>#VALUE!</v>
      </c>
      <c r="AY215" s="5" t="e">
        <f>P_A[[#This Row],[9+]]-P_A[[#This Row],[10+]]</f>
        <v>#VALUE!</v>
      </c>
      <c r="AZ215" s="5" t="e">
        <f>P_A[[#This Row],[10+]]-P_A[[#This Row],[11+]]</f>
        <v>#VALUE!</v>
      </c>
      <c r="BA215" s="5" t="e">
        <f>P_A[[#This Row],[11+]]-P_A[[#This Row],[12+]]</f>
        <v>#VALUE!</v>
      </c>
      <c r="BB215" s="5" t="e">
        <f>P_A[[#This Row],[12+]]-P_A[[#This Row],[13+]]</f>
        <v>#VALUE!</v>
      </c>
      <c r="BC215" s="5" t="e">
        <f>P_A[[#This Row],[13+]]-P_A[[#This Row],[14+]]</f>
        <v>#VALUE!</v>
      </c>
      <c r="BD215" s="5" t="e">
        <f>P_A[[#This Row],[14+]]-P_A[[#This Row],[15+]]</f>
        <v>#VALUE!</v>
      </c>
      <c r="BE215" s="5" t="e">
        <f>P_A[[#This Row],[15+]]-P_A[[#This Row],[16+]]</f>
        <v>#VALUE!</v>
      </c>
      <c r="BF215" s="5" t="e">
        <f>P_A[[#This Row],[16+]]-P_A[[#This Row],[17+]]</f>
        <v>#VALUE!</v>
      </c>
      <c r="BG215" s="5" t="e">
        <f>P_A[[#This Row],[17+]]-P_A[[#This Row],[18+]]</f>
        <v>#VALUE!</v>
      </c>
      <c r="BH215" s="5" t="e">
        <f>P_A[[#This Row],[18+]]-P_A[[#This Row],[19+]]</f>
        <v>#VALUE!</v>
      </c>
      <c r="BI215" s="5" t="e">
        <f>P_A[[#This Row],[19+]]-P_A[[#This Row],[20+]]</f>
        <v>#VALUE!</v>
      </c>
      <c r="BJ215" s="5" t="e">
        <f>P_A[[#This Row],[20+]]-P_A[[#This Row],[21+]]</f>
        <v>#VALUE!</v>
      </c>
      <c r="BK215" s="5" t="e">
        <f>P_A[[#This Row],[21+]]-P_A[[#This Row],[22+]]</f>
        <v>#VALUE!</v>
      </c>
      <c r="BL215" s="5" t="e">
        <f>P_A[[#This Row],[22+]]-P_A[[#This Row],[23+]]</f>
        <v>#VALUE!</v>
      </c>
      <c r="BM215" s="5" t="e">
        <f>P_A[[#This Row],[23+]]-P_A[[#This Row],[24+]]</f>
        <v>#VALUE!</v>
      </c>
      <c r="BN215" s="5" t="e">
        <f>P_A[[#This Row],[24+]]-P_A[[#This Row],[25+]]</f>
        <v>#VALUE!</v>
      </c>
      <c r="BO215" s="5" t="e">
        <f>P_A[[#This Row],[25+]]-P_A[[#This Row],[26+]]</f>
        <v>#VALUE!</v>
      </c>
      <c r="BP215" s="5" t="e">
        <f>P_A[[#This Row],[26+]]-P_A[[#This Row],[27+]]</f>
        <v>#VALUE!</v>
      </c>
      <c r="BQ215" s="5" t="e">
        <f>P_A[[#This Row],[27+]]-P_A[[#This Row],[28+]]</f>
        <v>#VALUE!</v>
      </c>
      <c r="BR215" s="5" t="e">
        <f>P_A[[#This Row],[28+]]-P_A[[#This Row],[29+]]</f>
        <v>#VALUE!</v>
      </c>
      <c r="BS215" s="5" t="e">
        <f>P_A[[#This Row],[29+]]-P_A[[#This Row],[30+]]</f>
        <v>#VALUE!</v>
      </c>
      <c r="BT215" s="5" t="e">
        <f>P_A[[#This Row],[30+]]-P_A[[#This Row],[31+]]</f>
        <v>#VALUE!</v>
      </c>
      <c r="BU215" s="5" t="e">
        <f>P_A[[#This Row],[31+]]-P_A[[#This Row],[32+]]</f>
        <v>#VALUE!</v>
      </c>
      <c r="BV215" s="5" t="e">
        <f>P_A[[#This Row],[32+]]-P_A[[#This Row],[33+]]</f>
        <v>#VALUE!</v>
      </c>
      <c r="BW215" s="5" t="e">
        <f>P_A[[#This Row],[33+]]-P_A[[#This Row],[34+]]</f>
        <v>#VALUE!</v>
      </c>
      <c r="BX215" s="5" t="e">
        <f>P_A[[#This Row],[34+]]-P_A[[#This Row],[35+]]</f>
        <v>#VALUE!</v>
      </c>
      <c r="BY215" s="5" t="e">
        <f>P_A[[#This Row],[35+]]-P_A[[#This Row],[36+]]</f>
        <v>#VALUE!</v>
      </c>
      <c r="BZ215" s="5" t="e">
        <f>P_A[[#This Row],[36+]]-P_A[[#This Row],[37+]]</f>
        <v>#VALUE!</v>
      </c>
      <c r="CA215" s="5" t="e">
        <f>P_A[[#This Row],[37+]]-P_A[[#This Row],[38+]]</f>
        <v>#VALUE!</v>
      </c>
      <c r="CB215" s="5" t="e">
        <f>P_A[[#This Row],[38+]]-P_A[[#This Row],[39+]]</f>
        <v>#VALUE!</v>
      </c>
      <c r="CC215" s="5" t="e">
        <f>P_A[[#This Row],[39+]]-P_A[[#This Row],[40+]]</f>
        <v>#VALUE!</v>
      </c>
      <c r="CD215" s="5" t="e">
        <f>P_A[[#This Row],[40+]]-P_A[[#This Row],[41+]]</f>
        <v>#VALUE!</v>
      </c>
      <c r="CE215" s="5" t="e">
        <f>P_A[[#This Row],[41+]]-P_A[[#This Row],[42+]]</f>
        <v>#VALUE!</v>
      </c>
      <c r="CF215" s="5" t="e">
        <f>P_A[[#This Row],[42+]]-P_A[[#This Row],[43+]]</f>
        <v>#VALUE!</v>
      </c>
      <c r="CG215" s="5" t="e">
        <f>P_A[[#This Row],[43+]]-P_A[[#This Row],[44+]]</f>
        <v>#VALUE!</v>
      </c>
      <c r="CH215" s="5" t="e">
        <f>P_A[[#This Row],[44+]]-P_A[[#This Row],[45+]]</f>
        <v>#VALUE!</v>
      </c>
      <c r="CI215" s="5" t="e">
        <f>P_A[[#This Row],[45+]]-P_A[[#This Row],[46+]]</f>
        <v>#VALUE!</v>
      </c>
      <c r="CJ215" s="5" t="e">
        <f>P_A[[#This Row],[46+]]-P_A[[#This Row],[47+]]</f>
        <v>#VALUE!</v>
      </c>
      <c r="CK215" s="5" t="e">
        <f>P_A[[#This Row],[47+]]-P_A[[#This Row],[48+]]</f>
        <v>#VALUE!</v>
      </c>
      <c r="CL215" s="5" t="e">
        <f>P_A[[#This Row],[48+]]-P_A[[#This Row],[49+]]</f>
        <v>#VALUE!</v>
      </c>
    </row>
    <row r="216" spans="50:90" x14ac:dyDescent="0.25">
      <c r="AX216" s="5" t="e">
        <f>P_A[[#This Row],[8+]]-P_A[[#This Row],[9+]]</f>
        <v>#VALUE!</v>
      </c>
      <c r="AY216" s="5" t="e">
        <f>P_A[[#This Row],[9+]]-P_A[[#This Row],[10+]]</f>
        <v>#VALUE!</v>
      </c>
      <c r="AZ216" s="5" t="e">
        <f>P_A[[#This Row],[10+]]-P_A[[#This Row],[11+]]</f>
        <v>#VALUE!</v>
      </c>
      <c r="BA216" s="5" t="e">
        <f>P_A[[#This Row],[11+]]-P_A[[#This Row],[12+]]</f>
        <v>#VALUE!</v>
      </c>
      <c r="BB216" s="5" t="e">
        <f>P_A[[#This Row],[12+]]-P_A[[#This Row],[13+]]</f>
        <v>#VALUE!</v>
      </c>
      <c r="BC216" s="5" t="e">
        <f>P_A[[#This Row],[13+]]-P_A[[#This Row],[14+]]</f>
        <v>#VALUE!</v>
      </c>
      <c r="BD216" s="5" t="e">
        <f>P_A[[#This Row],[14+]]-P_A[[#This Row],[15+]]</f>
        <v>#VALUE!</v>
      </c>
      <c r="BE216" s="5" t="e">
        <f>P_A[[#This Row],[15+]]-P_A[[#This Row],[16+]]</f>
        <v>#VALUE!</v>
      </c>
      <c r="BF216" s="5" t="e">
        <f>P_A[[#This Row],[16+]]-P_A[[#This Row],[17+]]</f>
        <v>#VALUE!</v>
      </c>
      <c r="BG216" s="5" t="e">
        <f>P_A[[#This Row],[17+]]-P_A[[#This Row],[18+]]</f>
        <v>#VALUE!</v>
      </c>
      <c r="BH216" s="5" t="e">
        <f>P_A[[#This Row],[18+]]-P_A[[#This Row],[19+]]</f>
        <v>#VALUE!</v>
      </c>
      <c r="BI216" s="5" t="e">
        <f>P_A[[#This Row],[19+]]-P_A[[#This Row],[20+]]</f>
        <v>#VALUE!</v>
      </c>
      <c r="BJ216" s="5" t="e">
        <f>P_A[[#This Row],[20+]]-P_A[[#This Row],[21+]]</f>
        <v>#VALUE!</v>
      </c>
      <c r="BK216" s="5" t="e">
        <f>P_A[[#This Row],[21+]]-P_A[[#This Row],[22+]]</f>
        <v>#VALUE!</v>
      </c>
      <c r="BL216" s="5" t="e">
        <f>P_A[[#This Row],[22+]]-P_A[[#This Row],[23+]]</f>
        <v>#VALUE!</v>
      </c>
      <c r="BM216" s="5" t="e">
        <f>P_A[[#This Row],[23+]]-P_A[[#This Row],[24+]]</f>
        <v>#VALUE!</v>
      </c>
      <c r="BN216" s="5" t="e">
        <f>P_A[[#This Row],[24+]]-P_A[[#This Row],[25+]]</f>
        <v>#VALUE!</v>
      </c>
      <c r="BO216" s="5" t="e">
        <f>P_A[[#This Row],[25+]]-P_A[[#This Row],[26+]]</f>
        <v>#VALUE!</v>
      </c>
      <c r="BP216" s="5" t="e">
        <f>P_A[[#This Row],[26+]]-P_A[[#This Row],[27+]]</f>
        <v>#VALUE!</v>
      </c>
      <c r="BQ216" s="5" t="e">
        <f>P_A[[#This Row],[27+]]-P_A[[#This Row],[28+]]</f>
        <v>#VALUE!</v>
      </c>
      <c r="BR216" s="5" t="e">
        <f>P_A[[#This Row],[28+]]-P_A[[#This Row],[29+]]</f>
        <v>#VALUE!</v>
      </c>
      <c r="BS216" s="5" t="e">
        <f>P_A[[#This Row],[29+]]-P_A[[#This Row],[30+]]</f>
        <v>#VALUE!</v>
      </c>
      <c r="BT216" s="5" t="e">
        <f>P_A[[#This Row],[30+]]-P_A[[#This Row],[31+]]</f>
        <v>#VALUE!</v>
      </c>
      <c r="BU216" s="5" t="e">
        <f>P_A[[#This Row],[31+]]-P_A[[#This Row],[32+]]</f>
        <v>#VALUE!</v>
      </c>
      <c r="BV216" s="5" t="e">
        <f>P_A[[#This Row],[32+]]-P_A[[#This Row],[33+]]</f>
        <v>#VALUE!</v>
      </c>
      <c r="BW216" s="5" t="e">
        <f>P_A[[#This Row],[33+]]-P_A[[#This Row],[34+]]</f>
        <v>#VALUE!</v>
      </c>
      <c r="BX216" s="5" t="e">
        <f>P_A[[#This Row],[34+]]-P_A[[#This Row],[35+]]</f>
        <v>#VALUE!</v>
      </c>
      <c r="BY216" s="5" t="e">
        <f>P_A[[#This Row],[35+]]-P_A[[#This Row],[36+]]</f>
        <v>#VALUE!</v>
      </c>
      <c r="BZ216" s="5" t="e">
        <f>P_A[[#This Row],[36+]]-P_A[[#This Row],[37+]]</f>
        <v>#VALUE!</v>
      </c>
      <c r="CA216" s="5" t="e">
        <f>P_A[[#This Row],[37+]]-P_A[[#This Row],[38+]]</f>
        <v>#VALUE!</v>
      </c>
      <c r="CB216" s="5" t="e">
        <f>P_A[[#This Row],[38+]]-P_A[[#This Row],[39+]]</f>
        <v>#VALUE!</v>
      </c>
      <c r="CC216" s="5" t="e">
        <f>P_A[[#This Row],[39+]]-P_A[[#This Row],[40+]]</f>
        <v>#VALUE!</v>
      </c>
      <c r="CD216" s="5" t="e">
        <f>P_A[[#This Row],[40+]]-P_A[[#This Row],[41+]]</f>
        <v>#VALUE!</v>
      </c>
      <c r="CE216" s="5" t="e">
        <f>P_A[[#This Row],[41+]]-P_A[[#This Row],[42+]]</f>
        <v>#VALUE!</v>
      </c>
      <c r="CF216" s="5" t="e">
        <f>P_A[[#This Row],[42+]]-P_A[[#This Row],[43+]]</f>
        <v>#VALUE!</v>
      </c>
      <c r="CG216" s="5" t="e">
        <f>P_A[[#This Row],[43+]]-P_A[[#This Row],[44+]]</f>
        <v>#VALUE!</v>
      </c>
      <c r="CH216" s="5" t="e">
        <f>P_A[[#This Row],[44+]]-P_A[[#This Row],[45+]]</f>
        <v>#VALUE!</v>
      </c>
      <c r="CI216" s="5" t="e">
        <f>P_A[[#This Row],[45+]]-P_A[[#This Row],[46+]]</f>
        <v>#VALUE!</v>
      </c>
      <c r="CJ216" s="5" t="e">
        <f>P_A[[#This Row],[46+]]-P_A[[#This Row],[47+]]</f>
        <v>#VALUE!</v>
      </c>
      <c r="CK216" s="5" t="e">
        <f>P_A[[#This Row],[47+]]-P_A[[#This Row],[48+]]</f>
        <v>#VALUE!</v>
      </c>
      <c r="CL216" s="5" t="e">
        <f>P_A[[#This Row],[48+]]-P_A[[#This Row],[49+]]</f>
        <v>#VALUE!</v>
      </c>
    </row>
    <row r="217" spans="50:90" x14ac:dyDescent="0.25">
      <c r="AX217" s="5" t="e">
        <f>P_A[[#This Row],[8+]]-P_A[[#This Row],[9+]]</f>
        <v>#VALUE!</v>
      </c>
      <c r="AY217" s="5" t="e">
        <f>P_A[[#This Row],[9+]]-P_A[[#This Row],[10+]]</f>
        <v>#VALUE!</v>
      </c>
      <c r="AZ217" s="5" t="e">
        <f>P_A[[#This Row],[10+]]-P_A[[#This Row],[11+]]</f>
        <v>#VALUE!</v>
      </c>
      <c r="BA217" s="5" t="e">
        <f>P_A[[#This Row],[11+]]-P_A[[#This Row],[12+]]</f>
        <v>#VALUE!</v>
      </c>
      <c r="BB217" s="5" t="e">
        <f>P_A[[#This Row],[12+]]-P_A[[#This Row],[13+]]</f>
        <v>#VALUE!</v>
      </c>
      <c r="BC217" s="5" t="e">
        <f>P_A[[#This Row],[13+]]-P_A[[#This Row],[14+]]</f>
        <v>#VALUE!</v>
      </c>
      <c r="BD217" s="5" t="e">
        <f>P_A[[#This Row],[14+]]-P_A[[#This Row],[15+]]</f>
        <v>#VALUE!</v>
      </c>
      <c r="BE217" s="5" t="e">
        <f>P_A[[#This Row],[15+]]-P_A[[#This Row],[16+]]</f>
        <v>#VALUE!</v>
      </c>
      <c r="BF217" s="5" t="e">
        <f>P_A[[#This Row],[16+]]-P_A[[#This Row],[17+]]</f>
        <v>#VALUE!</v>
      </c>
      <c r="BG217" s="5" t="e">
        <f>P_A[[#This Row],[17+]]-P_A[[#This Row],[18+]]</f>
        <v>#VALUE!</v>
      </c>
      <c r="BH217" s="5" t="e">
        <f>P_A[[#This Row],[18+]]-P_A[[#This Row],[19+]]</f>
        <v>#VALUE!</v>
      </c>
      <c r="BI217" s="5" t="e">
        <f>P_A[[#This Row],[19+]]-P_A[[#This Row],[20+]]</f>
        <v>#VALUE!</v>
      </c>
      <c r="BJ217" s="5" t="e">
        <f>P_A[[#This Row],[20+]]-P_A[[#This Row],[21+]]</f>
        <v>#VALUE!</v>
      </c>
      <c r="BK217" s="5" t="e">
        <f>P_A[[#This Row],[21+]]-P_A[[#This Row],[22+]]</f>
        <v>#VALUE!</v>
      </c>
      <c r="BL217" s="5" t="e">
        <f>P_A[[#This Row],[22+]]-P_A[[#This Row],[23+]]</f>
        <v>#VALUE!</v>
      </c>
      <c r="BM217" s="5" t="e">
        <f>P_A[[#This Row],[23+]]-P_A[[#This Row],[24+]]</f>
        <v>#VALUE!</v>
      </c>
      <c r="BN217" s="5" t="e">
        <f>P_A[[#This Row],[24+]]-P_A[[#This Row],[25+]]</f>
        <v>#VALUE!</v>
      </c>
      <c r="BO217" s="5" t="e">
        <f>P_A[[#This Row],[25+]]-P_A[[#This Row],[26+]]</f>
        <v>#VALUE!</v>
      </c>
      <c r="BP217" s="5" t="e">
        <f>P_A[[#This Row],[26+]]-P_A[[#This Row],[27+]]</f>
        <v>#VALUE!</v>
      </c>
      <c r="BQ217" s="5" t="e">
        <f>P_A[[#This Row],[27+]]-P_A[[#This Row],[28+]]</f>
        <v>#VALUE!</v>
      </c>
      <c r="BR217" s="5" t="e">
        <f>P_A[[#This Row],[28+]]-P_A[[#This Row],[29+]]</f>
        <v>#VALUE!</v>
      </c>
      <c r="BS217" s="5" t="e">
        <f>P_A[[#This Row],[29+]]-P_A[[#This Row],[30+]]</f>
        <v>#VALUE!</v>
      </c>
      <c r="BT217" s="5" t="e">
        <f>P_A[[#This Row],[30+]]-P_A[[#This Row],[31+]]</f>
        <v>#VALUE!</v>
      </c>
      <c r="BU217" s="5" t="e">
        <f>P_A[[#This Row],[31+]]-P_A[[#This Row],[32+]]</f>
        <v>#VALUE!</v>
      </c>
      <c r="BV217" s="5" t="e">
        <f>P_A[[#This Row],[32+]]-P_A[[#This Row],[33+]]</f>
        <v>#VALUE!</v>
      </c>
      <c r="BW217" s="5" t="e">
        <f>P_A[[#This Row],[33+]]-P_A[[#This Row],[34+]]</f>
        <v>#VALUE!</v>
      </c>
      <c r="BX217" s="5" t="e">
        <f>P_A[[#This Row],[34+]]-P_A[[#This Row],[35+]]</f>
        <v>#VALUE!</v>
      </c>
      <c r="BY217" s="5" t="e">
        <f>P_A[[#This Row],[35+]]-P_A[[#This Row],[36+]]</f>
        <v>#VALUE!</v>
      </c>
      <c r="BZ217" s="5" t="e">
        <f>P_A[[#This Row],[36+]]-P_A[[#This Row],[37+]]</f>
        <v>#VALUE!</v>
      </c>
      <c r="CA217" s="5" t="e">
        <f>P_A[[#This Row],[37+]]-P_A[[#This Row],[38+]]</f>
        <v>#VALUE!</v>
      </c>
      <c r="CB217" s="5" t="e">
        <f>P_A[[#This Row],[38+]]-P_A[[#This Row],[39+]]</f>
        <v>#VALUE!</v>
      </c>
      <c r="CC217" s="5" t="e">
        <f>P_A[[#This Row],[39+]]-P_A[[#This Row],[40+]]</f>
        <v>#VALUE!</v>
      </c>
      <c r="CD217" s="5" t="e">
        <f>P_A[[#This Row],[40+]]-P_A[[#This Row],[41+]]</f>
        <v>#VALUE!</v>
      </c>
      <c r="CE217" s="5" t="e">
        <f>P_A[[#This Row],[41+]]-P_A[[#This Row],[42+]]</f>
        <v>#VALUE!</v>
      </c>
      <c r="CF217" s="5" t="e">
        <f>P_A[[#This Row],[42+]]-P_A[[#This Row],[43+]]</f>
        <v>#VALUE!</v>
      </c>
      <c r="CG217" s="5" t="e">
        <f>P_A[[#This Row],[43+]]-P_A[[#This Row],[44+]]</f>
        <v>#VALUE!</v>
      </c>
      <c r="CH217" s="5" t="e">
        <f>P_A[[#This Row],[44+]]-P_A[[#This Row],[45+]]</f>
        <v>#VALUE!</v>
      </c>
      <c r="CI217" s="5" t="e">
        <f>P_A[[#This Row],[45+]]-P_A[[#This Row],[46+]]</f>
        <v>#VALUE!</v>
      </c>
      <c r="CJ217" s="5" t="e">
        <f>P_A[[#This Row],[46+]]-P_A[[#This Row],[47+]]</f>
        <v>#VALUE!</v>
      </c>
      <c r="CK217" s="5" t="e">
        <f>P_A[[#This Row],[47+]]-P_A[[#This Row],[48+]]</f>
        <v>#VALUE!</v>
      </c>
      <c r="CL217" s="5" t="e">
        <f>P_A[[#This Row],[48+]]-P_A[[#This Row],[49+]]</f>
        <v>#VALUE!</v>
      </c>
    </row>
    <row r="218" spans="50:90" x14ac:dyDescent="0.25">
      <c r="AX218" s="5" t="e">
        <f>P_A[[#This Row],[8+]]-P_A[[#This Row],[9+]]</f>
        <v>#VALUE!</v>
      </c>
      <c r="AY218" s="5" t="e">
        <f>P_A[[#This Row],[9+]]-P_A[[#This Row],[10+]]</f>
        <v>#VALUE!</v>
      </c>
      <c r="AZ218" s="5" t="e">
        <f>P_A[[#This Row],[10+]]-P_A[[#This Row],[11+]]</f>
        <v>#VALUE!</v>
      </c>
      <c r="BA218" s="5" t="e">
        <f>P_A[[#This Row],[11+]]-P_A[[#This Row],[12+]]</f>
        <v>#VALUE!</v>
      </c>
      <c r="BB218" s="5" t="e">
        <f>P_A[[#This Row],[12+]]-P_A[[#This Row],[13+]]</f>
        <v>#VALUE!</v>
      </c>
      <c r="BC218" s="5" t="e">
        <f>P_A[[#This Row],[13+]]-P_A[[#This Row],[14+]]</f>
        <v>#VALUE!</v>
      </c>
      <c r="BD218" s="5" t="e">
        <f>P_A[[#This Row],[14+]]-P_A[[#This Row],[15+]]</f>
        <v>#VALUE!</v>
      </c>
      <c r="BE218" s="5" t="e">
        <f>P_A[[#This Row],[15+]]-P_A[[#This Row],[16+]]</f>
        <v>#VALUE!</v>
      </c>
      <c r="BF218" s="5" t="e">
        <f>P_A[[#This Row],[16+]]-P_A[[#This Row],[17+]]</f>
        <v>#VALUE!</v>
      </c>
      <c r="BG218" s="5" t="e">
        <f>P_A[[#This Row],[17+]]-P_A[[#This Row],[18+]]</f>
        <v>#VALUE!</v>
      </c>
      <c r="BH218" s="5" t="e">
        <f>P_A[[#This Row],[18+]]-P_A[[#This Row],[19+]]</f>
        <v>#VALUE!</v>
      </c>
      <c r="BI218" s="5" t="e">
        <f>P_A[[#This Row],[19+]]-P_A[[#This Row],[20+]]</f>
        <v>#VALUE!</v>
      </c>
      <c r="BJ218" s="5" t="e">
        <f>P_A[[#This Row],[20+]]-P_A[[#This Row],[21+]]</f>
        <v>#VALUE!</v>
      </c>
      <c r="BK218" s="5" t="e">
        <f>P_A[[#This Row],[21+]]-P_A[[#This Row],[22+]]</f>
        <v>#VALUE!</v>
      </c>
      <c r="BL218" s="5" t="e">
        <f>P_A[[#This Row],[22+]]-P_A[[#This Row],[23+]]</f>
        <v>#VALUE!</v>
      </c>
      <c r="BM218" s="5" t="e">
        <f>P_A[[#This Row],[23+]]-P_A[[#This Row],[24+]]</f>
        <v>#VALUE!</v>
      </c>
      <c r="BN218" s="5" t="e">
        <f>P_A[[#This Row],[24+]]-P_A[[#This Row],[25+]]</f>
        <v>#VALUE!</v>
      </c>
      <c r="BO218" s="5" t="e">
        <f>P_A[[#This Row],[25+]]-P_A[[#This Row],[26+]]</f>
        <v>#VALUE!</v>
      </c>
      <c r="BP218" s="5" t="e">
        <f>P_A[[#This Row],[26+]]-P_A[[#This Row],[27+]]</f>
        <v>#VALUE!</v>
      </c>
      <c r="BQ218" s="5" t="e">
        <f>P_A[[#This Row],[27+]]-P_A[[#This Row],[28+]]</f>
        <v>#VALUE!</v>
      </c>
      <c r="BR218" s="5" t="e">
        <f>P_A[[#This Row],[28+]]-P_A[[#This Row],[29+]]</f>
        <v>#VALUE!</v>
      </c>
      <c r="BS218" s="5" t="e">
        <f>P_A[[#This Row],[29+]]-P_A[[#This Row],[30+]]</f>
        <v>#VALUE!</v>
      </c>
      <c r="BT218" s="5" t="e">
        <f>P_A[[#This Row],[30+]]-P_A[[#This Row],[31+]]</f>
        <v>#VALUE!</v>
      </c>
      <c r="BU218" s="5" t="e">
        <f>P_A[[#This Row],[31+]]-P_A[[#This Row],[32+]]</f>
        <v>#VALUE!</v>
      </c>
      <c r="BV218" s="5" t="e">
        <f>P_A[[#This Row],[32+]]-P_A[[#This Row],[33+]]</f>
        <v>#VALUE!</v>
      </c>
      <c r="BW218" s="5" t="e">
        <f>P_A[[#This Row],[33+]]-P_A[[#This Row],[34+]]</f>
        <v>#VALUE!</v>
      </c>
      <c r="BX218" s="5" t="e">
        <f>P_A[[#This Row],[34+]]-P_A[[#This Row],[35+]]</f>
        <v>#VALUE!</v>
      </c>
      <c r="BY218" s="5" t="e">
        <f>P_A[[#This Row],[35+]]-P_A[[#This Row],[36+]]</f>
        <v>#VALUE!</v>
      </c>
      <c r="BZ218" s="5" t="e">
        <f>P_A[[#This Row],[36+]]-P_A[[#This Row],[37+]]</f>
        <v>#VALUE!</v>
      </c>
      <c r="CA218" s="5" t="e">
        <f>P_A[[#This Row],[37+]]-P_A[[#This Row],[38+]]</f>
        <v>#VALUE!</v>
      </c>
      <c r="CB218" s="5" t="e">
        <f>P_A[[#This Row],[38+]]-P_A[[#This Row],[39+]]</f>
        <v>#VALUE!</v>
      </c>
      <c r="CC218" s="5" t="e">
        <f>P_A[[#This Row],[39+]]-P_A[[#This Row],[40+]]</f>
        <v>#VALUE!</v>
      </c>
      <c r="CD218" s="5" t="e">
        <f>P_A[[#This Row],[40+]]-P_A[[#This Row],[41+]]</f>
        <v>#VALUE!</v>
      </c>
      <c r="CE218" s="5" t="e">
        <f>P_A[[#This Row],[41+]]-P_A[[#This Row],[42+]]</f>
        <v>#VALUE!</v>
      </c>
      <c r="CF218" s="5" t="e">
        <f>P_A[[#This Row],[42+]]-P_A[[#This Row],[43+]]</f>
        <v>#VALUE!</v>
      </c>
      <c r="CG218" s="5" t="e">
        <f>P_A[[#This Row],[43+]]-P_A[[#This Row],[44+]]</f>
        <v>#VALUE!</v>
      </c>
      <c r="CH218" s="5" t="e">
        <f>P_A[[#This Row],[44+]]-P_A[[#This Row],[45+]]</f>
        <v>#VALUE!</v>
      </c>
      <c r="CI218" s="5" t="e">
        <f>P_A[[#This Row],[45+]]-P_A[[#This Row],[46+]]</f>
        <v>#VALUE!</v>
      </c>
      <c r="CJ218" s="5" t="e">
        <f>P_A[[#This Row],[46+]]-P_A[[#This Row],[47+]]</f>
        <v>#VALUE!</v>
      </c>
      <c r="CK218" s="5" t="e">
        <f>P_A[[#This Row],[47+]]-P_A[[#This Row],[48+]]</f>
        <v>#VALUE!</v>
      </c>
      <c r="CL218" s="5" t="e">
        <f>P_A[[#This Row],[48+]]-P_A[[#This Row],[49+]]</f>
        <v>#VALUE!</v>
      </c>
    </row>
    <row r="219" spans="50:90" x14ac:dyDescent="0.25">
      <c r="AX219" s="5" t="e">
        <f>P_A[[#This Row],[8+]]-P_A[[#This Row],[9+]]</f>
        <v>#VALUE!</v>
      </c>
      <c r="AY219" s="5" t="e">
        <f>P_A[[#This Row],[9+]]-P_A[[#This Row],[10+]]</f>
        <v>#VALUE!</v>
      </c>
      <c r="AZ219" s="5" t="e">
        <f>P_A[[#This Row],[10+]]-P_A[[#This Row],[11+]]</f>
        <v>#VALUE!</v>
      </c>
      <c r="BA219" s="5" t="e">
        <f>P_A[[#This Row],[11+]]-P_A[[#This Row],[12+]]</f>
        <v>#VALUE!</v>
      </c>
      <c r="BB219" s="5" t="e">
        <f>P_A[[#This Row],[12+]]-P_A[[#This Row],[13+]]</f>
        <v>#VALUE!</v>
      </c>
      <c r="BC219" s="5" t="e">
        <f>P_A[[#This Row],[13+]]-P_A[[#This Row],[14+]]</f>
        <v>#VALUE!</v>
      </c>
      <c r="BD219" s="5" t="e">
        <f>P_A[[#This Row],[14+]]-P_A[[#This Row],[15+]]</f>
        <v>#VALUE!</v>
      </c>
      <c r="BE219" s="5" t="e">
        <f>P_A[[#This Row],[15+]]-P_A[[#This Row],[16+]]</f>
        <v>#VALUE!</v>
      </c>
      <c r="BF219" s="5" t="e">
        <f>P_A[[#This Row],[16+]]-P_A[[#This Row],[17+]]</f>
        <v>#VALUE!</v>
      </c>
      <c r="BG219" s="5" t="e">
        <f>P_A[[#This Row],[17+]]-P_A[[#This Row],[18+]]</f>
        <v>#VALUE!</v>
      </c>
      <c r="BH219" s="5" t="e">
        <f>P_A[[#This Row],[18+]]-P_A[[#This Row],[19+]]</f>
        <v>#VALUE!</v>
      </c>
      <c r="BI219" s="5" t="e">
        <f>P_A[[#This Row],[19+]]-P_A[[#This Row],[20+]]</f>
        <v>#VALUE!</v>
      </c>
      <c r="BJ219" s="5" t="e">
        <f>P_A[[#This Row],[20+]]-P_A[[#This Row],[21+]]</f>
        <v>#VALUE!</v>
      </c>
      <c r="BK219" s="5" t="e">
        <f>P_A[[#This Row],[21+]]-P_A[[#This Row],[22+]]</f>
        <v>#VALUE!</v>
      </c>
      <c r="BL219" s="5" t="e">
        <f>P_A[[#This Row],[22+]]-P_A[[#This Row],[23+]]</f>
        <v>#VALUE!</v>
      </c>
      <c r="BM219" s="5" t="e">
        <f>P_A[[#This Row],[23+]]-P_A[[#This Row],[24+]]</f>
        <v>#VALUE!</v>
      </c>
      <c r="BN219" s="5" t="e">
        <f>P_A[[#This Row],[24+]]-P_A[[#This Row],[25+]]</f>
        <v>#VALUE!</v>
      </c>
      <c r="BO219" s="5" t="e">
        <f>P_A[[#This Row],[25+]]-P_A[[#This Row],[26+]]</f>
        <v>#VALUE!</v>
      </c>
      <c r="BP219" s="5" t="e">
        <f>P_A[[#This Row],[26+]]-P_A[[#This Row],[27+]]</f>
        <v>#VALUE!</v>
      </c>
      <c r="BQ219" s="5" t="e">
        <f>P_A[[#This Row],[27+]]-P_A[[#This Row],[28+]]</f>
        <v>#VALUE!</v>
      </c>
      <c r="BR219" s="5" t="e">
        <f>P_A[[#This Row],[28+]]-P_A[[#This Row],[29+]]</f>
        <v>#VALUE!</v>
      </c>
      <c r="BS219" s="5" t="e">
        <f>P_A[[#This Row],[29+]]-P_A[[#This Row],[30+]]</f>
        <v>#VALUE!</v>
      </c>
      <c r="BT219" s="5" t="e">
        <f>P_A[[#This Row],[30+]]-P_A[[#This Row],[31+]]</f>
        <v>#VALUE!</v>
      </c>
      <c r="BU219" s="5" t="e">
        <f>P_A[[#This Row],[31+]]-P_A[[#This Row],[32+]]</f>
        <v>#VALUE!</v>
      </c>
      <c r="BV219" s="5" t="e">
        <f>P_A[[#This Row],[32+]]-P_A[[#This Row],[33+]]</f>
        <v>#VALUE!</v>
      </c>
      <c r="BW219" s="5" t="e">
        <f>P_A[[#This Row],[33+]]-P_A[[#This Row],[34+]]</f>
        <v>#VALUE!</v>
      </c>
      <c r="BX219" s="5" t="e">
        <f>P_A[[#This Row],[34+]]-P_A[[#This Row],[35+]]</f>
        <v>#VALUE!</v>
      </c>
      <c r="BY219" s="5" t="e">
        <f>P_A[[#This Row],[35+]]-P_A[[#This Row],[36+]]</f>
        <v>#VALUE!</v>
      </c>
      <c r="BZ219" s="5" t="e">
        <f>P_A[[#This Row],[36+]]-P_A[[#This Row],[37+]]</f>
        <v>#VALUE!</v>
      </c>
      <c r="CA219" s="5" t="e">
        <f>P_A[[#This Row],[37+]]-P_A[[#This Row],[38+]]</f>
        <v>#VALUE!</v>
      </c>
      <c r="CB219" s="5" t="e">
        <f>P_A[[#This Row],[38+]]-P_A[[#This Row],[39+]]</f>
        <v>#VALUE!</v>
      </c>
      <c r="CC219" s="5" t="e">
        <f>P_A[[#This Row],[39+]]-P_A[[#This Row],[40+]]</f>
        <v>#VALUE!</v>
      </c>
      <c r="CD219" s="5" t="e">
        <f>P_A[[#This Row],[40+]]-P_A[[#This Row],[41+]]</f>
        <v>#VALUE!</v>
      </c>
      <c r="CE219" s="5" t="e">
        <f>P_A[[#This Row],[41+]]-P_A[[#This Row],[42+]]</f>
        <v>#VALUE!</v>
      </c>
      <c r="CF219" s="5" t="e">
        <f>P_A[[#This Row],[42+]]-P_A[[#This Row],[43+]]</f>
        <v>#VALUE!</v>
      </c>
      <c r="CG219" s="5" t="e">
        <f>P_A[[#This Row],[43+]]-P_A[[#This Row],[44+]]</f>
        <v>#VALUE!</v>
      </c>
      <c r="CH219" s="5" t="e">
        <f>P_A[[#This Row],[44+]]-P_A[[#This Row],[45+]]</f>
        <v>#VALUE!</v>
      </c>
      <c r="CI219" s="5" t="e">
        <f>P_A[[#This Row],[45+]]-P_A[[#This Row],[46+]]</f>
        <v>#VALUE!</v>
      </c>
      <c r="CJ219" s="5" t="e">
        <f>P_A[[#This Row],[46+]]-P_A[[#This Row],[47+]]</f>
        <v>#VALUE!</v>
      </c>
      <c r="CK219" s="5" t="e">
        <f>P_A[[#This Row],[47+]]-P_A[[#This Row],[48+]]</f>
        <v>#VALUE!</v>
      </c>
      <c r="CL219" s="5" t="e">
        <f>P_A[[#This Row],[48+]]-P_A[[#This Row],[49+]]</f>
        <v>#VALUE!</v>
      </c>
    </row>
    <row r="220" spans="50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50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50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50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50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205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tabSelected="1" workbookViewId="0">
      <pane xSplit="7" ySplit="1" topLeftCell="H44" activePane="bottomRight" state="frozen"/>
      <selection activeCell="O4" sqref="O4"/>
      <selection pane="topRight" activeCell="O4" sqref="O4"/>
      <selection pane="bottomLeft" activeCell="O4" sqref="O4"/>
      <selection pane="bottomRight" activeCell="E64" sqref="E64"/>
    </sheetView>
  </sheetViews>
  <sheetFormatPr defaultColWidth="13.42578125"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5" style="8" bestFit="1" customWidth="1"/>
    <col min="6" max="6" width="6.7109375" bestFit="1" customWidth="1"/>
    <col min="7" max="7" width="7" bestFit="1" customWidth="1"/>
    <col min="8" max="32" width="8.140625" bestFit="1" customWidth="1"/>
    <col min="33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9" t="str">
        <f>HYPERLINK("https://www.nba.com/stats/player/1630217/boxscores-traditional", "Desmond Bane")</f>
        <v>Desmond Bane</v>
      </c>
      <c r="F2">
        <v>30.6</v>
      </c>
      <c r="G2" s="4">
        <v>2.871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0.99988999999999995</v>
      </c>
      <c r="U2" s="3">
        <v>0.99958000000000002</v>
      </c>
      <c r="V2" s="3">
        <v>0.99865000000000004</v>
      </c>
      <c r="W2" s="3">
        <v>0.99597999999999998</v>
      </c>
      <c r="X2" s="3">
        <v>0.98928000000000005</v>
      </c>
      <c r="Y2" s="3">
        <v>0.97441</v>
      </c>
      <c r="Z2" s="3">
        <v>0.94520000000000004</v>
      </c>
      <c r="AA2" s="3">
        <v>0.89434999999999998</v>
      </c>
      <c r="AB2" s="3">
        <v>0.81859000000000004</v>
      </c>
      <c r="AC2" s="3">
        <v>0.71226</v>
      </c>
      <c r="AD2" s="3">
        <v>0.58316999999999997</v>
      </c>
      <c r="AE2" s="3">
        <v>0.44433</v>
      </c>
      <c r="AF2" s="3">
        <v>0.31207000000000001</v>
      </c>
      <c r="AG2" s="3">
        <v>0.20044999999999999</v>
      </c>
      <c r="AH2" s="3">
        <v>0.11899999999999999</v>
      </c>
      <c r="AI2" s="3">
        <v>6.3009999999999997E-2</v>
      </c>
      <c r="AJ2" s="3">
        <v>3.005E-2</v>
      </c>
      <c r="AK2" s="3">
        <v>1.2869999999999999E-2</v>
      </c>
      <c r="AL2" s="3">
        <v>4.9399999999999999E-3</v>
      </c>
      <c r="AM2" s="3">
        <v>1.6900000000000001E-3</v>
      </c>
      <c r="AN2" s="3">
        <v>5.4000000000000001E-4</v>
      </c>
      <c r="AO2" s="3">
        <v>1.4999999999999999E-4</v>
      </c>
      <c r="AP2" s="3">
        <v>4.0000000000000003E-5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5">
        <f>P_R[[#This Row],[8+]]-P_R[[#This Row],[9+]]</f>
        <v>0</v>
      </c>
      <c r="AY2" s="5">
        <f>P_R[[#This Row],[9+]]-P_R[[#This Row],[10+]]</f>
        <v>0</v>
      </c>
      <c r="AZ2" s="5">
        <f>P_R[[#This Row],[10+]]-P_R[[#This Row],[11+]]</f>
        <v>0</v>
      </c>
      <c r="BA2" s="5">
        <f>P_R[[#This Row],[11+]]-P_R[[#This Row],[12+]]</f>
        <v>0</v>
      </c>
      <c r="BB2" s="5">
        <f>P_R[[#This Row],[12+]]-P_R[[#This Row],[13+]]</f>
        <v>0</v>
      </c>
      <c r="BC2" s="5">
        <f>P_R[[#This Row],[13+]]-P_R[[#This Row],[14+]]</f>
        <v>0</v>
      </c>
      <c r="BD2" s="5">
        <f>P_R[[#This Row],[14+]]-P_R[[#This Row],[15+]]</f>
        <v>0</v>
      </c>
      <c r="BE2" s="5">
        <f>P_R[[#This Row],[15+]]-P_R[[#This Row],[16+]]</f>
        <v>0</v>
      </c>
      <c r="BF2" s="5">
        <f>P_R[[#This Row],[16+]]-P_R[[#This Row],[17+]]</f>
        <v>0</v>
      </c>
      <c r="BG2" s="5">
        <f>P_R[[#This Row],[17+]]-P_R[[#This Row],[18+]]</f>
        <v>0</v>
      </c>
      <c r="BH2" s="5">
        <f>P_R[[#This Row],[18+]]-P_R[[#This Row],[19+]]</f>
        <v>0</v>
      </c>
      <c r="BI2" s="5">
        <f>P_R[[#This Row],[19+]]-P_R[[#This Row],[20+]]</f>
        <v>1.100000000000545E-4</v>
      </c>
      <c r="BJ2" s="5">
        <f>P_R[[#This Row],[20+]]-P_R[[#This Row],[21+]]</f>
        <v>3.0999999999992145E-4</v>
      </c>
      <c r="BK2" s="5">
        <f>P_R[[#This Row],[21+]]-P_R[[#This Row],[22+]]</f>
        <v>9.2999999999998639E-4</v>
      </c>
      <c r="BL2" s="5">
        <f>P_R[[#This Row],[22+]]-P_R[[#This Row],[23+]]</f>
        <v>2.6700000000000612E-3</v>
      </c>
      <c r="BM2" s="5">
        <f>P_R[[#This Row],[23+]]-P_R[[#This Row],[24+]]</f>
        <v>6.6999999999999282E-3</v>
      </c>
      <c r="BN2" s="5">
        <f>P_R[[#This Row],[24+]]-P_R[[#This Row],[25+]]</f>
        <v>1.487000000000005E-2</v>
      </c>
      <c r="BO2" s="5">
        <f>P_R[[#This Row],[25+]]-P_R[[#This Row],[26+]]</f>
        <v>2.9209999999999958E-2</v>
      </c>
      <c r="BP2" s="5">
        <f>P_R[[#This Row],[26+]]-P_R[[#This Row],[27+]]</f>
        <v>5.0850000000000062E-2</v>
      </c>
      <c r="BQ2" s="5">
        <f>P_R[[#This Row],[27+]]-P_R[[#This Row],[28+]]</f>
        <v>7.5759999999999939E-2</v>
      </c>
      <c r="BR2" s="5">
        <f>P_R[[#This Row],[28+]]-P_R[[#This Row],[29+]]</f>
        <v>0.10633000000000004</v>
      </c>
      <c r="BS2" s="5">
        <f>P_R[[#This Row],[29+]]-P_R[[#This Row],[30+]]</f>
        <v>0.12909000000000004</v>
      </c>
      <c r="BT2" s="5">
        <f>P_R[[#This Row],[30+]]-P_R[[#This Row],[31+]]</f>
        <v>0.13883999999999996</v>
      </c>
      <c r="BU2" s="5">
        <f>P_R[[#This Row],[31+]]-P_R[[#This Row],[32+]]</f>
        <v>0.13225999999999999</v>
      </c>
      <c r="BV2" s="5">
        <f>P_R[[#This Row],[32+]]-P_R[[#This Row],[33+]]</f>
        <v>0.11162000000000002</v>
      </c>
      <c r="BW2" s="5">
        <f>P_R[[#This Row],[33+]]-P_R[[#This Row],[34+]]</f>
        <v>8.1449999999999995E-2</v>
      </c>
      <c r="BX2" s="5">
        <f>P_R[[#This Row],[34+]]-P_R[[#This Row],[35+]]</f>
        <v>5.5989999999999998E-2</v>
      </c>
      <c r="BY2" s="5">
        <f>P_R[[#This Row],[35+]]-P_R[[#This Row],[36+]]</f>
        <v>3.2959999999999996E-2</v>
      </c>
      <c r="BZ2" s="5">
        <f>P_R[[#This Row],[36+]]-P_R[[#This Row],[37+]]</f>
        <v>1.7180000000000001E-2</v>
      </c>
      <c r="CA2" s="5">
        <f>P_R[[#This Row],[37+]]-P_R[[#This Row],[38+]]</f>
        <v>7.9299999999999995E-3</v>
      </c>
      <c r="CB2" s="5">
        <f>P_R[[#This Row],[38+]]-P_R[[#This Row],[39+]]</f>
        <v>3.2499999999999999E-3</v>
      </c>
      <c r="CC2" s="5">
        <f>P_R[[#This Row],[39+]]-P_R[[#This Row],[40+]]</f>
        <v>1.15E-3</v>
      </c>
      <c r="CD2" s="5">
        <f>P_R[[#This Row],[40+]]-P_R[[#This Row],[41+]]</f>
        <v>3.9000000000000005E-4</v>
      </c>
      <c r="CE2" s="5">
        <f>P_R[[#This Row],[41+]]-P_R[[#This Row],[42+]]</f>
        <v>1.0999999999999999E-4</v>
      </c>
      <c r="CF2" s="5">
        <f>P_R[[#This Row],[42+]]-P_R[[#This Row],[43+]]</f>
        <v>4.0000000000000003E-5</v>
      </c>
      <c r="CG2" s="5">
        <f>P_R[[#This Row],[43+]]-P_R[[#This Row],[44+]]</f>
        <v>0</v>
      </c>
      <c r="CH2" s="5">
        <f>P_R[[#This Row],[44+]]-P_R[[#This Row],[45+]]</f>
        <v>0</v>
      </c>
      <c r="CI2" s="5">
        <f>P_R[[#This Row],[45+]]-P_R[[#This Row],[46+]]</f>
        <v>0</v>
      </c>
      <c r="CJ2" s="5">
        <f>P_R[[#This Row],[46+]]-P_R[[#This Row],[47+]]</f>
        <v>0</v>
      </c>
      <c r="CK2" s="5">
        <f>P_R[[#This Row],[47+]]-P_R[[#This Row],[48+]]</f>
        <v>0</v>
      </c>
      <c r="CL2" s="5">
        <f>P_R[[#This Row],[48+]]-P_R[[#This Row],[49+]]</f>
        <v>0</v>
      </c>
    </row>
    <row r="3" spans="1:90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9" t="str">
        <f>HYPERLINK("https://www.nba.com/stats/player/1629630/boxscores-traditional", "Ja Morant")</f>
        <v>Ja Morant</v>
      </c>
      <c r="F3">
        <v>25.6</v>
      </c>
      <c r="G3" s="4">
        <v>6.681</v>
      </c>
      <c r="H3" s="3">
        <v>0.99573</v>
      </c>
      <c r="I3" s="3">
        <v>0.99343000000000004</v>
      </c>
      <c r="J3" s="3">
        <v>0.99009999999999998</v>
      </c>
      <c r="K3" s="3">
        <v>0.98573999999999995</v>
      </c>
      <c r="L3" s="3">
        <v>0.97931999999999997</v>
      </c>
      <c r="M3" s="3">
        <v>0.97062000000000004</v>
      </c>
      <c r="N3" s="3">
        <v>0.95906999999999998</v>
      </c>
      <c r="O3" s="3">
        <v>0.94408000000000003</v>
      </c>
      <c r="P3" s="3">
        <v>0.92506999999999995</v>
      </c>
      <c r="Q3" s="3">
        <v>0.90146999999999999</v>
      </c>
      <c r="R3" s="3">
        <v>0.87285999999999997</v>
      </c>
      <c r="S3" s="3">
        <v>0.83891000000000004</v>
      </c>
      <c r="T3" s="3">
        <v>0.79954999999999998</v>
      </c>
      <c r="U3" s="3">
        <v>0.75490000000000002</v>
      </c>
      <c r="V3" s="3">
        <v>0.70540000000000003</v>
      </c>
      <c r="W3" s="3">
        <v>0.65173000000000003</v>
      </c>
      <c r="X3" s="3">
        <v>0.59482999999999997</v>
      </c>
      <c r="Y3" s="3">
        <v>0.53586</v>
      </c>
      <c r="Z3" s="3">
        <v>0.47608</v>
      </c>
      <c r="AA3" s="3">
        <v>0.41682999999999998</v>
      </c>
      <c r="AB3" s="3">
        <v>0.35942000000000002</v>
      </c>
      <c r="AC3" s="3">
        <v>0.30503000000000002</v>
      </c>
      <c r="AD3" s="3">
        <v>0.25463000000000002</v>
      </c>
      <c r="AE3" s="3">
        <v>0.20896999999999999</v>
      </c>
      <c r="AF3" s="3">
        <v>0.16853000000000001</v>
      </c>
      <c r="AG3" s="3">
        <v>0.13350000000000001</v>
      </c>
      <c r="AH3" s="3">
        <v>0.10383000000000001</v>
      </c>
      <c r="AI3" s="3">
        <v>7.9269999999999993E-2</v>
      </c>
      <c r="AJ3" s="3">
        <v>5.9380000000000002E-2</v>
      </c>
      <c r="AK3" s="3">
        <v>4.3630000000000002E-2</v>
      </c>
      <c r="AL3" s="3">
        <v>3.1440000000000003E-2</v>
      </c>
      <c r="AM3" s="3">
        <v>2.222E-2</v>
      </c>
      <c r="AN3" s="3">
        <v>1.5389999999999999E-2</v>
      </c>
      <c r="AO3" s="3">
        <v>1.044E-2</v>
      </c>
      <c r="AP3" s="3">
        <v>7.1399999999999996E-3</v>
      </c>
      <c r="AQ3" s="3">
        <v>4.6600000000000001E-3</v>
      </c>
      <c r="AR3" s="3">
        <v>2.98E-3</v>
      </c>
      <c r="AS3" s="3">
        <v>1.8699999999999999E-3</v>
      </c>
      <c r="AT3" s="3">
        <v>1.14E-3</v>
      </c>
      <c r="AU3" s="3">
        <v>6.8999999999999997E-4</v>
      </c>
      <c r="AV3" s="3">
        <v>4.0000000000000002E-4</v>
      </c>
      <c r="AW3" s="3">
        <v>2.3000000000000001E-4</v>
      </c>
      <c r="AX3" s="5">
        <f>P_R[[#This Row],[8+]]-P_R[[#This Row],[9+]]</f>
        <v>2.2999999999999687E-3</v>
      </c>
      <c r="AY3" s="5">
        <f>P_R[[#This Row],[9+]]-P_R[[#This Row],[10+]]</f>
        <v>3.3300000000000551E-3</v>
      </c>
      <c r="AZ3" s="5">
        <f>P_R[[#This Row],[10+]]-P_R[[#This Row],[11+]]</f>
        <v>4.3600000000000305E-3</v>
      </c>
      <c r="BA3" s="5">
        <f>P_R[[#This Row],[11+]]-P_R[[#This Row],[12+]]</f>
        <v>6.4199999999999813E-3</v>
      </c>
      <c r="BB3" s="5">
        <f>P_R[[#This Row],[12+]]-P_R[[#This Row],[13+]]</f>
        <v>8.69999999999993E-3</v>
      </c>
      <c r="BC3" s="5">
        <f>P_R[[#This Row],[13+]]-P_R[[#This Row],[14+]]</f>
        <v>1.155000000000006E-2</v>
      </c>
      <c r="BD3" s="5">
        <f>P_R[[#This Row],[14+]]-P_R[[#This Row],[15+]]</f>
        <v>1.4989999999999948E-2</v>
      </c>
      <c r="BE3" s="5">
        <f>P_R[[#This Row],[15+]]-P_R[[#This Row],[16+]]</f>
        <v>1.9010000000000082E-2</v>
      </c>
      <c r="BF3" s="5">
        <f>P_R[[#This Row],[16+]]-P_R[[#This Row],[17+]]</f>
        <v>2.3599999999999954E-2</v>
      </c>
      <c r="BG3" s="5">
        <f>P_R[[#This Row],[17+]]-P_R[[#This Row],[18+]]</f>
        <v>2.8610000000000024E-2</v>
      </c>
      <c r="BH3" s="5">
        <f>P_R[[#This Row],[18+]]-P_R[[#This Row],[19+]]</f>
        <v>3.3949999999999925E-2</v>
      </c>
      <c r="BI3" s="5">
        <f>P_R[[#This Row],[19+]]-P_R[[#This Row],[20+]]</f>
        <v>3.9360000000000062E-2</v>
      </c>
      <c r="BJ3" s="5">
        <f>P_R[[#This Row],[20+]]-P_R[[#This Row],[21+]]</f>
        <v>4.4649999999999967E-2</v>
      </c>
      <c r="BK3" s="5">
        <f>P_R[[#This Row],[21+]]-P_R[[#This Row],[22+]]</f>
        <v>4.9499999999999988E-2</v>
      </c>
      <c r="BL3" s="5">
        <f>P_R[[#This Row],[22+]]-P_R[[#This Row],[23+]]</f>
        <v>5.3669999999999995E-2</v>
      </c>
      <c r="BM3" s="5">
        <f>P_R[[#This Row],[23+]]-P_R[[#This Row],[24+]]</f>
        <v>5.6900000000000062E-2</v>
      </c>
      <c r="BN3" s="5">
        <f>P_R[[#This Row],[24+]]-P_R[[#This Row],[25+]]</f>
        <v>5.8969999999999967E-2</v>
      </c>
      <c r="BO3" s="5">
        <f>P_R[[#This Row],[25+]]-P_R[[#This Row],[26+]]</f>
        <v>5.978E-2</v>
      </c>
      <c r="BP3" s="5">
        <f>P_R[[#This Row],[26+]]-P_R[[#This Row],[27+]]</f>
        <v>5.9250000000000025E-2</v>
      </c>
      <c r="BQ3" s="5">
        <f>P_R[[#This Row],[27+]]-P_R[[#This Row],[28+]]</f>
        <v>5.7409999999999961E-2</v>
      </c>
      <c r="BR3" s="5">
        <f>P_R[[#This Row],[28+]]-P_R[[#This Row],[29+]]</f>
        <v>5.4389999999999994E-2</v>
      </c>
      <c r="BS3" s="5">
        <f>P_R[[#This Row],[29+]]-P_R[[#This Row],[30+]]</f>
        <v>5.04E-2</v>
      </c>
      <c r="BT3" s="5">
        <f>P_R[[#This Row],[30+]]-P_R[[#This Row],[31+]]</f>
        <v>4.5660000000000034E-2</v>
      </c>
      <c r="BU3" s="5">
        <f>P_R[[#This Row],[31+]]-P_R[[#This Row],[32+]]</f>
        <v>4.0439999999999976E-2</v>
      </c>
      <c r="BV3" s="5">
        <f>P_R[[#This Row],[32+]]-P_R[[#This Row],[33+]]</f>
        <v>3.5030000000000006E-2</v>
      </c>
      <c r="BW3" s="5">
        <f>P_R[[#This Row],[33+]]-P_R[[#This Row],[34+]]</f>
        <v>2.9670000000000002E-2</v>
      </c>
      <c r="BX3" s="5">
        <f>P_R[[#This Row],[34+]]-P_R[[#This Row],[35+]]</f>
        <v>2.4560000000000012E-2</v>
      </c>
      <c r="BY3" s="5">
        <f>P_R[[#This Row],[35+]]-P_R[[#This Row],[36+]]</f>
        <v>1.9889999999999991E-2</v>
      </c>
      <c r="BZ3" s="5">
        <f>P_R[[#This Row],[36+]]-P_R[[#This Row],[37+]]</f>
        <v>1.575E-2</v>
      </c>
      <c r="CA3" s="5">
        <f>P_R[[#This Row],[37+]]-P_R[[#This Row],[38+]]</f>
        <v>1.2189999999999999E-2</v>
      </c>
      <c r="CB3" s="5">
        <f>P_R[[#This Row],[38+]]-P_R[[#This Row],[39+]]</f>
        <v>9.2200000000000025E-3</v>
      </c>
      <c r="CC3" s="5">
        <f>P_R[[#This Row],[39+]]-P_R[[#This Row],[40+]]</f>
        <v>6.830000000000001E-3</v>
      </c>
      <c r="CD3" s="5">
        <f>P_R[[#This Row],[40+]]-P_R[[#This Row],[41+]]</f>
        <v>4.9499999999999995E-3</v>
      </c>
      <c r="CE3" s="5">
        <f>P_R[[#This Row],[41+]]-P_R[[#This Row],[42+]]</f>
        <v>3.3E-3</v>
      </c>
      <c r="CF3" s="5">
        <f>P_R[[#This Row],[42+]]-P_R[[#This Row],[43+]]</f>
        <v>2.4799999999999996E-3</v>
      </c>
      <c r="CG3" s="5">
        <f>P_R[[#This Row],[43+]]-P_R[[#This Row],[44+]]</f>
        <v>1.6800000000000001E-3</v>
      </c>
      <c r="CH3" s="5">
        <f>P_R[[#This Row],[44+]]-P_R[[#This Row],[45+]]</f>
        <v>1.1100000000000001E-3</v>
      </c>
      <c r="CI3" s="5">
        <f>P_R[[#This Row],[45+]]-P_R[[#This Row],[46+]]</f>
        <v>7.2999999999999996E-4</v>
      </c>
      <c r="CJ3" s="5">
        <f>P_R[[#This Row],[46+]]-P_R[[#This Row],[47+]]</f>
        <v>4.4999999999999999E-4</v>
      </c>
      <c r="CK3" s="5">
        <f>P_R[[#This Row],[47+]]-P_R[[#This Row],[48+]]</f>
        <v>2.8999999999999995E-4</v>
      </c>
      <c r="CL3" s="5">
        <f>P_R[[#This Row],[48+]]-P_R[[#This Row],[49+]]</f>
        <v>1.7000000000000001E-4</v>
      </c>
    </row>
    <row r="4" spans="1:90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9" t="str">
        <f>HYPERLINK("https://www.nba.com/stats/player/1628991/boxscores-traditional", "Jaren Jackson Jr.")</f>
        <v>Jaren Jackson Jr.</v>
      </c>
      <c r="F4">
        <v>27.6</v>
      </c>
      <c r="G4" s="4">
        <v>7.7869999999999999</v>
      </c>
      <c r="H4" s="3">
        <v>0.99412999999999996</v>
      </c>
      <c r="I4" s="3">
        <v>0.99158000000000002</v>
      </c>
      <c r="J4" s="3">
        <v>0.98809000000000002</v>
      </c>
      <c r="K4" s="3">
        <v>0.98341000000000001</v>
      </c>
      <c r="L4" s="3">
        <v>0.97724999999999995</v>
      </c>
      <c r="M4" s="3">
        <v>0.96926000000000001</v>
      </c>
      <c r="N4" s="3">
        <v>0.95994000000000002</v>
      </c>
      <c r="O4" s="3">
        <v>0.94738</v>
      </c>
      <c r="P4" s="3">
        <v>0.93189</v>
      </c>
      <c r="Q4" s="3">
        <v>0.91308999999999996</v>
      </c>
      <c r="R4" s="3">
        <v>0.89065000000000005</v>
      </c>
      <c r="S4" s="3">
        <v>0.86433000000000004</v>
      </c>
      <c r="T4" s="3">
        <v>0.83645999999999998</v>
      </c>
      <c r="U4" s="3">
        <v>0.80234000000000005</v>
      </c>
      <c r="V4" s="3">
        <v>0.76424000000000003</v>
      </c>
      <c r="W4" s="3">
        <v>0.72240000000000004</v>
      </c>
      <c r="X4" s="3">
        <v>0.67723999999999995</v>
      </c>
      <c r="Y4" s="3">
        <v>0.62929999999999997</v>
      </c>
      <c r="Z4" s="3">
        <v>0.58316999999999997</v>
      </c>
      <c r="AA4" s="3">
        <v>0.53188000000000002</v>
      </c>
      <c r="AB4" s="3">
        <v>0.48005999999999999</v>
      </c>
      <c r="AC4" s="3">
        <v>0.42858000000000002</v>
      </c>
      <c r="AD4" s="3">
        <v>0.37828000000000001</v>
      </c>
      <c r="AE4" s="3">
        <v>0.32996999999999999</v>
      </c>
      <c r="AF4" s="3">
        <v>0.28433999999999998</v>
      </c>
      <c r="AG4" s="3">
        <v>0.24510000000000001</v>
      </c>
      <c r="AH4" s="3">
        <v>0.20610999999999999</v>
      </c>
      <c r="AI4" s="3">
        <v>0.17105999999999999</v>
      </c>
      <c r="AJ4" s="3">
        <v>0.14007</v>
      </c>
      <c r="AK4" s="3">
        <v>0.11314</v>
      </c>
      <c r="AL4" s="3">
        <v>9.0120000000000006E-2</v>
      </c>
      <c r="AM4" s="3">
        <v>7.2150000000000006E-2</v>
      </c>
      <c r="AN4" s="3">
        <v>5.5919999999999997E-2</v>
      </c>
      <c r="AO4" s="3">
        <v>4.2720000000000001E-2</v>
      </c>
      <c r="AP4" s="3">
        <v>3.2160000000000001E-2</v>
      </c>
      <c r="AQ4" s="3">
        <v>2.385E-2</v>
      </c>
      <c r="AR4" s="3">
        <v>1.7430000000000001E-2</v>
      </c>
      <c r="AS4" s="3">
        <v>1.2869999999999999E-2</v>
      </c>
      <c r="AT4" s="3">
        <v>9.1400000000000006E-3</v>
      </c>
      <c r="AU4" s="3">
        <v>6.3899999999999998E-3</v>
      </c>
      <c r="AV4" s="3">
        <v>4.4000000000000003E-3</v>
      </c>
      <c r="AW4" s="3">
        <v>2.98E-3</v>
      </c>
      <c r="AX4" s="5">
        <f>P_R[[#This Row],[8+]]-P_R[[#This Row],[9+]]</f>
        <v>2.5499999999999412E-3</v>
      </c>
      <c r="AY4" s="5">
        <f>P_R[[#This Row],[9+]]-P_R[[#This Row],[10+]]</f>
        <v>3.4899999999999931E-3</v>
      </c>
      <c r="AZ4" s="5">
        <f>P_R[[#This Row],[10+]]-P_R[[#This Row],[11+]]</f>
        <v>4.6800000000000175E-3</v>
      </c>
      <c r="BA4" s="5">
        <f>P_R[[#This Row],[11+]]-P_R[[#This Row],[12+]]</f>
        <v>6.1600000000000543E-3</v>
      </c>
      <c r="BB4" s="5">
        <f>P_R[[#This Row],[12+]]-P_R[[#This Row],[13+]]</f>
        <v>7.9899999999999416E-3</v>
      </c>
      <c r="BC4" s="5">
        <f>P_R[[#This Row],[13+]]-P_R[[#This Row],[14+]]</f>
        <v>9.319999999999995E-3</v>
      </c>
      <c r="BD4" s="5">
        <f>P_R[[#This Row],[14+]]-P_R[[#This Row],[15+]]</f>
        <v>1.2560000000000016E-2</v>
      </c>
      <c r="BE4" s="5">
        <f>P_R[[#This Row],[15+]]-P_R[[#This Row],[16+]]</f>
        <v>1.5490000000000004E-2</v>
      </c>
      <c r="BF4" s="5">
        <f>P_R[[#This Row],[16+]]-P_R[[#This Row],[17+]]</f>
        <v>1.8800000000000039E-2</v>
      </c>
      <c r="BG4" s="5">
        <f>P_R[[#This Row],[17+]]-P_R[[#This Row],[18+]]</f>
        <v>2.2439999999999904E-2</v>
      </c>
      <c r="BH4" s="5">
        <f>P_R[[#This Row],[18+]]-P_R[[#This Row],[19+]]</f>
        <v>2.632000000000001E-2</v>
      </c>
      <c r="BI4" s="5">
        <f>P_R[[#This Row],[19+]]-P_R[[#This Row],[20+]]</f>
        <v>2.7870000000000061E-2</v>
      </c>
      <c r="BJ4" s="5">
        <f>P_R[[#This Row],[20+]]-P_R[[#This Row],[21+]]</f>
        <v>3.4119999999999928E-2</v>
      </c>
      <c r="BK4" s="5">
        <f>P_R[[#This Row],[21+]]-P_R[[#This Row],[22+]]</f>
        <v>3.8100000000000023E-2</v>
      </c>
      <c r="BL4" s="5">
        <f>P_R[[#This Row],[22+]]-P_R[[#This Row],[23+]]</f>
        <v>4.1839999999999988E-2</v>
      </c>
      <c r="BM4" s="5">
        <f>P_R[[#This Row],[23+]]-P_R[[#This Row],[24+]]</f>
        <v>4.5160000000000089E-2</v>
      </c>
      <c r="BN4" s="5">
        <f>P_R[[#This Row],[24+]]-P_R[[#This Row],[25+]]</f>
        <v>4.7939999999999983E-2</v>
      </c>
      <c r="BO4" s="5">
        <f>P_R[[#This Row],[25+]]-P_R[[#This Row],[26+]]</f>
        <v>4.6130000000000004E-2</v>
      </c>
      <c r="BP4" s="5">
        <f>P_R[[#This Row],[26+]]-P_R[[#This Row],[27+]]</f>
        <v>5.1289999999999947E-2</v>
      </c>
      <c r="BQ4" s="5">
        <f>P_R[[#This Row],[27+]]-P_R[[#This Row],[28+]]</f>
        <v>5.1820000000000033E-2</v>
      </c>
      <c r="BR4" s="5">
        <f>P_R[[#This Row],[28+]]-P_R[[#This Row],[29+]]</f>
        <v>5.147999999999997E-2</v>
      </c>
      <c r="BS4" s="5">
        <f>P_R[[#This Row],[29+]]-P_R[[#This Row],[30+]]</f>
        <v>5.0300000000000011E-2</v>
      </c>
      <c r="BT4" s="5">
        <f>P_R[[#This Row],[30+]]-P_R[[#This Row],[31+]]</f>
        <v>4.831000000000002E-2</v>
      </c>
      <c r="BU4" s="5">
        <f>P_R[[#This Row],[31+]]-P_R[[#This Row],[32+]]</f>
        <v>4.5630000000000004E-2</v>
      </c>
      <c r="BV4" s="5">
        <f>P_R[[#This Row],[32+]]-P_R[[#This Row],[33+]]</f>
        <v>3.9239999999999969E-2</v>
      </c>
      <c r="BW4" s="5">
        <f>P_R[[#This Row],[33+]]-P_R[[#This Row],[34+]]</f>
        <v>3.8990000000000025E-2</v>
      </c>
      <c r="BX4" s="5">
        <f>P_R[[#This Row],[34+]]-P_R[[#This Row],[35+]]</f>
        <v>3.5049999999999998E-2</v>
      </c>
      <c r="BY4" s="5">
        <f>P_R[[#This Row],[35+]]-P_R[[#This Row],[36+]]</f>
        <v>3.098999999999999E-2</v>
      </c>
      <c r="BZ4" s="5">
        <f>P_R[[#This Row],[36+]]-P_R[[#This Row],[37+]]</f>
        <v>2.6929999999999996E-2</v>
      </c>
      <c r="CA4" s="5">
        <f>P_R[[#This Row],[37+]]-P_R[[#This Row],[38+]]</f>
        <v>2.3019999999999999E-2</v>
      </c>
      <c r="CB4" s="5">
        <f>P_R[[#This Row],[38+]]-P_R[[#This Row],[39+]]</f>
        <v>1.797E-2</v>
      </c>
      <c r="CC4" s="5">
        <f>P_R[[#This Row],[39+]]-P_R[[#This Row],[40+]]</f>
        <v>1.6230000000000008E-2</v>
      </c>
      <c r="CD4" s="5">
        <f>P_R[[#This Row],[40+]]-P_R[[#This Row],[41+]]</f>
        <v>1.3199999999999996E-2</v>
      </c>
      <c r="CE4" s="5">
        <f>P_R[[#This Row],[41+]]-P_R[[#This Row],[42+]]</f>
        <v>1.056E-2</v>
      </c>
      <c r="CF4" s="5">
        <f>P_R[[#This Row],[42+]]-P_R[[#This Row],[43+]]</f>
        <v>8.3100000000000014E-3</v>
      </c>
      <c r="CG4" s="5">
        <f>P_R[[#This Row],[43+]]-P_R[[#This Row],[44+]]</f>
        <v>6.4199999999999986E-3</v>
      </c>
      <c r="CH4" s="5">
        <f>P_R[[#This Row],[44+]]-P_R[[#This Row],[45+]]</f>
        <v>4.5600000000000016E-3</v>
      </c>
      <c r="CI4" s="5">
        <f>P_R[[#This Row],[45+]]-P_R[[#This Row],[46+]]</f>
        <v>3.7299999999999989E-3</v>
      </c>
      <c r="CJ4" s="5">
        <f>P_R[[#This Row],[46+]]-P_R[[#This Row],[47+]]</f>
        <v>2.7500000000000007E-3</v>
      </c>
      <c r="CK4" s="5">
        <f>P_R[[#This Row],[47+]]-P_R[[#This Row],[48+]]</f>
        <v>1.9899999999999996E-3</v>
      </c>
      <c r="CL4" s="5">
        <f>P_R[[#This Row],[48+]]-P_R[[#This Row],[49+]]</f>
        <v>1.4200000000000003E-3</v>
      </c>
    </row>
    <row r="5" spans="1:90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9" t="str">
        <f>HYPERLINK("https://www.nba.com/stats/player/1630583/boxscores-traditional", "Santi Aldama")</f>
        <v>Santi Aldama</v>
      </c>
      <c r="F5">
        <v>16.8</v>
      </c>
      <c r="G5" s="4">
        <v>5.1150000000000002</v>
      </c>
      <c r="H5" s="3">
        <v>0.95728000000000002</v>
      </c>
      <c r="I5" s="3">
        <v>0.93574000000000002</v>
      </c>
      <c r="J5" s="3">
        <v>0.90824000000000005</v>
      </c>
      <c r="K5" s="3">
        <v>0.87075999999999998</v>
      </c>
      <c r="L5" s="3">
        <v>0.82638999999999996</v>
      </c>
      <c r="M5" s="3">
        <v>0.77034999999999998</v>
      </c>
      <c r="N5" s="3">
        <v>0.70884000000000003</v>
      </c>
      <c r="O5" s="3">
        <v>0.63683000000000001</v>
      </c>
      <c r="P5" s="3">
        <v>0.56355999999999995</v>
      </c>
      <c r="Q5" s="3">
        <v>0.48404999999999998</v>
      </c>
      <c r="R5" s="3">
        <v>0.40905000000000002</v>
      </c>
      <c r="S5" s="3">
        <v>0.33360000000000001</v>
      </c>
      <c r="T5" s="3">
        <v>0.26434999999999997</v>
      </c>
      <c r="U5" s="3">
        <v>0.20610999999999999</v>
      </c>
      <c r="V5" s="3">
        <v>0.15386</v>
      </c>
      <c r="W5" s="3">
        <v>0.11314</v>
      </c>
      <c r="X5" s="3">
        <v>7.9269999999999993E-2</v>
      </c>
      <c r="Y5" s="3">
        <v>5.4800000000000001E-2</v>
      </c>
      <c r="Z5" s="3">
        <v>3.5929999999999997E-2</v>
      </c>
      <c r="AA5" s="3">
        <v>2.3300000000000001E-2</v>
      </c>
      <c r="AB5" s="3">
        <v>1.426E-2</v>
      </c>
      <c r="AC5" s="3">
        <v>8.4200000000000004E-3</v>
      </c>
      <c r="AD5" s="3">
        <v>4.9399999999999999E-3</v>
      </c>
      <c r="AE5" s="3">
        <v>2.7200000000000002E-3</v>
      </c>
      <c r="AF5" s="3">
        <v>1.49E-3</v>
      </c>
      <c r="AG5" s="3">
        <v>7.6000000000000004E-4</v>
      </c>
      <c r="AH5" s="3">
        <v>3.8999999999999999E-4</v>
      </c>
      <c r="AI5" s="3">
        <v>1.9000000000000001E-4</v>
      </c>
      <c r="AJ5" s="3">
        <v>9.0000000000000006E-5</v>
      </c>
      <c r="AK5" s="3">
        <v>4.0000000000000003E-5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5">
        <f>P_R[[#This Row],[8+]]-P_R[[#This Row],[9+]]</f>
        <v>2.1540000000000004E-2</v>
      </c>
      <c r="AY5" s="5">
        <f>P_R[[#This Row],[9+]]-P_R[[#This Row],[10+]]</f>
        <v>2.7499999999999969E-2</v>
      </c>
      <c r="AZ5" s="5">
        <f>P_R[[#This Row],[10+]]-P_R[[#This Row],[11+]]</f>
        <v>3.7480000000000069E-2</v>
      </c>
      <c r="BA5" s="5">
        <f>P_R[[#This Row],[11+]]-P_R[[#This Row],[12+]]</f>
        <v>4.4370000000000021E-2</v>
      </c>
      <c r="BB5" s="5">
        <f>P_R[[#This Row],[12+]]-P_R[[#This Row],[13+]]</f>
        <v>5.6039999999999979E-2</v>
      </c>
      <c r="BC5" s="5">
        <f>P_R[[#This Row],[13+]]-P_R[[#This Row],[14+]]</f>
        <v>6.1509999999999954E-2</v>
      </c>
      <c r="BD5" s="5">
        <f>P_R[[#This Row],[14+]]-P_R[[#This Row],[15+]]</f>
        <v>7.2010000000000018E-2</v>
      </c>
      <c r="BE5" s="5">
        <f>P_R[[#This Row],[15+]]-P_R[[#This Row],[16+]]</f>
        <v>7.3270000000000057E-2</v>
      </c>
      <c r="BF5" s="5">
        <f>P_R[[#This Row],[16+]]-P_R[[#This Row],[17+]]</f>
        <v>7.950999999999997E-2</v>
      </c>
      <c r="BG5" s="5">
        <f>P_R[[#This Row],[17+]]-P_R[[#This Row],[18+]]</f>
        <v>7.4999999999999956E-2</v>
      </c>
      <c r="BH5" s="5">
        <f>P_R[[#This Row],[18+]]-P_R[[#This Row],[19+]]</f>
        <v>7.5450000000000017E-2</v>
      </c>
      <c r="BI5" s="5">
        <f>P_R[[#This Row],[19+]]-P_R[[#This Row],[20+]]</f>
        <v>6.9250000000000034E-2</v>
      </c>
      <c r="BJ5" s="5">
        <f>P_R[[#This Row],[20+]]-P_R[[#This Row],[21+]]</f>
        <v>5.8239999999999986E-2</v>
      </c>
      <c r="BK5" s="5">
        <f>P_R[[#This Row],[21+]]-P_R[[#This Row],[22+]]</f>
        <v>5.2249999999999991E-2</v>
      </c>
      <c r="BL5" s="5">
        <f>P_R[[#This Row],[22+]]-P_R[[#This Row],[23+]]</f>
        <v>4.0719999999999992E-2</v>
      </c>
      <c r="BM5" s="5">
        <f>P_R[[#This Row],[23+]]-P_R[[#This Row],[24+]]</f>
        <v>3.3870000000000011E-2</v>
      </c>
      <c r="BN5" s="5">
        <f>P_R[[#This Row],[24+]]-P_R[[#This Row],[25+]]</f>
        <v>2.4469999999999992E-2</v>
      </c>
      <c r="BO5" s="5">
        <f>P_R[[#This Row],[25+]]-P_R[[#This Row],[26+]]</f>
        <v>1.8870000000000005E-2</v>
      </c>
      <c r="BP5" s="5">
        <f>P_R[[#This Row],[26+]]-P_R[[#This Row],[27+]]</f>
        <v>1.2629999999999995E-2</v>
      </c>
      <c r="BQ5" s="5">
        <f>P_R[[#This Row],[27+]]-P_R[[#This Row],[28+]]</f>
        <v>9.0400000000000012E-3</v>
      </c>
      <c r="BR5" s="5">
        <f>P_R[[#This Row],[28+]]-P_R[[#This Row],[29+]]</f>
        <v>5.8399999999999997E-3</v>
      </c>
      <c r="BS5" s="5">
        <f>P_R[[#This Row],[29+]]-P_R[[#This Row],[30+]]</f>
        <v>3.4800000000000005E-3</v>
      </c>
      <c r="BT5" s="5">
        <f>P_R[[#This Row],[30+]]-P_R[[#This Row],[31+]]</f>
        <v>2.2199999999999998E-3</v>
      </c>
      <c r="BU5" s="5">
        <f>P_R[[#This Row],[31+]]-P_R[[#This Row],[32+]]</f>
        <v>1.2300000000000002E-3</v>
      </c>
      <c r="BV5" s="5">
        <f>P_R[[#This Row],[32+]]-P_R[[#This Row],[33+]]</f>
        <v>7.2999999999999996E-4</v>
      </c>
      <c r="BW5" s="5">
        <f>P_R[[#This Row],[33+]]-P_R[[#This Row],[34+]]</f>
        <v>3.7000000000000005E-4</v>
      </c>
      <c r="BX5" s="5">
        <f>P_R[[#This Row],[34+]]-P_R[[#This Row],[35+]]</f>
        <v>1.9999999999999998E-4</v>
      </c>
      <c r="BY5" s="5">
        <f>P_R[[#This Row],[35+]]-P_R[[#This Row],[36+]]</f>
        <v>1E-4</v>
      </c>
      <c r="BZ5" s="5">
        <f>P_R[[#This Row],[36+]]-P_R[[#This Row],[37+]]</f>
        <v>5.0000000000000002E-5</v>
      </c>
      <c r="CA5" s="5">
        <f>P_R[[#This Row],[37+]]-P_R[[#This Row],[38+]]</f>
        <v>4.0000000000000003E-5</v>
      </c>
      <c r="CB5" s="5">
        <f>P_R[[#This Row],[38+]]-P_R[[#This Row],[39+]]</f>
        <v>0</v>
      </c>
      <c r="CC5" s="5">
        <f>P_R[[#This Row],[39+]]-P_R[[#This Row],[40+]]</f>
        <v>0</v>
      </c>
      <c r="CD5" s="5">
        <f>P_R[[#This Row],[40+]]-P_R[[#This Row],[41+]]</f>
        <v>0</v>
      </c>
      <c r="CE5" s="5">
        <f>P_R[[#This Row],[41+]]-P_R[[#This Row],[42+]]</f>
        <v>0</v>
      </c>
      <c r="CF5" s="5">
        <f>P_R[[#This Row],[42+]]-P_R[[#This Row],[43+]]</f>
        <v>0</v>
      </c>
      <c r="CG5" s="5">
        <f>P_R[[#This Row],[43+]]-P_R[[#This Row],[44+]]</f>
        <v>0</v>
      </c>
      <c r="CH5" s="5">
        <f>P_R[[#This Row],[44+]]-P_R[[#This Row],[45+]]</f>
        <v>0</v>
      </c>
      <c r="CI5" s="5">
        <f>P_R[[#This Row],[45+]]-P_R[[#This Row],[46+]]</f>
        <v>0</v>
      </c>
      <c r="CJ5" s="5">
        <f>P_R[[#This Row],[46+]]-P_R[[#This Row],[47+]]</f>
        <v>0</v>
      </c>
      <c r="CK5" s="5">
        <f>P_R[[#This Row],[47+]]-P_R[[#This Row],[48+]]</f>
        <v>0</v>
      </c>
      <c r="CL5" s="5">
        <f>P_R[[#This Row],[48+]]-P_R[[#This Row],[49+]]</f>
        <v>0</v>
      </c>
    </row>
    <row r="6" spans="1:90" x14ac:dyDescent="0.25">
      <c r="A6" s="10">
        <v>22400788</v>
      </c>
      <c r="B6" t="s">
        <v>218</v>
      </c>
      <c r="C6" t="s">
        <v>219</v>
      </c>
      <c r="D6" s="11">
        <v>0.79166666666666663</v>
      </c>
      <c r="E6" s="9" t="str">
        <f>HYPERLINK("https://www.nba.com/stats/player/1630590/boxscores-traditional", "Scotty Pippen Jr.")</f>
        <v>Scotty Pippen Jr.</v>
      </c>
      <c r="F6">
        <v>12.2</v>
      </c>
      <c r="G6" s="4">
        <v>3.3109999999999999</v>
      </c>
      <c r="H6" s="3">
        <v>0.89795999999999998</v>
      </c>
      <c r="I6" s="3">
        <v>0.83398000000000005</v>
      </c>
      <c r="J6" s="3">
        <v>0.74536999999999998</v>
      </c>
      <c r="K6" s="3">
        <v>0.64058000000000004</v>
      </c>
      <c r="L6" s="3">
        <v>0.52392000000000005</v>
      </c>
      <c r="M6" s="3">
        <v>0.40516999999999997</v>
      </c>
      <c r="N6" s="3">
        <v>0.29459999999999997</v>
      </c>
      <c r="O6" s="3">
        <v>0.19766</v>
      </c>
      <c r="P6" s="3">
        <v>0.12506999999999999</v>
      </c>
      <c r="Q6" s="3">
        <v>7.3529999999999998E-2</v>
      </c>
      <c r="R6" s="3">
        <v>4.0059999999999998E-2</v>
      </c>
      <c r="S6" s="3">
        <v>2.018E-2</v>
      </c>
      <c r="T6" s="3">
        <v>9.1400000000000006E-3</v>
      </c>
      <c r="U6" s="3">
        <v>3.9100000000000003E-3</v>
      </c>
      <c r="V6" s="3">
        <v>1.5399999999999999E-3</v>
      </c>
      <c r="W6" s="3">
        <v>5.5999999999999995E-4</v>
      </c>
      <c r="X6" s="3">
        <v>1.9000000000000001E-4</v>
      </c>
      <c r="Y6" s="3">
        <v>5.0000000000000002E-5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P_R[[#This Row],[8+]]-P_R[[#This Row],[9+]]</f>
        <v>6.3979999999999926E-2</v>
      </c>
      <c r="AY6" s="5">
        <f>P_R[[#This Row],[9+]]-P_R[[#This Row],[10+]]</f>
        <v>8.8610000000000078E-2</v>
      </c>
      <c r="AZ6" s="5">
        <f>P_R[[#This Row],[10+]]-P_R[[#This Row],[11+]]</f>
        <v>0.10478999999999994</v>
      </c>
      <c r="BA6" s="5">
        <f>P_R[[#This Row],[11+]]-P_R[[#This Row],[12+]]</f>
        <v>0.11665999999999999</v>
      </c>
      <c r="BB6" s="5">
        <f>P_R[[#This Row],[12+]]-P_R[[#This Row],[13+]]</f>
        <v>0.11875000000000008</v>
      </c>
      <c r="BC6" s="5">
        <f>P_R[[#This Row],[13+]]-P_R[[#This Row],[14+]]</f>
        <v>0.11057</v>
      </c>
      <c r="BD6" s="5">
        <f>P_R[[#This Row],[14+]]-P_R[[#This Row],[15+]]</f>
        <v>9.6939999999999971E-2</v>
      </c>
      <c r="BE6" s="5">
        <f>P_R[[#This Row],[15+]]-P_R[[#This Row],[16+]]</f>
        <v>7.2590000000000016E-2</v>
      </c>
      <c r="BF6" s="5">
        <f>P_R[[#This Row],[16+]]-P_R[[#This Row],[17+]]</f>
        <v>5.1539999999999989E-2</v>
      </c>
      <c r="BG6" s="5">
        <f>P_R[[#This Row],[17+]]-P_R[[#This Row],[18+]]</f>
        <v>3.347E-2</v>
      </c>
      <c r="BH6" s="5">
        <f>P_R[[#This Row],[18+]]-P_R[[#This Row],[19+]]</f>
        <v>1.9879999999999998E-2</v>
      </c>
      <c r="BI6" s="5">
        <f>P_R[[#This Row],[19+]]-P_R[[#This Row],[20+]]</f>
        <v>1.1039999999999999E-2</v>
      </c>
      <c r="BJ6" s="5">
        <f>P_R[[#This Row],[20+]]-P_R[[#This Row],[21+]]</f>
        <v>5.2300000000000003E-3</v>
      </c>
      <c r="BK6" s="5">
        <f>P_R[[#This Row],[21+]]-P_R[[#This Row],[22+]]</f>
        <v>2.3700000000000006E-3</v>
      </c>
      <c r="BL6" s="5">
        <f>P_R[[#This Row],[22+]]-P_R[[#This Row],[23+]]</f>
        <v>9.7999999999999997E-4</v>
      </c>
      <c r="BM6" s="5">
        <f>P_R[[#This Row],[23+]]-P_R[[#This Row],[24+]]</f>
        <v>3.6999999999999994E-4</v>
      </c>
      <c r="BN6" s="5">
        <f>P_R[[#This Row],[24+]]-P_R[[#This Row],[25+]]</f>
        <v>1.4000000000000001E-4</v>
      </c>
      <c r="BO6" s="5">
        <f>P_R[[#This Row],[25+]]-P_R[[#This Row],[26+]]</f>
        <v>5.0000000000000002E-5</v>
      </c>
      <c r="BP6" s="5">
        <f>P_R[[#This Row],[26+]]-P_R[[#This Row],[27+]]</f>
        <v>0</v>
      </c>
      <c r="BQ6" s="5">
        <f>P_R[[#This Row],[27+]]-P_R[[#This Row],[28+]]</f>
        <v>0</v>
      </c>
      <c r="BR6" s="5">
        <f>P_R[[#This Row],[28+]]-P_R[[#This Row],[29+]]</f>
        <v>0</v>
      </c>
      <c r="BS6" s="5">
        <f>P_R[[#This Row],[29+]]-P_R[[#This Row],[30+]]</f>
        <v>0</v>
      </c>
      <c r="BT6" s="5">
        <f>P_R[[#This Row],[30+]]-P_R[[#This Row],[31+]]</f>
        <v>0</v>
      </c>
      <c r="BU6" s="5">
        <f>P_R[[#This Row],[31+]]-P_R[[#This Row],[32+]]</f>
        <v>0</v>
      </c>
      <c r="BV6" s="5">
        <f>P_R[[#This Row],[32+]]-P_R[[#This Row],[33+]]</f>
        <v>0</v>
      </c>
      <c r="BW6" s="5">
        <f>P_R[[#This Row],[33+]]-P_R[[#This Row],[34+]]</f>
        <v>0</v>
      </c>
      <c r="BX6" s="5">
        <f>P_R[[#This Row],[34+]]-P_R[[#This Row],[35+]]</f>
        <v>0</v>
      </c>
      <c r="BY6" s="5">
        <f>P_R[[#This Row],[35+]]-P_R[[#This Row],[36+]]</f>
        <v>0</v>
      </c>
      <c r="BZ6" s="5">
        <f>P_R[[#This Row],[36+]]-P_R[[#This Row],[37+]]</f>
        <v>0</v>
      </c>
      <c r="CA6" s="5">
        <f>P_R[[#This Row],[37+]]-P_R[[#This Row],[38+]]</f>
        <v>0</v>
      </c>
      <c r="CB6" s="5">
        <f>P_R[[#This Row],[38+]]-P_R[[#This Row],[39+]]</f>
        <v>0</v>
      </c>
      <c r="CC6" s="5">
        <f>P_R[[#This Row],[39+]]-P_R[[#This Row],[40+]]</f>
        <v>0</v>
      </c>
      <c r="CD6" s="5">
        <f>P_R[[#This Row],[40+]]-P_R[[#This Row],[41+]]</f>
        <v>0</v>
      </c>
      <c r="CE6" s="5">
        <f>P_R[[#This Row],[41+]]-P_R[[#This Row],[42+]]</f>
        <v>0</v>
      </c>
      <c r="CF6" s="5">
        <f>P_R[[#This Row],[42+]]-P_R[[#This Row],[43+]]</f>
        <v>0</v>
      </c>
      <c r="CG6" s="5">
        <f>P_R[[#This Row],[43+]]-P_R[[#This Row],[44+]]</f>
        <v>0</v>
      </c>
      <c r="CH6" s="5">
        <f>P_R[[#This Row],[44+]]-P_R[[#This Row],[45+]]</f>
        <v>0</v>
      </c>
      <c r="CI6" s="5">
        <f>P_R[[#This Row],[45+]]-P_R[[#This Row],[46+]]</f>
        <v>0</v>
      </c>
      <c r="CJ6" s="5">
        <f>P_R[[#This Row],[46+]]-P_R[[#This Row],[47+]]</f>
        <v>0</v>
      </c>
      <c r="CK6" s="5">
        <f>P_R[[#This Row],[47+]]-P_R[[#This Row],[48+]]</f>
        <v>0</v>
      </c>
      <c r="CL6" s="5">
        <f>P_R[[#This Row],[48+]]-P_R[[#This Row],[49+]]</f>
        <v>0</v>
      </c>
    </row>
    <row r="7" spans="1:90" x14ac:dyDescent="0.25">
      <c r="A7" s="10">
        <v>22400788</v>
      </c>
      <c r="B7" t="s">
        <v>218</v>
      </c>
      <c r="C7" t="s">
        <v>219</v>
      </c>
      <c r="D7" s="11">
        <v>0.79166666666666663</v>
      </c>
      <c r="E7" s="9" t="str">
        <f>HYPERLINK("https://www.nba.com/stats/player/1641713/boxscores-traditional", "GG Jackson")</f>
        <v>GG Jackson</v>
      </c>
      <c r="F7">
        <v>18.399999999999999</v>
      </c>
      <c r="G7" s="4">
        <v>9.7899999999999991</v>
      </c>
      <c r="H7" s="3">
        <v>0.85543000000000002</v>
      </c>
      <c r="I7" s="3">
        <v>0.83147000000000004</v>
      </c>
      <c r="J7" s="3">
        <v>0.80510999999999999</v>
      </c>
      <c r="K7" s="3">
        <v>0.77637</v>
      </c>
      <c r="L7" s="3">
        <v>0.74214999999999998</v>
      </c>
      <c r="M7" s="3">
        <v>0.70884000000000003</v>
      </c>
      <c r="N7" s="3">
        <v>0.67364000000000002</v>
      </c>
      <c r="O7" s="3">
        <v>0.63683000000000001</v>
      </c>
      <c r="P7" s="3">
        <v>0.59870999999999996</v>
      </c>
      <c r="Q7" s="3">
        <v>0.55567</v>
      </c>
      <c r="R7" s="3">
        <v>0.51595000000000002</v>
      </c>
      <c r="S7" s="3">
        <v>0.47608</v>
      </c>
      <c r="T7" s="3">
        <v>0.43643999999999999</v>
      </c>
      <c r="U7" s="3">
        <v>0.39357999999999999</v>
      </c>
      <c r="V7" s="3">
        <v>0.35569000000000001</v>
      </c>
      <c r="W7" s="3">
        <v>0.31918000000000002</v>
      </c>
      <c r="X7" s="3">
        <v>0.28433999999999998</v>
      </c>
      <c r="Y7" s="3">
        <v>0.25142999999999999</v>
      </c>
      <c r="Z7" s="3">
        <v>0.2177</v>
      </c>
      <c r="AA7" s="3">
        <v>0.18942999999999999</v>
      </c>
      <c r="AB7" s="3">
        <v>0.16353999999999999</v>
      </c>
      <c r="AC7" s="3">
        <v>0.14007</v>
      </c>
      <c r="AD7" s="3">
        <v>0.11899999999999999</v>
      </c>
      <c r="AE7" s="3">
        <v>9.8530000000000006E-2</v>
      </c>
      <c r="AF7" s="3">
        <v>8.226E-2</v>
      </c>
      <c r="AG7" s="3">
        <v>6.8110000000000004E-2</v>
      </c>
      <c r="AH7" s="3">
        <v>5.5919999999999997E-2</v>
      </c>
      <c r="AI7" s="3">
        <v>4.4569999999999999E-2</v>
      </c>
      <c r="AJ7" s="3">
        <v>3.5929999999999997E-2</v>
      </c>
      <c r="AK7" s="3">
        <v>2.8719999999999999E-2</v>
      </c>
      <c r="AL7" s="3">
        <v>2.2749999999999999E-2</v>
      </c>
      <c r="AM7" s="3">
        <v>1.7860000000000001E-2</v>
      </c>
      <c r="AN7" s="3">
        <v>1.355E-2</v>
      </c>
      <c r="AO7" s="3">
        <v>1.044E-2</v>
      </c>
      <c r="AP7" s="3">
        <v>7.9799999999999992E-3</v>
      </c>
      <c r="AQ7" s="3">
        <v>6.0400000000000002E-3</v>
      </c>
      <c r="AR7" s="3">
        <v>4.5300000000000002E-3</v>
      </c>
      <c r="AS7" s="3">
        <v>3.2599999999999999E-3</v>
      </c>
      <c r="AT7" s="3">
        <v>2.3999999999999998E-3</v>
      </c>
      <c r="AU7" s="3">
        <v>1.75E-3</v>
      </c>
      <c r="AV7" s="3">
        <v>1.2600000000000001E-3</v>
      </c>
      <c r="AW7" s="3">
        <v>8.7000000000000001E-4</v>
      </c>
      <c r="AX7" s="5">
        <f>P_R[[#This Row],[8+]]-P_R[[#This Row],[9+]]</f>
        <v>2.3959999999999981E-2</v>
      </c>
      <c r="AY7" s="5">
        <f>P_R[[#This Row],[9+]]-P_R[[#This Row],[10+]]</f>
        <v>2.636000000000005E-2</v>
      </c>
      <c r="AZ7" s="5">
        <f>P_R[[#This Row],[10+]]-P_R[[#This Row],[11+]]</f>
        <v>2.8739999999999988E-2</v>
      </c>
      <c r="BA7" s="5">
        <f>P_R[[#This Row],[11+]]-P_R[[#This Row],[12+]]</f>
        <v>3.4220000000000028E-2</v>
      </c>
      <c r="BB7" s="5">
        <f>P_R[[#This Row],[12+]]-P_R[[#This Row],[13+]]</f>
        <v>3.3309999999999951E-2</v>
      </c>
      <c r="BC7" s="5">
        <f>P_R[[#This Row],[13+]]-P_R[[#This Row],[14+]]</f>
        <v>3.5200000000000009E-2</v>
      </c>
      <c r="BD7" s="5">
        <f>P_R[[#This Row],[14+]]-P_R[[#This Row],[15+]]</f>
        <v>3.6810000000000009E-2</v>
      </c>
      <c r="BE7" s="5">
        <f>P_R[[#This Row],[15+]]-P_R[[#This Row],[16+]]</f>
        <v>3.8120000000000043E-2</v>
      </c>
      <c r="BF7" s="5">
        <f>P_R[[#This Row],[16+]]-P_R[[#This Row],[17+]]</f>
        <v>4.3039999999999967E-2</v>
      </c>
      <c r="BG7" s="5">
        <f>P_R[[#This Row],[17+]]-P_R[[#This Row],[18+]]</f>
        <v>3.9719999999999978E-2</v>
      </c>
      <c r="BH7" s="5">
        <f>P_R[[#This Row],[18+]]-P_R[[#This Row],[19+]]</f>
        <v>3.9870000000000017E-2</v>
      </c>
      <c r="BI7" s="5">
        <f>P_R[[#This Row],[19+]]-P_R[[#This Row],[20+]]</f>
        <v>3.9640000000000009E-2</v>
      </c>
      <c r="BJ7" s="5">
        <f>P_R[[#This Row],[20+]]-P_R[[#This Row],[21+]]</f>
        <v>4.2860000000000009E-2</v>
      </c>
      <c r="BK7" s="5">
        <f>P_R[[#This Row],[21+]]-P_R[[#This Row],[22+]]</f>
        <v>3.7889999999999979E-2</v>
      </c>
      <c r="BL7" s="5">
        <f>P_R[[#This Row],[22+]]-P_R[[#This Row],[23+]]</f>
        <v>3.6509999999999987E-2</v>
      </c>
      <c r="BM7" s="5">
        <f>P_R[[#This Row],[23+]]-P_R[[#This Row],[24+]]</f>
        <v>3.4840000000000038E-2</v>
      </c>
      <c r="BN7" s="5">
        <f>P_R[[#This Row],[24+]]-P_R[[#This Row],[25+]]</f>
        <v>3.2909999999999995E-2</v>
      </c>
      <c r="BO7" s="5">
        <f>P_R[[#This Row],[25+]]-P_R[[#This Row],[26+]]</f>
        <v>3.3729999999999982E-2</v>
      </c>
      <c r="BP7" s="5">
        <f>P_R[[#This Row],[26+]]-P_R[[#This Row],[27+]]</f>
        <v>2.8270000000000017E-2</v>
      </c>
      <c r="BQ7" s="5">
        <f>P_R[[#This Row],[27+]]-P_R[[#This Row],[28+]]</f>
        <v>2.5889999999999996E-2</v>
      </c>
      <c r="BR7" s="5">
        <f>P_R[[#This Row],[28+]]-P_R[[#This Row],[29+]]</f>
        <v>2.3469999999999991E-2</v>
      </c>
      <c r="BS7" s="5">
        <f>P_R[[#This Row],[29+]]-P_R[[#This Row],[30+]]</f>
        <v>2.1070000000000005E-2</v>
      </c>
      <c r="BT7" s="5">
        <f>P_R[[#This Row],[30+]]-P_R[[#This Row],[31+]]</f>
        <v>2.0469999999999988E-2</v>
      </c>
      <c r="BU7" s="5">
        <f>P_R[[#This Row],[31+]]-P_R[[#This Row],[32+]]</f>
        <v>1.6270000000000007E-2</v>
      </c>
      <c r="BV7" s="5">
        <f>P_R[[#This Row],[32+]]-P_R[[#This Row],[33+]]</f>
        <v>1.4149999999999996E-2</v>
      </c>
      <c r="BW7" s="5">
        <f>P_R[[#This Row],[33+]]-P_R[[#This Row],[34+]]</f>
        <v>1.2190000000000006E-2</v>
      </c>
      <c r="BX7" s="5">
        <f>P_R[[#This Row],[34+]]-P_R[[#This Row],[35+]]</f>
        <v>1.1349999999999999E-2</v>
      </c>
      <c r="BY7" s="5">
        <f>P_R[[#This Row],[35+]]-P_R[[#This Row],[36+]]</f>
        <v>8.6400000000000018E-3</v>
      </c>
      <c r="BZ7" s="5">
        <f>P_R[[#This Row],[36+]]-P_R[[#This Row],[37+]]</f>
        <v>7.2099999999999977E-3</v>
      </c>
      <c r="CA7" s="5">
        <f>P_R[[#This Row],[37+]]-P_R[[#This Row],[38+]]</f>
        <v>5.9699999999999996E-3</v>
      </c>
      <c r="CB7" s="5">
        <f>P_R[[#This Row],[38+]]-P_R[[#This Row],[39+]]</f>
        <v>4.8899999999999985E-3</v>
      </c>
      <c r="CC7" s="5">
        <f>P_R[[#This Row],[39+]]-P_R[[#This Row],[40+]]</f>
        <v>4.3100000000000013E-3</v>
      </c>
      <c r="CD7" s="5">
        <f>P_R[[#This Row],[40+]]-P_R[[#This Row],[41+]]</f>
        <v>3.1099999999999999E-3</v>
      </c>
      <c r="CE7" s="5">
        <f>P_R[[#This Row],[41+]]-P_R[[#This Row],[42+]]</f>
        <v>2.4600000000000004E-3</v>
      </c>
      <c r="CF7" s="5">
        <f>P_R[[#This Row],[42+]]-P_R[[#This Row],[43+]]</f>
        <v>1.939999999999999E-3</v>
      </c>
      <c r="CG7" s="5">
        <f>P_R[[#This Row],[43+]]-P_R[[#This Row],[44+]]</f>
        <v>1.5100000000000001E-3</v>
      </c>
      <c r="CH7" s="5">
        <f>P_R[[#This Row],[44+]]-P_R[[#This Row],[45+]]</f>
        <v>1.2700000000000003E-3</v>
      </c>
      <c r="CI7" s="5">
        <f>P_R[[#This Row],[45+]]-P_R[[#This Row],[46+]]</f>
        <v>8.6000000000000009E-4</v>
      </c>
      <c r="CJ7" s="5">
        <f>P_R[[#This Row],[46+]]-P_R[[#This Row],[47+]]</f>
        <v>6.4999999999999975E-4</v>
      </c>
      <c r="CK7" s="5">
        <f>P_R[[#This Row],[47+]]-P_R[[#This Row],[48+]]</f>
        <v>4.8999999999999998E-4</v>
      </c>
      <c r="CL7" s="5">
        <f>P_R[[#This Row],[48+]]-P_R[[#This Row],[49+]]</f>
        <v>3.9000000000000005E-4</v>
      </c>
    </row>
    <row r="8" spans="1:90" x14ac:dyDescent="0.25">
      <c r="A8" s="10">
        <v>22400788</v>
      </c>
      <c r="B8" t="s">
        <v>218</v>
      </c>
      <c r="C8" t="s">
        <v>219</v>
      </c>
      <c r="D8" s="11">
        <v>0.79166666666666663</v>
      </c>
      <c r="E8" s="9" t="str">
        <f>HYPERLINK("https://www.nba.com/stats/player/1629634/boxscores-traditional", "Brandon Clarke")</f>
        <v>Brandon Clarke</v>
      </c>
      <c r="F8">
        <v>13.4</v>
      </c>
      <c r="G8" s="4">
        <v>5.4260000000000002</v>
      </c>
      <c r="H8" s="3">
        <v>0.84133999999999998</v>
      </c>
      <c r="I8" s="3">
        <v>0.79103000000000001</v>
      </c>
      <c r="J8" s="3">
        <v>0.73565000000000003</v>
      </c>
      <c r="K8" s="3">
        <v>0.67003000000000001</v>
      </c>
      <c r="L8" s="3">
        <v>0.60257000000000005</v>
      </c>
      <c r="M8" s="3">
        <v>0.52790000000000004</v>
      </c>
      <c r="N8" s="3">
        <v>0.45619999999999999</v>
      </c>
      <c r="O8" s="3">
        <v>0.38590999999999998</v>
      </c>
      <c r="P8" s="3">
        <v>0.31561</v>
      </c>
      <c r="Q8" s="3">
        <v>0.25463000000000002</v>
      </c>
      <c r="R8" s="3">
        <v>0.19766</v>
      </c>
      <c r="S8" s="3">
        <v>0.15151000000000001</v>
      </c>
      <c r="T8" s="3">
        <v>0.11123</v>
      </c>
      <c r="U8" s="3">
        <v>8.0759999999999998E-2</v>
      </c>
      <c r="V8" s="3">
        <v>5.7049999999999997E-2</v>
      </c>
      <c r="W8" s="3">
        <v>3.8359999999999998E-2</v>
      </c>
      <c r="X8" s="3">
        <v>2.5590000000000002E-2</v>
      </c>
      <c r="Y8" s="3">
        <v>1.618E-2</v>
      </c>
      <c r="Z8" s="3">
        <v>1.017E-2</v>
      </c>
      <c r="AA8" s="3">
        <v>6.0400000000000002E-3</v>
      </c>
      <c r="AB8" s="3">
        <v>3.5699999999999998E-3</v>
      </c>
      <c r="AC8" s="3">
        <v>1.99E-3</v>
      </c>
      <c r="AD8" s="3">
        <v>1.1100000000000001E-3</v>
      </c>
      <c r="AE8" s="3">
        <v>5.9999999999999995E-4</v>
      </c>
      <c r="AF8" s="3">
        <v>2.9999999999999997E-4</v>
      </c>
      <c r="AG8" s="3">
        <v>1.4999999999999999E-4</v>
      </c>
      <c r="AH8" s="3">
        <v>6.9999999999999994E-5</v>
      </c>
      <c r="AI8" s="3">
        <v>3.0000000000000001E-5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P_R[[#This Row],[8+]]-P_R[[#This Row],[9+]]</f>
        <v>5.0309999999999966E-2</v>
      </c>
      <c r="AY8" s="5">
        <f>P_R[[#This Row],[9+]]-P_R[[#This Row],[10+]]</f>
        <v>5.5379999999999985E-2</v>
      </c>
      <c r="AZ8" s="5">
        <f>P_R[[#This Row],[10+]]-P_R[[#This Row],[11+]]</f>
        <v>6.5620000000000012E-2</v>
      </c>
      <c r="BA8" s="5">
        <f>P_R[[#This Row],[11+]]-P_R[[#This Row],[12+]]</f>
        <v>6.7459999999999964E-2</v>
      </c>
      <c r="BB8" s="5">
        <f>P_R[[#This Row],[12+]]-P_R[[#This Row],[13+]]</f>
        <v>7.4670000000000014E-2</v>
      </c>
      <c r="BC8" s="5">
        <f>P_R[[#This Row],[13+]]-P_R[[#This Row],[14+]]</f>
        <v>7.1700000000000041E-2</v>
      </c>
      <c r="BD8" s="5">
        <f>P_R[[#This Row],[14+]]-P_R[[#This Row],[15+]]</f>
        <v>7.0290000000000019E-2</v>
      </c>
      <c r="BE8" s="5">
        <f>P_R[[#This Row],[15+]]-P_R[[#This Row],[16+]]</f>
        <v>7.0299999999999974E-2</v>
      </c>
      <c r="BF8" s="5">
        <f>P_R[[#This Row],[16+]]-P_R[[#This Row],[17+]]</f>
        <v>6.0979999999999979E-2</v>
      </c>
      <c r="BG8" s="5">
        <f>P_R[[#This Row],[17+]]-P_R[[#This Row],[18+]]</f>
        <v>5.6970000000000021E-2</v>
      </c>
      <c r="BH8" s="5">
        <f>P_R[[#This Row],[18+]]-P_R[[#This Row],[19+]]</f>
        <v>4.6149999999999997E-2</v>
      </c>
      <c r="BI8" s="5">
        <f>P_R[[#This Row],[19+]]-P_R[[#This Row],[20+]]</f>
        <v>4.028000000000001E-2</v>
      </c>
      <c r="BJ8" s="5">
        <f>P_R[[#This Row],[20+]]-P_R[[#This Row],[21+]]</f>
        <v>3.0469999999999997E-2</v>
      </c>
      <c r="BK8" s="5">
        <f>P_R[[#This Row],[21+]]-P_R[[#This Row],[22+]]</f>
        <v>2.3710000000000002E-2</v>
      </c>
      <c r="BL8" s="5">
        <f>P_R[[#This Row],[22+]]-P_R[[#This Row],[23+]]</f>
        <v>1.8689999999999998E-2</v>
      </c>
      <c r="BM8" s="5">
        <f>P_R[[#This Row],[23+]]-P_R[[#This Row],[24+]]</f>
        <v>1.2769999999999997E-2</v>
      </c>
      <c r="BN8" s="5">
        <f>P_R[[#This Row],[24+]]-P_R[[#This Row],[25+]]</f>
        <v>9.4100000000000017E-3</v>
      </c>
      <c r="BO8" s="5">
        <f>P_R[[#This Row],[25+]]-P_R[[#This Row],[26+]]</f>
        <v>6.0099999999999997E-3</v>
      </c>
      <c r="BP8" s="5">
        <f>P_R[[#This Row],[26+]]-P_R[[#This Row],[27+]]</f>
        <v>4.13E-3</v>
      </c>
      <c r="BQ8" s="5">
        <f>P_R[[#This Row],[27+]]-P_R[[#This Row],[28+]]</f>
        <v>2.4700000000000004E-3</v>
      </c>
      <c r="BR8" s="5">
        <f>P_R[[#This Row],[28+]]-P_R[[#This Row],[29+]]</f>
        <v>1.5799999999999998E-3</v>
      </c>
      <c r="BS8" s="5">
        <f>P_R[[#This Row],[29+]]-P_R[[#This Row],[30+]]</f>
        <v>8.7999999999999992E-4</v>
      </c>
      <c r="BT8" s="5">
        <f>P_R[[#This Row],[30+]]-P_R[[#This Row],[31+]]</f>
        <v>5.1000000000000015E-4</v>
      </c>
      <c r="BU8" s="5">
        <f>P_R[[#This Row],[31+]]-P_R[[#This Row],[32+]]</f>
        <v>2.9999999999999997E-4</v>
      </c>
      <c r="BV8" s="5">
        <f>P_R[[#This Row],[32+]]-P_R[[#This Row],[33+]]</f>
        <v>1.4999999999999999E-4</v>
      </c>
      <c r="BW8" s="5">
        <f>P_R[[#This Row],[33+]]-P_R[[#This Row],[34+]]</f>
        <v>7.9999999999999993E-5</v>
      </c>
      <c r="BX8" s="5">
        <f>P_R[[#This Row],[34+]]-P_R[[#This Row],[35+]]</f>
        <v>3.9999999999999996E-5</v>
      </c>
      <c r="BY8" s="5">
        <f>P_R[[#This Row],[35+]]-P_R[[#This Row],[36+]]</f>
        <v>3.0000000000000001E-5</v>
      </c>
      <c r="BZ8" s="5">
        <f>P_R[[#This Row],[36+]]-P_R[[#This Row],[37+]]</f>
        <v>0</v>
      </c>
      <c r="CA8" s="5">
        <f>P_R[[#This Row],[37+]]-P_R[[#This Row],[38+]]</f>
        <v>0</v>
      </c>
      <c r="CB8" s="5">
        <f>P_R[[#This Row],[38+]]-P_R[[#This Row],[39+]]</f>
        <v>0</v>
      </c>
      <c r="CC8" s="5">
        <f>P_R[[#This Row],[39+]]-P_R[[#This Row],[40+]]</f>
        <v>0</v>
      </c>
      <c r="CD8" s="5">
        <f>P_R[[#This Row],[40+]]-P_R[[#This Row],[41+]]</f>
        <v>0</v>
      </c>
      <c r="CE8" s="5">
        <f>P_R[[#This Row],[41+]]-P_R[[#This Row],[42+]]</f>
        <v>0</v>
      </c>
      <c r="CF8" s="5">
        <f>P_R[[#This Row],[42+]]-P_R[[#This Row],[43+]]</f>
        <v>0</v>
      </c>
      <c r="CG8" s="5">
        <f>P_R[[#This Row],[43+]]-P_R[[#This Row],[44+]]</f>
        <v>0</v>
      </c>
      <c r="CH8" s="5">
        <f>P_R[[#This Row],[44+]]-P_R[[#This Row],[45+]]</f>
        <v>0</v>
      </c>
      <c r="CI8" s="5">
        <f>P_R[[#This Row],[45+]]-P_R[[#This Row],[46+]]</f>
        <v>0</v>
      </c>
      <c r="CJ8" s="5">
        <f>P_R[[#This Row],[46+]]-P_R[[#This Row],[47+]]</f>
        <v>0</v>
      </c>
      <c r="CK8" s="5">
        <f>P_R[[#This Row],[47+]]-P_R[[#This Row],[48+]]</f>
        <v>0</v>
      </c>
      <c r="CL8" s="5">
        <f>P_R[[#This Row],[48+]]-P_R[[#This Row],[49+]]</f>
        <v>0</v>
      </c>
    </row>
    <row r="9" spans="1:90" x14ac:dyDescent="0.25">
      <c r="A9" s="10">
        <v>22400788</v>
      </c>
      <c r="B9" t="s">
        <v>218</v>
      </c>
      <c r="C9" t="s">
        <v>219</v>
      </c>
      <c r="D9" s="11">
        <v>0.79166666666666663</v>
      </c>
      <c r="E9" s="9" t="str">
        <f>HYPERLINK("https://www.nba.com/stats/player/1641744/boxscores-traditional", "Zach Edey")</f>
        <v>Zach Edey</v>
      </c>
      <c r="F9">
        <v>17.399999999999999</v>
      </c>
      <c r="G9" s="4">
        <v>9.6869999999999994</v>
      </c>
      <c r="H9" s="3">
        <v>0.83398000000000005</v>
      </c>
      <c r="I9" s="3">
        <v>0.80784999999999996</v>
      </c>
      <c r="J9" s="3">
        <v>0.77637</v>
      </c>
      <c r="K9" s="3">
        <v>0.74536999999999998</v>
      </c>
      <c r="L9" s="3">
        <v>0.71226</v>
      </c>
      <c r="M9" s="3">
        <v>0.67364000000000002</v>
      </c>
      <c r="N9" s="3">
        <v>0.63683000000000001</v>
      </c>
      <c r="O9" s="3">
        <v>0.59870999999999996</v>
      </c>
      <c r="P9" s="3">
        <v>0.55567</v>
      </c>
      <c r="Q9" s="3">
        <v>0.51595000000000002</v>
      </c>
      <c r="R9" s="3">
        <v>0.47608</v>
      </c>
      <c r="S9" s="3">
        <v>0.43251000000000001</v>
      </c>
      <c r="T9" s="3">
        <v>0.39357999999999999</v>
      </c>
      <c r="U9" s="3">
        <v>0.35569000000000001</v>
      </c>
      <c r="V9" s="3">
        <v>0.31918000000000002</v>
      </c>
      <c r="W9" s="3">
        <v>0.28095999999999999</v>
      </c>
      <c r="X9" s="3">
        <v>0.24825</v>
      </c>
      <c r="Y9" s="3">
        <v>0.2177</v>
      </c>
      <c r="Z9" s="3">
        <v>0.18673000000000001</v>
      </c>
      <c r="AA9" s="3">
        <v>0.16109000000000001</v>
      </c>
      <c r="AB9" s="3">
        <v>0.13786000000000001</v>
      </c>
      <c r="AC9" s="3">
        <v>0.11507000000000001</v>
      </c>
      <c r="AD9" s="3">
        <v>9.6799999999999997E-2</v>
      </c>
      <c r="AE9" s="3">
        <v>8.0759999999999998E-2</v>
      </c>
      <c r="AF9" s="3">
        <v>6.5519999999999995E-2</v>
      </c>
      <c r="AG9" s="3">
        <v>5.3699999999999998E-2</v>
      </c>
      <c r="AH9" s="3">
        <v>4.3630000000000002E-2</v>
      </c>
      <c r="AI9" s="3">
        <v>3.4380000000000001E-2</v>
      </c>
      <c r="AJ9" s="3">
        <v>2.743E-2</v>
      </c>
      <c r="AK9" s="3">
        <v>2.1690000000000001E-2</v>
      </c>
      <c r="AL9" s="3">
        <v>1.6590000000000001E-2</v>
      </c>
      <c r="AM9" s="3">
        <v>1.2869999999999999E-2</v>
      </c>
      <c r="AN9" s="3">
        <v>9.9000000000000008E-3</v>
      </c>
      <c r="AO9" s="3">
        <v>7.3400000000000002E-3</v>
      </c>
      <c r="AP9" s="3">
        <v>5.5399999999999998E-3</v>
      </c>
      <c r="AQ9" s="3">
        <v>4.15E-3</v>
      </c>
      <c r="AR9" s="3">
        <v>2.98E-3</v>
      </c>
      <c r="AS9" s="3">
        <v>2.1900000000000001E-3</v>
      </c>
      <c r="AT9" s="3">
        <v>1.5900000000000001E-3</v>
      </c>
      <c r="AU9" s="3">
        <v>1.1100000000000001E-3</v>
      </c>
      <c r="AV9" s="3">
        <v>7.9000000000000001E-4</v>
      </c>
      <c r="AW9" s="3">
        <v>5.5999999999999995E-4</v>
      </c>
      <c r="AX9" s="5">
        <f>P_R[[#This Row],[8+]]-P_R[[#This Row],[9+]]</f>
        <v>2.6130000000000098E-2</v>
      </c>
      <c r="AY9" s="5">
        <f>P_R[[#This Row],[9+]]-P_R[[#This Row],[10+]]</f>
        <v>3.1479999999999952E-2</v>
      </c>
      <c r="AZ9" s="5">
        <f>P_R[[#This Row],[10+]]-P_R[[#This Row],[11+]]</f>
        <v>3.1000000000000028E-2</v>
      </c>
      <c r="BA9" s="5">
        <f>P_R[[#This Row],[11+]]-P_R[[#This Row],[12+]]</f>
        <v>3.3109999999999973E-2</v>
      </c>
      <c r="BB9" s="5">
        <f>P_R[[#This Row],[12+]]-P_R[[#This Row],[13+]]</f>
        <v>3.8619999999999988E-2</v>
      </c>
      <c r="BC9" s="5">
        <f>P_R[[#This Row],[13+]]-P_R[[#This Row],[14+]]</f>
        <v>3.6810000000000009E-2</v>
      </c>
      <c r="BD9" s="5">
        <f>P_R[[#This Row],[14+]]-P_R[[#This Row],[15+]]</f>
        <v>3.8120000000000043E-2</v>
      </c>
      <c r="BE9" s="5">
        <f>P_R[[#This Row],[15+]]-P_R[[#This Row],[16+]]</f>
        <v>4.3039999999999967E-2</v>
      </c>
      <c r="BF9" s="5">
        <f>P_R[[#This Row],[16+]]-P_R[[#This Row],[17+]]</f>
        <v>3.9719999999999978E-2</v>
      </c>
      <c r="BG9" s="5">
        <f>P_R[[#This Row],[17+]]-P_R[[#This Row],[18+]]</f>
        <v>3.9870000000000017E-2</v>
      </c>
      <c r="BH9" s="5">
        <f>P_R[[#This Row],[18+]]-P_R[[#This Row],[19+]]</f>
        <v>4.3569999999999998E-2</v>
      </c>
      <c r="BI9" s="5">
        <f>P_R[[#This Row],[19+]]-P_R[[#This Row],[20+]]</f>
        <v>3.893000000000002E-2</v>
      </c>
      <c r="BJ9" s="5">
        <f>P_R[[#This Row],[20+]]-P_R[[#This Row],[21+]]</f>
        <v>3.7889999999999979E-2</v>
      </c>
      <c r="BK9" s="5">
        <f>P_R[[#This Row],[21+]]-P_R[[#This Row],[22+]]</f>
        <v>3.6509999999999987E-2</v>
      </c>
      <c r="BL9" s="5">
        <f>P_R[[#This Row],[22+]]-P_R[[#This Row],[23+]]</f>
        <v>3.8220000000000032E-2</v>
      </c>
      <c r="BM9" s="5">
        <f>P_R[[#This Row],[23+]]-P_R[[#This Row],[24+]]</f>
        <v>3.2709999999999989E-2</v>
      </c>
      <c r="BN9" s="5">
        <f>P_R[[#This Row],[24+]]-P_R[[#This Row],[25+]]</f>
        <v>3.0549999999999994E-2</v>
      </c>
      <c r="BO9" s="5">
        <f>P_R[[#This Row],[25+]]-P_R[[#This Row],[26+]]</f>
        <v>3.0969999999999998E-2</v>
      </c>
      <c r="BP9" s="5">
        <f>P_R[[#This Row],[26+]]-P_R[[#This Row],[27+]]</f>
        <v>2.5639999999999996E-2</v>
      </c>
      <c r="BQ9" s="5">
        <f>P_R[[#This Row],[27+]]-P_R[[#This Row],[28+]]</f>
        <v>2.3230000000000001E-2</v>
      </c>
      <c r="BR9" s="5">
        <f>P_R[[#This Row],[28+]]-P_R[[#This Row],[29+]]</f>
        <v>2.2790000000000005E-2</v>
      </c>
      <c r="BS9" s="5">
        <f>P_R[[#This Row],[29+]]-P_R[[#This Row],[30+]]</f>
        <v>1.8270000000000008E-2</v>
      </c>
      <c r="BT9" s="5">
        <f>P_R[[#This Row],[30+]]-P_R[[#This Row],[31+]]</f>
        <v>1.6039999999999999E-2</v>
      </c>
      <c r="BU9" s="5">
        <f>P_R[[#This Row],[31+]]-P_R[[#This Row],[32+]]</f>
        <v>1.5240000000000004E-2</v>
      </c>
      <c r="BV9" s="5">
        <f>P_R[[#This Row],[32+]]-P_R[[#This Row],[33+]]</f>
        <v>1.1819999999999997E-2</v>
      </c>
      <c r="BW9" s="5">
        <f>P_R[[#This Row],[33+]]-P_R[[#This Row],[34+]]</f>
        <v>1.0069999999999996E-2</v>
      </c>
      <c r="BX9" s="5">
        <f>P_R[[#This Row],[34+]]-P_R[[#This Row],[35+]]</f>
        <v>9.2500000000000013E-3</v>
      </c>
      <c r="BY9" s="5">
        <f>P_R[[#This Row],[35+]]-P_R[[#This Row],[36+]]</f>
        <v>6.9500000000000013E-3</v>
      </c>
      <c r="BZ9" s="5">
        <f>P_R[[#This Row],[36+]]-P_R[[#This Row],[37+]]</f>
        <v>5.7399999999999986E-3</v>
      </c>
      <c r="CA9" s="5">
        <f>P_R[[#This Row],[37+]]-P_R[[#This Row],[38+]]</f>
        <v>5.1000000000000004E-3</v>
      </c>
      <c r="CB9" s="5">
        <f>P_R[[#This Row],[38+]]-P_R[[#This Row],[39+]]</f>
        <v>3.7200000000000011E-3</v>
      </c>
      <c r="CC9" s="5">
        <f>P_R[[#This Row],[39+]]-P_R[[#This Row],[40+]]</f>
        <v>2.9699999999999987E-3</v>
      </c>
      <c r="CD9" s="5">
        <f>P_R[[#This Row],[40+]]-P_R[[#This Row],[41+]]</f>
        <v>2.5600000000000006E-3</v>
      </c>
      <c r="CE9" s="5">
        <f>P_R[[#This Row],[41+]]-P_R[[#This Row],[42+]]</f>
        <v>1.8000000000000004E-3</v>
      </c>
      <c r="CF9" s="5">
        <f>P_R[[#This Row],[42+]]-P_R[[#This Row],[43+]]</f>
        <v>1.3899999999999997E-3</v>
      </c>
      <c r="CG9" s="5">
        <f>P_R[[#This Row],[43+]]-P_R[[#This Row],[44+]]</f>
        <v>1.17E-3</v>
      </c>
      <c r="CH9" s="5">
        <f>P_R[[#This Row],[44+]]-P_R[[#This Row],[45+]]</f>
        <v>7.899999999999999E-4</v>
      </c>
      <c r="CI9" s="5">
        <f>P_R[[#This Row],[45+]]-P_R[[#This Row],[46+]]</f>
        <v>6.0000000000000006E-4</v>
      </c>
      <c r="CJ9" s="5">
        <f>P_R[[#This Row],[46+]]-P_R[[#This Row],[47+]]</f>
        <v>4.7999999999999996E-4</v>
      </c>
      <c r="CK9" s="5">
        <f>P_R[[#This Row],[47+]]-P_R[[#This Row],[48+]]</f>
        <v>3.2000000000000008E-4</v>
      </c>
      <c r="CL9" s="5">
        <f>P_R[[#This Row],[48+]]-P_R[[#This Row],[49+]]</f>
        <v>2.3000000000000006E-4</v>
      </c>
    </row>
    <row r="10" spans="1:90" x14ac:dyDescent="0.25">
      <c r="A10" s="10">
        <v>22400788</v>
      </c>
      <c r="B10" t="s">
        <v>218</v>
      </c>
      <c r="C10" t="s">
        <v>219</v>
      </c>
      <c r="D10" s="11">
        <v>0.79166666666666663</v>
      </c>
      <c r="E10" s="9" t="str">
        <f>HYPERLINK("https://www.nba.com/stats/player/1642377/boxscores-traditional", "Jaylen Wells")</f>
        <v>Jaylen Wells</v>
      </c>
      <c r="F10">
        <v>11</v>
      </c>
      <c r="G10" s="4">
        <v>5.899</v>
      </c>
      <c r="H10" s="3">
        <v>0.69496999999999998</v>
      </c>
      <c r="I10" s="3">
        <v>0.63307000000000002</v>
      </c>
      <c r="J10" s="3">
        <v>0.56749000000000005</v>
      </c>
      <c r="K10" s="3">
        <v>0.5</v>
      </c>
      <c r="L10" s="3">
        <v>0.43251000000000001</v>
      </c>
      <c r="M10" s="3">
        <v>0.36692999999999998</v>
      </c>
      <c r="N10" s="3">
        <v>0.30503000000000002</v>
      </c>
      <c r="O10" s="3">
        <v>0.24825</v>
      </c>
      <c r="P10" s="3">
        <v>0.19766</v>
      </c>
      <c r="Q10" s="3">
        <v>0.15386</v>
      </c>
      <c r="R10" s="3">
        <v>0.11702</v>
      </c>
      <c r="S10" s="3">
        <v>8.6910000000000001E-2</v>
      </c>
      <c r="T10" s="3">
        <v>6.3009999999999997E-2</v>
      </c>
      <c r="U10" s="3">
        <v>4.4569999999999999E-2</v>
      </c>
      <c r="V10" s="3">
        <v>3.1440000000000003E-2</v>
      </c>
      <c r="W10" s="3">
        <v>2.1180000000000001E-2</v>
      </c>
      <c r="X10" s="3">
        <v>1.3899999999999999E-2</v>
      </c>
      <c r="Y10" s="3">
        <v>8.8900000000000003E-3</v>
      </c>
      <c r="Z10" s="3">
        <v>5.5399999999999998E-3</v>
      </c>
      <c r="AA10" s="3">
        <v>3.3600000000000001E-3</v>
      </c>
      <c r="AB10" s="3">
        <v>1.99E-3</v>
      </c>
      <c r="AC10" s="3">
        <v>1.14E-3</v>
      </c>
      <c r="AD10" s="3">
        <v>6.4000000000000005E-4</v>
      </c>
      <c r="AE10" s="3">
        <v>3.5E-4</v>
      </c>
      <c r="AF10" s="3">
        <v>1.9000000000000001E-4</v>
      </c>
      <c r="AG10" s="3">
        <v>1E-4</v>
      </c>
      <c r="AH10" s="3">
        <v>5.0000000000000002E-5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6.1899999999999955E-2</v>
      </c>
      <c r="AY10" s="5">
        <f>P_R[[#This Row],[9+]]-P_R[[#This Row],[10+]]</f>
        <v>6.5579999999999972E-2</v>
      </c>
      <c r="AZ10" s="5">
        <f>P_R[[#This Row],[10+]]-P_R[[#This Row],[11+]]</f>
        <v>6.749000000000005E-2</v>
      </c>
      <c r="BA10" s="5">
        <f>P_R[[#This Row],[11+]]-P_R[[#This Row],[12+]]</f>
        <v>6.7489999999999994E-2</v>
      </c>
      <c r="BB10" s="5">
        <f>P_R[[#This Row],[12+]]-P_R[[#This Row],[13+]]</f>
        <v>6.5580000000000027E-2</v>
      </c>
      <c r="BC10" s="5">
        <f>P_R[[#This Row],[13+]]-P_R[[#This Row],[14+]]</f>
        <v>6.1899999999999955E-2</v>
      </c>
      <c r="BD10" s="5">
        <f>P_R[[#This Row],[14+]]-P_R[[#This Row],[15+]]</f>
        <v>5.6780000000000025E-2</v>
      </c>
      <c r="BE10" s="5">
        <f>P_R[[#This Row],[15+]]-P_R[[#This Row],[16+]]</f>
        <v>5.0589999999999996E-2</v>
      </c>
      <c r="BF10" s="5">
        <f>P_R[[#This Row],[16+]]-P_R[[#This Row],[17+]]</f>
        <v>4.3800000000000006E-2</v>
      </c>
      <c r="BG10" s="5">
        <f>P_R[[#This Row],[17+]]-P_R[[#This Row],[18+]]</f>
        <v>3.6839999999999998E-2</v>
      </c>
      <c r="BH10" s="5">
        <f>P_R[[#This Row],[18+]]-P_R[[#This Row],[19+]]</f>
        <v>3.0109999999999998E-2</v>
      </c>
      <c r="BI10" s="5">
        <f>P_R[[#This Row],[19+]]-P_R[[#This Row],[20+]]</f>
        <v>2.3900000000000005E-2</v>
      </c>
      <c r="BJ10" s="5">
        <f>P_R[[#This Row],[20+]]-P_R[[#This Row],[21+]]</f>
        <v>1.8439999999999998E-2</v>
      </c>
      <c r="BK10" s="5">
        <f>P_R[[#This Row],[21+]]-P_R[[#This Row],[22+]]</f>
        <v>1.3129999999999996E-2</v>
      </c>
      <c r="BL10" s="5">
        <f>P_R[[#This Row],[22+]]-P_R[[#This Row],[23+]]</f>
        <v>1.0260000000000002E-2</v>
      </c>
      <c r="BM10" s="5">
        <f>P_R[[#This Row],[23+]]-P_R[[#This Row],[24+]]</f>
        <v>7.2800000000000017E-3</v>
      </c>
      <c r="BN10" s="5">
        <f>P_R[[#This Row],[24+]]-P_R[[#This Row],[25+]]</f>
        <v>5.0099999999999988E-3</v>
      </c>
      <c r="BO10" s="5">
        <f>P_R[[#This Row],[25+]]-P_R[[#This Row],[26+]]</f>
        <v>3.3500000000000005E-3</v>
      </c>
      <c r="BP10" s="5">
        <f>P_R[[#This Row],[26+]]-P_R[[#This Row],[27+]]</f>
        <v>2.1799999999999996E-3</v>
      </c>
      <c r="BQ10" s="5">
        <f>P_R[[#This Row],[27+]]-P_R[[#This Row],[28+]]</f>
        <v>1.3700000000000001E-3</v>
      </c>
      <c r="BR10" s="5">
        <f>P_R[[#This Row],[28+]]-P_R[[#This Row],[29+]]</f>
        <v>8.5000000000000006E-4</v>
      </c>
      <c r="BS10" s="5">
        <f>P_R[[#This Row],[29+]]-P_R[[#This Row],[30+]]</f>
        <v>4.999999999999999E-4</v>
      </c>
      <c r="BT10" s="5">
        <f>P_R[[#This Row],[30+]]-P_R[[#This Row],[31+]]</f>
        <v>2.9000000000000006E-4</v>
      </c>
      <c r="BU10" s="5">
        <f>P_R[[#This Row],[31+]]-P_R[[#This Row],[32+]]</f>
        <v>1.5999999999999999E-4</v>
      </c>
      <c r="BV10" s="5">
        <f>P_R[[#This Row],[32+]]-P_R[[#This Row],[33+]]</f>
        <v>9.0000000000000006E-5</v>
      </c>
      <c r="BW10" s="5">
        <f>P_R[[#This Row],[33+]]-P_R[[#This Row],[34+]]</f>
        <v>5.0000000000000002E-5</v>
      </c>
      <c r="BX10" s="5">
        <f>P_R[[#This Row],[34+]]-P_R[[#This Row],[35+]]</f>
        <v>5.0000000000000002E-5</v>
      </c>
      <c r="BY10" s="5">
        <f>P_R[[#This Row],[35+]]-P_R[[#This Row],[36+]]</f>
        <v>0</v>
      </c>
      <c r="BZ10" s="5">
        <f>P_R[[#This Row],[36+]]-P_R[[#This Row],[37+]]</f>
        <v>0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22400788</v>
      </c>
      <c r="B11" t="s">
        <v>218</v>
      </c>
      <c r="C11" t="s">
        <v>219</v>
      </c>
      <c r="D11" s="11">
        <v>0.79166666666666663</v>
      </c>
      <c r="E11" s="9" t="str">
        <f>HYPERLINK("https://www.nba.com/stats/player/1631246/boxscores-traditional", "Vince Williams Jr.")</f>
        <v>Vince Williams Jr.</v>
      </c>
      <c r="F11">
        <v>9.8000000000000007</v>
      </c>
      <c r="G11" s="4">
        <v>4.49</v>
      </c>
      <c r="H11" s="3">
        <v>0.65542</v>
      </c>
      <c r="I11" s="3">
        <v>0.57142000000000004</v>
      </c>
      <c r="J11" s="3">
        <v>0.48404999999999998</v>
      </c>
      <c r="K11" s="3">
        <v>0.39357999999999999</v>
      </c>
      <c r="L11" s="3">
        <v>0.31207000000000001</v>
      </c>
      <c r="M11" s="3">
        <v>0.23885000000000001</v>
      </c>
      <c r="N11" s="3">
        <v>0.17360999999999999</v>
      </c>
      <c r="O11" s="3">
        <v>0.12302</v>
      </c>
      <c r="P11" s="3">
        <v>8.3790000000000003E-2</v>
      </c>
      <c r="Q11" s="3">
        <v>5.4800000000000001E-2</v>
      </c>
      <c r="R11" s="3">
        <v>3.3619999999999997E-2</v>
      </c>
      <c r="S11" s="3">
        <v>2.018E-2</v>
      </c>
      <c r="T11" s="3">
        <v>1.1599999999999999E-2</v>
      </c>
      <c r="U11" s="3">
        <v>6.3899999999999998E-3</v>
      </c>
      <c r="V11" s="3">
        <v>3.2599999999999999E-3</v>
      </c>
      <c r="W11" s="3">
        <v>1.64E-3</v>
      </c>
      <c r="X11" s="3">
        <v>7.9000000000000001E-4</v>
      </c>
      <c r="Y11" s="3">
        <v>3.5E-4</v>
      </c>
      <c r="Z11" s="3">
        <v>1.4999999999999999E-4</v>
      </c>
      <c r="AA11" s="3">
        <v>6.0000000000000002E-5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P_R[[#This Row],[8+]]-P_R[[#This Row],[9+]]</f>
        <v>8.3999999999999964E-2</v>
      </c>
      <c r="AY11" s="5">
        <f>P_R[[#This Row],[9+]]-P_R[[#This Row],[10+]]</f>
        <v>8.7370000000000059E-2</v>
      </c>
      <c r="AZ11" s="5">
        <f>P_R[[#This Row],[10+]]-P_R[[#This Row],[11+]]</f>
        <v>9.0469999999999995E-2</v>
      </c>
      <c r="BA11" s="5">
        <f>P_R[[#This Row],[11+]]-P_R[[#This Row],[12+]]</f>
        <v>8.1509999999999971E-2</v>
      </c>
      <c r="BB11" s="5">
        <f>P_R[[#This Row],[12+]]-P_R[[#This Row],[13+]]</f>
        <v>7.3220000000000007E-2</v>
      </c>
      <c r="BC11" s="5">
        <f>P_R[[#This Row],[13+]]-P_R[[#This Row],[14+]]</f>
        <v>6.524000000000002E-2</v>
      </c>
      <c r="BD11" s="5">
        <f>P_R[[#This Row],[14+]]-P_R[[#This Row],[15+]]</f>
        <v>5.0589999999999982E-2</v>
      </c>
      <c r="BE11" s="5">
        <f>P_R[[#This Row],[15+]]-P_R[[#This Row],[16+]]</f>
        <v>3.9230000000000001E-2</v>
      </c>
      <c r="BF11" s="5">
        <f>P_R[[#This Row],[16+]]-P_R[[#This Row],[17+]]</f>
        <v>2.8990000000000002E-2</v>
      </c>
      <c r="BG11" s="5">
        <f>P_R[[#This Row],[17+]]-P_R[[#This Row],[18+]]</f>
        <v>2.1180000000000004E-2</v>
      </c>
      <c r="BH11" s="5">
        <f>P_R[[#This Row],[18+]]-P_R[[#This Row],[19+]]</f>
        <v>1.3439999999999997E-2</v>
      </c>
      <c r="BI11" s="5">
        <f>P_R[[#This Row],[19+]]-P_R[[#This Row],[20+]]</f>
        <v>8.5800000000000008E-3</v>
      </c>
      <c r="BJ11" s="5">
        <f>P_R[[#This Row],[20+]]-P_R[[#This Row],[21+]]</f>
        <v>5.2099999999999994E-3</v>
      </c>
      <c r="BK11" s="5">
        <f>P_R[[#This Row],[21+]]-P_R[[#This Row],[22+]]</f>
        <v>3.13E-3</v>
      </c>
      <c r="BL11" s="5">
        <f>P_R[[#This Row],[22+]]-P_R[[#This Row],[23+]]</f>
        <v>1.6199999999999999E-3</v>
      </c>
      <c r="BM11" s="5">
        <f>P_R[[#This Row],[23+]]-P_R[[#This Row],[24+]]</f>
        <v>8.4999999999999995E-4</v>
      </c>
      <c r="BN11" s="5">
        <f>P_R[[#This Row],[24+]]-P_R[[#This Row],[25+]]</f>
        <v>4.4000000000000002E-4</v>
      </c>
      <c r="BO11" s="5">
        <f>P_R[[#This Row],[25+]]-P_R[[#This Row],[26+]]</f>
        <v>2.0000000000000001E-4</v>
      </c>
      <c r="BP11" s="5">
        <f>P_R[[#This Row],[26+]]-P_R[[#This Row],[27+]]</f>
        <v>8.9999999999999992E-5</v>
      </c>
      <c r="BQ11" s="5">
        <f>P_R[[#This Row],[27+]]-P_R[[#This Row],[28+]]</f>
        <v>6.0000000000000002E-5</v>
      </c>
      <c r="BR11" s="5">
        <f>P_R[[#This Row],[28+]]-P_R[[#This Row],[29+]]</f>
        <v>0</v>
      </c>
      <c r="BS11" s="5">
        <f>P_R[[#This Row],[29+]]-P_R[[#This Row],[30+]]</f>
        <v>0</v>
      </c>
      <c r="BT11" s="5">
        <f>P_R[[#This Row],[30+]]-P_R[[#This Row],[31+]]</f>
        <v>0</v>
      </c>
      <c r="BU11" s="5">
        <f>P_R[[#This Row],[31+]]-P_R[[#This Row],[32+]]</f>
        <v>0</v>
      </c>
      <c r="BV11" s="5">
        <f>P_R[[#This Row],[32+]]-P_R[[#This Row],[33+]]</f>
        <v>0</v>
      </c>
      <c r="BW11" s="5">
        <f>P_R[[#This Row],[33+]]-P_R[[#This Row],[34+]]</f>
        <v>0</v>
      </c>
      <c r="BX11" s="5">
        <f>P_R[[#This Row],[34+]]-P_R[[#This Row],[35+]]</f>
        <v>0</v>
      </c>
      <c r="BY11" s="5">
        <f>P_R[[#This Row],[35+]]-P_R[[#This Row],[36+]]</f>
        <v>0</v>
      </c>
      <c r="BZ11" s="5">
        <f>P_R[[#This Row],[36+]]-P_R[[#This Row],[37+]]</f>
        <v>0</v>
      </c>
      <c r="CA11" s="5">
        <f>P_R[[#This Row],[37+]]-P_R[[#This Row],[38+]]</f>
        <v>0</v>
      </c>
      <c r="CB11" s="5">
        <f>P_R[[#This Row],[38+]]-P_R[[#This Row],[39+]]</f>
        <v>0</v>
      </c>
      <c r="CC11" s="5">
        <f>P_R[[#This Row],[39+]]-P_R[[#This Row],[40+]]</f>
        <v>0</v>
      </c>
      <c r="CD11" s="5">
        <f>P_R[[#This Row],[40+]]-P_R[[#This Row],[41+]]</f>
        <v>0</v>
      </c>
      <c r="CE11" s="5">
        <f>P_R[[#This Row],[41+]]-P_R[[#This Row],[42+]]</f>
        <v>0</v>
      </c>
      <c r="CF11" s="5">
        <f>P_R[[#This Row],[42+]]-P_R[[#This Row],[43+]]</f>
        <v>0</v>
      </c>
      <c r="CG11" s="5">
        <f>P_R[[#This Row],[43+]]-P_R[[#This Row],[44+]]</f>
        <v>0</v>
      </c>
      <c r="CH11" s="5">
        <f>P_R[[#This Row],[44+]]-P_R[[#This Row],[45+]]</f>
        <v>0</v>
      </c>
      <c r="CI11" s="5">
        <f>P_R[[#This Row],[45+]]-P_R[[#This Row],[46+]]</f>
        <v>0</v>
      </c>
      <c r="CJ11" s="5">
        <f>P_R[[#This Row],[46+]]-P_R[[#This Row],[47+]]</f>
        <v>0</v>
      </c>
      <c r="CK11" s="5">
        <f>P_R[[#This Row],[47+]]-P_R[[#This Row],[48+]]</f>
        <v>0</v>
      </c>
      <c r="CL11" s="5">
        <f>P_R[[#This Row],[48+]]-P_R[[#This Row],[49+]]</f>
        <v>0</v>
      </c>
    </row>
    <row r="12" spans="1:90" x14ac:dyDescent="0.25">
      <c r="A12" s="10">
        <v>22400788</v>
      </c>
      <c r="B12" t="s">
        <v>218</v>
      </c>
      <c r="C12" t="s">
        <v>219</v>
      </c>
      <c r="D12" s="11">
        <v>0.79166666666666663</v>
      </c>
      <c r="E12" s="9" t="str">
        <f>HYPERLINK("https://www.nba.com/stats/player/1629723/boxscores-traditional", "John Konchar")</f>
        <v>John Konchar</v>
      </c>
      <c r="F12">
        <v>8.6</v>
      </c>
      <c r="G12" s="4">
        <v>5.0039999999999996</v>
      </c>
      <c r="H12" s="3">
        <v>0.54776000000000002</v>
      </c>
      <c r="I12" s="3">
        <v>0.46811999999999998</v>
      </c>
      <c r="J12" s="3">
        <v>0.38973999999999998</v>
      </c>
      <c r="K12" s="3">
        <v>0.31561</v>
      </c>
      <c r="L12" s="3">
        <v>0.24825</v>
      </c>
      <c r="M12" s="3">
        <v>0.18942999999999999</v>
      </c>
      <c r="N12" s="3">
        <v>0.14007</v>
      </c>
      <c r="O12" s="3">
        <v>0.10027</v>
      </c>
      <c r="P12" s="3">
        <v>6.9440000000000002E-2</v>
      </c>
      <c r="Q12" s="3">
        <v>4.648E-2</v>
      </c>
      <c r="R12" s="3">
        <v>3.005E-2</v>
      </c>
      <c r="S12" s="3">
        <v>1.8759999999999999E-2</v>
      </c>
      <c r="T12" s="3">
        <v>1.1299999999999999E-2</v>
      </c>
      <c r="U12" s="3">
        <v>6.5700000000000003E-3</v>
      </c>
      <c r="V12" s="3">
        <v>3.6800000000000001E-3</v>
      </c>
      <c r="W12" s="3">
        <v>1.99E-3</v>
      </c>
      <c r="X12" s="3">
        <v>1.0399999999999999E-3</v>
      </c>
      <c r="Y12" s="3">
        <v>5.1999999999999995E-4</v>
      </c>
      <c r="Z12" s="3">
        <v>2.5000000000000001E-4</v>
      </c>
      <c r="AA12" s="3">
        <v>1.2E-4</v>
      </c>
      <c r="AB12" s="3">
        <v>5.0000000000000002E-5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P_R[[#This Row],[8+]]-P_R[[#This Row],[9+]]</f>
        <v>7.9640000000000044E-2</v>
      </c>
      <c r="AY12" s="5">
        <f>P_R[[#This Row],[9+]]-P_R[[#This Row],[10+]]</f>
        <v>7.8380000000000005E-2</v>
      </c>
      <c r="AZ12" s="5">
        <f>P_R[[#This Row],[10+]]-P_R[[#This Row],[11+]]</f>
        <v>7.4129999999999974E-2</v>
      </c>
      <c r="BA12" s="5">
        <f>P_R[[#This Row],[11+]]-P_R[[#This Row],[12+]]</f>
        <v>6.7360000000000003E-2</v>
      </c>
      <c r="BB12" s="5">
        <f>P_R[[#This Row],[12+]]-P_R[[#This Row],[13+]]</f>
        <v>5.8820000000000011E-2</v>
      </c>
      <c r="BC12" s="5">
        <f>P_R[[#This Row],[13+]]-P_R[[#This Row],[14+]]</f>
        <v>4.9359999999999987E-2</v>
      </c>
      <c r="BD12" s="5">
        <f>P_R[[#This Row],[14+]]-P_R[[#This Row],[15+]]</f>
        <v>3.9800000000000002E-2</v>
      </c>
      <c r="BE12" s="5">
        <f>P_R[[#This Row],[15+]]-P_R[[#This Row],[16+]]</f>
        <v>3.0829999999999996E-2</v>
      </c>
      <c r="BF12" s="5">
        <f>P_R[[#This Row],[16+]]-P_R[[#This Row],[17+]]</f>
        <v>2.2960000000000001E-2</v>
      </c>
      <c r="BG12" s="5">
        <f>P_R[[#This Row],[17+]]-P_R[[#This Row],[18+]]</f>
        <v>1.643E-2</v>
      </c>
      <c r="BH12" s="5">
        <f>P_R[[#This Row],[18+]]-P_R[[#This Row],[19+]]</f>
        <v>1.1290000000000001E-2</v>
      </c>
      <c r="BI12" s="5">
        <f>P_R[[#This Row],[19+]]-P_R[[#This Row],[20+]]</f>
        <v>7.4599999999999996E-3</v>
      </c>
      <c r="BJ12" s="5">
        <f>P_R[[#This Row],[20+]]-P_R[[#This Row],[21+]]</f>
        <v>4.729999999999999E-3</v>
      </c>
      <c r="BK12" s="5">
        <f>P_R[[#This Row],[21+]]-P_R[[#This Row],[22+]]</f>
        <v>2.8900000000000002E-3</v>
      </c>
      <c r="BL12" s="5">
        <f>P_R[[#This Row],[22+]]-P_R[[#This Row],[23+]]</f>
        <v>1.6900000000000001E-3</v>
      </c>
      <c r="BM12" s="5">
        <f>P_R[[#This Row],[23+]]-P_R[[#This Row],[24+]]</f>
        <v>9.5000000000000011E-4</v>
      </c>
      <c r="BN12" s="5">
        <f>P_R[[#This Row],[24+]]-P_R[[#This Row],[25+]]</f>
        <v>5.1999999999999995E-4</v>
      </c>
      <c r="BO12" s="5">
        <f>P_R[[#This Row],[25+]]-P_R[[#This Row],[26+]]</f>
        <v>2.6999999999999995E-4</v>
      </c>
      <c r="BP12" s="5">
        <f>P_R[[#This Row],[26+]]-P_R[[#This Row],[27+]]</f>
        <v>1.3000000000000002E-4</v>
      </c>
      <c r="BQ12" s="5">
        <f>P_R[[#This Row],[27+]]-P_R[[#This Row],[28+]]</f>
        <v>6.9999999999999994E-5</v>
      </c>
      <c r="BR12" s="5">
        <f>P_R[[#This Row],[28+]]-P_R[[#This Row],[29+]]</f>
        <v>5.0000000000000002E-5</v>
      </c>
      <c r="BS12" s="5">
        <f>P_R[[#This Row],[29+]]-P_R[[#This Row],[30+]]</f>
        <v>0</v>
      </c>
      <c r="BT12" s="5">
        <f>P_R[[#This Row],[30+]]-P_R[[#This Row],[31+]]</f>
        <v>0</v>
      </c>
      <c r="BU12" s="5">
        <f>P_R[[#This Row],[31+]]-P_R[[#This Row],[32+]]</f>
        <v>0</v>
      </c>
      <c r="BV12" s="5">
        <f>P_R[[#This Row],[32+]]-P_R[[#This Row],[33+]]</f>
        <v>0</v>
      </c>
      <c r="BW12" s="5">
        <f>P_R[[#This Row],[33+]]-P_R[[#This Row],[34+]]</f>
        <v>0</v>
      </c>
      <c r="BX12" s="5">
        <f>P_R[[#This Row],[34+]]-P_R[[#This Row],[35+]]</f>
        <v>0</v>
      </c>
      <c r="BY12" s="5">
        <f>P_R[[#This Row],[35+]]-P_R[[#This Row],[36+]]</f>
        <v>0</v>
      </c>
      <c r="BZ12" s="5">
        <f>P_R[[#This Row],[36+]]-P_R[[#This Row],[37+]]</f>
        <v>0</v>
      </c>
      <c r="CA12" s="5">
        <f>P_R[[#This Row],[37+]]-P_R[[#This Row],[38+]]</f>
        <v>0</v>
      </c>
      <c r="CB12" s="5">
        <f>P_R[[#This Row],[38+]]-P_R[[#This Row],[39+]]</f>
        <v>0</v>
      </c>
      <c r="CC12" s="5">
        <f>P_R[[#This Row],[39+]]-P_R[[#This Row],[40+]]</f>
        <v>0</v>
      </c>
      <c r="CD12" s="5">
        <f>P_R[[#This Row],[40+]]-P_R[[#This Row],[41+]]</f>
        <v>0</v>
      </c>
      <c r="CE12" s="5">
        <f>P_R[[#This Row],[41+]]-P_R[[#This Row],[42+]]</f>
        <v>0</v>
      </c>
      <c r="CF12" s="5">
        <f>P_R[[#This Row],[42+]]-P_R[[#This Row],[43+]]</f>
        <v>0</v>
      </c>
      <c r="CG12" s="5">
        <f>P_R[[#This Row],[43+]]-P_R[[#This Row],[44+]]</f>
        <v>0</v>
      </c>
      <c r="CH12" s="5">
        <f>P_R[[#This Row],[44+]]-P_R[[#This Row],[45+]]</f>
        <v>0</v>
      </c>
      <c r="CI12" s="5">
        <f>P_R[[#This Row],[45+]]-P_R[[#This Row],[46+]]</f>
        <v>0</v>
      </c>
      <c r="CJ12" s="5">
        <f>P_R[[#This Row],[46+]]-P_R[[#This Row],[47+]]</f>
        <v>0</v>
      </c>
      <c r="CK12" s="5">
        <f>P_R[[#This Row],[47+]]-P_R[[#This Row],[48+]]</f>
        <v>0</v>
      </c>
      <c r="CL12" s="5">
        <f>P_R[[#This Row],[48+]]-P_R[[#This Row],[49+]]</f>
        <v>0</v>
      </c>
    </row>
    <row r="13" spans="1:90" x14ac:dyDescent="0.25">
      <c r="A13" s="10">
        <v>22400788</v>
      </c>
      <c r="B13" t="s">
        <v>219</v>
      </c>
      <c r="C13" t="s">
        <v>218</v>
      </c>
      <c r="D13" s="11">
        <v>0.79166666666666663</v>
      </c>
      <c r="E13" s="9" t="str">
        <f>HYPERLINK("https://www.nba.com/stats/player/1630543/boxscores-traditional", "Isaiah Jackson")</f>
        <v>Isaiah Jackson</v>
      </c>
      <c r="F13">
        <v>15</v>
      </c>
      <c r="G13" s="4">
        <v>0.70699999999999996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0.99766999999999995</v>
      </c>
      <c r="N13" s="3">
        <v>0.92073000000000005</v>
      </c>
      <c r="O13" s="3">
        <v>0.5</v>
      </c>
      <c r="P13" s="3">
        <v>7.9269999999999993E-2</v>
      </c>
      <c r="Q13" s="3">
        <v>2.33E-3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P_R[[#This Row],[8+]]-P_R[[#This Row],[9+]]</f>
        <v>0</v>
      </c>
      <c r="AY13" s="5">
        <f>P_R[[#This Row],[9+]]-P_R[[#This Row],[10+]]</f>
        <v>0</v>
      </c>
      <c r="AZ13" s="5">
        <f>P_R[[#This Row],[10+]]-P_R[[#This Row],[11+]]</f>
        <v>0</v>
      </c>
      <c r="BA13" s="5">
        <f>P_R[[#This Row],[11+]]-P_R[[#This Row],[12+]]</f>
        <v>0</v>
      </c>
      <c r="BB13" s="5">
        <f>P_R[[#This Row],[12+]]-P_R[[#This Row],[13+]]</f>
        <v>2.3300000000000542E-3</v>
      </c>
      <c r="BC13" s="5">
        <f>P_R[[#This Row],[13+]]-P_R[[#This Row],[14+]]</f>
        <v>7.6939999999999897E-2</v>
      </c>
      <c r="BD13" s="5">
        <f>P_R[[#This Row],[14+]]-P_R[[#This Row],[15+]]</f>
        <v>0.42073000000000005</v>
      </c>
      <c r="BE13" s="5">
        <f>P_R[[#This Row],[15+]]-P_R[[#This Row],[16+]]</f>
        <v>0.42072999999999999</v>
      </c>
      <c r="BF13" s="5">
        <f>P_R[[#This Row],[16+]]-P_R[[#This Row],[17+]]</f>
        <v>7.6939999999999995E-2</v>
      </c>
      <c r="BG13" s="5">
        <f>P_R[[#This Row],[17+]]-P_R[[#This Row],[18+]]</f>
        <v>2.33E-3</v>
      </c>
      <c r="BH13" s="5">
        <f>P_R[[#This Row],[18+]]-P_R[[#This Row],[19+]]</f>
        <v>0</v>
      </c>
      <c r="BI13" s="5">
        <f>P_R[[#This Row],[19+]]-P_R[[#This Row],[20+]]</f>
        <v>0</v>
      </c>
      <c r="BJ13" s="5">
        <f>P_R[[#This Row],[20+]]-P_R[[#This Row],[21+]]</f>
        <v>0</v>
      </c>
      <c r="BK13" s="5">
        <f>P_R[[#This Row],[21+]]-P_R[[#This Row],[22+]]</f>
        <v>0</v>
      </c>
      <c r="BL13" s="5">
        <f>P_R[[#This Row],[22+]]-P_R[[#This Row],[23+]]</f>
        <v>0</v>
      </c>
      <c r="BM13" s="5">
        <f>P_R[[#This Row],[23+]]-P_R[[#This Row],[24+]]</f>
        <v>0</v>
      </c>
      <c r="BN13" s="5">
        <f>P_R[[#This Row],[24+]]-P_R[[#This Row],[25+]]</f>
        <v>0</v>
      </c>
      <c r="BO13" s="5">
        <f>P_R[[#This Row],[25+]]-P_R[[#This Row],[26+]]</f>
        <v>0</v>
      </c>
      <c r="BP13" s="5">
        <f>P_R[[#This Row],[26+]]-P_R[[#This Row],[27+]]</f>
        <v>0</v>
      </c>
      <c r="BQ13" s="5">
        <f>P_R[[#This Row],[27+]]-P_R[[#This Row],[28+]]</f>
        <v>0</v>
      </c>
      <c r="BR13" s="5">
        <f>P_R[[#This Row],[28+]]-P_R[[#This Row],[29+]]</f>
        <v>0</v>
      </c>
      <c r="BS13" s="5">
        <f>P_R[[#This Row],[29+]]-P_R[[#This Row],[30+]]</f>
        <v>0</v>
      </c>
      <c r="BT13" s="5">
        <f>P_R[[#This Row],[30+]]-P_R[[#This Row],[31+]]</f>
        <v>0</v>
      </c>
      <c r="BU13" s="5">
        <f>P_R[[#This Row],[31+]]-P_R[[#This Row],[32+]]</f>
        <v>0</v>
      </c>
      <c r="BV13" s="5">
        <f>P_R[[#This Row],[32+]]-P_R[[#This Row],[33+]]</f>
        <v>0</v>
      </c>
      <c r="BW13" s="5">
        <f>P_R[[#This Row],[33+]]-P_R[[#This Row],[34+]]</f>
        <v>0</v>
      </c>
      <c r="BX13" s="5">
        <f>P_R[[#This Row],[34+]]-P_R[[#This Row],[35+]]</f>
        <v>0</v>
      </c>
      <c r="BY13" s="5">
        <f>P_R[[#This Row],[35+]]-P_R[[#This Row],[36+]]</f>
        <v>0</v>
      </c>
      <c r="BZ13" s="5">
        <f>P_R[[#This Row],[36+]]-P_R[[#This Row],[37+]]</f>
        <v>0</v>
      </c>
      <c r="CA13" s="5">
        <f>P_R[[#This Row],[37+]]-P_R[[#This Row],[38+]]</f>
        <v>0</v>
      </c>
      <c r="CB13" s="5">
        <f>P_R[[#This Row],[38+]]-P_R[[#This Row],[39+]]</f>
        <v>0</v>
      </c>
      <c r="CC13" s="5">
        <f>P_R[[#This Row],[39+]]-P_R[[#This Row],[40+]]</f>
        <v>0</v>
      </c>
      <c r="CD13" s="5">
        <f>P_R[[#This Row],[40+]]-P_R[[#This Row],[41+]]</f>
        <v>0</v>
      </c>
      <c r="CE13" s="5">
        <f>P_R[[#This Row],[41+]]-P_R[[#This Row],[42+]]</f>
        <v>0</v>
      </c>
      <c r="CF13" s="5">
        <f>P_R[[#This Row],[42+]]-P_R[[#This Row],[43+]]</f>
        <v>0</v>
      </c>
      <c r="CG13" s="5">
        <f>P_R[[#This Row],[43+]]-P_R[[#This Row],[44+]]</f>
        <v>0</v>
      </c>
      <c r="CH13" s="5">
        <f>P_R[[#This Row],[44+]]-P_R[[#This Row],[45+]]</f>
        <v>0</v>
      </c>
      <c r="CI13" s="5">
        <f>P_R[[#This Row],[45+]]-P_R[[#This Row],[46+]]</f>
        <v>0</v>
      </c>
      <c r="CJ13" s="5">
        <f>P_R[[#This Row],[46+]]-P_R[[#This Row],[47+]]</f>
        <v>0</v>
      </c>
      <c r="CK13" s="5">
        <f>P_R[[#This Row],[47+]]-P_R[[#This Row],[48+]]</f>
        <v>0</v>
      </c>
      <c r="CL13" s="5">
        <f>P_R[[#This Row],[48+]]-P_R[[#This Row],[49+]]</f>
        <v>0</v>
      </c>
    </row>
    <row r="14" spans="1:90" x14ac:dyDescent="0.25">
      <c r="A14" s="10">
        <v>22400788</v>
      </c>
      <c r="B14" t="s">
        <v>219</v>
      </c>
      <c r="C14" t="s">
        <v>218</v>
      </c>
      <c r="D14" s="11">
        <v>0.79166666666666663</v>
      </c>
      <c r="E14" s="9" t="str">
        <f>HYPERLINK("https://www.nba.com/stats/player/1631097/boxscores-traditional", "Bennedict Mathurin")</f>
        <v>Bennedict Mathurin</v>
      </c>
      <c r="F14">
        <v>25</v>
      </c>
      <c r="G14" s="4">
        <v>5.7969999999999997</v>
      </c>
      <c r="H14" s="3">
        <v>0.99831000000000003</v>
      </c>
      <c r="I14" s="3">
        <v>0.99711000000000005</v>
      </c>
      <c r="J14" s="3">
        <v>0.99519999999999997</v>
      </c>
      <c r="K14" s="3">
        <v>0.99224000000000001</v>
      </c>
      <c r="L14" s="3">
        <v>0.98745000000000005</v>
      </c>
      <c r="M14" s="3">
        <v>0.98077000000000003</v>
      </c>
      <c r="N14" s="3">
        <v>0.97128000000000003</v>
      </c>
      <c r="O14" s="3">
        <v>0.95818000000000003</v>
      </c>
      <c r="P14" s="3">
        <v>0.93942999999999999</v>
      </c>
      <c r="Q14" s="3">
        <v>0.91620999999999997</v>
      </c>
      <c r="R14" s="3">
        <v>0.88685999999999998</v>
      </c>
      <c r="S14" s="3">
        <v>0.85082999999999998</v>
      </c>
      <c r="T14" s="3">
        <v>0.80510999999999999</v>
      </c>
      <c r="U14" s="3">
        <v>0.75490000000000002</v>
      </c>
      <c r="V14" s="3">
        <v>0.69847000000000004</v>
      </c>
      <c r="W14" s="3">
        <v>0.63683000000000001</v>
      </c>
      <c r="X14" s="3">
        <v>0.56749000000000005</v>
      </c>
      <c r="Y14" s="3">
        <v>0.5</v>
      </c>
      <c r="Z14" s="3">
        <v>0.43251000000000001</v>
      </c>
      <c r="AA14" s="3">
        <v>0.36316999999999999</v>
      </c>
      <c r="AB14" s="3">
        <v>0.30153000000000002</v>
      </c>
      <c r="AC14" s="3">
        <v>0.24510000000000001</v>
      </c>
      <c r="AD14" s="3">
        <v>0.19489000000000001</v>
      </c>
      <c r="AE14" s="3">
        <v>0.14917</v>
      </c>
      <c r="AF14" s="3">
        <v>0.11314</v>
      </c>
      <c r="AG14" s="3">
        <v>8.3790000000000003E-2</v>
      </c>
      <c r="AH14" s="3">
        <v>6.0569999999999999E-2</v>
      </c>
      <c r="AI14" s="3">
        <v>4.1820000000000003E-2</v>
      </c>
      <c r="AJ14" s="3">
        <v>2.8719999999999999E-2</v>
      </c>
      <c r="AK14" s="3">
        <v>1.9230000000000001E-2</v>
      </c>
      <c r="AL14" s="3">
        <v>1.255E-2</v>
      </c>
      <c r="AM14" s="3">
        <v>7.7600000000000004E-3</v>
      </c>
      <c r="AN14" s="3">
        <v>4.7999999999999996E-3</v>
      </c>
      <c r="AO14" s="3">
        <v>2.8900000000000002E-3</v>
      </c>
      <c r="AP14" s="3">
        <v>1.6900000000000001E-3</v>
      </c>
      <c r="AQ14" s="3">
        <v>9.3999999999999997E-4</v>
      </c>
      <c r="AR14" s="3">
        <v>5.1999999999999995E-4</v>
      </c>
      <c r="AS14" s="3">
        <v>2.7999999999999998E-4</v>
      </c>
      <c r="AT14" s="3">
        <v>1.4999999999999999E-4</v>
      </c>
      <c r="AU14" s="3">
        <v>6.9999999999999994E-5</v>
      </c>
      <c r="AV14" s="3">
        <v>4.0000000000000003E-5</v>
      </c>
      <c r="AW14" s="3">
        <v>0</v>
      </c>
      <c r="AX14" s="5">
        <f>P_R[[#This Row],[8+]]-P_R[[#This Row],[9+]]</f>
        <v>1.1999999999999789E-3</v>
      </c>
      <c r="AY14" s="5">
        <f>P_R[[#This Row],[9+]]-P_R[[#This Row],[10+]]</f>
        <v>1.9100000000000783E-3</v>
      </c>
      <c r="AZ14" s="5">
        <f>P_R[[#This Row],[10+]]-P_R[[#This Row],[11+]]</f>
        <v>2.9599999999999627E-3</v>
      </c>
      <c r="BA14" s="5">
        <f>P_R[[#This Row],[11+]]-P_R[[#This Row],[12+]]</f>
        <v>4.789999999999961E-3</v>
      </c>
      <c r="BB14" s="5">
        <f>P_R[[#This Row],[12+]]-P_R[[#This Row],[13+]]</f>
        <v>6.6800000000000193E-3</v>
      </c>
      <c r="BC14" s="5">
        <f>P_R[[#This Row],[13+]]-P_R[[#This Row],[14+]]</f>
        <v>9.4899999999999984E-3</v>
      </c>
      <c r="BD14" s="5">
        <f>P_R[[#This Row],[14+]]-P_R[[#This Row],[15+]]</f>
        <v>1.3100000000000001E-2</v>
      </c>
      <c r="BE14" s="5">
        <f>P_R[[#This Row],[15+]]-P_R[[#This Row],[16+]]</f>
        <v>1.8750000000000044E-2</v>
      </c>
      <c r="BF14" s="5">
        <f>P_R[[#This Row],[16+]]-P_R[[#This Row],[17+]]</f>
        <v>2.3220000000000018E-2</v>
      </c>
      <c r="BG14" s="5">
        <f>P_R[[#This Row],[17+]]-P_R[[#This Row],[18+]]</f>
        <v>2.9349999999999987E-2</v>
      </c>
      <c r="BH14" s="5">
        <f>P_R[[#This Row],[18+]]-P_R[[#This Row],[19+]]</f>
        <v>3.6030000000000006E-2</v>
      </c>
      <c r="BI14" s="5">
        <f>P_R[[#This Row],[19+]]-P_R[[#This Row],[20+]]</f>
        <v>4.5719999999999983E-2</v>
      </c>
      <c r="BJ14" s="5">
        <f>P_R[[#This Row],[20+]]-P_R[[#This Row],[21+]]</f>
        <v>5.0209999999999977E-2</v>
      </c>
      <c r="BK14" s="5">
        <f>P_R[[#This Row],[21+]]-P_R[[#This Row],[22+]]</f>
        <v>5.642999999999998E-2</v>
      </c>
      <c r="BL14" s="5">
        <f>P_R[[#This Row],[22+]]-P_R[[#This Row],[23+]]</f>
        <v>6.1640000000000028E-2</v>
      </c>
      <c r="BM14" s="5">
        <f>P_R[[#This Row],[23+]]-P_R[[#This Row],[24+]]</f>
        <v>6.9339999999999957E-2</v>
      </c>
      <c r="BN14" s="5">
        <f>P_R[[#This Row],[24+]]-P_R[[#This Row],[25+]]</f>
        <v>6.749000000000005E-2</v>
      </c>
      <c r="BO14" s="5">
        <f>P_R[[#This Row],[25+]]-P_R[[#This Row],[26+]]</f>
        <v>6.7489999999999994E-2</v>
      </c>
      <c r="BP14" s="5">
        <f>P_R[[#This Row],[26+]]-P_R[[#This Row],[27+]]</f>
        <v>6.9340000000000013E-2</v>
      </c>
      <c r="BQ14" s="5">
        <f>P_R[[#This Row],[27+]]-P_R[[#This Row],[28+]]</f>
        <v>6.1639999999999973E-2</v>
      </c>
      <c r="BR14" s="5">
        <f>P_R[[#This Row],[28+]]-P_R[[#This Row],[29+]]</f>
        <v>5.6430000000000008E-2</v>
      </c>
      <c r="BS14" s="5">
        <f>P_R[[#This Row],[29+]]-P_R[[#This Row],[30+]]</f>
        <v>5.0210000000000005E-2</v>
      </c>
      <c r="BT14" s="5">
        <f>P_R[[#This Row],[30+]]-P_R[[#This Row],[31+]]</f>
        <v>4.5720000000000011E-2</v>
      </c>
      <c r="BU14" s="5">
        <f>P_R[[#This Row],[31+]]-P_R[[#This Row],[32+]]</f>
        <v>3.6029999999999993E-2</v>
      </c>
      <c r="BV14" s="5">
        <f>P_R[[#This Row],[32+]]-P_R[[#This Row],[33+]]</f>
        <v>2.9350000000000001E-2</v>
      </c>
      <c r="BW14" s="5">
        <f>P_R[[#This Row],[33+]]-P_R[[#This Row],[34+]]</f>
        <v>2.3220000000000005E-2</v>
      </c>
      <c r="BX14" s="5">
        <f>P_R[[#This Row],[34+]]-P_R[[#This Row],[35+]]</f>
        <v>1.8749999999999996E-2</v>
      </c>
      <c r="BY14" s="5">
        <f>P_R[[#This Row],[35+]]-P_R[[#This Row],[36+]]</f>
        <v>1.3100000000000004E-2</v>
      </c>
      <c r="BZ14" s="5">
        <f>P_R[[#This Row],[36+]]-P_R[[#This Row],[37+]]</f>
        <v>9.4899999999999984E-3</v>
      </c>
      <c r="CA14" s="5">
        <f>P_R[[#This Row],[37+]]-P_R[[#This Row],[38+]]</f>
        <v>6.6800000000000002E-3</v>
      </c>
      <c r="CB14" s="5">
        <f>P_R[[#This Row],[38+]]-P_R[[#This Row],[39+]]</f>
        <v>4.79E-3</v>
      </c>
      <c r="CC14" s="5">
        <f>P_R[[#This Row],[39+]]-P_R[[#This Row],[40+]]</f>
        <v>2.9600000000000008E-3</v>
      </c>
      <c r="CD14" s="5">
        <f>P_R[[#This Row],[40+]]-P_R[[#This Row],[41+]]</f>
        <v>1.9099999999999994E-3</v>
      </c>
      <c r="CE14" s="5">
        <f>P_R[[#This Row],[41+]]-P_R[[#This Row],[42+]]</f>
        <v>1.2000000000000001E-3</v>
      </c>
      <c r="CF14" s="5">
        <f>P_R[[#This Row],[42+]]-P_R[[#This Row],[43+]]</f>
        <v>7.5000000000000012E-4</v>
      </c>
      <c r="CG14" s="5">
        <f>P_R[[#This Row],[43+]]-P_R[[#This Row],[44+]]</f>
        <v>4.2000000000000002E-4</v>
      </c>
      <c r="CH14" s="5">
        <f>P_R[[#This Row],[44+]]-P_R[[#This Row],[45+]]</f>
        <v>2.3999999999999998E-4</v>
      </c>
      <c r="CI14" s="5">
        <f>P_R[[#This Row],[45+]]-P_R[[#This Row],[46+]]</f>
        <v>1.2999999999999999E-4</v>
      </c>
      <c r="CJ14" s="5">
        <f>P_R[[#This Row],[46+]]-P_R[[#This Row],[47+]]</f>
        <v>7.9999999999999993E-5</v>
      </c>
      <c r="CK14" s="5">
        <f>P_R[[#This Row],[47+]]-P_R[[#This Row],[48+]]</f>
        <v>2.9999999999999991E-5</v>
      </c>
      <c r="CL14" s="5">
        <f>P_R[[#This Row],[48+]]-P_R[[#This Row],[49+]]</f>
        <v>4.0000000000000003E-5</v>
      </c>
    </row>
    <row r="15" spans="1:90" x14ac:dyDescent="0.25">
      <c r="A15" s="10">
        <v>22400788</v>
      </c>
      <c r="B15" t="s">
        <v>219</v>
      </c>
      <c r="C15" t="s">
        <v>218</v>
      </c>
      <c r="D15" s="11">
        <v>0.79166666666666663</v>
      </c>
      <c r="E15" s="9" t="str">
        <f>HYPERLINK("https://www.nba.com/stats/player/1627783/boxscores-traditional", "Pascal Siakam")</f>
        <v>Pascal Siakam</v>
      </c>
      <c r="F15">
        <v>28.8</v>
      </c>
      <c r="G15" s="4">
        <v>8.4239999999999995</v>
      </c>
      <c r="H15" s="3">
        <v>0.99324000000000001</v>
      </c>
      <c r="I15" s="3">
        <v>0.99060999999999999</v>
      </c>
      <c r="J15" s="3">
        <v>0.98712999999999995</v>
      </c>
      <c r="K15" s="3">
        <v>0.98257000000000005</v>
      </c>
      <c r="L15" s="3">
        <v>0.97670000000000001</v>
      </c>
      <c r="M15" s="3">
        <v>0.96994999999999998</v>
      </c>
      <c r="N15" s="3">
        <v>0.96079999999999999</v>
      </c>
      <c r="O15" s="3">
        <v>0.94950000000000001</v>
      </c>
      <c r="P15" s="3">
        <v>0.93574000000000002</v>
      </c>
      <c r="Q15" s="3">
        <v>0.91923999999999995</v>
      </c>
      <c r="R15" s="3">
        <v>0.89973000000000003</v>
      </c>
      <c r="S15" s="3">
        <v>0.87697999999999998</v>
      </c>
      <c r="T15" s="3">
        <v>0.85082999999999998</v>
      </c>
      <c r="U15" s="3">
        <v>0.82381000000000004</v>
      </c>
      <c r="V15" s="3">
        <v>0.79103000000000001</v>
      </c>
      <c r="W15" s="3">
        <v>0.75490000000000002</v>
      </c>
      <c r="X15" s="3">
        <v>0.71565999999999996</v>
      </c>
      <c r="Y15" s="3">
        <v>0.67364000000000002</v>
      </c>
      <c r="Z15" s="3">
        <v>0.62929999999999997</v>
      </c>
      <c r="AA15" s="3">
        <v>0.58316999999999997</v>
      </c>
      <c r="AB15" s="3">
        <v>0.53586</v>
      </c>
      <c r="AC15" s="3">
        <v>0.49202000000000001</v>
      </c>
      <c r="AD15" s="3">
        <v>0.44433</v>
      </c>
      <c r="AE15" s="3">
        <v>0.39743000000000001</v>
      </c>
      <c r="AF15" s="3">
        <v>0.35197000000000001</v>
      </c>
      <c r="AG15" s="3">
        <v>0.30853999999999998</v>
      </c>
      <c r="AH15" s="3">
        <v>0.26762999999999998</v>
      </c>
      <c r="AI15" s="3">
        <v>0.22964999999999999</v>
      </c>
      <c r="AJ15" s="3">
        <v>0.19766</v>
      </c>
      <c r="AK15" s="3">
        <v>0.16602</v>
      </c>
      <c r="AL15" s="3">
        <v>0.13786000000000001</v>
      </c>
      <c r="AM15" s="3">
        <v>0.11314</v>
      </c>
      <c r="AN15" s="3">
        <v>9.1759999999999994E-2</v>
      </c>
      <c r="AO15" s="3">
        <v>7.3529999999999998E-2</v>
      </c>
      <c r="AP15" s="3">
        <v>5.8209999999999998E-2</v>
      </c>
      <c r="AQ15" s="3">
        <v>4.5510000000000002E-2</v>
      </c>
      <c r="AR15" s="3">
        <v>3.5929999999999997E-2</v>
      </c>
      <c r="AS15" s="3">
        <v>2.743E-2</v>
      </c>
      <c r="AT15" s="3">
        <v>2.068E-2</v>
      </c>
      <c r="AU15" s="3">
        <v>1.5389999999999999E-2</v>
      </c>
      <c r="AV15" s="3">
        <v>1.1299999999999999E-2</v>
      </c>
      <c r="AW15" s="3">
        <v>8.2000000000000007E-3</v>
      </c>
      <c r="AX15" s="5">
        <f>P_R[[#This Row],[8+]]-P_R[[#This Row],[9+]]</f>
        <v>2.6300000000000212E-3</v>
      </c>
      <c r="AY15" s="5">
        <f>P_R[[#This Row],[9+]]-P_R[[#This Row],[10+]]</f>
        <v>3.4800000000000386E-3</v>
      </c>
      <c r="AZ15" s="5">
        <f>P_R[[#This Row],[10+]]-P_R[[#This Row],[11+]]</f>
        <v>4.5599999999998975E-3</v>
      </c>
      <c r="BA15" s="5">
        <f>P_R[[#This Row],[11+]]-P_R[[#This Row],[12+]]</f>
        <v>5.8700000000000419E-3</v>
      </c>
      <c r="BB15" s="5">
        <f>P_R[[#This Row],[12+]]-P_R[[#This Row],[13+]]</f>
        <v>6.7500000000000338E-3</v>
      </c>
      <c r="BC15" s="5">
        <f>P_R[[#This Row],[13+]]-P_R[[#This Row],[14+]]</f>
        <v>9.1499999999999915E-3</v>
      </c>
      <c r="BD15" s="5">
        <f>P_R[[#This Row],[14+]]-P_R[[#This Row],[15+]]</f>
        <v>1.1299999999999977E-2</v>
      </c>
      <c r="BE15" s="5">
        <f>P_R[[#This Row],[15+]]-P_R[[#This Row],[16+]]</f>
        <v>1.3759999999999994E-2</v>
      </c>
      <c r="BF15" s="5">
        <f>P_R[[#This Row],[16+]]-P_R[[#This Row],[17+]]</f>
        <v>1.650000000000007E-2</v>
      </c>
      <c r="BG15" s="5">
        <f>P_R[[#This Row],[17+]]-P_R[[#This Row],[18+]]</f>
        <v>1.9509999999999916E-2</v>
      </c>
      <c r="BH15" s="5">
        <f>P_R[[#This Row],[18+]]-P_R[[#This Row],[19+]]</f>
        <v>2.2750000000000048E-2</v>
      </c>
      <c r="BI15" s="5">
        <f>P_R[[#This Row],[19+]]-P_R[[#This Row],[20+]]</f>
        <v>2.6150000000000007E-2</v>
      </c>
      <c r="BJ15" s="5">
        <f>P_R[[#This Row],[20+]]-P_R[[#This Row],[21+]]</f>
        <v>2.7019999999999933E-2</v>
      </c>
      <c r="BK15" s="5">
        <f>P_R[[#This Row],[21+]]-P_R[[#This Row],[22+]]</f>
        <v>3.2780000000000031E-2</v>
      </c>
      <c r="BL15" s="5">
        <f>P_R[[#This Row],[22+]]-P_R[[#This Row],[23+]]</f>
        <v>3.6129999999999995E-2</v>
      </c>
      <c r="BM15" s="5">
        <f>P_R[[#This Row],[23+]]-P_R[[#This Row],[24+]]</f>
        <v>3.9240000000000053E-2</v>
      </c>
      <c r="BN15" s="5">
        <f>P_R[[#This Row],[24+]]-P_R[[#This Row],[25+]]</f>
        <v>4.2019999999999946E-2</v>
      </c>
      <c r="BO15" s="5">
        <f>P_R[[#This Row],[25+]]-P_R[[#This Row],[26+]]</f>
        <v>4.4340000000000046E-2</v>
      </c>
      <c r="BP15" s="5">
        <f>P_R[[#This Row],[26+]]-P_R[[#This Row],[27+]]</f>
        <v>4.6130000000000004E-2</v>
      </c>
      <c r="BQ15" s="5">
        <f>P_R[[#This Row],[27+]]-P_R[[#This Row],[28+]]</f>
        <v>4.7309999999999963E-2</v>
      </c>
      <c r="BR15" s="5">
        <f>P_R[[#This Row],[28+]]-P_R[[#This Row],[29+]]</f>
        <v>4.383999999999999E-2</v>
      </c>
      <c r="BS15" s="5">
        <f>P_R[[#This Row],[29+]]-P_R[[#This Row],[30+]]</f>
        <v>4.769000000000001E-2</v>
      </c>
      <c r="BT15" s="5">
        <f>P_R[[#This Row],[30+]]-P_R[[#This Row],[31+]]</f>
        <v>4.6899999999999997E-2</v>
      </c>
      <c r="BU15" s="5">
        <f>P_R[[#This Row],[31+]]-P_R[[#This Row],[32+]]</f>
        <v>4.546E-2</v>
      </c>
      <c r="BV15" s="5">
        <f>P_R[[#This Row],[32+]]-P_R[[#This Row],[33+]]</f>
        <v>4.3430000000000024E-2</v>
      </c>
      <c r="BW15" s="5">
        <f>P_R[[#This Row],[33+]]-P_R[[#This Row],[34+]]</f>
        <v>4.0910000000000002E-2</v>
      </c>
      <c r="BX15" s="5">
        <f>P_R[[#This Row],[34+]]-P_R[[#This Row],[35+]]</f>
        <v>3.7979999999999986E-2</v>
      </c>
      <c r="BY15" s="5">
        <f>P_R[[#This Row],[35+]]-P_R[[#This Row],[36+]]</f>
        <v>3.1989999999999991E-2</v>
      </c>
      <c r="BZ15" s="5">
        <f>P_R[[#This Row],[36+]]-P_R[[#This Row],[37+]]</f>
        <v>3.1640000000000001E-2</v>
      </c>
      <c r="CA15" s="5">
        <f>P_R[[#This Row],[37+]]-P_R[[#This Row],[38+]]</f>
        <v>2.8159999999999991E-2</v>
      </c>
      <c r="CB15" s="5">
        <f>P_R[[#This Row],[38+]]-P_R[[#This Row],[39+]]</f>
        <v>2.4720000000000006E-2</v>
      </c>
      <c r="CC15" s="5">
        <f>P_R[[#This Row],[39+]]-P_R[[#This Row],[40+]]</f>
        <v>2.138000000000001E-2</v>
      </c>
      <c r="CD15" s="5">
        <f>P_R[[#This Row],[40+]]-P_R[[#This Row],[41+]]</f>
        <v>1.8229999999999996E-2</v>
      </c>
      <c r="CE15" s="5">
        <f>P_R[[#This Row],[41+]]-P_R[[#This Row],[42+]]</f>
        <v>1.532E-2</v>
      </c>
      <c r="CF15" s="5">
        <f>P_R[[#This Row],[42+]]-P_R[[#This Row],[43+]]</f>
        <v>1.2699999999999996E-2</v>
      </c>
      <c r="CG15" s="5">
        <f>P_R[[#This Row],[43+]]-P_R[[#This Row],[44+]]</f>
        <v>9.5800000000000052E-3</v>
      </c>
      <c r="CH15" s="5">
        <f>P_R[[#This Row],[44+]]-P_R[[#This Row],[45+]]</f>
        <v>8.4999999999999971E-3</v>
      </c>
      <c r="CI15" s="5">
        <f>P_R[[#This Row],[45+]]-P_R[[#This Row],[46+]]</f>
        <v>6.7499999999999991E-3</v>
      </c>
      <c r="CJ15" s="5">
        <f>P_R[[#This Row],[46+]]-P_R[[#This Row],[47+]]</f>
        <v>5.2900000000000013E-3</v>
      </c>
      <c r="CK15" s="5">
        <f>P_R[[#This Row],[47+]]-P_R[[#This Row],[48+]]</f>
        <v>4.0899999999999999E-3</v>
      </c>
      <c r="CL15" s="5">
        <f>P_R[[#This Row],[48+]]-P_R[[#This Row],[49+]]</f>
        <v>3.0999999999999986E-3</v>
      </c>
    </row>
    <row r="16" spans="1:90" x14ac:dyDescent="0.25">
      <c r="A16" s="10">
        <v>22400788</v>
      </c>
      <c r="B16" t="s">
        <v>219</v>
      </c>
      <c r="C16" t="s">
        <v>218</v>
      </c>
      <c r="D16" s="11">
        <v>0.79166666666666663</v>
      </c>
      <c r="E16" s="9" t="str">
        <f>HYPERLINK("https://www.nba.com/stats/player/1628418/boxscores-traditional", "Thomas Bryant")</f>
        <v>Thomas Bryant</v>
      </c>
      <c r="F16">
        <v>19.600000000000001</v>
      </c>
      <c r="G16" s="4">
        <v>6.28</v>
      </c>
      <c r="H16" s="3">
        <v>0.96784000000000003</v>
      </c>
      <c r="I16" s="3">
        <v>0.95448999999999995</v>
      </c>
      <c r="J16" s="3">
        <v>0.93698999999999999</v>
      </c>
      <c r="K16" s="3">
        <v>0.91466000000000003</v>
      </c>
      <c r="L16" s="3">
        <v>0.88685999999999998</v>
      </c>
      <c r="M16" s="3">
        <v>0.85314000000000001</v>
      </c>
      <c r="N16" s="3">
        <v>0.81327000000000005</v>
      </c>
      <c r="O16" s="3">
        <v>0.76729999999999998</v>
      </c>
      <c r="P16" s="3">
        <v>0.71565999999999996</v>
      </c>
      <c r="Q16" s="3">
        <v>0.65910000000000002</v>
      </c>
      <c r="R16" s="3">
        <v>0.59870999999999996</v>
      </c>
      <c r="S16" s="3">
        <v>0.53983000000000003</v>
      </c>
      <c r="T16" s="3">
        <v>0.47608</v>
      </c>
      <c r="U16" s="3">
        <v>0.41293999999999997</v>
      </c>
      <c r="V16" s="3">
        <v>0.35197000000000001</v>
      </c>
      <c r="W16" s="3">
        <v>0.29459999999999997</v>
      </c>
      <c r="X16" s="3">
        <v>0.24196000000000001</v>
      </c>
      <c r="Y16" s="3">
        <v>0.19489000000000001</v>
      </c>
      <c r="Z16" s="3">
        <v>0.15386</v>
      </c>
      <c r="AA16" s="3">
        <v>0.11899999999999999</v>
      </c>
      <c r="AB16" s="3">
        <v>9.0120000000000006E-2</v>
      </c>
      <c r="AC16" s="3">
        <v>6.6809999999999994E-2</v>
      </c>
      <c r="AD16" s="3">
        <v>4.8460000000000003E-2</v>
      </c>
      <c r="AE16" s="3">
        <v>3.4380000000000001E-2</v>
      </c>
      <c r="AF16" s="3">
        <v>2.4420000000000001E-2</v>
      </c>
      <c r="AG16" s="3">
        <v>1.6590000000000001E-2</v>
      </c>
      <c r="AH16" s="3">
        <v>1.1010000000000001E-2</v>
      </c>
      <c r="AI16" s="3">
        <v>7.1399999999999996E-3</v>
      </c>
      <c r="AJ16" s="3">
        <v>4.5300000000000002E-3</v>
      </c>
      <c r="AK16" s="3">
        <v>2.8E-3</v>
      </c>
      <c r="AL16" s="3">
        <v>1.6900000000000001E-3</v>
      </c>
      <c r="AM16" s="3">
        <v>1E-3</v>
      </c>
      <c r="AN16" s="3">
        <v>5.8E-4</v>
      </c>
      <c r="AO16" s="3">
        <v>3.2000000000000003E-4</v>
      </c>
      <c r="AP16" s="3">
        <v>1.8000000000000001E-4</v>
      </c>
      <c r="AQ16" s="3">
        <v>1E-4</v>
      </c>
      <c r="AR16" s="3">
        <v>5.0000000000000002E-5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P_R[[#This Row],[8+]]-P_R[[#This Row],[9+]]</f>
        <v>1.3350000000000084E-2</v>
      </c>
      <c r="AY16" s="5">
        <f>P_R[[#This Row],[9+]]-P_R[[#This Row],[10+]]</f>
        <v>1.749999999999996E-2</v>
      </c>
      <c r="AZ16" s="5">
        <f>P_R[[#This Row],[10+]]-P_R[[#This Row],[11+]]</f>
        <v>2.2329999999999961E-2</v>
      </c>
      <c r="BA16" s="5">
        <f>P_R[[#This Row],[11+]]-P_R[[#This Row],[12+]]</f>
        <v>2.7800000000000047E-2</v>
      </c>
      <c r="BB16" s="5">
        <f>P_R[[#This Row],[12+]]-P_R[[#This Row],[13+]]</f>
        <v>3.3719999999999972E-2</v>
      </c>
      <c r="BC16" s="5">
        <f>P_R[[#This Row],[13+]]-P_R[[#This Row],[14+]]</f>
        <v>3.9869999999999961E-2</v>
      </c>
      <c r="BD16" s="5">
        <f>P_R[[#This Row],[14+]]-P_R[[#This Row],[15+]]</f>
        <v>4.5970000000000066E-2</v>
      </c>
      <c r="BE16" s="5">
        <f>P_R[[#This Row],[15+]]-P_R[[#This Row],[16+]]</f>
        <v>5.1640000000000019E-2</v>
      </c>
      <c r="BF16" s="5">
        <f>P_R[[#This Row],[16+]]-P_R[[#This Row],[17+]]</f>
        <v>5.6559999999999944E-2</v>
      </c>
      <c r="BG16" s="5">
        <f>P_R[[#This Row],[17+]]-P_R[[#This Row],[18+]]</f>
        <v>6.0390000000000055E-2</v>
      </c>
      <c r="BH16" s="5">
        <f>P_R[[#This Row],[18+]]-P_R[[#This Row],[19+]]</f>
        <v>5.8879999999999932E-2</v>
      </c>
      <c r="BI16" s="5">
        <f>P_R[[#This Row],[19+]]-P_R[[#This Row],[20+]]</f>
        <v>6.3750000000000029E-2</v>
      </c>
      <c r="BJ16" s="5">
        <f>P_R[[#This Row],[20+]]-P_R[[#This Row],[21+]]</f>
        <v>6.3140000000000029E-2</v>
      </c>
      <c r="BK16" s="5">
        <f>P_R[[#This Row],[21+]]-P_R[[#This Row],[22+]]</f>
        <v>6.0969999999999969E-2</v>
      </c>
      <c r="BL16" s="5">
        <f>P_R[[#This Row],[22+]]-P_R[[#This Row],[23+]]</f>
        <v>5.7370000000000032E-2</v>
      </c>
      <c r="BM16" s="5">
        <f>P_R[[#This Row],[23+]]-P_R[[#This Row],[24+]]</f>
        <v>5.2639999999999965E-2</v>
      </c>
      <c r="BN16" s="5">
        <f>P_R[[#This Row],[24+]]-P_R[[#This Row],[25+]]</f>
        <v>4.7070000000000001E-2</v>
      </c>
      <c r="BO16" s="5">
        <f>P_R[[#This Row],[25+]]-P_R[[#This Row],[26+]]</f>
        <v>4.1030000000000011E-2</v>
      </c>
      <c r="BP16" s="5">
        <f>P_R[[#This Row],[26+]]-P_R[[#This Row],[27+]]</f>
        <v>3.4860000000000002E-2</v>
      </c>
      <c r="BQ16" s="5">
        <f>P_R[[#This Row],[27+]]-P_R[[#This Row],[28+]]</f>
        <v>2.8879999999999989E-2</v>
      </c>
      <c r="BR16" s="5">
        <f>P_R[[#This Row],[28+]]-P_R[[#This Row],[29+]]</f>
        <v>2.3310000000000011E-2</v>
      </c>
      <c r="BS16" s="5">
        <f>P_R[[#This Row],[29+]]-P_R[[#This Row],[30+]]</f>
        <v>1.8349999999999991E-2</v>
      </c>
      <c r="BT16" s="5">
        <f>P_R[[#This Row],[30+]]-P_R[[#This Row],[31+]]</f>
        <v>1.4080000000000002E-2</v>
      </c>
      <c r="BU16" s="5">
        <f>P_R[[#This Row],[31+]]-P_R[[#This Row],[32+]]</f>
        <v>9.9600000000000001E-3</v>
      </c>
      <c r="BV16" s="5">
        <f>P_R[[#This Row],[32+]]-P_R[[#This Row],[33+]]</f>
        <v>7.8300000000000002E-3</v>
      </c>
      <c r="BW16" s="5">
        <f>P_R[[#This Row],[33+]]-P_R[[#This Row],[34+]]</f>
        <v>5.5799999999999999E-3</v>
      </c>
      <c r="BX16" s="5">
        <f>P_R[[#This Row],[34+]]-P_R[[#This Row],[35+]]</f>
        <v>3.870000000000001E-3</v>
      </c>
      <c r="BY16" s="5">
        <f>P_R[[#This Row],[35+]]-P_R[[#This Row],[36+]]</f>
        <v>2.6099999999999995E-3</v>
      </c>
      <c r="BZ16" s="5">
        <f>P_R[[#This Row],[36+]]-P_R[[#This Row],[37+]]</f>
        <v>1.7300000000000002E-3</v>
      </c>
      <c r="CA16" s="5">
        <f>P_R[[#This Row],[37+]]-P_R[[#This Row],[38+]]</f>
        <v>1.1099999999999999E-3</v>
      </c>
      <c r="CB16" s="5">
        <f>P_R[[#This Row],[38+]]-P_R[[#This Row],[39+]]</f>
        <v>6.9000000000000008E-4</v>
      </c>
      <c r="CC16" s="5">
        <f>P_R[[#This Row],[39+]]-P_R[[#This Row],[40+]]</f>
        <v>4.2000000000000002E-4</v>
      </c>
      <c r="CD16" s="5">
        <f>P_R[[#This Row],[40+]]-P_R[[#This Row],[41+]]</f>
        <v>2.5999999999999998E-4</v>
      </c>
      <c r="CE16" s="5">
        <f>P_R[[#This Row],[41+]]-P_R[[#This Row],[42+]]</f>
        <v>1.4000000000000001E-4</v>
      </c>
      <c r="CF16" s="5">
        <f>P_R[[#This Row],[42+]]-P_R[[#This Row],[43+]]</f>
        <v>8.0000000000000007E-5</v>
      </c>
      <c r="CG16" s="5">
        <f>P_R[[#This Row],[43+]]-P_R[[#This Row],[44+]]</f>
        <v>5.0000000000000002E-5</v>
      </c>
      <c r="CH16" s="5">
        <f>P_R[[#This Row],[44+]]-P_R[[#This Row],[45+]]</f>
        <v>5.0000000000000002E-5</v>
      </c>
      <c r="CI16" s="5">
        <f>P_R[[#This Row],[45+]]-P_R[[#This Row],[46+]]</f>
        <v>0</v>
      </c>
      <c r="CJ16" s="5">
        <f>P_R[[#This Row],[46+]]-P_R[[#This Row],[47+]]</f>
        <v>0</v>
      </c>
      <c r="CK16" s="5">
        <f>P_R[[#This Row],[47+]]-P_R[[#This Row],[48+]]</f>
        <v>0</v>
      </c>
      <c r="CL16" s="5">
        <f>P_R[[#This Row],[48+]]-P_R[[#This Row],[49+]]</f>
        <v>0</v>
      </c>
    </row>
    <row r="17" spans="1:90" x14ac:dyDescent="0.25">
      <c r="A17" s="10">
        <v>22400788</v>
      </c>
      <c r="B17" t="s">
        <v>219</v>
      </c>
      <c r="C17" t="s">
        <v>218</v>
      </c>
      <c r="D17" s="11">
        <v>0.79166666666666663</v>
      </c>
      <c r="E17" s="9" t="str">
        <f>HYPERLINK("https://www.nba.com/stats/player/1626167/boxscores-traditional", "Myles Turner")</f>
        <v>Myles Turner</v>
      </c>
      <c r="F17">
        <v>19.2</v>
      </c>
      <c r="G17" s="4">
        <v>6.7050000000000001</v>
      </c>
      <c r="H17" s="3">
        <v>0.95254000000000005</v>
      </c>
      <c r="I17" s="3">
        <v>0.93574000000000002</v>
      </c>
      <c r="J17" s="3">
        <v>0.91466000000000003</v>
      </c>
      <c r="K17" s="3">
        <v>0.88876999999999995</v>
      </c>
      <c r="L17" s="3">
        <v>0.85768999999999995</v>
      </c>
      <c r="M17" s="3">
        <v>0.82121</v>
      </c>
      <c r="N17" s="3">
        <v>0.7823</v>
      </c>
      <c r="O17" s="3">
        <v>0.73565000000000003</v>
      </c>
      <c r="P17" s="3">
        <v>0.68439000000000005</v>
      </c>
      <c r="Q17" s="3">
        <v>0.62929999999999997</v>
      </c>
      <c r="R17" s="3">
        <v>0.57142000000000004</v>
      </c>
      <c r="S17" s="3">
        <v>0.51197000000000004</v>
      </c>
      <c r="T17" s="3">
        <v>0.45223999999999998</v>
      </c>
      <c r="U17" s="3">
        <v>0.39357999999999999</v>
      </c>
      <c r="V17" s="3">
        <v>0.33723999999999998</v>
      </c>
      <c r="W17" s="3">
        <v>0.28433999999999998</v>
      </c>
      <c r="X17" s="3">
        <v>0.23576</v>
      </c>
      <c r="Y17" s="3">
        <v>0.19214999999999999</v>
      </c>
      <c r="Z17" s="3">
        <v>0.15625</v>
      </c>
      <c r="AA17" s="3">
        <v>0.12302</v>
      </c>
      <c r="AB17" s="3">
        <v>9.5100000000000004E-2</v>
      </c>
      <c r="AC17" s="3">
        <v>7.2150000000000006E-2</v>
      </c>
      <c r="AD17" s="3">
        <v>5.3699999999999998E-2</v>
      </c>
      <c r="AE17" s="3">
        <v>3.9199999999999999E-2</v>
      </c>
      <c r="AF17" s="3">
        <v>2.8070000000000001E-2</v>
      </c>
      <c r="AG17" s="3">
        <v>1.9699999999999999E-2</v>
      </c>
      <c r="AH17" s="3">
        <v>1.355E-2</v>
      </c>
      <c r="AI17" s="3">
        <v>9.1400000000000006E-3</v>
      </c>
      <c r="AJ17" s="3">
        <v>6.0400000000000002E-3</v>
      </c>
      <c r="AK17" s="3">
        <v>4.0200000000000001E-3</v>
      </c>
      <c r="AL17" s="3">
        <v>2.5600000000000002E-3</v>
      </c>
      <c r="AM17" s="3">
        <v>1.5900000000000001E-3</v>
      </c>
      <c r="AN17" s="3">
        <v>9.7000000000000005E-4</v>
      </c>
      <c r="AO17" s="3">
        <v>5.8E-4</v>
      </c>
      <c r="AP17" s="3">
        <v>3.4000000000000002E-4</v>
      </c>
      <c r="AQ17" s="3">
        <v>1.9000000000000001E-4</v>
      </c>
      <c r="AR17" s="3">
        <v>1.1E-4</v>
      </c>
      <c r="AS17" s="3">
        <v>6.0000000000000002E-5</v>
      </c>
      <c r="AT17" s="3">
        <v>0</v>
      </c>
      <c r="AU17" s="3">
        <v>0</v>
      </c>
      <c r="AV17" s="3">
        <v>0</v>
      </c>
      <c r="AW17" s="3">
        <v>0</v>
      </c>
      <c r="AX17" s="5">
        <f>P_R[[#This Row],[8+]]-P_R[[#This Row],[9+]]</f>
        <v>1.6800000000000037E-2</v>
      </c>
      <c r="AY17" s="5">
        <f>P_R[[#This Row],[9+]]-P_R[[#This Row],[10+]]</f>
        <v>2.1079999999999988E-2</v>
      </c>
      <c r="AZ17" s="5">
        <f>P_R[[#This Row],[10+]]-P_R[[#This Row],[11+]]</f>
        <v>2.589000000000008E-2</v>
      </c>
      <c r="BA17" s="5">
        <f>P_R[[#This Row],[11+]]-P_R[[#This Row],[12+]]</f>
        <v>3.1079999999999997E-2</v>
      </c>
      <c r="BB17" s="5">
        <f>P_R[[#This Row],[12+]]-P_R[[#This Row],[13+]]</f>
        <v>3.6479999999999957E-2</v>
      </c>
      <c r="BC17" s="5">
        <f>P_R[[#This Row],[13+]]-P_R[[#This Row],[14+]]</f>
        <v>3.891E-2</v>
      </c>
      <c r="BD17" s="5">
        <f>P_R[[#This Row],[14+]]-P_R[[#This Row],[15+]]</f>
        <v>4.6649999999999969E-2</v>
      </c>
      <c r="BE17" s="5">
        <f>P_R[[#This Row],[15+]]-P_R[[#This Row],[16+]]</f>
        <v>5.1259999999999972E-2</v>
      </c>
      <c r="BF17" s="5">
        <f>P_R[[#This Row],[16+]]-P_R[[#This Row],[17+]]</f>
        <v>5.5090000000000083E-2</v>
      </c>
      <c r="BG17" s="5">
        <f>P_R[[#This Row],[17+]]-P_R[[#This Row],[18+]]</f>
        <v>5.7879999999999932E-2</v>
      </c>
      <c r="BH17" s="5">
        <f>P_R[[#This Row],[18+]]-P_R[[#This Row],[19+]]</f>
        <v>5.9450000000000003E-2</v>
      </c>
      <c r="BI17" s="5">
        <f>P_R[[#This Row],[19+]]-P_R[[#This Row],[20+]]</f>
        <v>5.9730000000000061E-2</v>
      </c>
      <c r="BJ17" s="5">
        <f>P_R[[#This Row],[20+]]-P_R[[#This Row],[21+]]</f>
        <v>5.865999999999999E-2</v>
      </c>
      <c r="BK17" s="5">
        <f>P_R[[#This Row],[21+]]-P_R[[#This Row],[22+]]</f>
        <v>5.6340000000000001E-2</v>
      </c>
      <c r="BL17" s="5">
        <f>P_R[[#This Row],[22+]]-P_R[[#This Row],[23+]]</f>
        <v>5.2900000000000003E-2</v>
      </c>
      <c r="BM17" s="5">
        <f>P_R[[#This Row],[23+]]-P_R[[#This Row],[24+]]</f>
        <v>4.8579999999999984E-2</v>
      </c>
      <c r="BN17" s="5">
        <f>P_R[[#This Row],[24+]]-P_R[[#This Row],[25+]]</f>
        <v>4.361000000000001E-2</v>
      </c>
      <c r="BO17" s="5">
        <f>P_R[[#This Row],[25+]]-P_R[[#This Row],[26+]]</f>
        <v>3.5899999999999987E-2</v>
      </c>
      <c r="BP17" s="5">
        <f>P_R[[#This Row],[26+]]-P_R[[#This Row],[27+]]</f>
        <v>3.3229999999999996E-2</v>
      </c>
      <c r="BQ17" s="5">
        <f>P_R[[#This Row],[27+]]-P_R[[#This Row],[28+]]</f>
        <v>2.792E-2</v>
      </c>
      <c r="BR17" s="5">
        <f>P_R[[#This Row],[28+]]-P_R[[#This Row],[29+]]</f>
        <v>2.2949999999999998E-2</v>
      </c>
      <c r="BS17" s="5">
        <f>P_R[[#This Row],[29+]]-P_R[[#This Row],[30+]]</f>
        <v>1.8450000000000008E-2</v>
      </c>
      <c r="BT17" s="5">
        <f>P_R[[#This Row],[30+]]-P_R[[#This Row],[31+]]</f>
        <v>1.4499999999999999E-2</v>
      </c>
      <c r="BU17" s="5">
        <f>P_R[[#This Row],[31+]]-P_R[[#This Row],[32+]]</f>
        <v>1.1129999999999998E-2</v>
      </c>
      <c r="BV17" s="5">
        <f>P_R[[#This Row],[32+]]-P_R[[#This Row],[33+]]</f>
        <v>8.3700000000000024E-3</v>
      </c>
      <c r="BW17" s="5">
        <f>P_R[[#This Row],[33+]]-P_R[[#This Row],[34+]]</f>
        <v>6.1499999999999992E-3</v>
      </c>
      <c r="BX17" s="5">
        <f>P_R[[#This Row],[34+]]-P_R[[#This Row],[35+]]</f>
        <v>4.409999999999999E-3</v>
      </c>
      <c r="BY17" s="5">
        <f>P_R[[#This Row],[35+]]-P_R[[#This Row],[36+]]</f>
        <v>3.1000000000000003E-3</v>
      </c>
      <c r="BZ17" s="5">
        <f>P_R[[#This Row],[36+]]-P_R[[#This Row],[37+]]</f>
        <v>2.0200000000000001E-3</v>
      </c>
      <c r="CA17" s="5">
        <f>P_R[[#This Row],[37+]]-P_R[[#This Row],[38+]]</f>
        <v>1.4599999999999999E-3</v>
      </c>
      <c r="CB17" s="5">
        <f>P_R[[#This Row],[38+]]-P_R[[#This Row],[39+]]</f>
        <v>9.7000000000000016E-4</v>
      </c>
      <c r="CC17" s="5">
        <f>P_R[[#This Row],[39+]]-P_R[[#This Row],[40+]]</f>
        <v>6.2E-4</v>
      </c>
      <c r="CD17" s="5">
        <f>P_R[[#This Row],[40+]]-P_R[[#This Row],[41+]]</f>
        <v>3.9000000000000005E-4</v>
      </c>
      <c r="CE17" s="5">
        <f>P_R[[#This Row],[41+]]-P_R[[#This Row],[42+]]</f>
        <v>2.3999999999999998E-4</v>
      </c>
      <c r="CF17" s="5">
        <f>P_R[[#This Row],[42+]]-P_R[[#This Row],[43+]]</f>
        <v>1.5000000000000001E-4</v>
      </c>
      <c r="CG17" s="5">
        <f>P_R[[#This Row],[43+]]-P_R[[#This Row],[44+]]</f>
        <v>8.0000000000000007E-5</v>
      </c>
      <c r="CH17" s="5">
        <f>P_R[[#This Row],[44+]]-P_R[[#This Row],[45+]]</f>
        <v>5.0000000000000002E-5</v>
      </c>
      <c r="CI17" s="5">
        <f>P_R[[#This Row],[45+]]-P_R[[#This Row],[46+]]</f>
        <v>6.0000000000000002E-5</v>
      </c>
      <c r="CJ17" s="5">
        <f>P_R[[#This Row],[46+]]-P_R[[#This Row],[47+]]</f>
        <v>0</v>
      </c>
      <c r="CK17" s="5">
        <f>P_R[[#This Row],[47+]]-P_R[[#This Row],[48+]]</f>
        <v>0</v>
      </c>
      <c r="CL17" s="5">
        <f>P_R[[#This Row],[48+]]-P_R[[#This Row],[49+]]</f>
        <v>0</v>
      </c>
    </row>
    <row r="18" spans="1:90" x14ac:dyDescent="0.25">
      <c r="A18" s="10">
        <v>22400788</v>
      </c>
      <c r="B18" t="s">
        <v>219</v>
      </c>
      <c r="C18" t="s">
        <v>218</v>
      </c>
      <c r="D18" s="11">
        <v>0.79166666666666663</v>
      </c>
      <c r="E18" s="9" t="str">
        <f>HYPERLINK("https://www.nba.com/stats/player/1641767/boxscores-traditional", "Ben Sheppard")</f>
        <v>Ben Sheppard</v>
      </c>
      <c r="F18">
        <v>11.4</v>
      </c>
      <c r="G18" s="4">
        <v>2.7279999999999998</v>
      </c>
      <c r="H18" s="3">
        <v>0.89434999999999998</v>
      </c>
      <c r="I18" s="3">
        <v>0.81057000000000001</v>
      </c>
      <c r="J18" s="3">
        <v>0.69496999999999998</v>
      </c>
      <c r="K18" s="3">
        <v>0.55962000000000001</v>
      </c>
      <c r="L18" s="3">
        <v>0.41293999999999997</v>
      </c>
      <c r="M18" s="3">
        <v>0.27760000000000001</v>
      </c>
      <c r="N18" s="3">
        <v>0.17105999999999999</v>
      </c>
      <c r="O18" s="3">
        <v>9.3420000000000003E-2</v>
      </c>
      <c r="P18" s="3">
        <v>4.5510000000000002E-2</v>
      </c>
      <c r="Q18" s="3">
        <v>2.018E-2</v>
      </c>
      <c r="R18" s="3">
        <v>7.7600000000000004E-3</v>
      </c>
      <c r="S18" s="3">
        <v>2.64E-3</v>
      </c>
      <c r="T18" s="3">
        <v>8.1999999999999998E-4</v>
      </c>
      <c r="U18" s="3">
        <v>2.2000000000000001E-4</v>
      </c>
      <c r="V18" s="3">
        <v>5.0000000000000002E-5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P_R[[#This Row],[8+]]-P_R[[#This Row],[9+]]</f>
        <v>8.3779999999999966E-2</v>
      </c>
      <c r="AY18" s="5">
        <f>P_R[[#This Row],[9+]]-P_R[[#This Row],[10+]]</f>
        <v>0.11560000000000004</v>
      </c>
      <c r="AZ18" s="5">
        <f>P_R[[#This Row],[10+]]-P_R[[#This Row],[11+]]</f>
        <v>0.13534999999999997</v>
      </c>
      <c r="BA18" s="5">
        <f>P_R[[#This Row],[11+]]-P_R[[#This Row],[12+]]</f>
        <v>0.14668000000000003</v>
      </c>
      <c r="BB18" s="5">
        <f>P_R[[#This Row],[12+]]-P_R[[#This Row],[13+]]</f>
        <v>0.13533999999999996</v>
      </c>
      <c r="BC18" s="5">
        <f>P_R[[#This Row],[13+]]-P_R[[#This Row],[14+]]</f>
        <v>0.10654000000000002</v>
      </c>
      <c r="BD18" s="5">
        <f>P_R[[#This Row],[14+]]-P_R[[#This Row],[15+]]</f>
        <v>7.7639999999999987E-2</v>
      </c>
      <c r="BE18" s="5">
        <f>P_R[[#This Row],[15+]]-P_R[[#This Row],[16+]]</f>
        <v>4.7910000000000001E-2</v>
      </c>
      <c r="BF18" s="5">
        <f>P_R[[#This Row],[16+]]-P_R[[#This Row],[17+]]</f>
        <v>2.5330000000000002E-2</v>
      </c>
      <c r="BG18" s="5">
        <f>P_R[[#This Row],[17+]]-P_R[[#This Row],[18+]]</f>
        <v>1.242E-2</v>
      </c>
      <c r="BH18" s="5">
        <f>P_R[[#This Row],[18+]]-P_R[[#This Row],[19+]]</f>
        <v>5.1200000000000004E-3</v>
      </c>
      <c r="BI18" s="5">
        <f>P_R[[#This Row],[19+]]-P_R[[#This Row],[20+]]</f>
        <v>1.82E-3</v>
      </c>
      <c r="BJ18" s="5">
        <f>P_R[[#This Row],[20+]]-P_R[[#This Row],[21+]]</f>
        <v>5.9999999999999995E-4</v>
      </c>
      <c r="BK18" s="5">
        <f>P_R[[#This Row],[21+]]-P_R[[#This Row],[22+]]</f>
        <v>1.7000000000000001E-4</v>
      </c>
      <c r="BL18" s="5">
        <f>P_R[[#This Row],[22+]]-P_R[[#This Row],[23+]]</f>
        <v>5.0000000000000002E-5</v>
      </c>
      <c r="BM18" s="5">
        <f>P_R[[#This Row],[23+]]-P_R[[#This Row],[24+]]</f>
        <v>0</v>
      </c>
      <c r="BN18" s="5">
        <f>P_R[[#This Row],[24+]]-P_R[[#This Row],[25+]]</f>
        <v>0</v>
      </c>
      <c r="BO18" s="5">
        <f>P_R[[#This Row],[25+]]-P_R[[#This Row],[26+]]</f>
        <v>0</v>
      </c>
      <c r="BP18" s="5">
        <f>P_R[[#This Row],[26+]]-P_R[[#This Row],[27+]]</f>
        <v>0</v>
      </c>
      <c r="BQ18" s="5">
        <f>P_R[[#This Row],[27+]]-P_R[[#This Row],[28+]]</f>
        <v>0</v>
      </c>
      <c r="BR18" s="5">
        <f>P_R[[#This Row],[28+]]-P_R[[#This Row],[29+]]</f>
        <v>0</v>
      </c>
      <c r="BS18" s="5">
        <f>P_R[[#This Row],[29+]]-P_R[[#This Row],[30+]]</f>
        <v>0</v>
      </c>
      <c r="BT18" s="5">
        <f>P_R[[#This Row],[30+]]-P_R[[#This Row],[31+]]</f>
        <v>0</v>
      </c>
      <c r="BU18" s="5">
        <f>P_R[[#This Row],[31+]]-P_R[[#This Row],[32+]]</f>
        <v>0</v>
      </c>
      <c r="BV18" s="5">
        <f>P_R[[#This Row],[32+]]-P_R[[#This Row],[33+]]</f>
        <v>0</v>
      </c>
      <c r="BW18" s="5">
        <f>P_R[[#This Row],[33+]]-P_R[[#This Row],[34+]]</f>
        <v>0</v>
      </c>
      <c r="BX18" s="5">
        <f>P_R[[#This Row],[34+]]-P_R[[#This Row],[35+]]</f>
        <v>0</v>
      </c>
      <c r="BY18" s="5">
        <f>P_R[[#This Row],[35+]]-P_R[[#This Row],[36+]]</f>
        <v>0</v>
      </c>
      <c r="BZ18" s="5">
        <f>P_R[[#This Row],[36+]]-P_R[[#This Row],[37+]]</f>
        <v>0</v>
      </c>
      <c r="CA18" s="5">
        <f>P_R[[#This Row],[37+]]-P_R[[#This Row],[38+]]</f>
        <v>0</v>
      </c>
      <c r="CB18" s="5">
        <f>P_R[[#This Row],[38+]]-P_R[[#This Row],[39+]]</f>
        <v>0</v>
      </c>
      <c r="CC18" s="5">
        <f>P_R[[#This Row],[39+]]-P_R[[#This Row],[40+]]</f>
        <v>0</v>
      </c>
      <c r="CD18" s="5">
        <f>P_R[[#This Row],[40+]]-P_R[[#This Row],[41+]]</f>
        <v>0</v>
      </c>
      <c r="CE18" s="5">
        <f>P_R[[#This Row],[41+]]-P_R[[#This Row],[42+]]</f>
        <v>0</v>
      </c>
      <c r="CF18" s="5">
        <f>P_R[[#This Row],[42+]]-P_R[[#This Row],[43+]]</f>
        <v>0</v>
      </c>
      <c r="CG18" s="5">
        <f>P_R[[#This Row],[43+]]-P_R[[#This Row],[44+]]</f>
        <v>0</v>
      </c>
      <c r="CH18" s="5">
        <f>P_R[[#This Row],[44+]]-P_R[[#This Row],[45+]]</f>
        <v>0</v>
      </c>
      <c r="CI18" s="5">
        <f>P_R[[#This Row],[45+]]-P_R[[#This Row],[46+]]</f>
        <v>0</v>
      </c>
      <c r="CJ18" s="5">
        <f>P_R[[#This Row],[46+]]-P_R[[#This Row],[47+]]</f>
        <v>0</v>
      </c>
      <c r="CK18" s="5">
        <f>P_R[[#This Row],[47+]]-P_R[[#This Row],[48+]]</f>
        <v>0</v>
      </c>
      <c r="CL18" s="5">
        <f>P_R[[#This Row],[48+]]-P_R[[#This Row],[49+]]</f>
        <v>0</v>
      </c>
    </row>
    <row r="19" spans="1:90" x14ac:dyDescent="0.25">
      <c r="A19" s="10">
        <v>22400788</v>
      </c>
      <c r="B19" t="s">
        <v>219</v>
      </c>
      <c r="C19" t="s">
        <v>218</v>
      </c>
      <c r="D19" s="11">
        <v>0.79166666666666663</v>
      </c>
      <c r="E19" s="9" t="str">
        <f>HYPERLINK("https://www.nba.com/stats/player/1630167/boxscores-traditional", "Obi Toppin")</f>
        <v>Obi Toppin</v>
      </c>
      <c r="F19">
        <v>20.8</v>
      </c>
      <c r="G19" s="4">
        <v>10.342000000000001</v>
      </c>
      <c r="H19" s="3">
        <v>0.89251000000000003</v>
      </c>
      <c r="I19" s="3">
        <v>0.87285999999999997</v>
      </c>
      <c r="J19" s="3">
        <v>0.85082999999999998</v>
      </c>
      <c r="K19" s="3">
        <v>0.82894000000000001</v>
      </c>
      <c r="L19" s="3">
        <v>0.80234000000000005</v>
      </c>
      <c r="M19" s="3">
        <v>0.77337</v>
      </c>
      <c r="N19" s="3">
        <v>0.74536999999999998</v>
      </c>
      <c r="O19" s="3">
        <v>0.71226</v>
      </c>
      <c r="P19" s="3">
        <v>0.67723999999999995</v>
      </c>
      <c r="Q19" s="3">
        <v>0.64431000000000005</v>
      </c>
      <c r="R19" s="3">
        <v>0.60641999999999996</v>
      </c>
      <c r="S19" s="3">
        <v>0.56749000000000005</v>
      </c>
      <c r="T19" s="3">
        <v>0.53188000000000002</v>
      </c>
      <c r="U19" s="3">
        <v>0.49202000000000001</v>
      </c>
      <c r="V19" s="3">
        <v>0.45223999999999998</v>
      </c>
      <c r="W19" s="3">
        <v>0.41682999999999998</v>
      </c>
      <c r="X19" s="3">
        <v>0.37828000000000001</v>
      </c>
      <c r="Y19" s="3">
        <v>0.34089999999999998</v>
      </c>
      <c r="Z19" s="3">
        <v>0.30853999999999998</v>
      </c>
      <c r="AA19" s="3">
        <v>0.27424999999999999</v>
      </c>
      <c r="AB19" s="3">
        <v>0.24196000000000001</v>
      </c>
      <c r="AC19" s="3">
        <v>0.21476000000000001</v>
      </c>
      <c r="AD19" s="3">
        <v>0.18673000000000001</v>
      </c>
      <c r="AE19" s="3">
        <v>0.16109000000000001</v>
      </c>
      <c r="AF19" s="3">
        <v>0.14007</v>
      </c>
      <c r="AG19" s="3">
        <v>0.11899999999999999</v>
      </c>
      <c r="AH19" s="3">
        <v>0.10027</v>
      </c>
      <c r="AI19" s="3">
        <v>8.5339999999999999E-2</v>
      </c>
      <c r="AJ19" s="3">
        <v>7.0779999999999996E-2</v>
      </c>
      <c r="AK19" s="3">
        <v>5.8209999999999998E-2</v>
      </c>
      <c r="AL19" s="3">
        <v>4.8460000000000003E-2</v>
      </c>
      <c r="AM19" s="3">
        <v>3.9199999999999999E-2</v>
      </c>
      <c r="AN19" s="3">
        <v>3.1440000000000003E-2</v>
      </c>
      <c r="AO19" s="3">
        <v>2.5590000000000002E-2</v>
      </c>
      <c r="AP19" s="3">
        <v>2.018E-2</v>
      </c>
      <c r="AQ19" s="3">
        <v>1.5779999999999999E-2</v>
      </c>
      <c r="AR19" s="3">
        <v>1.255E-2</v>
      </c>
      <c r="AS19" s="3">
        <v>9.6399999999999993E-3</v>
      </c>
      <c r="AT19" s="3">
        <v>7.3400000000000002E-3</v>
      </c>
      <c r="AU19" s="3">
        <v>5.7000000000000002E-3</v>
      </c>
      <c r="AV19" s="3">
        <v>4.2700000000000004E-3</v>
      </c>
      <c r="AW19" s="3">
        <v>3.1700000000000001E-3</v>
      </c>
      <c r="AX19" s="5">
        <f>P_R[[#This Row],[8+]]-P_R[[#This Row],[9+]]</f>
        <v>1.9650000000000056E-2</v>
      </c>
      <c r="AY19" s="5">
        <f>P_R[[#This Row],[9+]]-P_R[[#This Row],[10+]]</f>
        <v>2.2029999999999994E-2</v>
      </c>
      <c r="AZ19" s="5">
        <f>P_R[[#This Row],[10+]]-P_R[[#This Row],[11+]]</f>
        <v>2.1889999999999965E-2</v>
      </c>
      <c r="BA19" s="5">
        <f>P_R[[#This Row],[11+]]-P_R[[#This Row],[12+]]</f>
        <v>2.6599999999999957E-2</v>
      </c>
      <c r="BB19" s="5">
        <f>P_R[[#This Row],[12+]]-P_R[[#This Row],[13+]]</f>
        <v>2.8970000000000051E-2</v>
      </c>
      <c r="BC19" s="5">
        <f>P_R[[#This Row],[13+]]-P_R[[#This Row],[14+]]</f>
        <v>2.8000000000000025E-2</v>
      </c>
      <c r="BD19" s="5">
        <f>P_R[[#This Row],[14+]]-P_R[[#This Row],[15+]]</f>
        <v>3.3109999999999973E-2</v>
      </c>
      <c r="BE19" s="5">
        <f>P_R[[#This Row],[15+]]-P_R[[#This Row],[16+]]</f>
        <v>3.5020000000000051E-2</v>
      </c>
      <c r="BF19" s="5">
        <f>P_R[[#This Row],[16+]]-P_R[[#This Row],[17+]]</f>
        <v>3.2929999999999904E-2</v>
      </c>
      <c r="BG19" s="5">
        <f>P_R[[#This Row],[17+]]-P_R[[#This Row],[18+]]</f>
        <v>3.789000000000009E-2</v>
      </c>
      <c r="BH19" s="5">
        <f>P_R[[#This Row],[18+]]-P_R[[#This Row],[19+]]</f>
        <v>3.8929999999999909E-2</v>
      </c>
      <c r="BI19" s="5">
        <f>P_R[[#This Row],[19+]]-P_R[[#This Row],[20+]]</f>
        <v>3.5610000000000031E-2</v>
      </c>
      <c r="BJ19" s="5">
        <f>P_R[[#This Row],[20+]]-P_R[[#This Row],[21+]]</f>
        <v>3.9860000000000007E-2</v>
      </c>
      <c r="BK19" s="5">
        <f>P_R[[#This Row],[21+]]-P_R[[#This Row],[22+]]</f>
        <v>3.9780000000000038E-2</v>
      </c>
      <c r="BL19" s="5">
        <f>P_R[[#This Row],[22+]]-P_R[[#This Row],[23+]]</f>
        <v>3.5409999999999997E-2</v>
      </c>
      <c r="BM19" s="5">
        <f>P_R[[#This Row],[23+]]-P_R[[#This Row],[24+]]</f>
        <v>3.8549999999999973E-2</v>
      </c>
      <c r="BN19" s="5">
        <f>P_R[[#This Row],[24+]]-P_R[[#This Row],[25+]]</f>
        <v>3.7380000000000024E-2</v>
      </c>
      <c r="BO19" s="5">
        <f>P_R[[#This Row],[25+]]-P_R[[#This Row],[26+]]</f>
        <v>3.236E-2</v>
      </c>
      <c r="BP19" s="5">
        <f>P_R[[#This Row],[26+]]-P_R[[#This Row],[27+]]</f>
        <v>3.4289999999999987E-2</v>
      </c>
      <c r="BQ19" s="5">
        <f>P_R[[#This Row],[27+]]-P_R[[#This Row],[28+]]</f>
        <v>3.2289999999999985E-2</v>
      </c>
      <c r="BR19" s="5">
        <f>P_R[[#This Row],[28+]]-P_R[[#This Row],[29+]]</f>
        <v>2.7200000000000002E-2</v>
      </c>
      <c r="BS19" s="5">
        <f>P_R[[#This Row],[29+]]-P_R[[#This Row],[30+]]</f>
        <v>2.8029999999999999E-2</v>
      </c>
      <c r="BT19" s="5">
        <f>P_R[[#This Row],[30+]]-P_R[[#This Row],[31+]]</f>
        <v>2.5639999999999996E-2</v>
      </c>
      <c r="BU19" s="5">
        <f>P_R[[#This Row],[31+]]-P_R[[#This Row],[32+]]</f>
        <v>2.1020000000000011E-2</v>
      </c>
      <c r="BV19" s="5">
        <f>P_R[[#This Row],[32+]]-P_R[[#This Row],[33+]]</f>
        <v>2.1070000000000005E-2</v>
      </c>
      <c r="BW19" s="5">
        <f>P_R[[#This Row],[33+]]-P_R[[#This Row],[34+]]</f>
        <v>1.8729999999999997E-2</v>
      </c>
      <c r="BX19" s="5">
        <f>P_R[[#This Row],[34+]]-P_R[[#This Row],[35+]]</f>
        <v>1.4929999999999999E-2</v>
      </c>
      <c r="BY19" s="5">
        <f>P_R[[#This Row],[35+]]-P_R[[#This Row],[36+]]</f>
        <v>1.4560000000000003E-2</v>
      </c>
      <c r="BZ19" s="5">
        <f>P_R[[#This Row],[36+]]-P_R[[#This Row],[37+]]</f>
        <v>1.2569999999999998E-2</v>
      </c>
      <c r="CA19" s="5">
        <f>P_R[[#This Row],[37+]]-P_R[[#This Row],[38+]]</f>
        <v>9.7499999999999948E-3</v>
      </c>
      <c r="CB19" s="5">
        <f>P_R[[#This Row],[38+]]-P_R[[#This Row],[39+]]</f>
        <v>9.2600000000000043E-3</v>
      </c>
      <c r="CC19" s="5">
        <f>P_R[[#This Row],[39+]]-P_R[[#This Row],[40+]]</f>
        <v>7.7599999999999961E-3</v>
      </c>
      <c r="CD19" s="5">
        <f>P_R[[#This Row],[40+]]-P_R[[#This Row],[41+]]</f>
        <v>5.850000000000001E-3</v>
      </c>
      <c r="CE19" s="5">
        <f>P_R[[#This Row],[41+]]-P_R[[#This Row],[42+]]</f>
        <v>5.4100000000000016E-3</v>
      </c>
      <c r="CF19" s="5">
        <f>P_R[[#This Row],[42+]]-P_R[[#This Row],[43+]]</f>
        <v>4.4000000000000011E-3</v>
      </c>
      <c r="CG19" s="5">
        <f>P_R[[#This Row],[43+]]-P_R[[#This Row],[44+]]</f>
        <v>3.2299999999999985E-3</v>
      </c>
      <c r="CH19" s="5">
        <f>P_R[[#This Row],[44+]]-P_R[[#This Row],[45+]]</f>
        <v>2.9100000000000011E-3</v>
      </c>
      <c r="CI19" s="5">
        <f>P_R[[#This Row],[45+]]-P_R[[#This Row],[46+]]</f>
        <v>2.2999999999999991E-3</v>
      </c>
      <c r="CJ19" s="5">
        <f>P_R[[#This Row],[46+]]-P_R[[#This Row],[47+]]</f>
        <v>1.64E-3</v>
      </c>
      <c r="CK19" s="5">
        <f>P_R[[#This Row],[47+]]-P_R[[#This Row],[48+]]</f>
        <v>1.4299999999999998E-3</v>
      </c>
      <c r="CL19" s="5">
        <f>P_R[[#This Row],[48+]]-P_R[[#This Row],[49+]]</f>
        <v>1.1000000000000003E-3</v>
      </c>
    </row>
    <row r="20" spans="1:90" x14ac:dyDescent="0.25">
      <c r="A20" s="10">
        <v>22400788</v>
      </c>
      <c r="B20" t="s">
        <v>219</v>
      </c>
      <c r="C20" t="s">
        <v>218</v>
      </c>
      <c r="D20" s="11">
        <v>0.79166666666666663</v>
      </c>
      <c r="E20" s="9" t="str">
        <f>HYPERLINK("https://www.nba.com/stats/player/1630169/boxscores-traditional", "Tyrese Haliburton")</f>
        <v>Tyrese Haliburton</v>
      </c>
      <c r="F20">
        <v>16.600000000000001</v>
      </c>
      <c r="G20" s="4">
        <v>7.4989999999999997</v>
      </c>
      <c r="H20" s="3">
        <v>0.87492999999999999</v>
      </c>
      <c r="I20" s="3">
        <v>0.84375</v>
      </c>
      <c r="J20" s="3">
        <v>0.81057000000000001</v>
      </c>
      <c r="K20" s="3">
        <v>0.77337</v>
      </c>
      <c r="L20" s="3">
        <v>0.72907</v>
      </c>
      <c r="M20" s="3">
        <v>0.68439000000000005</v>
      </c>
      <c r="N20" s="3">
        <v>0.63683000000000001</v>
      </c>
      <c r="O20" s="3">
        <v>0.58316999999999997</v>
      </c>
      <c r="P20" s="3">
        <v>0.53188000000000002</v>
      </c>
      <c r="Q20" s="3">
        <v>0.48005999999999999</v>
      </c>
      <c r="R20" s="3">
        <v>0.42465000000000003</v>
      </c>
      <c r="S20" s="3">
        <v>0.37447999999999998</v>
      </c>
      <c r="T20" s="3">
        <v>0.32635999999999998</v>
      </c>
      <c r="U20" s="3">
        <v>0.27760000000000001</v>
      </c>
      <c r="V20" s="3">
        <v>0.23576</v>
      </c>
      <c r="W20" s="3">
        <v>0.19766</v>
      </c>
      <c r="X20" s="3">
        <v>0.16109000000000001</v>
      </c>
      <c r="Y20" s="3">
        <v>0.13136</v>
      </c>
      <c r="Z20" s="3">
        <v>0.10564999999999999</v>
      </c>
      <c r="AA20" s="3">
        <v>8.226E-2</v>
      </c>
      <c r="AB20" s="3">
        <v>6.4259999999999998E-2</v>
      </c>
      <c r="AC20" s="3">
        <v>4.947E-2</v>
      </c>
      <c r="AD20" s="3">
        <v>3.6729999999999999E-2</v>
      </c>
      <c r="AE20" s="3">
        <v>2.743E-2</v>
      </c>
      <c r="AF20" s="3">
        <v>2.018E-2</v>
      </c>
      <c r="AG20" s="3">
        <v>1.426E-2</v>
      </c>
      <c r="AH20" s="3">
        <v>1.017E-2</v>
      </c>
      <c r="AI20" s="3">
        <v>7.1399999999999996E-3</v>
      </c>
      <c r="AJ20" s="3">
        <v>4.7999999999999996E-3</v>
      </c>
      <c r="AK20" s="3">
        <v>3.2599999999999999E-3</v>
      </c>
      <c r="AL20" s="3">
        <v>2.1900000000000001E-3</v>
      </c>
      <c r="AM20" s="3">
        <v>1.39E-3</v>
      </c>
      <c r="AN20" s="3">
        <v>8.9999999999999998E-4</v>
      </c>
      <c r="AO20" s="3">
        <v>5.8E-4</v>
      </c>
      <c r="AP20" s="3">
        <v>3.5E-4</v>
      </c>
      <c r="AQ20" s="3">
        <v>2.2000000000000001E-4</v>
      </c>
      <c r="AR20" s="3">
        <v>1.2999999999999999E-4</v>
      </c>
      <c r="AS20" s="3">
        <v>8.0000000000000007E-5</v>
      </c>
      <c r="AT20" s="3">
        <v>4.0000000000000003E-5</v>
      </c>
      <c r="AU20" s="3">
        <v>0</v>
      </c>
      <c r="AV20" s="3">
        <v>0</v>
      </c>
      <c r="AW20" s="3">
        <v>0</v>
      </c>
      <c r="AX20" s="5">
        <f>P_R[[#This Row],[8+]]-P_R[[#This Row],[9+]]</f>
        <v>3.1179999999999986E-2</v>
      </c>
      <c r="AY20" s="5">
        <f>P_R[[#This Row],[9+]]-P_R[[#This Row],[10+]]</f>
        <v>3.3179999999999987E-2</v>
      </c>
      <c r="AZ20" s="5">
        <f>P_R[[#This Row],[10+]]-P_R[[#This Row],[11+]]</f>
        <v>3.7200000000000011E-2</v>
      </c>
      <c r="BA20" s="5">
        <f>P_R[[#This Row],[11+]]-P_R[[#This Row],[12+]]</f>
        <v>4.4300000000000006E-2</v>
      </c>
      <c r="BB20" s="5">
        <f>P_R[[#This Row],[12+]]-P_R[[#This Row],[13+]]</f>
        <v>4.4679999999999942E-2</v>
      </c>
      <c r="BC20" s="5">
        <f>P_R[[#This Row],[13+]]-P_R[[#This Row],[14+]]</f>
        <v>4.7560000000000047E-2</v>
      </c>
      <c r="BD20" s="5">
        <f>P_R[[#This Row],[14+]]-P_R[[#This Row],[15+]]</f>
        <v>5.3660000000000041E-2</v>
      </c>
      <c r="BE20" s="5">
        <f>P_R[[#This Row],[15+]]-P_R[[#This Row],[16+]]</f>
        <v>5.1289999999999947E-2</v>
      </c>
      <c r="BF20" s="5">
        <f>P_R[[#This Row],[16+]]-P_R[[#This Row],[17+]]</f>
        <v>5.1820000000000033E-2</v>
      </c>
      <c r="BG20" s="5">
        <f>P_R[[#This Row],[17+]]-P_R[[#This Row],[18+]]</f>
        <v>5.5409999999999959E-2</v>
      </c>
      <c r="BH20" s="5">
        <f>P_R[[#This Row],[18+]]-P_R[[#This Row],[19+]]</f>
        <v>5.0170000000000048E-2</v>
      </c>
      <c r="BI20" s="5">
        <f>P_R[[#This Row],[19+]]-P_R[[#This Row],[20+]]</f>
        <v>4.8119999999999996E-2</v>
      </c>
      <c r="BJ20" s="5">
        <f>P_R[[#This Row],[20+]]-P_R[[#This Row],[21+]]</f>
        <v>4.875999999999997E-2</v>
      </c>
      <c r="BK20" s="5">
        <f>P_R[[#This Row],[21+]]-P_R[[#This Row],[22+]]</f>
        <v>4.1840000000000016E-2</v>
      </c>
      <c r="BL20" s="5">
        <f>P_R[[#This Row],[22+]]-P_R[[#This Row],[23+]]</f>
        <v>3.8099999999999995E-2</v>
      </c>
      <c r="BM20" s="5">
        <f>P_R[[#This Row],[23+]]-P_R[[#This Row],[24+]]</f>
        <v>3.6569999999999991E-2</v>
      </c>
      <c r="BN20" s="5">
        <f>P_R[[#This Row],[24+]]-P_R[[#This Row],[25+]]</f>
        <v>2.9730000000000006E-2</v>
      </c>
      <c r="BO20" s="5">
        <f>P_R[[#This Row],[25+]]-P_R[[#This Row],[26+]]</f>
        <v>2.5710000000000011E-2</v>
      </c>
      <c r="BP20" s="5">
        <f>P_R[[#This Row],[26+]]-P_R[[#This Row],[27+]]</f>
        <v>2.3389999999999994E-2</v>
      </c>
      <c r="BQ20" s="5">
        <f>P_R[[#This Row],[27+]]-P_R[[#This Row],[28+]]</f>
        <v>1.8000000000000002E-2</v>
      </c>
      <c r="BR20" s="5">
        <f>P_R[[#This Row],[28+]]-P_R[[#This Row],[29+]]</f>
        <v>1.4789999999999998E-2</v>
      </c>
      <c r="BS20" s="5">
        <f>P_R[[#This Row],[29+]]-P_R[[#This Row],[30+]]</f>
        <v>1.2740000000000001E-2</v>
      </c>
      <c r="BT20" s="5">
        <f>P_R[[#This Row],[30+]]-P_R[[#This Row],[31+]]</f>
        <v>9.2999999999999992E-3</v>
      </c>
      <c r="BU20" s="5">
        <f>P_R[[#This Row],[31+]]-P_R[[#This Row],[32+]]</f>
        <v>7.2499999999999995E-3</v>
      </c>
      <c r="BV20" s="5">
        <f>P_R[[#This Row],[32+]]-P_R[[#This Row],[33+]]</f>
        <v>5.9199999999999999E-3</v>
      </c>
      <c r="BW20" s="5">
        <f>P_R[[#This Row],[33+]]-P_R[[#This Row],[34+]]</f>
        <v>4.0899999999999999E-3</v>
      </c>
      <c r="BX20" s="5">
        <f>P_R[[#This Row],[34+]]-P_R[[#This Row],[35+]]</f>
        <v>3.0300000000000006E-3</v>
      </c>
      <c r="BY20" s="5">
        <f>P_R[[#This Row],[35+]]-P_R[[#This Row],[36+]]</f>
        <v>2.3400000000000001E-3</v>
      </c>
      <c r="BZ20" s="5">
        <f>P_R[[#This Row],[36+]]-P_R[[#This Row],[37+]]</f>
        <v>1.5399999999999997E-3</v>
      </c>
      <c r="CA20" s="5">
        <f>P_R[[#This Row],[37+]]-P_R[[#This Row],[38+]]</f>
        <v>1.0699999999999998E-3</v>
      </c>
      <c r="CB20" s="5">
        <f>P_R[[#This Row],[38+]]-P_R[[#This Row],[39+]]</f>
        <v>8.0000000000000015E-4</v>
      </c>
      <c r="CC20" s="5">
        <f>P_R[[#This Row],[39+]]-P_R[[#This Row],[40+]]</f>
        <v>4.8999999999999998E-4</v>
      </c>
      <c r="CD20" s="5">
        <f>P_R[[#This Row],[40+]]-P_R[[#This Row],[41+]]</f>
        <v>3.1999999999999997E-4</v>
      </c>
      <c r="CE20" s="5">
        <f>P_R[[#This Row],[41+]]-P_R[[#This Row],[42+]]</f>
        <v>2.3000000000000001E-4</v>
      </c>
      <c r="CF20" s="5">
        <f>P_R[[#This Row],[42+]]-P_R[[#This Row],[43+]]</f>
        <v>1.2999999999999999E-4</v>
      </c>
      <c r="CG20" s="5">
        <f>P_R[[#This Row],[43+]]-P_R[[#This Row],[44+]]</f>
        <v>9.0000000000000019E-5</v>
      </c>
      <c r="CH20" s="5">
        <f>P_R[[#This Row],[44+]]-P_R[[#This Row],[45+]]</f>
        <v>4.9999999999999982E-5</v>
      </c>
      <c r="CI20" s="5">
        <f>P_R[[#This Row],[45+]]-P_R[[#This Row],[46+]]</f>
        <v>4.0000000000000003E-5</v>
      </c>
      <c r="CJ20" s="5">
        <f>P_R[[#This Row],[46+]]-P_R[[#This Row],[47+]]</f>
        <v>4.0000000000000003E-5</v>
      </c>
      <c r="CK20" s="5">
        <f>P_R[[#This Row],[47+]]-P_R[[#This Row],[48+]]</f>
        <v>0</v>
      </c>
      <c r="CL20" s="5">
        <f>P_R[[#This Row],[48+]]-P_R[[#This Row],[49+]]</f>
        <v>0</v>
      </c>
    </row>
    <row r="21" spans="1:90" x14ac:dyDescent="0.25">
      <c r="A21" s="10">
        <v>22400788</v>
      </c>
      <c r="B21" t="s">
        <v>219</v>
      </c>
      <c r="C21" t="s">
        <v>218</v>
      </c>
      <c r="D21" s="11">
        <v>0.79166666666666663</v>
      </c>
      <c r="E21" s="9" t="str">
        <f>HYPERLINK("https://www.nba.com/stats/player/204456/boxscores-traditional", "T.J. McConnell")</f>
        <v>T.J. McConnell</v>
      </c>
      <c r="F21">
        <v>11.6</v>
      </c>
      <c r="G21" s="4">
        <v>3.7199999999999998</v>
      </c>
      <c r="H21" s="3">
        <v>0.83398000000000005</v>
      </c>
      <c r="I21" s="3">
        <v>0.75804000000000005</v>
      </c>
      <c r="J21" s="3">
        <v>0.66639999999999999</v>
      </c>
      <c r="K21" s="3">
        <v>0.56355999999999995</v>
      </c>
      <c r="L21" s="3">
        <v>0.45619999999999999</v>
      </c>
      <c r="M21" s="3">
        <v>0.35197000000000001</v>
      </c>
      <c r="N21" s="3">
        <v>0.25785000000000002</v>
      </c>
      <c r="O21" s="3">
        <v>0.18140999999999999</v>
      </c>
      <c r="P21" s="3">
        <v>0.11899999999999999</v>
      </c>
      <c r="Q21" s="3">
        <v>7.3529999999999998E-2</v>
      </c>
      <c r="R21" s="3">
        <v>4.2720000000000001E-2</v>
      </c>
      <c r="S21" s="3">
        <v>2.3300000000000001E-2</v>
      </c>
      <c r="T21" s="3">
        <v>1.191E-2</v>
      </c>
      <c r="U21" s="3">
        <v>5.7000000000000002E-3</v>
      </c>
      <c r="V21" s="3">
        <v>2.5600000000000002E-3</v>
      </c>
      <c r="W21" s="3">
        <v>1.1100000000000001E-3</v>
      </c>
      <c r="X21" s="3">
        <v>4.2999999999999999E-4</v>
      </c>
      <c r="Y21" s="3">
        <v>1.6000000000000001E-4</v>
      </c>
      <c r="Z21" s="3">
        <v>5.0000000000000002E-5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7.5940000000000007E-2</v>
      </c>
      <c r="AY21" s="5">
        <f>P_R[[#This Row],[9+]]-P_R[[#This Row],[10+]]</f>
        <v>9.1640000000000055E-2</v>
      </c>
      <c r="AZ21" s="5">
        <f>P_R[[#This Row],[10+]]-P_R[[#This Row],[11+]]</f>
        <v>0.10284000000000004</v>
      </c>
      <c r="BA21" s="5">
        <f>P_R[[#This Row],[11+]]-P_R[[#This Row],[12+]]</f>
        <v>0.10735999999999996</v>
      </c>
      <c r="BB21" s="5">
        <f>P_R[[#This Row],[12+]]-P_R[[#This Row],[13+]]</f>
        <v>0.10422999999999999</v>
      </c>
      <c r="BC21" s="5">
        <f>P_R[[#This Row],[13+]]-P_R[[#This Row],[14+]]</f>
        <v>9.4119999999999981E-2</v>
      </c>
      <c r="BD21" s="5">
        <f>P_R[[#This Row],[14+]]-P_R[[#This Row],[15+]]</f>
        <v>7.6440000000000036E-2</v>
      </c>
      <c r="BE21" s="5">
        <f>P_R[[#This Row],[15+]]-P_R[[#This Row],[16+]]</f>
        <v>6.2409999999999993E-2</v>
      </c>
      <c r="BF21" s="5">
        <f>P_R[[#This Row],[16+]]-P_R[[#This Row],[17+]]</f>
        <v>4.5469999999999997E-2</v>
      </c>
      <c r="BG21" s="5">
        <f>P_R[[#This Row],[17+]]-P_R[[#This Row],[18+]]</f>
        <v>3.0809999999999997E-2</v>
      </c>
      <c r="BH21" s="5">
        <f>P_R[[#This Row],[18+]]-P_R[[#This Row],[19+]]</f>
        <v>1.942E-2</v>
      </c>
      <c r="BI21" s="5">
        <f>P_R[[#This Row],[19+]]-P_R[[#This Row],[20+]]</f>
        <v>1.1390000000000001E-2</v>
      </c>
      <c r="BJ21" s="5">
        <f>P_R[[#This Row],[20+]]-P_R[[#This Row],[21+]]</f>
        <v>6.2100000000000002E-3</v>
      </c>
      <c r="BK21" s="5">
        <f>P_R[[#This Row],[21+]]-P_R[[#This Row],[22+]]</f>
        <v>3.14E-3</v>
      </c>
      <c r="BL21" s="5">
        <f>P_R[[#This Row],[22+]]-P_R[[#This Row],[23+]]</f>
        <v>1.4500000000000001E-3</v>
      </c>
      <c r="BM21" s="5">
        <f>P_R[[#This Row],[23+]]-P_R[[#This Row],[24+]]</f>
        <v>6.8000000000000005E-4</v>
      </c>
      <c r="BN21" s="5">
        <f>P_R[[#This Row],[24+]]-P_R[[#This Row],[25+]]</f>
        <v>2.6999999999999995E-4</v>
      </c>
      <c r="BO21" s="5">
        <f>P_R[[#This Row],[25+]]-P_R[[#This Row],[26+]]</f>
        <v>1.1000000000000002E-4</v>
      </c>
      <c r="BP21" s="5">
        <f>P_R[[#This Row],[26+]]-P_R[[#This Row],[27+]]</f>
        <v>5.0000000000000002E-5</v>
      </c>
      <c r="BQ21" s="5">
        <f>P_R[[#This Row],[27+]]-P_R[[#This Row],[28+]]</f>
        <v>0</v>
      </c>
      <c r="BR21" s="5">
        <f>P_R[[#This Row],[28+]]-P_R[[#This Row],[29+]]</f>
        <v>0</v>
      </c>
      <c r="BS21" s="5">
        <f>P_R[[#This Row],[29+]]-P_R[[#This Row],[30+]]</f>
        <v>0</v>
      </c>
      <c r="BT21" s="5">
        <f>P_R[[#This Row],[30+]]-P_R[[#This Row],[31+]]</f>
        <v>0</v>
      </c>
      <c r="BU21" s="5">
        <f>P_R[[#This Row],[31+]]-P_R[[#This Row],[32+]]</f>
        <v>0</v>
      </c>
      <c r="BV21" s="5">
        <f>P_R[[#This Row],[32+]]-P_R[[#This Row],[33+]]</f>
        <v>0</v>
      </c>
      <c r="BW21" s="5">
        <f>P_R[[#This Row],[33+]]-P_R[[#This Row],[34+]]</f>
        <v>0</v>
      </c>
      <c r="BX21" s="5">
        <f>P_R[[#This Row],[34+]]-P_R[[#This Row],[35+]]</f>
        <v>0</v>
      </c>
      <c r="BY21" s="5">
        <f>P_R[[#This Row],[35+]]-P_R[[#This Row],[36+]]</f>
        <v>0</v>
      </c>
      <c r="BZ21" s="5">
        <f>P_R[[#This Row],[36+]]-P_R[[#This Row],[37+]]</f>
        <v>0</v>
      </c>
      <c r="CA21" s="5">
        <f>P_R[[#This Row],[37+]]-P_R[[#This Row],[38+]]</f>
        <v>0</v>
      </c>
      <c r="CB21" s="5">
        <f>P_R[[#This Row],[38+]]-P_R[[#This Row],[39+]]</f>
        <v>0</v>
      </c>
      <c r="CC21" s="5">
        <f>P_R[[#This Row],[39+]]-P_R[[#This Row],[40+]]</f>
        <v>0</v>
      </c>
      <c r="CD21" s="5">
        <f>P_R[[#This Row],[40+]]-P_R[[#This Row],[41+]]</f>
        <v>0</v>
      </c>
      <c r="CE21" s="5">
        <f>P_R[[#This Row],[41+]]-P_R[[#This Row],[42+]]</f>
        <v>0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22400788</v>
      </c>
      <c r="B22" t="s">
        <v>219</v>
      </c>
      <c r="C22" t="s">
        <v>218</v>
      </c>
      <c r="D22" s="11">
        <v>0.79166666666666663</v>
      </c>
      <c r="E22" s="9" t="str">
        <f>HYPERLINK("https://www.nba.com/stats/player/1629614/boxscores-traditional", "Andrew Nembhard")</f>
        <v>Andrew Nembhard</v>
      </c>
      <c r="F22">
        <v>10.6</v>
      </c>
      <c r="G22" s="4">
        <v>7.0030000000000001</v>
      </c>
      <c r="H22" s="3">
        <v>0.64431000000000005</v>
      </c>
      <c r="I22" s="3">
        <v>0.59094999999999998</v>
      </c>
      <c r="J22" s="3">
        <v>0.53586</v>
      </c>
      <c r="K22" s="3">
        <v>0.47608</v>
      </c>
      <c r="L22" s="3">
        <v>0.42074</v>
      </c>
      <c r="M22" s="3">
        <v>0.36692999999999998</v>
      </c>
      <c r="N22" s="3">
        <v>0.31207000000000001</v>
      </c>
      <c r="O22" s="3">
        <v>0.26434999999999997</v>
      </c>
      <c r="P22" s="3">
        <v>0.22065000000000001</v>
      </c>
      <c r="Q22" s="3">
        <v>0.18140999999999999</v>
      </c>
      <c r="R22" s="3">
        <v>0.14457</v>
      </c>
      <c r="S22" s="3">
        <v>0.11507000000000001</v>
      </c>
      <c r="T22" s="3">
        <v>9.0120000000000006E-2</v>
      </c>
      <c r="U22" s="3">
        <v>6.8110000000000004E-2</v>
      </c>
      <c r="V22" s="3">
        <v>5.1549999999999999E-2</v>
      </c>
      <c r="W22" s="3">
        <v>3.8359999999999998E-2</v>
      </c>
      <c r="X22" s="3">
        <v>2.8070000000000001E-2</v>
      </c>
      <c r="Y22" s="3">
        <v>1.9699999999999999E-2</v>
      </c>
      <c r="Z22" s="3">
        <v>1.3899999999999999E-2</v>
      </c>
      <c r="AA22" s="3">
        <v>9.6399999999999993E-3</v>
      </c>
      <c r="AB22" s="3">
        <v>6.5700000000000003E-3</v>
      </c>
      <c r="AC22" s="3">
        <v>4.2700000000000004E-3</v>
      </c>
      <c r="AD22" s="3">
        <v>2.8E-3</v>
      </c>
      <c r="AE22" s="3">
        <v>1.81E-3</v>
      </c>
      <c r="AF22" s="3">
        <v>1.1100000000000001E-3</v>
      </c>
      <c r="AG22" s="3">
        <v>6.8999999999999997E-4</v>
      </c>
      <c r="AH22" s="3">
        <v>4.2000000000000002E-4</v>
      </c>
      <c r="AI22" s="3">
        <v>2.5000000000000001E-4</v>
      </c>
      <c r="AJ22" s="3">
        <v>1.3999999999999999E-4</v>
      </c>
      <c r="AK22" s="3">
        <v>8.0000000000000007E-5</v>
      </c>
      <c r="AL22" s="3">
        <v>5.0000000000000002E-5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5">
        <f>P_R[[#This Row],[8+]]-P_R[[#This Row],[9+]]</f>
        <v>5.3360000000000074E-2</v>
      </c>
      <c r="AY22" s="5">
        <f>P_R[[#This Row],[9+]]-P_R[[#This Row],[10+]]</f>
        <v>5.5089999999999972E-2</v>
      </c>
      <c r="AZ22" s="5">
        <f>P_R[[#This Row],[10+]]-P_R[[#This Row],[11+]]</f>
        <v>5.978E-2</v>
      </c>
      <c r="BA22" s="5">
        <f>P_R[[#This Row],[11+]]-P_R[[#This Row],[12+]]</f>
        <v>5.534E-2</v>
      </c>
      <c r="BB22" s="5">
        <f>P_R[[#This Row],[12+]]-P_R[[#This Row],[13+]]</f>
        <v>5.3810000000000024E-2</v>
      </c>
      <c r="BC22" s="5">
        <f>P_R[[#This Row],[13+]]-P_R[[#This Row],[14+]]</f>
        <v>5.4859999999999964E-2</v>
      </c>
      <c r="BD22" s="5">
        <f>P_R[[#This Row],[14+]]-P_R[[#This Row],[15+]]</f>
        <v>4.772000000000004E-2</v>
      </c>
      <c r="BE22" s="5">
        <f>P_R[[#This Row],[15+]]-P_R[[#This Row],[16+]]</f>
        <v>4.3699999999999961E-2</v>
      </c>
      <c r="BF22" s="5">
        <f>P_R[[#This Row],[16+]]-P_R[[#This Row],[17+]]</f>
        <v>3.9240000000000025E-2</v>
      </c>
      <c r="BG22" s="5">
        <f>P_R[[#This Row],[17+]]-P_R[[#This Row],[18+]]</f>
        <v>3.6839999999999984E-2</v>
      </c>
      <c r="BH22" s="5">
        <f>P_R[[#This Row],[18+]]-P_R[[#This Row],[19+]]</f>
        <v>2.9499999999999998E-2</v>
      </c>
      <c r="BI22" s="5">
        <f>P_R[[#This Row],[19+]]-P_R[[#This Row],[20+]]</f>
        <v>2.495E-2</v>
      </c>
      <c r="BJ22" s="5">
        <f>P_R[[#This Row],[20+]]-P_R[[#This Row],[21+]]</f>
        <v>2.2010000000000002E-2</v>
      </c>
      <c r="BK22" s="5">
        <f>P_R[[#This Row],[21+]]-P_R[[#This Row],[22+]]</f>
        <v>1.6560000000000005E-2</v>
      </c>
      <c r="BL22" s="5">
        <f>P_R[[#This Row],[22+]]-P_R[[#This Row],[23+]]</f>
        <v>1.319E-2</v>
      </c>
      <c r="BM22" s="5">
        <f>P_R[[#This Row],[23+]]-P_R[[#This Row],[24+]]</f>
        <v>1.0289999999999997E-2</v>
      </c>
      <c r="BN22" s="5">
        <f>P_R[[#This Row],[24+]]-P_R[[#This Row],[25+]]</f>
        <v>8.3700000000000024E-3</v>
      </c>
      <c r="BO22" s="5">
        <f>P_R[[#This Row],[25+]]-P_R[[#This Row],[26+]]</f>
        <v>5.7999999999999996E-3</v>
      </c>
      <c r="BP22" s="5">
        <f>P_R[[#This Row],[26+]]-P_R[[#This Row],[27+]]</f>
        <v>4.2599999999999999E-3</v>
      </c>
      <c r="BQ22" s="5">
        <f>P_R[[#This Row],[27+]]-P_R[[#This Row],[28+]]</f>
        <v>3.0699999999999989E-3</v>
      </c>
      <c r="BR22" s="5">
        <f>P_R[[#This Row],[28+]]-P_R[[#This Row],[29+]]</f>
        <v>2.3E-3</v>
      </c>
      <c r="BS22" s="5">
        <f>P_R[[#This Row],[29+]]-P_R[[#This Row],[30+]]</f>
        <v>1.4700000000000004E-3</v>
      </c>
      <c r="BT22" s="5">
        <f>P_R[[#This Row],[30+]]-P_R[[#This Row],[31+]]</f>
        <v>9.8999999999999999E-4</v>
      </c>
      <c r="BU22" s="5">
        <f>P_R[[#This Row],[31+]]-P_R[[#This Row],[32+]]</f>
        <v>6.9999999999999988E-4</v>
      </c>
      <c r="BV22" s="5">
        <f>P_R[[#This Row],[32+]]-P_R[[#This Row],[33+]]</f>
        <v>4.2000000000000013E-4</v>
      </c>
      <c r="BW22" s="5">
        <f>P_R[[#This Row],[33+]]-P_R[[#This Row],[34+]]</f>
        <v>2.6999999999999995E-4</v>
      </c>
      <c r="BX22" s="5">
        <f>P_R[[#This Row],[34+]]-P_R[[#This Row],[35+]]</f>
        <v>1.7000000000000001E-4</v>
      </c>
      <c r="BY22" s="5">
        <f>P_R[[#This Row],[35+]]-P_R[[#This Row],[36+]]</f>
        <v>1.1000000000000002E-4</v>
      </c>
      <c r="BZ22" s="5">
        <f>P_R[[#This Row],[36+]]-P_R[[#This Row],[37+]]</f>
        <v>5.9999999999999981E-5</v>
      </c>
      <c r="CA22" s="5">
        <f>P_R[[#This Row],[37+]]-P_R[[#This Row],[38+]]</f>
        <v>3.0000000000000004E-5</v>
      </c>
      <c r="CB22" s="5">
        <f>P_R[[#This Row],[38+]]-P_R[[#This Row],[39+]]</f>
        <v>5.0000000000000002E-5</v>
      </c>
      <c r="CC22" s="5">
        <f>P_R[[#This Row],[39+]]-P_R[[#This Row],[40+]]</f>
        <v>0</v>
      </c>
      <c r="CD22" s="5">
        <f>P_R[[#This Row],[40+]]-P_R[[#This Row],[41+]]</f>
        <v>0</v>
      </c>
      <c r="CE22" s="5">
        <f>P_R[[#This Row],[41+]]-P_R[[#This Row],[42+]]</f>
        <v>0</v>
      </c>
      <c r="CF22" s="5">
        <f>P_R[[#This Row],[42+]]-P_R[[#This Row],[43+]]</f>
        <v>0</v>
      </c>
      <c r="CG22" s="5">
        <f>P_R[[#This Row],[43+]]-P_R[[#This Row],[44+]]</f>
        <v>0</v>
      </c>
      <c r="CH22" s="5">
        <f>P_R[[#This Row],[44+]]-P_R[[#This Row],[45+]]</f>
        <v>0</v>
      </c>
      <c r="CI22" s="5">
        <f>P_R[[#This Row],[45+]]-P_R[[#This Row],[46+]]</f>
        <v>0</v>
      </c>
      <c r="CJ22" s="5">
        <f>P_R[[#This Row],[46+]]-P_R[[#This Row],[47+]]</f>
        <v>0</v>
      </c>
      <c r="CK22" s="5">
        <f>P_R[[#This Row],[47+]]-P_R[[#This Row],[48+]]</f>
        <v>0</v>
      </c>
      <c r="CL22" s="5">
        <f>P_R[[#This Row],[48+]]-P_R[[#This Row],[49+]]</f>
        <v>0</v>
      </c>
    </row>
    <row r="23" spans="1:90" x14ac:dyDescent="0.25">
      <c r="A23" s="10">
        <v>22400789</v>
      </c>
      <c r="B23" t="s">
        <v>235</v>
      </c>
      <c r="C23" t="s">
        <v>76</v>
      </c>
      <c r="D23" s="11">
        <v>0.79166666666666663</v>
      </c>
      <c r="E23" s="9" t="str">
        <f>HYPERLINK("https://www.nba.com/stats/player/203954/boxscores-traditional", "Joel Embiid")</f>
        <v>Joel Embiid</v>
      </c>
      <c r="F23">
        <v>37.6</v>
      </c>
      <c r="G23" s="4">
        <v>3.8260000000000001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3">
        <v>1</v>
      </c>
      <c r="W23" s="3">
        <v>0.99992999999999999</v>
      </c>
      <c r="X23" s="3">
        <v>0.99980999999999998</v>
      </c>
      <c r="Y23" s="3">
        <v>0.99950000000000006</v>
      </c>
      <c r="Z23" s="3">
        <v>0.99878</v>
      </c>
      <c r="AA23" s="3">
        <v>0.99719999999999998</v>
      </c>
      <c r="AB23" s="3">
        <v>0.99395999999999995</v>
      </c>
      <c r="AC23" s="3">
        <v>0.98777999999999999</v>
      </c>
      <c r="AD23" s="3">
        <v>0.97670000000000001</v>
      </c>
      <c r="AE23" s="3">
        <v>0.95818000000000003</v>
      </c>
      <c r="AF23" s="3">
        <v>0.92784999999999995</v>
      </c>
      <c r="AG23" s="3">
        <v>0.88492999999999999</v>
      </c>
      <c r="AH23" s="3">
        <v>0.82638999999999996</v>
      </c>
      <c r="AI23" s="3">
        <v>0.75175000000000003</v>
      </c>
      <c r="AJ23" s="3">
        <v>0.66276000000000002</v>
      </c>
      <c r="AK23" s="3">
        <v>0.56355999999999995</v>
      </c>
      <c r="AL23" s="3">
        <v>0.46017000000000002</v>
      </c>
      <c r="AM23" s="3">
        <v>0.35569000000000001</v>
      </c>
      <c r="AN23" s="3">
        <v>0.26434999999999997</v>
      </c>
      <c r="AO23" s="3">
        <v>0.18673000000000001</v>
      </c>
      <c r="AP23" s="3">
        <v>0.12506999999999999</v>
      </c>
      <c r="AQ23" s="3">
        <v>7.9269999999999993E-2</v>
      </c>
      <c r="AR23" s="3">
        <v>4.7460000000000002E-2</v>
      </c>
      <c r="AS23" s="3">
        <v>2.6800000000000001E-2</v>
      </c>
      <c r="AT23" s="3">
        <v>1.3899999999999999E-2</v>
      </c>
      <c r="AU23" s="3">
        <v>6.9499999999999996E-3</v>
      </c>
      <c r="AV23" s="3">
        <v>3.2599999999999999E-3</v>
      </c>
      <c r="AW23" s="3">
        <v>1.4400000000000001E-3</v>
      </c>
      <c r="AX23" s="5">
        <f>P_R[[#This Row],[8+]]-P_R[[#This Row],[9+]]</f>
        <v>0</v>
      </c>
      <c r="AY23" s="5">
        <f>P_R[[#This Row],[9+]]-P_R[[#This Row],[10+]]</f>
        <v>0</v>
      </c>
      <c r="AZ23" s="5">
        <f>P_R[[#This Row],[10+]]-P_R[[#This Row],[11+]]</f>
        <v>0</v>
      </c>
      <c r="BA23" s="5">
        <f>P_R[[#This Row],[11+]]-P_R[[#This Row],[12+]]</f>
        <v>0</v>
      </c>
      <c r="BB23" s="5">
        <f>P_R[[#This Row],[12+]]-P_R[[#This Row],[13+]]</f>
        <v>0</v>
      </c>
      <c r="BC23" s="5">
        <f>P_R[[#This Row],[13+]]-P_R[[#This Row],[14+]]</f>
        <v>0</v>
      </c>
      <c r="BD23" s="5">
        <f>P_R[[#This Row],[14+]]-P_R[[#This Row],[15+]]</f>
        <v>0</v>
      </c>
      <c r="BE23" s="5">
        <f>P_R[[#This Row],[15+]]-P_R[[#This Row],[16+]]</f>
        <v>0</v>
      </c>
      <c r="BF23" s="5">
        <f>P_R[[#This Row],[16+]]-P_R[[#This Row],[17+]]</f>
        <v>0</v>
      </c>
      <c r="BG23" s="5">
        <f>P_R[[#This Row],[17+]]-P_R[[#This Row],[18+]]</f>
        <v>0</v>
      </c>
      <c r="BH23" s="5">
        <f>P_R[[#This Row],[18+]]-P_R[[#This Row],[19+]]</f>
        <v>0</v>
      </c>
      <c r="BI23" s="5">
        <f>P_R[[#This Row],[19+]]-P_R[[#This Row],[20+]]</f>
        <v>0</v>
      </c>
      <c r="BJ23" s="5">
        <f>P_R[[#This Row],[20+]]-P_R[[#This Row],[21+]]</f>
        <v>0</v>
      </c>
      <c r="BK23" s="5">
        <f>P_R[[#This Row],[21+]]-P_R[[#This Row],[22+]]</f>
        <v>0</v>
      </c>
      <c r="BL23" s="5">
        <f>P_R[[#This Row],[22+]]-P_R[[#This Row],[23+]]</f>
        <v>7.0000000000014495E-5</v>
      </c>
      <c r="BM23" s="5">
        <f>P_R[[#This Row],[23+]]-P_R[[#This Row],[24+]]</f>
        <v>1.2000000000000899E-4</v>
      </c>
      <c r="BN23" s="5">
        <f>P_R[[#This Row],[24+]]-P_R[[#This Row],[25+]]</f>
        <v>3.0999999999992145E-4</v>
      </c>
      <c r="BO23" s="5">
        <f>P_R[[#This Row],[25+]]-P_R[[#This Row],[26+]]</f>
        <v>7.2000000000005393E-4</v>
      </c>
      <c r="BP23" s="5">
        <f>P_R[[#This Row],[26+]]-P_R[[#This Row],[27+]]</f>
        <v>1.5800000000000258E-3</v>
      </c>
      <c r="BQ23" s="5">
        <f>P_R[[#This Row],[27+]]-P_R[[#This Row],[28+]]</f>
        <v>3.2400000000000206E-3</v>
      </c>
      <c r="BR23" s="5">
        <f>P_R[[#This Row],[28+]]-P_R[[#This Row],[29+]]</f>
        <v>6.1799999999999633E-3</v>
      </c>
      <c r="BS23" s="5">
        <f>P_R[[#This Row],[29+]]-P_R[[#This Row],[30+]]</f>
        <v>1.1079999999999979E-2</v>
      </c>
      <c r="BT23" s="5">
        <f>P_R[[#This Row],[30+]]-P_R[[#This Row],[31+]]</f>
        <v>1.8519999999999981E-2</v>
      </c>
      <c r="BU23" s="5">
        <f>P_R[[#This Row],[31+]]-P_R[[#This Row],[32+]]</f>
        <v>3.0330000000000079E-2</v>
      </c>
      <c r="BV23" s="5">
        <f>P_R[[#This Row],[32+]]-P_R[[#This Row],[33+]]</f>
        <v>4.2919999999999958E-2</v>
      </c>
      <c r="BW23" s="5">
        <f>P_R[[#This Row],[33+]]-P_R[[#This Row],[34+]]</f>
        <v>5.8540000000000036E-2</v>
      </c>
      <c r="BX23" s="5">
        <f>P_R[[#This Row],[34+]]-P_R[[#This Row],[35+]]</f>
        <v>7.4639999999999929E-2</v>
      </c>
      <c r="BY23" s="5">
        <f>P_R[[#This Row],[35+]]-P_R[[#This Row],[36+]]</f>
        <v>8.8990000000000014E-2</v>
      </c>
      <c r="BZ23" s="5">
        <f>P_R[[#This Row],[36+]]-P_R[[#This Row],[37+]]</f>
        <v>9.9200000000000066E-2</v>
      </c>
      <c r="CA23" s="5">
        <f>P_R[[#This Row],[37+]]-P_R[[#This Row],[38+]]</f>
        <v>0.10338999999999993</v>
      </c>
      <c r="CB23" s="5">
        <f>P_R[[#This Row],[38+]]-P_R[[#This Row],[39+]]</f>
        <v>0.10448000000000002</v>
      </c>
      <c r="CC23" s="5">
        <f>P_R[[#This Row],[39+]]-P_R[[#This Row],[40+]]</f>
        <v>9.1340000000000032E-2</v>
      </c>
      <c r="CD23" s="5">
        <f>P_R[[#This Row],[40+]]-P_R[[#This Row],[41+]]</f>
        <v>7.7619999999999967E-2</v>
      </c>
      <c r="CE23" s="5">
        <f>P_R[[#This Row],[41+]]-P_R[[#This Row],[42+]]</f>
        <v>6.166000000000002E-2</v>
      </c>
      <c r="CF23" s="5">
        <f>P_R[[#This Row],[42+]]-P_R[[#This Row],[43+]]</f>
        <v>4.5799999999999993E-2</v>
      </c>
      <c r="CG23" s="5">
        <f>P_R[[#This Row],[43+]]-P_R[[#This Row],[44+]]</f>
        <v>3.1809999999999991E-2</v>
      </c>
      <c r="CH23" s="5">
        <f>P_R[[#This Row],[44+]]-P_R[[#This Row],[45+]]</f>
        <v>2.0660000000000001E-2</v>
      </c>
      <c r="CI23" s="5">
        <f>P_R[[#This Row],[45+]]-P_R[[#This Row],[46+]]</f>
        <v>1.2900000000000002E-2</v>
      </c>
      <c r="CJ23" s="5">
        <f>P_R[[#This Row],[46+]]-P_R[[#This Row],[47+]]</f>
        <v>6.9499999999999996E-3</v>
      </c>
      <c r="CK23" s="5">
        <f>P_R[[#This Row],[47+]]-P_R[[#This Row],[48+]]</f>
        <v>3.6899999999999997E-3</v>
      </c>
      <c r="CL23" s="5">
        <f>P_R[[#This Row],[48+]]-P_R[[#This Row],[49+]]</f>
        <v>1.8199999999999998E-3</v>
      </c>
    </row>
    <row r="24" spans="1:90" x14ac:dyDescent="0.25">
      <c r="A24" s="10">
        <v>22400789</v>
      </c>
      <c r="B24" t="s">
        <v>235</v>
      </c>
      <c r="C24" t="s">
        <v>76</v>
      </c>
      <c r="D24" s="11">
        <v>0.79166666666666663</v>
      </c>
      <c r="E24" s="9" t="str">
        <f>HYPERLINK("https://www.nba.com/stats/player/1626162/boxscores-traditional", "Kelly Oubre Jr.")</f>
        <v>Kelly Oubre Jr.</v>
      </c>
      <c r="F24">
        <v>23.6</v>
      </c>
      <c r="G24" s="4">
        <v>6.1840000000000002</v>
      </c>
      <c r="H24" s="3">
        <v>0.99412999999999996</v>
      </c>
      <c r="I24" s="3">
        <v>0.99085999999999996</v>
      </c>
      <c r="J24" s="3">
        <v>0.98609999999999998</v>
      </c>
      <c r="K24" s="3">
        <v>0.97931999999999997</v>
      </c>
      <c r="L24" s="3">
        <v>0.96994999999999998</v>
      </c>
      <c r="M24" s="3">
        <v>0.95637000000000005</v>
      </c>
      <c r="N24" s="3">
        <v>0.93942999999999999</v>
      </c>
      <c r="O24" s="3">
        <v>0.91774</v>
      </c>
      <c r="P24" s="3">
        <v>0.89065000000000005</v>
      </c>
      <c r="Q24" s="3">
        <v>0.85768999999999995</v>
      </c>
      <c r="R24" s="3">
        <v>0.81859000000000004</v>
      </c>
      <c r="S24" s="3">
        <v>0.77034999999999998</v>
      </c>
      <c r="T24" s="3">
        <v>0.71904000000000001</v>
      </c>
      <c r="U24" s="3">
        <v>0.66276000000000002</v>
      </c>
      <c r="V24" s="3">
        <v>0.60257000000000005</v>
      </c>
      <c r="W24" s="3">
        <v>0.53983000000000003</v>
      </c>
      <c r="X24" s="3">
        <v>0.47608</v>
      </c>
      <c r="Y24" s="3">
        <v>0.40905000000000002</v>
      </c>
      <c r="Z24" s="3">
        <v>0.34827000000000002</v>
      </c>
      <c r="AA24" s="3">
        <v>0.29115999999999997</v>
      </c>
      <c r="AB24" s="3">
        <v>0.23885000000000001</v>
      </c>
      <c r="AC24" s="3">
        <v>0.19214999999999999</v>
      </c>
      <c r="AD24" s="3">
        <v>0.15151000000000001</v>
      </c>
      <c r="AE24" s="3">
        <v>0.11507000000000001</v>
      </c>
      <c r="AF24" s="3">
        <v>8.6910000000000001E-2</v>
      </c>
      <c r="AG24" s="3">
        <v>6.4259999999999998E-2</v>
      </c>
      <c r="AH24" s="3">
        <v>4.648E-2</v>
      </c>
      <c r="AI24" s="3">
        <v>3.288E-2</v>
      </c>
      <c r="AJ24" s="3">
        <v>2.222E-2</v>
      </c>
      <c r="AK24" s="3">
        <v>1.4999999999999999E-2</v>
      </c>
      <c r="AL24" s="3">
        <v>9.9000000000000008E-3</v>
      </c>
      <c r="AM24" s="3">
        <v>6.3899999999999998E-3</v>
      </c>
      <c r="AN24" s="3">
        <v>4.0200000000000001E-3</v>
      </c>
      <c r="AO24" s="3">
        <v>2.48E-3</v>
      </c>
      <c r="AP24" s="3">
        <v>1.4400000000000001E-3</v>
      </c>
      <c r="AQ24" s="3">
        <v>8.4000000000000003E-4</v>
      </c>
      <c r="AR24" s="3">
        <v>4.8000000000000001E-4</v>
      </c>
      <c r="AS24" s="3">
        <v>2.7E-4</v>
      </c>
      <c r="AT24" s="3">
        <v>1.4999999999999999E-4</v>
      </c>
      <c r="AU24" s="3">
        <v>8.0000000000000007E-5</v>
      </c>
      <c r="AV24" s="3">
        <v>4.0000000000000003E-5</v>
      </c>
      <c r="AW24" s="3">
        <v>0</v>
      </c>
      <c r="AX24" s="5">
        <f>P_R[[#This Row],[8+]]-P_R[[#This Row],[9+]]</f>
        <v>3.2699999999999951E-3</v>
      </c>
      <c r="AY24" s="5">
        <f>P_R[[#This Row],[9+]]-P_R[[#This Row],[10+]]</f>
        <v>4.7599999999999865E-3</v>
      </c>
      <c r="AZ24" s="5">
        <f>P_R[[#This Row],[10+]]-P_R[[#This Row],[11+]]</f>
        <v>6.7800000000000082E-3</v>
      </c>
      <c r="BA24" s="5">
        <f>P_R[[#This Row],[11+]]-P_R[[#This Row],[12+]]</f>
        <v>9.3699999999999894E-3</v>
      </c>
      <c r="BB24" s="5">
        <f>P_R[[#This Row],[12+]]-P_R[[#This Row],[13+]]</f>
        <v>1.3579999999999925E-2</v>
      </c>
      <c r="BC24" s="5">
        <f>P_R[[#This Row],[13+]]-P_R[[#This Row],[14+]]</f>
        <v>1.6940000000000066E-2</v>
      </c>
      <c r="BD24" s="5">
        <f>P_R[[#This Row],[14+]]-P_R[[#This Row],[15+]]</f>
        <v>2.1689999999999987E-2</v>
      </c>
      <c r="BE24" s="5">
        <f>P_R[[#This Row],[15+]]-P_R[[#This Row],[16+]]</f>
        <v>2.7089999999999947E-2</v>
      </c>
      <c r="BF24" s="5">
        <f>P_R[[#This Row],[16+]]-P_R[[#This Row],[17+]]</f>
        <v>3.29600000000001E-2</v>
      </c>
      <c r="BG24" s="5">
        <f>P_R[[#This Row],[17+]]-P_R[[#This Row],[18+]]</f>
        <v>3.9099999999999913E-2</v>
      </c>
      <c r="BH24" s="5">
        <f>P_R[[#This Row],[18+]]-P_R[[#This Row],[19+]]</f>
        <v>4.8240000000000061E-2</v>
      </c>
      <c r="BI24" s="5">
        <f>P_R[[#This Row],[19+]]-P_R[[#This Row],[20+]]</f>
        <v>5.1309999999999967E-2</v>
      </c>
      <c r="BJ24" s="5">
        <f>P_R[[#This Row],[20+]]-P_R[[#This Row],[21+]]</f>
        <v>5.6279999999999997E-2</v>
      </c>
      <c r="BK24" s="5">
        <f>P_R[[#This Row],[21+]]-P_R[[#This Row],[22+]]</f>
        <v>6.0189999999999966E-2</v>
      </c>
      <c r="BL24" s="5">
        <f>P_R[[#This Row],[22+]]-P_R[[#This Row],[23+]]</f>
        <v>6.2740000000000018E-2</v>
      </c>
      <c r="BM24" s="5">
        <f>P_R[[#This Row],[23+]]-P_R[[#This Row],[24+]]</f>
        <v>6.3750000000000029E-2</v>
      </c>
      <c r="BN24" s="5">
        <f>P_R[[#This Row],[24+]]-P_R[[#This Row],[25+]]</f>
        <v>6.7029999999999978E-2</v>
      </c>
      <c r="BO24" s="5">
        <f>P_R[[#This Row],[25+]]-P_R[[#This Row],[26+]]</f>
        <v>6.0780000000000001E-2</v>
      </c>
      <c r="BP24" s="5">
        <f>P_R[[#This Row],[26+]]-P_R[[#This Row],[27+]]</f>
        <v>5.711000000000005E-2</v>
      </c>
      <c r="BQ24" s="5">
        <f>P_R[[#This Row],[27+]]-P_R[[#This Row],[28+]]</f>
        <v>5.2309999999999968E-2</v>
      </c>
      <c r="BR24" s="5">
        <f>P_R[[#This Row],[28+]]-P_R[[#This Row],[29+]]</f>
        <v>4.6700000000000019E-2</v>
      </c>
      <c r="BS24" s="5">
        <f>P_R[[#This Row],[29+]]-P_R[[#This Row],[30+]]</f>
        <v>4.0639999999999982E-2</v>
      </c>
      <c r="BT24" s="5">
        <f>P_R[[#This Row],[30+]]-P_R[[#This Row],[31+]]</f>
        <v>3.644E-2</v>
      </c>
      <c r="BU24" s="5">
        <f>P_R[[#This Row],[31+]]-P_R[[#This Row],[32+]]</f>
        <v>2.8160000000000004E-2</v>
      </c>
      <c r="BV24" s="5">
        <f>P_R[[#This Row],[32+]]-P_R[[#This Row],[33+]]</f>
        <v>2.2650000000000003E-2</v>
      </c>
      <c r="BW24" s="5">
        <f>P_R[[#This Row],[33+]]-P_R[[#This Row],[34+]]</f>
        <v>1.7779999999999997E-2</v>
      </c>
      <c r="BX24" s="5">
        <f>P_R[[#This Row],[34+]]-P_R[[#This Row],[35+]]</f>
        <v>1.3600000000000001E-2</v>
      </c>
      <c r="BY24" s="5">
        <f>P_R[[#This Row],[35+]]-P_R[[#This Row],[36+]]</f>
        <v>1.0659999999999999E-2</v>
      </c>
      <c r="BZ24" s="5">
        <f>P_R[[#This Row],[36+]]-P_R[[#This Row],[37+]]</f>
        <v>7.2200000000000007E-3</v>
      </c>
      <c r="CA24" s="5">
        <f>P_R[[#This Row],[37+]]-P_R[[#This Row],[38+]]</f>
        <v>5.0999999999999986E-3</v>
      </c>
      <c r="CB24" s="5">
        <f>P_R[[#This Row],[38+]]-P_R[[#This Row],[39+]]</f>
        <v>3.510000000000001E-3</v>
      </c>
      <c r="CC24" s="5">
        <f>P_R[[#This Row],[39+]]-P_R[[#This Row],[40+]]</f>
        <v>2.3699999999999997E-3</v>
      </c>
      <c r="CD24" s="5">
        <f>P_R[[#This Row],[40+]]-P_R[[#This Row],[41+]]</f>
        <v>1.5400000000000001E-3</v>
      </c>
      <c r="CE24" s="5">
        <f>P_R[[#This Row],[41+]]-P_R[[#This Row],[42+]]</f>
        <v>1.0399999999999999E-3</v>
      </c>
      <c r="CF24" s="5">
        <f>P_R[[#This Row],[42+]]-P_R[[#This Row],[43+]]</f>
        <v>6.0000000000000006E-4</v>
      </c>
      <c r="CG24" s="5">
        <f>P_R[[#This Row],[43+]]-P_R[[#This Row],[44+]]</f>
        <v>3.6000000000000002E-4</v>
      </c>
      <c r="CH24" s="5">
        <f>P_R[[#This Row],[44+]]-P_R[[#This Row],[45+]]</f>
        <v>2.1000000000000001E-4</v>
      </c>
      <c r="CI24" s="5">
        <f>P_R[[#This Row],[45+]]-P_R[[#This Row],[46+]]</f>
        <v>1.2000000000000002E-4</v>
      </c>
      <c r="CJ24" s="5">
        <f>P_R[[#This Row],[46+]]-P_R[[#This Row],[47+]]</f>
        <v>6.999999999999998E-5</v>
      </c>
      <c r="CK24" s="5">
        <f>P_R[[#This Row],[47+]]-P_R[[#This Row],[48+]]</f>
        <v>4.0000000000000003E-5</v>
      </c>
      <c r="CL24" s="5">
        <f>P_R[[#This Row],[48+]]-P_R[[#This Row],[49+]]</f>
        <v>4.0000000000000003E-5</v>
      </c>
    </row>
    <row r="25" spans="1:90" x14ac:dyDescent="0.25">
      <c r="A25" s="10">
        <v>22400789</v>
      </c>
      <c r="B25" t="s">
        <v>235</v>
      </c>
      <c r="C25" t="s">
        <v>76</v>
      </c>
      <c r="D25" s="11">
        <v>0.79166666666666663</v>
      </c>
      <c r="E25" s="9" t="str">
        <f>HYPERLINK("https://www.nba.com/stats/player/1630178/boxscores-traditional", "Tyrese Maxey")</f>
        <v>Tyrese Maxey</v>
      </c>
      <c r="F25">
        <v>30.8</v>
      </c>
      <c r="G25" s="4">
        <v>11.231999999999999</v>
      </c>
      <c r="H25" s="3">
        <v>0.97882000000000002</v>
      </c>
      <c r="I25" s="3">
        <v>0.97380999999999995</v>
      </c>
      <c r="J25" s="3">
        <v>0.96784000000000003</v>
      </c>
      <c r="K25" s="3">
        <v>0.96079999999999999</v>
      </c>
      <c r="L25" s="3">
        <v>0.95254000000000005</v>
      </c>
      <c r="M25" s="3">
        <v>0.94294999999999995</v>
      </c>
      <c r="N25" s="3">
        <v>0.93318999999999996</v>
      </c>
      <c r="O25" s="3">
        <v>0.92073000000000005</v>
      </c>
      <c r="P25" s="3">
        <v>0.90658000000000005</v>
      </c>
      <c r="Q25" s="3">
        <v>0.89065000000000005</v>
      </c>
      <c r="R25" s="3">
        <v>0.87285999999999997</v>
      </c>
      <c r="S25" s="3">
        <v>0.85314000000000001</v>
      </c>
      <c r="T25" s="3">
        <v>0.83147000000000004</v>
      </c>
      <c r="U25" s="3">
        <v>0.80784999999999996</v>
      </c>
      <c r="V25" s="3">
        <v>0.7823</v>
      </c>
      <c r="W25" s="3">
        <v>0.75490000000000002</v>
      </c>
      <c r="X25" s="3">
        <v>0.72907</v>
      </c>
      <c r="Y25" s="3">
        <v>0.69847000000000004</v>
      </c>
      <c r="Z25" s="3">
        <v>0.66639999999999999</v>
      </c>
      <c r="AA25" s="3">
        <v>0.63307000000000002</v>
      </c>
      <c r="AB25" s="3">
        <v>0.59870999999999996</v>
      </c>
      <c r="AC25" s="3">
        <v>0.56355999999999995</v>
      </c>
      <c r="AD25" s="3">
        <v>0.52790000000000004</v>
      </c>
      <c r="AE25" s="3">
        <v>0.49202000000000001</v>
      </c>
      <c r="AF25" s="3">
        <v>0.45619999999999999</v>
      </c>
      <c r="AG25" s="3">
        <v>0.42074</v>
      </c>
      <c r="AH25" s="3">
        <v>0.38973999999999998</v>
      </c>
      <c r="AI25" s="3">
        <v>0.35569000000000001</v>
      </c>
      <c r="AJ25" s="3">
        <v>0.32275999999999999</v>
      </c>
      <c r="AK25" s="3">
        <v>0.29115999999999997</v>
      </c>
      <c r="AL25" s="3">
        <v>0.26108999999999999</v>
      </c>
      <c r="AM25" s="3">
        <v>0.23269999999999999</v>
      </c>
      <c r="AN25" s="3">
        <v>0.20610999999999999</v>
      </c>
      <c r="AO25" s="3">
        <v>0.18140999999999999</v>
      </c>
      <c r="AP25" s="3">
        <v>0.15866</v>
      </c>
      <c r="AQ25" s="3">
        <v>0.13786000000000001</v>
      </c>
      <c r="AR25" s="3">
        <v>0.11899999999999999</v>
      </c>
      <c r="AS25" s="3">
        <v>0.10383000000000001</v>
      </c>
      <c r="AT25" s="3">
        <v>8.8510000000000005E-2</v>
      </c>
      <c r="AU25" s="3">
        <v>7.4929999999999997E-2</v>
      </c>
      <c r="AV25" s="3">
        <v>6.3009999999999997E-2</v>
      </c>
      <c r="AW25" s="3">
        <v>5.262E-2</v>
      </c>
      <c r="AX25" s="5">
        <f>P_R[[#This Row],[8+]]-P_R[[#This Row],[9+]]</f>
        <v>5.01000000000007E-3</v>
      </c>
      <c r="AY25" s="5">
        <f>P_R[[#This Row],[9+]]-P_R[[#This Row],[10+]]</f>
        <v>5.9699999999999198E-3</v>
      </c>
      <c r="AZ25" s="5">
        <f>P_R[[#This Row],[10+]]-P_R[[#This Row],[11+]]</f>
        <v>7.0400000000000462E-3</v>
      </c>
      <c r="BA25" s="5">
        <f>P_R[[#This Row],[11+]]-P_R[[#This Row],[12+]]</f>
        <v>8.2599999999999341E-3</v>
      </c>
      <c r="BB25" s="5">
        <f>P_R[[#This Row],[12+]]-P_R[[#This Row],[13+]]</f>
        <v>9.5900000000000984E-3</v>
      </c>
      <c r="BC25" s="5">
        <f>P_R[[#This Row],[13+]]-P_R[[#This Row],[14+]]</f>
        <v>9.7599999999999909E-3</v>
      </c>
      <c r="BD25" s="5">
        <f>P_R[[#This Row],[14+]]-P_R[[#This Row],[15+]]</f>
        <v>1.2459999999999916E-2</v>
      </c>
      <c r="BE25" s="5">
        <f>P_R[[#This Row],[15+]]-P_R[[#This Row],[16+]]</f>
        <v>1.4149999999999996E-2</v>
      </c>
      <c r="BF25" s="5">
        <f>P_R[[#This Row],[16+]]-P_R[[#This Row],[17+]]</f>
        <v>1.593E-2</v>
      </c>
      <c r="BG25" s="5">
        <f>P_R[[#This Row],[17+]]-P_R[[#This Row],[18+]]</f>
        <v>1.7790000000000084E-2</v>
      </c>
      <c r="BH25" s="5">
        <f>P_R[[#This Row],[18+]]-P_R[[#This Row],[19+]]</f>
        <v>1.971999999999996E-2</v>
      </c>
      <c r="BI25" s="5">
        <f>P_R[[#This Row],[19+]]-P_R[[#This Row],[20+]]</f>
        <v>2.1669999999999967E-2</v>
      </c>
      <c r="BJ25" s="5">
        <f>P_R[[#This Row],[20+]]-P_R[[#This Row],[21+]]</f>
        <v>2.3620000000000085E-2</v>
      </c>
      <c r="BK25" s="5">
        <f>P_R[[#This Row],[21+]]-P_R[[#This Row],[22+]]</f>
        <v>2.5549999999999962E-2</v>
      </c>
      <c r="BL25" s="5">
        <f>P_R[[#This Row],[22+]]-P_R[[#This Row],[23+]]</f>
        <v>2.739999999999998E-2</v>
      </c>
      <c r="BM25" s="5">
        <f>P_R[[#This Row],[23+]]-P_R[[#This Row],[24+]]</f>
        <v>2.583000000000002E-2</v>
      </c>
      <c r="BN25" s="5">
        <f>P_R[[#This Row],[24+]]-P_R[[#This Row],[25+]]</f>
        <v>3.0599999999999961E-2</v>
      </c>
      <c r="BO25" s="5">
        <f>P_R[[#This Row],[25+]]-P_R[[#This Row],[26+]]</f>
        <v>3.2070000000000043E-2</v>
      </c>
      <c r="BP25" s="5">
        <f>P_R[[#This Row],[26+]]-P_R[[#This Row],[27+]]</f>
        <v>3.3329999999999971E-2</v>
      </c>
      <c r="BQ25" s="5">
        <f>P_R[[#This Row],[27+]]-P_R[[#This Row],[28+]]</f>
        <v>3.4360000000000057E-2</v>
      </c>
      <c r="BR25" s="5">
        <f>P_R[[#This Row],[28+]]-P_R[[#This Row],[29+]]</f>
        <v>3.5150000000000015E-2</v>
      </c>
      <c r="BS25" s="5">
        <f>P_R[[#This Row],[29+]]-P_R[[#This Row],[30+]]</f>
        <v>3.5659999999999914E-2</v>
      </c>
      <c r="BT25" s="5">
        <f>P_R[[#This Row],[30+]]-P_R[[#This Row],[31+]]</f>
        <v>3.5880000000000023E-2</v>
      </c>
      <c r="BU25" s="5">
        <f>P_R[[#This Row],[31+]]-P_R[[#This Row],[32+]]</f>
        <v>3.5820000000000018E-2</v>
      </c>
      <c r="BV25" s="5">
        <f>P_R[[#This Row],[32+]]-P_R[[#This Row],[33+]]</f>
        <v>3.5459999999999992E-2</v>
      </c>
      <c r="BW25" s="5">
        <f>P_R[[#This Row],[33+]]-P_R[[#This Row],[34+]]</f>
        <v>3.1000000000000028E-2</v>
      </c>
      <c r="BX25" s="5">
        <f>P_R[[#This Row],[34+]]-P_R[[#This Row],[35+]]</f>
        <v>3.4049999999999969E-2</v>
      </c>
      <c r="BY25" s="5">
        <f>P_R[[#This Row],[35+]]-P_R[[#This Row],[36+]]</f>
        <v>3.2930000000000015E-2</v>
      </c>
      <c r="BZ25" s="5">
        <f>P_R[[#This Row],[36+]]-P_R[[#This Row],[37+]]</f>
        <v>3.1600000000000017E-2</v>
      </c>
      <c r="CA25" s="5">
        <f>P_R[[#This Row],[37+]]-P_R[[#This Row],[38+]]</f>
        <v>3.0069999999999986E-2</v>
      </c>
      <c r="CB25" s="5">
        <f>P_R[[#This Row],[38+]]-P_R[[#This Row],[39+]]</f>
        <v>2.8389999999999999E-2</v>
      </c>
      <c r="CC25" s="5">
        <f>P_R[[#This Row],[39+]]-P_R[[#This Row],[40+]]</f>
        <v>2.6590000000000003E-2</v>
      </c>
      <c r="CD25" s="5">
        <f>P_R[[#This Row],[40+]]-P_R[[#This Row],[41+]]</f>
        <v>2.47E-2</v>
      </c>
      <c r="CE25" s="5">
        <f>P_R[[#This Row],[41+]]-P_R[[#This Row],[42+]]</f>
        <v>2.2749999999999992E-2</v>
      </c>
      <c r="CF25" s="5">
        <f>P_R[[#This Row],[42+]]-P_R[[#This Row],[43+]]</f>
        <v>2.0799999999999985E-2</v>
      </c>
      <c r="CG25" s="5">
        <f>P_R[[#This Row],[43+]]-P_R[[#This Row],[44+]]</f>
        <v>1.8860000000000016E-2</v>
      </c>
      <c r="CH25" s="5">
        <f>P_R[[#This Row],[44+]]-P_R[[#This Row],[45+]]</f>
        <v>1.5169999999999989E-2</v>
      </c>
      <c r="CI25" s="5">
        <f>P_R[[#This Row],[45+]]-P_R[[#This Row],[46+]]</f>
        <v>1.532E-2</v>
      </c>
      <c r="CJ25" s="5">
        <f>P_R[[#This Row],[46+]]-P_R[[#This Row],[47+]]</f>
        <v>1.3580000000000009E-2</v>
      </c>
      <c r="CK25" s="5">
        <f>P_R[[#This Row],[47+]]-P_R[[#This Row],[48+]]</f>
        <v>1.192E-2</v>
      </c>
      <c r="CL25" s="5">
        <f>P_R[[#This Row],[48+]]-P_R[[#This Row],[49+]]</f>
        <v>1.0389999999999996E-2</v>
      </c>
    </row>
    <row r="26" spans="1:90" x14ac:dyDescent="0.25">
      <c r="A26" s="10">
        <v>22400789</v>
      </c>
      <c r="B26" t="s">
        <v>235</v>
      </c>
      <c r="C26" t="s">
        <v>76</v>
      </c>
      <c r="D26" s="11">
        <v>0.79166666666666663</v>
      </c>
      <c r="E26" s="9" t="str">
        <f>HYPERLINK("https://www.nba.com/stats/player/1641741/boxscores-traditional", "Ricky Council IV")</f>
        <v>Ricky Council IV</v>
      </c>
      <c r="F26">
        <v>15.4</v>
      </c>
      <c r="G26" s="4">
        <v>4.63</v>
      </c>
      <c r="H26" s="3">
        <v>0.94520000000000004</v>
      </c>
      <c r="I26" s="3">
        <v>0.91620999999999997</v>
      </c>
      <c r="J26" s="3">
        <v>0.879</v>
      </c>
      <c r="K26" s="3">
        <v>0.82894000000000001</v>
      </c>
      <c r="L26" s="3">
        <v>0.76729999999999998</v>
      </c>
      <c r="M26" s="3">
        <v>0.69847000000000004</v>
      </c>
      <c r="N26" s="3">
        <v>0.61790999999999996</v>
      </c>
      <c r="O26" s="3">
        <v>0.53586</v>
      </c>
      <c r="P26" s="3">
        <v>0.44828000000000001</v>
      </c>
      <c r="Q26" s="3">
        <v>0.36316999999999999</v>
      </c>
      <c r="R26" s="3">
        <v>0.28774</v>
      </c>
      <c r="S26" s="3">
        <v>0.2177</v>
      </c>
      <c r="T26" s="3">
        <v>0.16109000000000001</v>
      </c>
      <c r="U26" s="3">
        <v>0.11314</v>
      </c>
      <c r="V26" s="3">
        <v>7.6359999999999997E-2</v>
      </c>
      <c r="W26" s="3">
        <v>5.0500000000000003E-2</v>
      </c>
      <c r="X26" s="3">
        <v>3.1440000000000003E-2</v>
      </c>
      <c r="Y26" s="3">
        <v>1.9230000000000001E-2</v>
      </c>
      <c r="Z26" s="3">
        <v>1.1010000000000001E-2</v>
      </c>
      <c r="AA26" s="3">
        <v>6.0400000000000002E-3</v>
      </c>
      <c r="AB26" s="3">
        <v>3.2599999999999999E-3</v>
      </c>
      <c r="AC26" s="3">
        <v>1.64E-3</v>
      </c>
      <c r="AD26" s="3">
        <v>8.1999999999999998E-4</v>
      </c>
      <c r="AE26" s="3">
        <v>3.8000000000000002E-4</v>
      </c>
      <c r="AF26" s="3">
        <v>1.7000000000000001E-4</v>
      </c>
      <c r="AG26" s="3">
        <v>6.9999999999999994E-5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P_R[[#This Row],[8+]]-P_R[[#This Row],[9+]]</f>
        <v>2.8990000000000071E-2</v>
      </c>
      <c r="AY26" s="5">
        <f>P_R[[#This Row],[9+]]-P_R[[#This Row],[10+]]</f>
        <v>3.7209999999999965E-2</v>
      </c>
      <c r="AZ26" s="5">
        <f>P_R[[#This Row],[10+]]-P_R[[#This Row],[11+]]</f>
        <v>5.0059999999999993E-2</v>
      </c>
      <c r="BA26" s="5">
        <f>P_R[[#This Row],[11+]]-P_R[[#This Row],[12+]]</f>
        <v>6.1640000000000028E-2</v>
      </c>
      <c r="BB26" s="5">
        <f>P_R[[#This Row],[12+]]-P_R[[#This Row],[13+]]</f>
        <v>6.8829999999999947E-2</v>
      </c>
      <c r="BC26" s="5">
        <f>P_R[[#This Row],[13+]]-P_R[[#This Row],[14+]]</f>
        <v>8.0560000000000076E-2</v>
      </c>
      <c r="BD26" s="5">
        <f>P_R[[#This Row],[14+]]-P_R[[#This Row],[15+]]</f>
        <v>8.2049999999999956E-2</v>
      </c>
      <c r="BE26" s="5">
        <f>P_R[[#This Row],[15+]]-P_R[[#This Row],[16+]]</f>
        <v>8.7579999999999991E-2</v>
      </c>
      <c r="BF26" s="5">
        <f>P_R[[#This Row],[16+]]-P_R[[#This Row],[17+]]</f>
        <v>8.5110000000000019E-2</v>
      </c>
      <c r="BG26" s="5">
        <f>P_R[[#This Row],[17+]]-P_R[[#This Row],[18+]]</f>
        <v>7.5429999999999997E-2</v>
      </c>
      <c r="BH26" s="5">
        <f>P_R[[#This Row],[18+]]-P_R[[#This Row],[19+]]</f>
        <v>7.0039999999999991E-2</v>
      </c>
      <c r="BI26" s="5">
        <f>P_R[[#This Row],[19+]]-P_R[[#This Row],[20+]]</f>
        <v>5.6609999999999994E-2</v>
      </c>
      <c r="BJ26" s="5">
        <f>P_R[[#This Row],[20+]]-P_R[[#This Row],[21+]]</f>
        <v>4.7950000000000007E-2</v>
      </c>
      <c r="BK26" s="5">
        <f>P_R[[#This Row],[21+]]-P_R[[#This Row],[22+]]</f>
        <v>3.6780000000000007E-2</v>
      </c>
      <c r="BL26" s="5">
        <f>P_R[[#This Row],[22+]]-P_R[[#This Row],[23+]]</f>
        <v>2.5859999999999994E-2</v>
      </c>
      <c r="BM26" s="5">
        <f>P_R[[#This Row],[23+]]-P_R[[#This Row],[24+]]</f>
        <v>1.9060000000000001E-2</v>
      </c>
      <c r="BN26" s="5">
        <f>P_R[[#This Row],[24+]]-P_R[[#This Row],[25+]]</f>
        <v>1.2210000000000002E-2</v>
      </c>
      <c r="BO26" s="5">
        <f>P_R[[#This Row],[25+]]-P_R[[#This Row],[26+]]</f>
        <v>8.2199999999999999E-3</v>
      </c>
      <c r="BP26" s="5">
        <f>P_R[[#This Row],[26+]]-P_R[[#This Row],[27+]]</f>
        <v>4.9700000000000005E-3</v>
      </c>
      <c r="BQ26" s="5">
        <f>P_R[[#This Row],[27+]]-P_R[[#This Row],[28+]]</f>
        <v>2.7800000000000004E-3</v>
      </c>
      <c r="BR26" s="5">
        <f>P_R[[#This Row],[28+]]-P_R[[#This Row],[29+]]</f>
        <v>1.6199999999999999E-3</v>
      </c>
      <c r="BS26" s="5">
        <f>P_R[[#This Row],[29+]]-P_R[[#This Row],[30+]]</f>
        <v>8.1999999999999998E-4</v>
      </c>
      <c r="BT26" s="5">
        <f>P_R[[#This Row],[30+]]-P_R[[#This Row],[31+]]</f>
        <v>4.3999999999999996E-4</v>
      </c>
      <c r="BU26" s="5">
        <f>P_R[[#This Row],[31+]]-P_R[[#This Row],[32+]]</f>
        <v>2.1000000000000001E-4</v>
      </c>
      <c r="BV26" s="5">
        <f>P_R[[#This Row],[32+]]-P_R[[#This Row],[33+]]</f>
        <v>1.0000000000000002E-4</v>
      </c>
      <c r="BW26" s="5">
        <f>P_R[[#This Row],[33+]]-P_R[[#This Row],[34+]]</f>
        <v>6.9999999999999994E-5</v>
      </c>
      <c r="BX26" s="5">
        <f>P_R[[#This Row],[34+]]-P_R[[#This Row],[35+]]</f>
        <v>0</v>
      </c>
      <c r="BY26" s="5">
        <f>P_R[[#This Row],[35+]]-P_R[[#This Row],[36+]]</f>
        <v>0</v>
      </c>
      <c r="BZ26" s="5">
        <f>P_R[[#This Row],[36+]]-P_R[[#This Row],[37+]]</f>
        <v>0</v>
      </c>
      <c r="CA26" s="5">
        <f>P_R[[#This Row],[37+]]-P_R[[#This Row],[38+]]</f>
        <v>0</v>
      </c>
      <c r="CB26" s="5">
        <f>P_R[[#This Row],[38+]]-P_R[[#This Row],[39+]]</f>
        <v>0</v>
      </c>
      <c r="CC26" s="5">
        <f>P_R[[#This Row],[39+]]-P_R[[#This Row],[40+]]</f>
        <v>0</v>
      </c>
      <c r="CD26" s="5">
        <f>P_R[[#This Row],[40+]]-P_R[[#This Row],[41+]]</f>
        <v>0</v>
      </c>
      <c r="CE26" s="5">
        <f>P_R[[#This Row],[41+]]-P_R[[#This Row],[42+]]</f>
        <v>0</v>
      </c>
      <c r="CF26" s="5">
        <f>P_R[[#This Row],[42+]]-P_R[[#This Row],[43+]]</f>
        <v>0</v>
      </c>
      <c r="CG26" s="5">
        <f>P_R[[#This Row],[43+]]-P_R[[#This Row],[44+]]</f>
        <v>0</v>
      </c>
      <c r="CH26" s="5">
        <f>P_R[[#This Row],[44+]]-P_R[[#This Row],[45+]]</f>
        <v>0</v>
      </c>
      <c r="CI26" s="5">
        <f>P_R[[#This Row],[45+]]-P_R[[#This Row],[46+]]</f>
        <v>0</v>
      </c>
      <c r="CJ26" s="5">
        <f>P_R[[#This Row],[46+]]-P_R[[#This Row],[47+]]</f>
        <v>0</v>
      </c>
      <c r="CK26" s="5">
        <f>P_R[[#This Row],[47+]]-P_R[[#This Row],[48+]]</f>
        <v>0</v>
      </c>
      <c r="CL26" s="5">
        <f>P_R[[#This Row],[48+]]-P_R[[#This Row],[49+]]</f>
        <v>0</v>
      </c>
    </row>
    <row r="27" spans="1:90" x14ac:dyDescent="0.25">
      <c r="A27" s="10">
        <v>22400789</v>
      </c>
      <c r="B27" t="s">
        <v>235</v>
      </c>
      <c r="C27" t="s">
        <v>76</v>
      </c>
      <c r="D27" s="11">
        <v>0.79166666666666663</v>
      </c>
      <c r="E27" s="9" t="str">
        <f>HYPERLINK("https://www.nba.com/stats/player/1629656/boxscores-traditional", "Quentin Grimes")</f>
        <v>Quentin Grimes</v>
      </c>
      <c r="F27">
        <v>23</v>
      </c>
      <c r="G27" s="4">
        <v>9.3539999999999992</v>
      </c>
      <c r="H27" s="3">
        <v>0.94520000000000004</v>
      </c>
      <c r="I27" s="3">
        <v>0.93318999999999996</v>
      </c>
      <c r="J27" s="3">
        <v>0.91774</v>
      </c>
      <c r="K27" s="3">
        <v>0.89973000000000003</v>
      </c>
      <c r="L27" s="3">
        <v>0.88100000000000001</v>
      </c>
      <c r="M27" s="3">
        <v>0.85768999999999995</v>
      </c>
      <c r="N27" s="3">
        <v>0.83147000000000004</v>
      </c>
      <c r="O27" s="3">
        <v>0.80510999999999999</v>
      </c>
      <c r="P27" s="3">
        <v>0.77337</v>
      </c>
      <c r="Q27" s="3">
        <v>0.73890999999999996</v>
      </c>
      <c r="R27" s="3">
        <v>0.70194000000000001</v>
      </c>
      <c r="S27" s="3">
        <v>0.66639999999999999</v>
      </c>
      <c r="T27" s="3">
        <v>0.62551999999999996</v>
      </c>
      <c r="U27" s="3">
        <v>0.58316999999999997</v>
      </c>
      <c r="V27" s="3">
        <v>0.54379999999999995</v>
      </c>
      <c r="W27" s="3">
        <v>0.5</v>
      </c>
      <c r="X27" s="3">
        <v>0.45619999999999999</v>
      </c>
      <c r="Y27" s="3">
        <v>0.41682999999999998</v>
      </c>
      <c r="Z27" s="3">
        <v>0.37447999999999998</v>
      </c>
      <c r="AA27" s="3">
        <v>0.33360000000000001</v>
      </c>
      <c r="AB27" s="3">
        <v>0.29805999999999999</v>
      </c>
      <c r="AC27" s="3">
        <v>0.26108999999999999</v>
      </c>
      <c r="AD27" s="3">
        <v>0.22663</v>
      </c>
      <c r="AE27" s="3">
        <v>0.19489000000000001</v>
      </c>
      <c r="AF27" s="3">
        <v>0.16853000000000001</v>
      </c>
      <c r="AG27" s="3">
        <v>0.14230999999999999</v>
      </c>
      <c r="AH27" s="3">
        <v>0.11899999999999999</v>
      </c>
      <c r="AI27" s="3">
        <v>0.10027</v>
      </c>
      <c r="AJ27" s="3">
        <v>8.226E-2</v>
      </c>
      <c r="AK27" s="3">
        <v>6.6809999999999994E-2</v>
      </c>
      <c r="AL27" s="3">
        <v>5.4800000000000001E-2</v>
      </c>
      <c r="AM27" s="3">
        <v>4.3630000000000002E-2</v>
      </c>
      <c r="AN27" s="3">
        <v>3.4380000000000001E-2</v>
      </c>
      <c r="AO27" s="3">
        <v>2.743E-2</v>
      </c>
      <c r="AP27" s="3">
        <v>2.1180000000000001E-2</v>
      </c>
      <c r="AQ27" s="3">
        <v>1.618E-2</v>
      </c>
      <c r="AR27" s="3">
        <v>1.222E-2</v>
      </c>
      <c r="AS27" s="3">
        <v>9.3900000000000008E-3</v>
      </c>
      <c r="AT27" s="3">
        <v>6.9499999999999996E-3</v>
      </c>
      <c r="AU27" s="3">
        <v>5.0800000000000003E-3</v>
      </c>
      <c r="AV27" s="3">
        <v>3.79E-3</v>
      </c>
      <c r="AW27" s="3">
        <v>2.7200000000000002E-3</v>
      </c>
      <c r="AX27" s="5">
        <f>P_R[[#This Row],[8+]]-P_R[[#This Row],[9+]]</f>
        <v>1.2010000000000076E-2</v>
      </c>
      <c r="AY27" s="5">
        <f>P_R[[#This Row],[9+]]-P_R[[#This Row],[10+]]</f>
        <v>1.5449999999999964E-2</v>
      </c>
      <c r="AZ27" s="5">
        <f>P_R[[#This Row],[10+]]-P_R[[#This Row],[11+]]</f>
        <v>1.800999999999997E-2</v>
      </c>
      <c r="BA27" s="5">
        <f>P_R[[#This Row],[11+]]-P_R[[#This Row],[12+]]</f>
        <v>1.8730000000000024E-2</v>
      </c>
      <c r="BB27" s="5">
        <f>P_R[[#This Row],[12+]]-P_R[[#This Row],[13+]]</f>
        <v>2.3310000000000053E-2</v>
      </c>
      <c r="BC27" s="5">
        <f>P_R[[#This Row],[13+]]-P_R[[#This Row],[14+]]</f>
        <v>2.621999999999991E-2</v>
      </c>
      <c r="BD27" s="5">
        <f>P_R[[#This Row],[14+]]-P_R[[#This Row],[15+]]</f>
        <v>2.636000000000005E-2</v>
      </c>
      <c r="BE27" s="5">
        <f>P_R[[#This Row],[15+]]-P_R[[#This Row],[16+]]</f>
        <v>3.173999999999999E-2</v>
      </c>
      <c r="BF27" s="5">
        <f>P_R[[#This Row],[16+]]-P_R[[#This Row],[17+]]</f>
        <v>3.4460000000000046E-2</v>
      </c>
      <c r="BG27" s="5">
        <f>P_R[[#This Row],[17+]]-P_R[[#This Row],[18+]]</f>
        <v>3.6969999999999947E-2</v>
      </c>
      <c r="BH27" s="5">
        <f>P_R[[#This Row],[18+]]-P_R[[#This Row],[19+]]</f>
        <v>3.5540000000000016E-2</v>
      </c>
      <c r="BI27" s="5">
        <f>P_R[[#This Row],[19+]]-P_R[[#This Row],[20+]]</f>
        <v>4.0880000000000027E-2</v>
      </c>
      <c r="BJ27" s="5">
        <f>P_R[[#This Row],[20+]]-P_R[[#This Row],[21+]]</f>
        <v>4.2349999999999999E-2</v>
      </c>
      <c r="BK27" s="5">
        <f>P_R[[#This Row],[21+]]-P_R[[#This Row],[22+]]</f>
        <v>3.9370000000000016E-2</v>
      </c>
      <c r="BL27" s="5">
        <f>P_R[[#This Row],[22+]]-P_R[[#This Row],[23+]]</f>
        <v>4.379999999999995E-2</v>
      </c>
      <c r="BM27" s="5">
        <f>P_R[[#This Row],[23+]]-P_R[[#This Row],[24+]]</f>
        <v>4.3800000000000006E-2</v>
      </c>
      <c r="BN27" s="5">
        <f>P_R[[#This Row],[24+]]-P_R[[#This Row],[25+]]</f>
        <v>3.9370000000000016E-2</v>
      </c>
      <c r="BO27" s="5">
        <f>P_R[[#This Row],[25+]]-P_R[[#This Row],[26+]]</f>
        <v>4.2349999999999999E-2</v>
      </c>
      <c r="BP27" s="5">
        <f>P_R[[#This Row],[26+]]-P_R[[#This Row],[27+]]</f>
        <v>4.0879999999999972E-2</v>
      </c>
      <c r="BQ27" s="5">
        <f>P_R[[#This Row],[27+]]-P_R[[#This Row],[28+]]</f>
        <v>3.5540000000000016E-2</v>
      </c>
      <c r="BR27" s="5">
        <f>P_R[[#This Row],[28+]]-P_R[[#This Row],[29+]]</f>
        <v>3.6970000000000003E-2</v>
      </c>
      <c r="BS27" s="5">
        <f>P_R[[#This Row],[29+]]-P_R[[#This Row],[30+]]</f>
        <v>3.4459999999999991E-2</v>
      </c>
      <c r="BT27" s="5">
        <f>P_R[[#This Row],[30+]]-P_R[[#This Row],[31+]]</f>
        <v>3.173999999999999E-2</v>
      </c>
      <c r="BU27" s="5">
        <f>P_R[[#This Row],[31+]]-P_R[[#This Row],[32+]]</f>
        <v>2.6359999999999995E-2</v>
      </c>
      <c r="BV27" s="5">
        <f>P_R[[#This Row],[32+]]-P_R[[#This Row],[33+]]</f>
        <v>2.6220000000000021E-2</v>
      </c>
      <c r="BW27" s="5">
        <f>P_R[[#This Row],[33+]]-P_R[[#This Row],[34+]]</f>
        <v>2.3309999999999997E-2</v>
      </c>
      <c r="BX27" s="5">
        <f>P_R[[#This Row],[34+]]-P_R[[#This Row],[35+]]</f>
        <v>1.8729999999999997E-2</v>
      </c>
      <c r="BY27" s="5">
        <f>P_R[[#This Row],[35+]]-P_R[[#This Row],[36+]]</f>
        <v>1.8009999999999998E-2</v>
      </c>
      <c r="BZ27" s="5">
        <f>P_R[[#This Row],[36+]]-P_R[[#This Row],[37+]]</f>
        <v>1.5450000000000005E-2</v>
      </c>
      <c r="CA27" s="5">
        <f>P_R[[#This Row],[37+]]-P_R[[#This Row],[38+]]</f>
        <v>1.2009999999999993E-2</v>
      </c>
      <c r="CB27" s="5">
        <f>P_R[[#This Row],[38+]]-P_R[[#This Row],[39+]]</f>
        <v>1.1169999999999999E-2</v>
      </c>
      <c r="CC27" s="5">
        <f>P_R[[#This Row],[39+]]-P_R[[#This Row],[40+]]</f>
        <v>9.2500000000000013E-3</v>
      </c>
      <c r="CD27" s="5">
        <f>P_R[[#This Row],[40+]]-P_R[[#This Row],[41+]]</f>
        <v>6.9500000000000013E-3</v>
      </c>
      <c r="CE27" s="5">
        <f>P_R[[#This Row],[41+]]-P_R[[#This Row],[42+]]</f>
        <v>6.2499999999999986E-3</v>
      </c>
      <c r="CF27" s="5">
        <f>P_R[[#This Row],[42+]]-P_R[[#This Row],[43+]]</f>
        <v>5.000000000000001E-3</v>
      </c>
      <c r="CG27" s="5">
        <f>P_R[[#This Row],[43+]]-P_R[[#This Row],[44+]]</f>
        <v>3.96E-3</v>
      </c>
      <c r="CH27" s="5">
        <f>P_R[[#This Row],[44+]]-P_R[[#This Row],[45+]]</f>
        <v>2.8299999999999992E-3</v>
      </c>
      <c r="CI27" s="5">
        <f>P_R[[#This Row],[45+]]-P_R[[#This Row],[46+]]</f>
        <v>2.4400000000000012E-3</v>
      </c>
      <c r="CJ27" s="5">
        <f>P_R[[#This Row],[46+]]-P_R[[#This Row],[47+]]</f>
        <v>1.8699999999999993E-3</v>
      </c>
      <c r="CK27" s="5">
        <f>P_R[[#This Row],[47+]]-P_R[[#This Row],[48+]]</f>
        <v>1.2900000000000003E-3</v>
      </c>
      <c r="CL27" s="5">
        <f>P_R[[#This Row],[48+]]-P_R[[#This Row],[49+]]</f>
        <v>1.0699999999999998E-3</v>
      </c>
    </row>
    <row r="28" spans="1:90" x14ac:dyDescent="0.25">
      <c r="A28" s="10">
        <v>22400789</v>
      </c>
      <c r="B28" t="s">
        <v>235</v>
      </c>
      <c r="C28" t="s">
        <v>76</v>
      </c>
      <c r="D28" s="11">
        <v>0.79166666666666663</v>
      </c>
      <c r="E28" s="9" t="str">
        <f>HYPERLINK("https://www.nba.com/stats/player/202331/boxscores-traditional", "Paul George")</f>
        <v>Paul George</v>
      </c>
      <c r="F28">
        <v>13.4</v>
      </c>
      <c r="G28" s="4">
        <v>3.7199999999999998</v>
      </c>
      <c r="H28" s="3">
        <v>0.92647000000000002</v>
      </c>
      <c r="I28" s="3">
        <v>0.88100000000000001</v>
      </c>
      <c r="J28" s="3">
        <v>0.81859000000000004</v>
      </c>
      <c r="K28" s="3">
        <v>0.74214999999999998</v>
      </c>
      <c r="L28" s="3">
        <v>0.64802999999999999</v>
      </c>
      <c r="M28" s="3">
        <v>0.54379999999999995</v>
      </c>
      <c r="N28" s="3">
        <v>0.43643999999999999</v>
      </c>
      <c r="O28" s="3">
        <v>0.33360000000000001</v>
      </c>
      <c r="P28" s="3">
        <v>0.24196000000000001</v>
      </c>
      <c r="Q28" s="3">
        <v>0.16602</v>
      </c>
      <c r="R28" s="3">
        <v>0.10749</v>
      </c>
      <c r="S28" s="3">
        <v>6.5519999999999995E-2</v>
      </c>
      <c r="T28" s="3">
        <v>3.8359999999999998E-2</v>
      </c>
      <c r="U28" s="3">
        <v>2.068E-2</v>
      </c>
      <c r="V28" s="3">
        <v>1.044E-2</v>
      </c>
      <c r="W28" s="3">
        <v>4.9399999999999999E-3</v>
      </c>
      <c r="X28" s="3">
        <v>2.1900000000000001E-3</v>
      </c>
      <c r="Y28" s="3">
        <v>8.9999999999999998E-4</v>
      </c>
      <c r="Z28" s="3">
        <v>3.5E-4</v>
      </c>
      <c r="AA28" s="3">
        <v>1.2999999999999999E-4</v>
      </c>
      <c r="AB28" s="3">
        <v>4.0000000000000003E-5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P_R[[#This Row],[8+]]-P_R[[#This Row],[9+]]</f>
        <v>4.547000000000001E-2</v>
      </c>
      <c r="AY28" s="5">
        <f>P_R[[#This Row],[9+]]-P_R[[#This Row],[10+]]</f>
        <v>6.2409999999999966E-2</v>
      </c>
      <c r="AZ28" s="5">
        <f>P_R[[#This Row],[10+]]-P_R[[#This Row],[11+]]</f>
        <v>7.6440000000000063E-2</v>
      </c>
      <c r="BA28" s="5">
        <f>P_R[[#This Row],[11+]]-P_R[[#This Row],[12+]]</f>
        <v>9.4119999999999981E-2</v>
      </c>
      <c r="BB28" s="5">
        <f>P_R[[#This Row],[12+]]-P_R[[#This Row],[13+]]</f>
        <v>0.10423000000000004</v>
      </c>
      <c r="BC28" s="5">
        <f>P_R[[#This Row],[13+]]-P_R[[#This Row],[14+]]</f>
        <v>0.10735999999999996</v>
      </c>
      <c r="BD28" s="5">
        <f>P_R[[#This Row],[14+]]-P_R[[#This Row],[15+]]</f>
        <v>0.10283999999999999</v>
      </c>
      <c r="BE28" s="5">
        <f>P_R[[#This Row],[15+]]-P_R[[#This Row],[16+]]</f>
        <v>9.1639999999999999E-2</v>
      </c>
      <c r="BF28" s="5">
        <f>P_R[[#This Row],[16+]]-P_R[[#This Row],[17+]]</f>
        <v>7.5940000000000007E-2</v>
      </c>
      <c r="BG28" s="5">
        <f>P_R[[#This Row],[17+]]-P_R[[#This Row],[18+]]</f>
        <v>5.8529999999999999E-2</v>
      </c>
      <c r="BH28" s="5">
        <f>P_R[[#This Row],[18+]]-P_R[[#This Row],[19+]]</f>
        <v>4.1970000000000007E-2</v>
      </c>
      <c r="BI28" s="5">
        <f>P_R[[#This Row],[19+]]-P_R[[#This Row],[20+]]</f>
        <v>2.7159999999999997E-2</v>
      </c>
      <c r="BJ28" s="5">
        <f>P_R[[#This Row],[20+]]-P_R[[#This Row],[21+]]</f>
        <v>1.7679999999999998E-2</v>
      </c>
      <c r="BK28" s="5">
        <f>P_R[[#This Row],[21+]]-P_R[[#This Row],[22+]]</f>
        <v>1.0240000000000001E-2</v>
      </c>
      <c r="BL28" s="5">
        <f>P_R[[#This Row],[22+]]-P_R[[#This Row],[23+]]</f>
        <v>5.4999999999999997E-3</v>
      </c>
      <c r="BM28" s="5">
        <f>P_R[[#This Row],[23+]]-P_R[[#This Row],[24+]]</f>
        <v>2.7499999999999998E-3</v>
      </c>
      <c r="BN28" s="5">
        <f>P_R[[#This Row],[24+]]-P_R[[#This Row],[25+]]</f>
        <v>1.2900000000000001E-3</v>
      </c>
      <c r="BO28" s="5">
        <f>P_R[[#This Row],[25+]]-P_R[[#This Row],[26+]]</f>
        <v>5.4999999999999992E-4</v>
      </c>
      <c r="BP28" s="5">
        <f>P_R[[#This Row],[26+]]-P_R[[#This Row],[27+]]</f>
        <v>2.2000000000000001E-4</v>
      </c>
      <c r="BQ28" s="5">
        <f>P_R[[#This Row],[27+]]-P_R[[#This Row],[28+]]</f>
        <v>8.9999999999999992E-5</v>
      </c>
      <c r="BR28" s="5">
        <f>P_R[[#This Row],[28+]]-P_R[[#This Row],[29+]]</f>
        <v>4.0000000000000003E-5</v>
      </c>
      <c r="BS28" s="5">
        <f>P_R[[#This Row],[29+]]-P_R[[#This Row],[30+]]</f>
        <v>0</v>
      </c>
      <c r="BT28" s="5">
        <f>P_R[[#This Row],[30+]]-P_R[[#This Row],[31+]]</f>
        <v>0</v>
      </c>
      <c r="BU28" s="5">
        <f>P_R[[#This Row],[31+]]-P_R[[#This Row],[32+]]</f>
        <v>0</v>
      </c>
      <c r="BV28" s="5">
        <f>P_R[[#This Row],[32+]]-P_R[[#This Row],[33+]]</f>
        <v>0</v>
      </c>
      <c r="BW28" s="5">
        <f>P_R[[#This Row],[33+]]-P_R[[#This Row],[34+]]</f>
        <v>0</v>
      </c>
      <c r="BX28" s="5">
        <f>P_R[[#This Row],[34+]]-P_R[[#This Row],[35+]]</f>
        <v>0</v>
      </c>
      <c r="BY28" s="5">
        <f>P_R[[#This Row],[35+]]-P_R[[#This Row],[36+]]</f>
        <v>0</v>
      </c>
      <c r="BZ28" s="5">
        <f>P_R[[#This Row],[36+]]-P_R[[#This Row],[37+]]</f>
        <v>0</v>
      </c>
      <c r="CA28" s="5">
        <f>P_R[[#This Row],[37+]]-P_R[[#This Row],[38+]]</f>
        <v>0</v>
      </c>
      <c r="CB28" s="5">
        <f>P_R[[#This Row],[38+]]-P_R[[#This Row],[39+]]</f>
        <v>0</v>
      </c>
      <c r="CC28" s="5">
        <f>P_R[[#This Row],[39+]]-P_R[[#This Row],[40+]]</f>
        <v>0</v>
      </c>
      <c r="CD28" s="5">
        <f>P_R[[#This Row],[40+]]-P_R[[#This Row],[41+]]</f>
        <v>0</v>
      </c>
      <c r="CE28" s="5">
        <f>P_R[[#This Row],[41+]]-P_R[[#This Row],[42+]]</f>
        <v>0</v>
      </c>
      <c r="CF28" s="5">
        <f>P_R[[#This Row],[42+]]-P_R[[#This Row],[43+]]</f>
        <v>0</v>
      </c>
      <c r="CG28" s="5">
        <f>P_R[[#This Row],[43+]]-P_R[[#This Row],[44+]]</f>
        <v>0</v>
      </c>
      <c r="CH28" s="5">
        <f>P_R[[#This Row],[44+]]-P_R[[#This Row],[45+]]</f>
        <v>0</v>
      </c>
      <c r="CI28" s="5">
        <f>P_R[[#This Row],[45+]]-P_R[[#This Row],[46+]]</f>
        <v>0</v>
      </c>
      <c r="CJ28" s="5">
        <f>P_R[[#This Row],[46+]]-P_R[[#This Row],[47+]]</f>
        <v>0</v>
      </c>
      <c r="CK28" s="5">
        <f>P_R[[#This Row],[47+]]-P_R[[#This Row],[48+]]</f>
        <v>0</v>
      </c>
      <c r="CL28" s="5">
        <f>P_R[[#This Row],[48+]]-P_R[[#This Row],[49+]]</f>
        <v>0</v>
      </c>
    </row>
    <row r="29" spans="1:90" x14ac:dyDescent="0.25">
      <c r="A29" s="10">
        <v>22400789</v>
      </c>
      <c r="B29" t="s">
        <v>235</v>
      </c>
      <c r="C29" t="s">
        <v>76</v>
      </c>
      <c r="D29" s="11">
        <v>0.79166666666666663</v>
      </c>
      <c r="E29" s="9" t="str">
        <f>HYPERLINK("https://www.nba.com/stats/player/1627824/boxscores-traditional", "Guerschon Yabusele")</f>
        <v>Guerschon Yabusele</v>
      </c>
      <c r="F29">
        <v>17.2</v>
      </c>
      <c r="G29" s="4">
        <v>6.6150000000000002</v>
      </c>
      <c r="H29" s="3">
        <v>0.91774</v>
      </c>
      <c r="I29" s="3">
        <v>0.89251000000000003</v>
      </c>
      <c r="J29" s="3">
        <v>0.86214000000000002</v>
      </c>
      <c r="K29" s="3">
        <v>0.82638999999999996</v>
      </c>
      <c r="L29" s="3">
        <v>0.78524000000000005</v>
      </c>
      <c r="M29" s="3">
        <v>0.73565000000000003</v>
      </c>
      <c r="N29" s="3">
        <v>0.68439000000000005</v>
      </c>
      <c r="O29" s="3">
        <v>0.62929999999999997</v>
      </c>
      <c r="P29" s="3">
        <v>0.57142000000000004</v>
      </c>
      <c r="Q29" s="3">
        <v>0.51197000000000004</v>
      </c>
      <c r="R29" s="3">
        <v>0.45223999999999998</v>
      </c>
      <c r="S29" s="3">
        <v>0.39357999999999999</v>
      </c>
      <c r="T29" s="3">
        <v>0.33723999999999998</v>
      </c>
      <c r="U29" s="3">
        <v>0.28433999999999998</v>
      </c>
      <c r="V29" s="3">
        <v>0.23269999999999999</v>
      </c>
      <c r="W29" s="3">
        <v>0.18942999999999999</v>
      </c>
      <c r="X29" s="3">
        <v>0.15151000000000001</v>
      </c>
      <c r="Y29" s="3">
        <v>0.11899999999999999</v>
      </c>
      <c r="Z29" s="3">
        <v>9.1759999999999994E-2</v>
      </c>
      <c r="AA29" s="3">
        <v>6.9440000000000002E-2</v>
      </c>
      <c r="AB29" s="3">
        <v>5.1549999999999999E-2</v>
      </c>
      <c r="AC29" s="3">
        <v>3.7539999999999997E-2</v>
      </c>
      <c r="AD29" s="3">
        <v>2.6800000000000001E-2</v>
      </c>
      <c r="AE29" s="3">
        <v>1.831E-2</v>
      </c>
      <c r="AF29" s="3">
        <v>1.255E-2</v>
      </c>
      <c r="AG29" s="3">
        <v>8.4200000000000004E-3</v>
      </c>
      <c r="AH29" s="3">
        <v>5.5399999999999998E-3</v>
      </c>
      <c r="AI29" s="3">
        <v>3.5699999999999998E-3</v>
      </c>
      <c r="AJ29" s="3">
        <v>2.2599999999999999E-3</v>
      </c>
      <c r="AK29" s="3">
        <v>1.39E-3</v>
      </c>
      <c r="AL29" s="3">
        <v>8.4000000000000003E-4</v>
      </c>
      <c r="AM29" s="3">
        <v>4.8000000000000001E-4</v>
      </c>
      <c r="AN29" s="3">
        <v>2.7999999999999998E-4</v>
      </c>
      <c r="AO29" s="3">
        <v>1.6000000000000001E-4</v>
      </c>
      <c r="AP29" s="3">
        <v>9.0000000000000006E-5</v>
      </c>
      <c r="AQ29" s="3">
        <v>5.0000000000000002E-5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P_R[[#This Row],[8+]]-P_R[[#This Row],[9+]]</f>
        <v>2.5229999999999975E-2</v>
      </c>
      <c r="AY29" s="5">
        <f>P_R[[#This Row],[9+]]-P_R[[#This Row],[10+]]</f>
        <v>3.0370000000000008E-2</v>
      </c>
      <c r="AZ29" s="5">
        <f>P_R[[#This Row],[10+]]-P_R[[#This Row],[11+]]</f>
        <v>3.575000000000006E-2</v>
      </c>
      <c r="BA29" s="5">
        <f>P_R[[#This Row],[11+]]-P_R[[#This Row],[12+]]</f>
        <v>4.1149999999999909E-2</v>
      </c>
      <c r="BB29" s="5">
        <f>P_R[[#This Row],[12+]]-P_R[[#This Row],[13+]]</f>
        <v>4.9590000000000023E-2</v>
      </c>
      <c r="BC29" s="5">
        <f>P_R[[#This Row],[13+]]-P_R[[#This Row],[14+]]</f>
        <v>5.1259999999999972E-2</v>
      </c>
      <c r="BD29" s="5">
        <f>P_R[[#This Row],[14+]]-P_R[[#This Row],[15+]]</f>
        <v>5.5090000000000083E-2</v>
      </c>
      <c r="BE29" s="5">
        <f>P_R[[#This Row],[15+]]-P_R[[#This Row],[16+]]</f>
        <v>5.7879999999999932E-2</v>
      </c>
      <c r="BF29" s="5">
        <f>P_R[[#This Row],[16+]]-P_R[[#This Row],[17+]]</f>
        <v>5.9450000000000003E-2</v>
      </c>
      <c r="BG29" s="5">
        <f>P_R[[#This Row],[17+]]-P_R[[#This Row],[18+]]</f>
        <v>5.9730000000000061E-2</v>
      </c>
      <c r="BH29" s="5">
        <f>P_R[[#This Row],[18+]]-P_R[[#This Row],[19+]]</f>
        <v>5.865999999999999E-2</v>
      </c>
      <c r="BI29" s="5">
        <f>P_R[[#This Row],[19+]]-P_R[[#This Row],[20+]]</f>
        <v>5.6340000000000001E-2</v>
      </c>
      <c r="BJ29" s="5">
        <f>P_R[[#This Row],[20+]]-P_R[[#This Row],[21+]]</f>
        <v>5.2900000000000003E-2</v>
      </c>
      <c r="BK29" s="5">
        <f>P_R[[#This Row],[21+]]-P_R[[#This Row],[22+]]</f>
        <v>5.1639999999999991E-2</v>
      </c>
      <c r="BL29" s="5">
        <f>P_R[[#This Row],[22+]]-P_R[[#This Row],[23+]]</f>
        <v>4.3270000000000003E-2</v>
      </c>
      <c r="BM29" s="5">
        <f>P_R[[#This Row],[23+]]-P_R[[#This Row],[24+]]</f>
        <v>3.7919999999999981E-2</v>
      </c>
      <c r="BN29" s="5">
        <f>P_R[[#This Row],[24+]]-P_R[[#This Row],[25+]]</f>
        <v>3.2510000000000011E-2</v>
      </c>
      <c r="BO29" s="5">
        <f>P_R[[#This Row],[25+]]-P_R[[#This Row],[26+]]</f>
        <v>2.724E-2</v>
      </c>
      <c r="BP29" s="5">
        <f>P_R[[#This Row],[26+]]-P_R[[#This Row],[27+]]</f>
        <v>2.2319999999999993E-2</v>
      </c>
      <c r="BQ29" s="5">
        <f>P_R[[#This Row],[27+]]-P_R[[#This Row],[28+]]</f>
        <v>1.7890000000000003E-2</v>
      </c>
      <c r="BR29" s="5">
        <f>P_R[[#This Row],[28+]]-P_R[[#This Row],[29+]]</f>
        <v>1.4010000000000002E-2</v>
      </c>
      <c r="BS29" s="5">
        <f>P_R[[#This Row],[29+]]-P_R[[#This Row],[30+]]</f>
        <v>1.0739999999999996E-2</v>
      </c>
      <c r="BT29" s="5">
        <f>P_R[[#This Row],[30+]]-P_R[[#This Row],[31+]]</f>
        <v>8.490000000000001E-3</v>
      </c>
      <c r="BU29" s="5">
        <f>P_R[[#This Row],[31+]]-P_R[[#This Row],[32+]]</f>
        <v>5.7599999999999995E-3</v>
      </c>
      <c r="BV29" s="5">
        <f>P_R[[#This Row],[32+]]-P_R[[#This Row],[33+]]</f>
        <v>4.13E-3</v>
      </c>
      <c r="BW29" s="5">
        <f>P_R[[#This Row],[33+]]-P_R[[#This Row],[34+]]</f>
        <v>2.8800000000000006E-3</v>
      </c>
      <c r="BX29" s="5">
        <f>P_R[[#This Row],[34+]]-P_R[[#This Row],[35+]]</f>
        <v>1.97E-3</v>
      </c>
      <c r="BY29" s="5">
        <f>P_R[[#This Row],[35+]]-P_R[[#This Row],[36+]]</f>
        <v>1.31E-3</v>
      </c>
      <c r="BZ29" s="5">
        <f>P_R[[#This Row],[36+]]-P_R[[#This Row],[37+]]</f>
        <v>8.699999999999999E-4</v>
      </c>
      <c r="CA29" s="5">
        <f>P_R[[#This Row],[37+]]-P_R[[#This Row],[38+]]</f>
        <v>5.4999999999999992E-4</v>
      </c>
      <c r="CB29" s="5">
        <f>P_R[[#This Row],[38+]]-P_R[[#This Row],[39+]]</f>
        <v>3.6000000000000002E-4</v>
      </c>
      <c r="CC29" s="5">
        <f>P_R[[#This Row],[39+]]-P_R[[#This Row],[40+]]</f>
        <v>2.0000000000000004E-4</v>
      </c>
      <c r="CD29" s="5">
        <f>P_R[[#This Row],[40+]]-P_R[[#This Row],[41+]]</f>
        <v>1.1999999999999996E-4</v>
      </c>
      <c r="CE29" s="5">
        <f>P_R[[#This Row],[41+]]-P_R[[#This Row],[42+]]</f>
        <v>7.0000000000000007E-5</v>
      </c>
      <c r="CF29" s="5">
        <f>P_R[[#This Row],[42+]]-P_R[[#This Row],[43+]]</f>
        <v>4.0000000000000003E-5</v>
      </c>
      <c r="CG29" s="5">
        <f>P_R[[#This Row],[43+]]-P_R[[#This Row],[44+]]</f>
        <v>5.0000000000000002E-5</v>
      </c>
      <c r="CH29" s="5">
        <f>P_R[[#This Row],[44+]]-P_R[[#This Row],[45+]]</f>
        <v>0</v>
      </c>
      <c r="CI29" s="5">
        <f>P_R[[#This Row],[45+]]-P_R[[#This Row],[46+]]</f>
        <v>0</v>
      </c>
      <c r="CJ29" s="5">
        <f>P_R[[#This Row],[46+]]-P_R[[#This Row],[47+]]</f>
        <v>0</v>
      </c>
      <c r="CK29" s="5">
        <f>P_R[[#This Row],[47+]]-P_R[[#This Row],[48+]]</f>
        <v>0</v>
      </c>
      <c r="CL29" s="5">
        <f>P_R[[#This Row],[48+]]-P_R[[#This Row],[49+]]</f>
        <v>0</v>
      </c>
    </row>
    <row r="30" spans="1:90" x14ac:dyDescent="0.25">
      <c r="A30" s="10">
        <v>22400789</v>
      </c>
      <c r="B30" t="s">
        <v>235</v>
      </c>
      <c r="C30" t="s">
        <v>76</v>
      </c>
      <c r="D30" s="11">
        <v>0.79166666666666663</v>
      </c>
      <c r="E30" s="9" t="str">
        <f>HYPERLINK("https://www.nba.com/stats/player/1642348/boxscores-traditional", "Justin Edwards")</f>
        <v>Justin Edwards</v>
      </c>
      <c r="F30">
        <v>12.6</v>
      </c>
      <c r="G30" s="4">
        <v>3.323</v>
      </c>
      <c r="H30" s="3">
        <v>0.91620999999999997</v>
      </c>
      <c r="I30" s="3">
        <v>0.85992999999999997</v>
      </c>
      <c r="J30" s="3">
        <v>0.7823</v>
      </c>
      <c r="K30" s="3">
        <v>0.68439000000000005</v>
      </c>
      <c r="L30" s="3">
        <v>0.57142000000000004</v>
      </c>
      <c r="M30" s="3">
        <v>0.45223999999999998</v>
      </c>
      <c r="N30" s="3">
        <v>0.33723999999999998</v>
      </c>
      <c r="O30" s="3">
        <v>0.23576</v>
      </c>
      <c r="P30" s="3">
        <v>0.15386</v>
      </c>
      <c r="Q30" s="3">
        <v>9.3420000000000003E-2</v>
      </c>
      <c r="R30" s="3">
        <v>5.1549999999999999E-2</v>
      </c>
      <c r="S30" s="3">
        <v>2.6800000000000001E-2</v>
      </c>
      <c r="T30" s="3">
        <v>1.2869999999999999E-2</v>
      </c>
      <c r="U30" s="3">
        <v>5.7000000000000002E-3</v>
      </c>
      <c r="V30" s="3">
        <v>2.33E-3</v>
      </c>
      <c r="W30" s="3">
        <v>8.7000000000000001E-4</v>
      </c>
      <c r="X30" s="3">
        <v>2.9999999999999997E-4</v>
      </c>
      <c r="Y30" s="3">
        <v>1E-4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5.6279999999999997E-2</v>
      </c>
      <c r="AY30" s="5">
        <f>P_R[[#This Row],[9+]]-P_R[[#This Row],[10+]]</f>
        <v>7.7629999999999977E-2</v>
      </c>
      <c r="AZ30" s="5">
        <f>P_R[[#This Row],[10+]]-P_R[[#This Row],[11+]]</f>
        <v>9.7909999999999942E-2</v>
      </c>
      <c r="BA30" s="5">
        <f>P_R[[#This Row],[11+]]-P_R[[#This Row],[12+]]</f>
        <v>0.11297000000000001</v>
      </c>
      <c r="BB30" s="5">
        <f>P_R[[#This Row],[12+]]-P_R[[#This Row],[13+]]</f>
        <v>0.11918000000000006</v>
      </c>
      <c r="BC30" s="5">
        <f>P_R[[#This Row],[13+]]-P_R[[#This Row],[14+]]</f>
        <v>0.11499999999999999</v>
      </c>
      <c r="BD30" s="5">
        <f>P_R[[#This Row],[14+]]-P_R[[#This Row],[15+]]</f>
        <v>0.10147999999999999</v>
      </c>
      <c r="BE30" s="5">
        <f>P_R[[#This Row],[15+]]-P_R[[#This Row],[16+]]</f>
        <v>8.1900000000000001E-2</v>
      </c>
      <c r="BF30" s="5">
        <f>P_R[[#This Row],[16+]]-P_R[[#This Row],[17+]]</f>
        <v>6.0439999999999994E-2</v>
      </c>
      <c r="BG30" s="5">
        <f>P_R[[#This Row],[17+]]-P_R[[#This Row],[18+]]</f>
        <v>4.1870000000000004E-2</v>
      </c>
      <c r="BH30" s="5">
        <f>P_R[[#This Row],[18+]]-P_R[[#This Row],[19+]]</f>
        <v>2.4749999999999998E-2</v>
      </c>
      <c r="BI30" s="5">
        <f>P_R[[#This Row],[19+]]-P_R[[#This Row],[20+]]</f>
        <v>1.3930000000000001E-2</v>
      </c>
      <c r="BJ30" s="5">
        <f>P_R[[#This Row],[20+]]-P_R[[#This Row],[21+]]</f>
        <v>7.1699999999999993E-3</v>
      </c>
      <c r="BK30" s="5">
        <f>P_R[[#This Row],[21+]]-P_R[[#This Row],[22+]]</f>
        <v>3.3700000000000002E-3</v>
      </c>
      <c r="BL30" s="5">
        <f>P_R[[#This Row],[22+]]-P_R[[#This Row],[23+]]</f>
        <v>1.4599999999999999E-3</v>
      </c>
      <c r="BM30" s="5">
        <f>P_R[[#This Row],[23+]]-P_R[[#This Row],[24+]]</f>
        <v>5.6999999999999998E-4</v>
      </c>
      <c r="BN30" s="5">
        <f>P_R[[#This Row],[24+]]-P_R[[#This Row],[25+]]</f>
        <v>1.9999999999999998E-4</v>
      </c>
      <c r="BO30" s="5">
        <f>P_R[[#This Row],[25+]]-P_R[[#This Row],[26+]]</f>
        <v>1E-4</v>
      </c>
      <c r="BP30" s="5">
        <f>P_R[[#This Row],[26+]]-P_R[[#This Row],[27+]]</f>
        <v>0</v>
      </c>
      <c r="BQ30" s="5">
        <f>P_R[[#This Row],[27+]]-P_R[[#This Row],[28+]]</f>
        <v>0</v>
      </c>
      <c r="BR30" s="5">
        <f>P_R[[#This Row],[28+]]-P_R[[#This Row],[29+]]</f>
        <v>0</v>
      </c>
      <c r="BS30" s="5">
        <f>P_R[[#This Row],[29+]]-P_R[[#This Row],[30+]]</f>
        <v>0</v>
      </c>
      <c r="BT30" s="5">
        <f>P_R[[#This Row],[30+]]-P_R[[#This Row],[31+]]</f>
        <v>0</v>
      </c>
      <c r="BU30" s="5">
        <f>P_R[[#This Row],[31+]]-P_R[[#This Row],[32+]]</f>
        <v>0</v>
      </c>
      <c r="BV30" s="5">
        <f>P_R[[#This Row],[32+]]-P_R[[#This Row],[33+]]</f>
        <v>0</v>
      </c>
      <c r="BW30" s="5">
        <f>P_R[[#This Row],[33+]]-P_R[[#This Row],[34+]]</f>
        <v>0</v>
      </c>
      <c r="BX30" s="5">
        <f>P_R[[#This Row],[34+]]-P_R[[#This Row],[35+]]</f>
        <v>0</v>
      </c>
      <c r="BY30" s="5">
        <f>P_R[[#This Row],[35+]]-P_R[[#This Row],[36+]]</f>
        <v>0</v>
      </c>
      <c r="BZ30" s="5">
        <f>P_R[[#This Row],[36+]]-P_R[[#This Row],[37+]]</f>
        <v>0</v>
      </c>
      <c r="CA30" s="5">
        <f>P_R[[#This Row],[37+]]-P_R[[#This Row],[38+]]</f>
        <v>0</v>
      </c>
      <c r="CB30" s="5">
        <f>P_R[[#This Row],[38+]]-P_R[[#This Row],[39+]]</f>
        <v>0</v>
      </c>
      <c r="CC30" s="5">
        <f>P_R[[#This Row],[39+]]-P_R[[#This Row],[40+]]</f>
        <v>0</v>
      </c>
      <c r="CD30" s="5">
        <f>P_R[[#This Row],[40+]]-P_R[[#This Row],[41+]]</f>
        <v>0</v>
      </c>
      <c r="CE30" s="5">
        <f>P_R[[#This Row],[41+]]-P_R[[#This Row],[42+]]</f>
        <v>0</v>
      </c>
      <c r="CF30" s="5">
        <f>P_R[[#This Row],[42+]]-P_R[[#This Row],[43+]]</f>
        <v>0</v>
      </c>
      <c r="CG30" s="5">
        <f>P_R[[#This Row],[43+]]-P_R[[#This Row],[44+]]</f>
        <v>0</v>
      </c>
      <c r="CH30" s="5">
        <f>P_R[[#This Row],[44+]]-P_R[[#This Row],[45+]]</f>
        <v>0</v>
      </c>
      <c r="CI30" s="5">
        <f>P_R[[#This Row],[45+]]-P_R[[#This Row],[46+]]</f>
        <v>0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22400789</v>
      </c>
      <c r="B31" t="s">
        <v>235</v>
      </c>
      <c r="C31" t="s">
        <v>76</v>
      </c>
      <c r="D31" s="11">
        <v>0.79166666666666663</v>
      </c>
      <c r="E31" s="9" t="str">
        <f>HYPERLINK("https://www.nba.com/stats/player/203083/boxscores-traditional", "Andre Drummond")</f>
        <v>Andre Drummond</v>
      </c>
      <c r="F31">
        <v>12.6</v>
      </c>
      <c r="G31" s="4">
        <v>3.6109999999999998</v>
      </c>
      <c r="H31" s="3">
        <v>0.89795999999999998</v>
      </c>
      <c r="I31" s="3">
        <v>0.84133999999999998</v>
      </c>
      <c r="J31" s="3">
        <v>0.76424000000000003</v>
      </c>
      <c r="K31" s="3">
        <v>0.67003000000000001</v>
      </c>
      <c r="L31" s="3">
        <v>0.56749000000000005</v>
      </c>
      <c r="M31" s="3">
        <v>0.45619999999999999</v>
      </c>
      <c r="N31" s="3">
        <v>0.34827000000000002</v>
      </c>
      <c r="O31" s="3">
        <v>0.25463000000000002</v>
      </c>
      <c r="P31" s="3">
        <v>0.17360999999999999</v>
      </c>
      <c r="Q31" s="3">
        <v>0.11123</v>
      </c>
      <c r="R31" s="3">
        <v>6.6809999999999994E-2</v>
      </c>
      <c r="S31" s="3">
        <v>3.8359999999999998E-2</v>
      </c>
      <c r="T31" s="3">
        <v>2.018E-2</v>
      </c>
      <c r="U31" s="3">
        <v>9.9000000000000008E-3</v>
      </c>
      <c r="V31" s="3">
        <v>4.6600000000000001E-3</v>
      </c>
      <c r="W31" s="3">
        <v>1.99E-3</v>
      </c>
      <c r="X31" s="3">
        <v>7.9000000000000001E-4</v>
      </c>
      <c r="Y31" s="3">
        <v>2.9999999999999997E-4</v>
      </c>
      <c r="Z31" s="3">
        <v>1E-4</v>
      </c>
      <c r="AA31" s="3">
        <v>3.0000000000000001E-5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5.6620000000000004E-2</v>
      </c>
      <c r="AY31" s="5">
        <f>P_R[[#This Row],[9+]]-P_R[[#This Row],[10+]]</f>
        <v>7.7099999999999946E-2</v>
      </c>
      <c r="AZ31" s="5">
        <f>P_R[[#This Row],[10+]]-P_R[[#This Row],[11+]]</f>
        <v>9.4210000000000016E-2</v>
      </c>
      <c r="BA31" s="5">
        <f>P_R[[#This Row],[11+]]-P_R[[#This Row],[12+]]</f>
        <v>0.10253999999999996</v>
      </c>
      <c r="BB31" s="5">
        <f>P_R[[#This Row],[12+]]-P_R[[#This Row],[13+]]</f>
        <v>0.11129000000000006</v>
      </c>
      <c r="BC31" s="5">
        <f>P_R[[#This Row],[13+]]-P_R[[#This Row],[14+]]</f>
        <v>0.10792999999999997</v>
      </c>
      <c r="BD31" s="5">
        <f>P_R[[#This Row],[14+]]-P_R[[#This Row],[15+]]</f>
        <v>9.3640000000000001E-2</v>
      </c>
      <c r="BE31" s="5">
        <f>P_R[[#This Row],[15+]]-P_R[[#This Row],[16+]]</f>
        <v>8.1020000000000036E-2</v>
      </c>
      <c r="BF31" s="5">
        <f>P_R[[#This Row],[16+]]-P_R[[#This Row],[17+]]</f>
        <v>6.2379999999999991E-2</v>
      </c>
      <c r="BG31" s="5">
        <f>P_R[[#This Row],[17+]]-P_R[[#This Row],[18+]]</f>
        <v>4.4420000000000001E-2</v>
      </c>
      <c r="BH31" s="5">
        <f>P_R[[#This Row],[18+]]-P_R[[#This Row],[19+]]</f>
        <v>2.8449999999999996E-2</v>
      </c>
      <c r="BI31" s="5">
        <f>P_R[[#This Row],[19+]]-P_R[[#This Row],[20+]]</f>
        <v>1.8179999999999998E-2</v>
      </c>
      <c r="BJ31" s="5">
        <f>P_R[[#This Row],[20+]]-P_R[[#This Row],[21+]]</f>
        <v>1.0279999999999999E-2</v>
      </c>
      <c r="BK31" s="5">
        <f>P_R[[#This Row],[21+]]-P_R[[#This Row],[22+]]</f>
        <v>5.2400000000000007E-3</v>
      </c>
      <c r="BL31" s="5">
        <f>P_R[[#This Row],[22+]]-P_R[[#This Row],[23+]]</f>
        <v>2.6700000000000001E-3</v>
      </c>
      <c r="BM31" s="5">
        <f>P_R[[#This Row],[23+]]-P_R[[#This Row],[24+]]</f>
        <v>1.2000000000000001E-3</v>
      </c>
      <c r="BN31" s="5">
        <f>P_R[[#This Row],[24+]]-P_R[[#This Row],[25+]]</f>
        <v>4.8999999999999998E-4</v>
      </c>
      <c r="BO31" s="5">
        <f>P_R[[#This Row],[25+]]-P_R[[#This Row],[26+]]</f>
        <v>1.9999999999999998E-4</v>
      </c>
      <c r="BP31" s="5">
        <f>P_R[[#This Row],[26+]]-P_R[[#This Row],[27+]]</f>
        <v>7.0000000000000007E-5</v>
      </c>
      <c r="BQ31" s="5">
        <f>P_R[[#This Row],[27+]]-P_R[[#This Row],[28+]]</f>
        <v>3.0000000000000001E-5</v>
      </c>
      <c r="BR31" s="5">
        <f>P_R[[#This Row],[28+]]-P_R[[#This Row],[29+]]</f>
        <v>0</v>
      </c>
      <c r="BS31" s="5">
        <f>P_R[[#This Row],[29+]]-P_R[[#This Row],[30+]]</f>
        <v>0</v>
      </c>
      <c r="BT31" s="5">
        <f>P_R[[#This Row],[30+]]-P_R[[#This Row],[31+]]</f>
        <v>0</v>
      </c>
      <c r="BU31" s="5">
        <f>P_R[[#This Row],[31+]]-P_R[[#This Row],[32+]]</f>
        <v>0</v>
      </c>
      <c r="BV31" s="5">
        <f>P_R[[#This Row],[32+]]-P_R[[#This Row],[33+]]</f>
        <v>0</v>
      </c>
      <c r="BW31" s="5">
        <f>P_R[[#This Row],[33+]]-P_R[[#This Row],[34+]]</f>
        <v>0</v>
      </c>
      <c r="BX31" s="5">
        <f>P_R[[#This Row],[34+]]-P_R[[#This Row],[35+]]</f>
        <v>0</v>
      </c>
      <c r="BY31" s="5">
        <f>P_R[[#This Row],[35+]]-P_R[[#This Row],[36+]]</f>
        <v>0</v>
      </c>
      <c r="BZ31" s="5">
        <f>P_R[[#This Row],[36+]]-P_R[[#This Row],[37+]]</f>
        <v>0</v>
      </c>
      <c r="CA31" s="5">
        <f>P_R[[#This Row],[37+]]-P_R[[#This Row],[38+]]</f>
        <v>0</v>
      </c>
      <c r="CB31" s="5">
        <f>P_R[[#This Row],[38+]]-P_R[[#This Row],[39+]]</f>
        <v>0</v>
      </c>
      <c r="CC31" s="5">
        <f>P_R[[#This Row],[39+]]-P_R[[#This Row],[40+]]</f>
        <v>0</v>
      </c>
      <c r="CD31" s="5">
        <f>P_R[[#This Row],[40+]]-P_R[[#This Row],[41+]]</f>
        <v>0</v>
      </c>
      <c r="CE31" s="5">
        <f>P_R[[#This Row],[41+]]-P_R[[#This Row],[42+]]</f>
        <v>0</v>
      </c>
      <c r="CF31" s="5">
        <f>P_R[[#This Row],[42+]]-P_R[[#This Row],[43+]]</f>
        <v>0</v>
      </c>
      <c r="CG31" s="5">
        <f>P_R[[#This Row],[43+]]-P_R[[#This Row],[44+]]</f>
        <v>0</v>
      </c>
      <c r="CH31" s="5">
        <f>P_R[[#This Row],[44+]]-P_R[[#This Row],[45+]]</f>
        <v>0</v>
      </c>
      <c r="CI31" s="5">
        <f>P_R[[#This Row],[45+]]-P_R[[#This Row],[46+]]</f>
        <v>0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22400789</v>
      </c>
      <c r="B32" t="s">
        <v>235</v>
      </c>
      <c r="C32" t="s">
        <v>76</v>
      </c>
      <c r="D32" s="11">
        <v>0.79166666666666663</v>
      </c>
      <c r="E32" s="9" t="str">
        <f>HYPERLINK("https://www.nba.com/stats/player/1630215/boxscores-traditional", "Jared Butler")</f>
        <v>Jared Butler</v>
      </c>
      <c r="F32">
        <v>12.67</v>
      </c>
      <c r="G32" s="4">
        <v>4.4969999999999999</v>
      </c>
      <c r="H32" s="3">
        <v>0.85082999999999998</v>
      </c>
      <c r="I32" s="3">
        <v>0.79388999999999998</v>
      </c>
      <c r="J32" s="3">
        <v>0.72240000000000004</v>
      </c>
      <c r="K32" s="3">
        <v>0.64431000000000005</v>
      </c>
      <c r="L32" s="3">
        <v>0.55962000000000001</v>
      </c>
      <c r="M32" s="3">
        <v>0.47210000000000002</v>
      </c>
      <c r="N32" s="3">
        <v>0.38208999999999999</v>
      </c>
      <c r="O32" s="3">
        <v>0.30153000000000002</v>
      </c>
      <c r="P32" s="3">
        <v>0.22964999999999999</v>
      </c>
      <c r="Q32" s="3">
        <v>0.16853000000000001</v>
      </c>
      <c r="R32" s="3">
        <v>0.11702</v>
      </c>
      <c r="S32" s="3">
        <v>7.9269999999999993E-2</v>
      </c>
      <c r="T32" s="3">
        <v>5.1549999999999999E-2</v>
      </c>
      <c r="U32" s="3">
        <v>3.2160000000000001E-2</v>
      </c>
      <c r="V32" s="3">
        <v>1.9230000000000001E-2</v>
      </c>
      <c r="W32" s="3">
        <v>1.072E-2</v>
      </c>
      <c r="X32" s="3">
        <v>5.8700000000000002E-3</v>
      </c>
      <c r="Y32" s="3">
        <v>3.0699999999999998E-3</v>
      </c>
      <c r="Z32" s="3">
        <v>1.5399999999999999E-3</v>
      </c>
      <c r="AA32" s="3">
        <v>7.1000000000000002E-4</v>
      </c>
      <c r="AB32" s="3">
        <v>3.2000000000000003E-4</v>
      </c>
      <c r="AC32" s="3">
        <v>1.3999999999999999E-4</v>
      </c>
      <c r="AD32" s="3">
        <v>6.0000000000000002E-5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P_R[[#This Row],[8+]]-P_R[[#This Row],[9+]]</f>
        <v>5.6939999999999991E-2</v>
      </c>
      <c r="AY32" s="5">
        <f>P_R[[#This Row],[9+]]-P_R[[#This Row],[10+]]</f>
        <v>7.1489999999999942E-2</v>
      </c>
      <c r="AZ32" s="5">
        <f>P_R[[#This Row],[10+]]-P_R[[#This Row],[11+]]</f>
        <v>7.8089999999999993E-2</v>
      </c>
      <c r="BA32" s="5">
        <f>P_R[[#This Row],[11+]]-P_R[[#This Row],[12+]]</f>
        <v>8.4690000000000043E-2</v>
      </c>
      <c r="BB32" s="5">
        <f>P_R[[#This Row],[12+]]-P_R[[#This Row],[13+]]</f>
        <v>8.7519999999999987E-2</v>
      </c>
      <c r="BC32" s="5">
        <f>P_R[[#This Row],[13+]]-P_R[[#This Row],[14+]]</f>
        <v>9.0010000000000034E-2</v>
      </c>
      <c r="BD32" s="5">
        <f>P_R[[#This Row],[14+]]-P_R[[#This Row],[15+]]</f>
        <v>8.0559999999999965E-2</v>
      </c>
      <c r="BE32" s="5">
        <f>P_R[[#This Row],[15+]]-P_R[[#This Row],[16+]]</f>
        <v>7.1880000000000027E-2</v>
      </c>
      <c r="BF32" s="5">
        <f>P_R[[#This Row],[16+]]-P_R[[#This Row],[17+]]</f>
        <v>6.111999999999998E-2</v>
      </c>
      <c r="BG32" s="5">
        <f>P_R[[#This Row],[17+]]-P_R[[#This Row],[18+]]</f>
        <v>5.1510000000000014E-2</v>
      </c>
      <c r="BH32" s="5">
        <f>P_R[[#This Row],[18+]]-P_R[[#This Row],[19+]]</f>
        <v>3.7750000000000006E-2</v>
      </c>
      <c r="BI32" s="5">
        <f>P_R[[#This Row],[19+]]-P_R[[#This Row],[20+]]</f>
        <v>2.7719999999999995E-2</v>
      </c>
      <c r="BJ32" s="5">
        <f>P_R[[#This Row],[20+]]-P_R[[#This Row],[21+]]</f>
        <v>1.9389999999999998E-2</v>
      </c>
      <c r="BK32" s="5">
        <f>P_R[[#This Row],[21+]]-P_R[[#This Row],[22+]]</f>
        <v>1.2930000000000001E-2</v>
      </c>
      <c r="BL32" s="5">
        <f>P_R[[#This Row],[22+]]-P_R[[#This Row],[23+]]</f>
        <v>8.5100000000000002E-3</v>
      </c>
      <c r="BM32" s="5">
        <f>P_R[[#This Row],[23+]]-P_R[[#This Row],[24+]]</f>
        <v>4.8500000000000001E-3</v>
      </c>
      <c r="BN32" s="5">
        <f>P_R[[#This Row],[24+]]-P_R[[#This Row],[25+]]</f>
        <v>2.8000000000000004E-3</v>
      </c>
      <c r="BO32" s="5">
        <f>P_R[[#This Row],[25+]]-P_R[[#This Row],[26+]]</f>
        <v>1.5299999999999999E-3</v>
      </c>
      <c r="BP32" s="5">
        <f>P_R[[#This Row],[26+]]-P_R[[#This Row],[27+]]</f>
        <v>8.299999999999999E-4</v>
      </c>
      <c r="BQ32" s="5">
        <f>P_R[[#This Row],[27+]]-P_R[[#This Row],[28+]]</f>
        <v>3.8999999999999999E-4</v>
      </c>
      <c r="BR32" s="5">
        <f>P_R[[#This Row],[28+]]-P_R[[#This Row],[29+]]</f>
        <v>1.8000000000000004E-4</v>
      </c>
      <c r="BS32" s="5">
        <f>P_R[[#This Row],[29+]]-P_R[[#This Row],[30+]]</f>
        <v>7.9999999999999993E-5</v>
      </c>
      <c r="BT32" s="5">
        <f>P_R[[#This Row],[30+]]-P_R[[#This Row],[31+]]</f>
        <v>6.0000000000000002E-5</v>
      </c>
      <c r="BU32" s="5">
        <f>P_R[[#This Row],[31+]]-P_R[[#This Row],[32+]]</f>
        <v>0</v>
      </c>
      <c r="BV32" s="5">
        <f>P_R[[#This Row],[32+]]-P_R[[#This Row],[33+]]</f>
        <v>0</v>
      </c>
      <c r="BW32" s="5">
        <f>P_R[[#This Row],[33+]]-P_R[[#This Row],[34+]]</f>
        <v>0</v>
      </c>
      <c r="BX32" s="5">
        <f>P_R[[#This Row],[34+]]-P_R[[#This Row],[35+]]</f>
        <v>0</v>
      </c>
      <c r="BY32" s="5">
        <f>P_R[[#This Row],[35+]]-P_R[[#This Row],[36+]]</f>
        <v>0</v>
      </c>
      <c r="BZ32" s="5">
        <f>P_R[[#This Row],[36+]]-P_R[[#This Row],[37+]]</f>
        <v>0</v>
      </c>
      <c r="CA32" s="5">
        <f>P_R[[#This Row],[37+]]-P_R[[#This Row],[38+]]</f>
        <v>0</v>
      </c>
      <c r="CB32" s="5">
        <f>P_R[[#This Row],[38+]]-P_R[[#This Row],[39+]]</f>
        <v>0</v>
      </c>
      <c r="CC32" s="5">
        <f>P_R[[#This Row],[39+]]-P_R[[#This Row],[40+]]</f>
        <v>0</v>
      </c>
      <c r="CD32" s="5">
        <f>P_R[[#This Row],[40+]]-P_R[[#This Row],[41+]]</f>
        <v>0</v>
      </c>
      <c r="CE32" s="5">
        <f>P_R[[#This Row],[41+]]-P_R[[#This Row],[42+]]</f>
        <v>0</v>
      </c>
      <c r="CF32" s="5">
        <f>P_R[[#This Row],[42+]]-P_R[[#This Row],[43+]]</f>
        <v>0</v>
      </c>
      <c r="CG32" s="5">
        <f>P_R[[#This Row],[43+]]-P_R[[#This Row],[44+]]</f>
        <v>0</v>
      </c>
      <c r="CH32" s="5">
        <f>P_R[[#This Row],[44+]]-P_R[[#This Row],[45+]]</f>
        <v>0</v>
      </c>
      <c r="CI32" s="5">
        <f>P_R[[#This Row],[45+]]-P_R[[#This Row],[46+]]</f>
        <v>0</v>
      </c>
      <c r="CJ32" s="5">
        <f>P_R[[#This Row],[46+]]-P_R[[#This Row],[47+]]</f>
        <v>0</v>
      </c>
      <c r="CK32" s="5">
        <f>P_R[[#This Row],[47+]]-P_R[[#This Row],[48+]]</f>
        <v>0</v>
      </c>
      <c r="CL32" s="5">
        <f>P_R[[#This Row],[48+]]-P_R[[#This Row],[49+]]</f>
        <v>0</v>
      </c>
    </row>
    <row r="33" spans="1:90" x14ac:dyDescent="0.25">
      <c r="A33" s="10">
        <v>22400789</v>
      </c>
      <c r="B33" t="s">
        <v>235</v>
      </c>
      <c r="C33" t="s">
        <v>76</v>
      </c>
      <c r="D33" s="11">
        <v>0.79166666666666663</v>
      </c>
      <c r="E33" s="9" t="str">
        <f>HYPERLINK("https://www.nba.com/stats/player/1642272/boxscores-traditional", "Jared McCain")</f>
        <v>Jared McCain</v>
      </c>
      <c r="F33">
        <v>15</v>
      </c>
      <c r="G33" s="4">
        <v>8.9220000000000006</v>
      </c>
      <c r="H33" s="3">
        <v>0.7823</v>
      </c>
      <c r="I33" s="3">
        <v>0.74856999999999996</v>
      </c>
      <c r="J33" s="3">
        <v>0.71226</v>
      </c>
      <c r="K33" s="3">
        <v>0.67364000000000002</v>
      </c>
      <c r="L33" s="3">
        <v>0.63307000000000002</v>
      </c>
      <c r="M33" s="3">
        <v>0.58706000000000003</v>
      </c>
      <c r="N33" s="3">
        <v>0.54379999999999995</v>
      </c>
      <c r="O33" s="3">
        <v>0.5</v>
      </c>
      <c r="P33" s="3">
        <v>0.45619999999999999</v>
      </c>
      <c r="Q33" s="3">
        <v>0.41293999999999997</v>
      </c>
      <c r="R33" s="3">
        <v>0.36692999999999998</v>
      </c>
      <c r="S33" s="3">
        <v>0.32635999999999998</v>
      </c>
      <c r="T33" s="3">
        <v>0.28774</v>
      </c>
      <c r="U33" s="3">
        <v>0.25142999999999999</v>
      </c>
      <c r="V33" s="3">
        <v>0.2177</v>
      </c>
      <c r="W33" s="3">
        <v>0.18406</v>
      </c>
      <c r="X33" s="3">
        <v>0.15625</v>
      </c>
      <c r="Y33" s="3">
        <v>0.13136</v>
      </c>
      <c r="Z33" s="3">
        <v>0.10935</v>
      </c>
      <c r="AA33" s="3">
        <v>9.0120000000000006E-2</v>
      </c>
      <c r="AB33" s="3">
        <v>7.2150000000000006E-2</v>
      </c>
      <c r="AC33" s="3">
        <v>5.8209999999999998E-2</v>
      </c>
      <c r="AD33" s="3">
        <v>4.648E-2</v>
      </c>
      <c r="AE33" s="3">
        <v>3.6729999999999999E-2</v>
      </c>
      <c r="AF33" s="3">
        <v>2.8070000000000001E-2</v>
      </c>
      <c r="AG33" s="3">
        <v>2.1690000000000001E-2</v>
      </c>
      <c r="AH33" s="3">
        <v>1.6590000000000001E-2</v>
      </c>
      <c r="AI33" s="3">
        <v>1.255E-2</v>
      </c>
      <c r="AJ33" s="3">
        <v>9.3900000000000008E-3</v>
      </c>
      <c r="AK33" s="3">
        <v>6.7600000000000004E-3</v>
      </c>
      <c r="AL33" s="3">
        <v>4.9399999999999999E-3</v>
      </c>
      <c r="AM33" s="3">
        <v>3.5699999999999998E-3</v>
      </c>
      <c r="AN33" s="3">
        <v>2.5600000000000002E-3</v>
      </c>
      <c r="AO33" s="3">
        <v>1.81E-3</v>
      </c>
      <c r="AP33" s="3">
        <v>1.2199999999999999E-3</v>
      </c>
      <c r="AQ33" s="3">
        <v>8.4000000000000003E-4</v>
      </c>
      <c r="AR33" s="3">
        <v>5.8E-4</v>
      </c>
      <c r="AS33" s="3">
        <v>3.8999999999999999E-4</v>
      </c>
      <c r="AT33" s="3">
        <v>2.5999999999999998E-4</v>
      </c>
      <c r="AU33" s="3">
        <v>1.7000000000000001E-4</v>
      </c>
      <c r="AV33" s="3">
        <v>1.1E-4</v>
      </c>
      <c r="AW33" s="3">
        <v>6.9999999999999994E-5</v>
      </c>
      <c r="AX33" s="5">
        <f>P_R[[#This Row],[8+]]-P_R[[#This Row],[9+]]</f>
        <v>3.3730000000000038E-2</v>
      </c>
      <c r="AY33" s="5">
        <f>P_R[[#This Row],[9+]]-P_R[[#This Row],[10+]]</f>
        <v>3.6309999999999953E-2</v>
      </c>
      <c r="AZ33" s="5">
        <f>P_R[[#This Row],[10+]]-P_R[[#This Row],[11+]]</f>
        <v>3.8619999999999988E-2</v>
      </c>
      <c r="BA33" s="5">
        <f>P_R[[#This Row],[11+]]-P_R[[#This Row],[12+]]</f>
        <v>4.0569999999999995E-2</v>
      </c>
      <c r="BB33" s="5">
        <f>P_R[[#This Row],[12+]]-P_R[[#This Row],[13+]]</f>
        <v>4.6009999999999995E-2</v>
      </c>
      <c r="BC33" s="5">
        <f>P_R[[#This Row],[13+]]-P_R[[#This Row],[14+]]</f>
        <v>4.3260000000000076E-2</v>
      </c>
      <c r="BD33" s="5">
        <f>P_R[[#This Row],[14+]]-P_R[[#This Row],[15+]]</f>
        <v>4.379999999999995E-2</v>
      </c>
      <c r="BE33" s="5">
        <f>P_R[[#This Row],[15+]]-P_R[[#This Row],[16+]]</f>
        <v>4.3800000000000006E-2</v>
      </c>
      <c r="BF33" s="5">
        <f>P_R[[#This Row],[16+]]-P_R[[#This Row],[17+]]</f>
        <v>4.3260000000000021E-2</v>
      </c>
      <c r="BG33" s="5">
        <f>P_R[[#This Row],[17+]]-P_R[[#This Row],[18+]]</f>
        <v>4.6009999999999995E-2</v>
      </c>
      <c r="BH33" s="5">
        <f>P_R[[#This Row],[18+]]-P_R[[#This Row],[19+]]</f>
        <v>4.0569999999999995E-2</v>
      </c>
      <c r="BI33" s="5">
        <f>P_R[[#This Row],[19+]]-P_R[[#This Row],[20+]]</f>
        <v>3.8619999999999988E-2</v>
      </c>
      <c r="BJ33" s="5">
        <f>P_R[[#This Row],[20+]]-P_R[[#This Row],[21+]]</f>
        <v>3.6310000000000009E-2</v>
      </c>
      <c r="BK33" s="5">
        <f>P_R[[#This Row],[21+]]-P_R[[#This Row],[22+]]</f>
        <v>3.3729999999999982E-2</v>
      </c>
      <c r="BL33" s="5">
        <f>P_R[[#This Row],[22+]]-P_R[[#This Row],[23+]]</f>
        <v>3.3640000000000003E-2</v>
      </c>
      <c r="BM33" s="5">
        <f>P_R[[#This Row],[23+]]-P_R[[#This Row],[24+]]</f>
        <v>2.7810000000000001E-2</v>
      </c>
      <c r="BN33" s="5">
        <f>P_R[[#This Row],[24+]]-P_R[[#This Row],[25+]]</f>
        <v>2.4889999999999995E-2</v>
      </c>
      <c r="BO33" s="5">
        <f>P_R[[#This Row],[25+]]-P_R[[#This Row],[26+]]</f>
        <v>2.2010000000000002E-2</v>
      </c>
      <c r="BP33" s="5">
        <f>P_R[[#This Row],[26+]]-P_R[[#This Row],[27+]]</f>
        <v>1.9229999999999997E-2</v>
      </c>
      <c r="BQ33" s="5">
        <f>P_R[[#This Row],[27+]]-P_R[[#This Row],[28+]]</f>
        <v>1.797E-2</v>
      </c>
      <c r="BR33" s="5">
        <f>P_R[[#This Row],[28+]]-P_R[[#This Row],[29+]]</f>
        <v>1.3940000000000008E-2</v>
      </c>
      <c r="BS33" s="5">
        <f>P_R[[#This Row],[29+]]-P_R[[#This Row],[30+]]</f>
        <v>1.1729999999999997E-2</v>
      </c>
      <c r="BT33" s="5">
        <f>P_R[[#This Row],[30+]]-P_R[[#This Row],[31+]]</f>
        <v>9.7500000000000017E-3</v>
      </c>
      <c r="BU33" s="5">
        <f>P_R[[#This Row],[31+]]-P_R[[#This Row],[32+]]</f>
        <v>8.6599999999999976E-3</v>
      </c>
      <c r="BV33" s="5">
        <f>P_R[[#This Row],[32+]]-P_R[[#This Row],[33+]]</f>
        <v>6.3800000000000003E-3</v>
      </c>
      <c r="BW33" s="5">
        <f>P_R[[#This Row],[33+]]-P_R[[#This Row],[34+]]</f>
        <v>5.1000000000000004E-3</v>
      </c>
      <c r="BX33" s="5">
        <f>P_R[[#This Row],[34+]]-P_R[[#This Row],[35+]]</f>
        <v>4.0400000000000002E-3</v>
      </c>
      <c r="BY33" s="5">
        <f>P_R[[#This Row],[35+]]-P_R[[#This Row],[36+]]</f>
        <v>3.1599999999999996E-3</v>
      </c>
      <c r="BZ33" s="5">
        <f>P_R[[#This Row],[36+]]-P_R[[#This Row],[37+]]</f>
        <v>2.6300000000000004E-3</v>
      </c>
      <c r="CA33" s="5">
        <f>P_R[[#This Row],[37+]]-P_R[[#This Row],[38+]]</f>
        <v>1.8200000000000004E-3</v>
      </c>
      <c r="CB33" s="5">
        <f>P_R[[#This Row],[38+]]-P_R[[#This Row],[39+]]</f>
        <v>1.3700000000000001E-3</v>
      </c>
      <c r="CC33" s="5">
        <f>P_R[[#This Row],[39+]]-P_R[[#This Row],[40+]]</f>
        <v>1.0099999999999996E-3</v>
      </c>
      <c r="CD33" s="5">
        <f>P_R[[#This Row],[40+]]-P_R[[#This Row],[41+]]</f>
        <v>7.5000000000000023E-4</v>
      </c>
      <c r="CE33" s="5">
        <f>P_R[[#This Row],[41+]]-P_R[[#This Row],[42+]]</f>
        <v>5.9000000000000003E-4</v>
      </c>
      <c r="CF33" s="5">
        <f>P_R[[#This Row],[42+]]-P_R[[#This Row],[43+]]</f>
        <v>3.7999999999999991E-4</v>
      </c>
      <c r="CG33" s="5">
        <f>P_R[[#This Row],[43+]]-P_R[[#This Row],[44+]]</f>
        <v>2.6000000000000003E-4</v>
      </c>
      <c r="CH33" s="5">
        <f>P_R[[#This Row],[44+]]-P_R[[#This Row],[45+]]</f>
        <v>1.9000000000000001E-4</v>
      </c>
      <c r="CI33" s="5">
        <f>P_R[[#This Row],[45+]]-P_R[[#This Row],[46+]]</f>
        <v>1.3000000000000002E-4</v>
      </c>
      <c r="CJ33" s="5">
        <f>P_R[[#This Row],[46+]]-P_R[[#This Row],[47+]]</f>
        <v>8.9999999999999965E-5</v>
      </c>
      <c r="CK33" s="5">
        <f>P_R[[#This Row],[47+]]-P_R[[#This Row],[48+]]</f>
        <v>6.0000000000000008E-5</v>
      </c>
      <c r="CL33" s="5">
        <f>P_R[[#This Row],[48+]]-P_R[[#This Row],[49+]]</f>
        <v>4.000000000000001E-5</v>
      </c>
    </row>
    <row r="34" spans="1:90" x14ac:dyDescent="0.25">
      <c r="A34" s="10">
        <v>22400789</v>
      </c>
      <c r="B34" t="s">
        <v>235</v>
      </c>
      <c r="C34" t="s">
        <v>76</v>
      </c>
      <c r="D34" s="11">
        <v>0.79166666666666663</v>
      </c>
      <c r="E34" s="9" t="str">
        <f>HYPERLINK("https://www.nba.com/stats/player/1628997/boxscores-traditional", "Caleb Martin")</f>
        <v>Caleb Martin</v>
      </c>
      <c r="F34">
        <v>11.8</v>
      </c>
      <c r="G34" s="4">
        <v>6.431</v>
      </c>
      <c r="H34" s="3">
        <v>0.72240000000000004</v>
      </c>
      <c r="I34" s="3">
        <v>0.67003000000000001</v>
      </c>
      <c r="J34" s="3">
        <v>0.61026000000000002</v>
      </c>
      <c r="K34" s="3">
        <v>0.54776000000000002</v>
      </c>
      <c r="L34" s="3">
        <v>0.48803000000000002</v>
      </c>
      <c r="M34" s="3">
        <v>0.42465000000000003</v>
      </c>
      <c r="N34" s="3">
        <v>0.36692999999999998</v>
      </c>
      <c r="O34" s="3">
        <v>0.30853999999999998</v>
      </c>
      <c r="P34" s="3">
        <v>0.25785000000000002</v>
      </c>
      <c r="Q34" s="3">
        <v>0.20896999999999999</v>
      </c>
      <c r="R34" s="3">
        <v>0.16853000000000001</v>
      </c>
      <c r="S34" s="3">
        <v>0.13136</v>
      </c>
      <c r="T34" s="3">
        <v>0.10027</v>
      </c>
      <c r="U34" s="3">
        <v>7.6359999999999997E-2</v>
      </c>
      <c r="V34" s="3">
        <v>5.5919999999999997E-2</v>
      </c>
      <c r="W34" s="3">
        <v>4.0930000000000001E-2</v>
      </c>
      <c r="X34" s="3">
        <v>2.8719999999999999E-2</v>
      </c>
      <c r="Y34" s="3">
        <v>2.018E-2</v>
      </c>
      <c r="Z34" s="3">
        <v>1.355E-2</v>
      </c>
      <c r="AA34" s="3">
        <v>9.1400000000000006E-3</v>
      </c>
      <c r="AB34" s="3">
        <v>5.8700000000000002E-3</v>
      </c>
      <c r="AC34" s="3">
        <v>3.79E-3</v>
      </c>
      <c r="AD34" s="3">
        <v>2.33E-3</v>
      </c>
      <c r="AE34" s="3">
        <v>1.39E-3</v>
      </c>
      <c r="AF34" s="3">
        <v>8.4000000000000003E-4</v>
      </c>
      <c r="AG34" s="3">
        <v>4.8000000000000001E-4</v>
      </c>
      <c r="AH34" s="3">
        <v>2.7999999999999998E-4</v>
      </c>
      <c r="AI34" s="3">
        <v>1.4999999999999999E-4</v>
      </c>
      <c r="AJ34" s="3">
        <v>8.0000000000000007E-5</v>
      </c>
      <c r="AK34" s="3">
        <v>4.0000000000000003E-5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P_R[[#This Row],[8+]]-P_R[[#This Row],[9+]]</f>
        <v>5.2370000000000028E-2</v>
      </c>
      <c r="AY34" s="5">
        <f>P_R[[#This Row],[9+]]-P_R[[#This Row],[10+]]</f>
        <v>5.976999999999999E-2</v>
      </c>
      <c r="AZ34" s="5">
        <f>P_R[[#This Row],[10+]]-P_R[[#This Row],[11+]]</f>
        <v>6.25E-2</v>
      </c>
      <c r="BA34" s="5">
        <f>P_R[[#This Row],[11+]]-P_R[[#This Row],[12+]]</f>
        <v>5.9730000000000005E-2</v>
      </c>
      <c r="BB34" s="5">
        <f>P_R[[#This Row],[12+]]-P_R[[#This Row],[13+]]</f>
        <v>6.3379999999999992E-2</v>
      </c>
      <c r="BC34" s="5">
        <f>P_R[[#This Row],[13+]]-P_R[[#This Row],[14+]]</f>
        <v>5.7720000000000049E-2</v>
      </c>
      <c r="BD34" s="5">
        <f>P_R[[#This Row],[14+]]-P_R[[#This Row],[15+]]</f>
        <v>5.8389999999999997E-2</v>
      </c>
      <c r="BE34" s="5">
        <f>P_R[[#This Row],[15+]]-P_R[[#This Row],[16+]]</f>
        <v>5.0689999999999957E-2</v>
      </c>
      <c r="BF34" s="5">
        <f>P_R[[#This Row],[16+]]-P_R[[#This Row],[17+]]</f>
        <v>4.8880000000000035E-2</v>
      </c>
      <c r="BG34" s="5">
        <f>P_R[[#This Row],[17+]]-P_R[[#This Row],[18+]]</f>
        <v>4.0439999999999976E-2</v>
      </c>
      <c r="BH34" s="5">
        <f>P_R[[#This Row],[18+]]-P_R[[#This Row],[19+]]</f>
        <v>3.7170000000000009E-2</v>
      </c>
      <c r="BI34" s="5">
        <f>P_R[[#This Row],[19+]]-P_R[[#This Row],[20+]]</f>
        <v>3.1090000000000007E-2</v>
      </c>
      <c r="BJ34" s="5">
        <f>P_R[[#This Row],[20+]]-P_R[[#This Row],[21+]]</f>
        <v>2.3910000000000001E-2</v>
      </c>
      <c r="BK34" s="5">
        <f>P_R[[#This Row],[21+]]-P_R[[#This Row],[22+]]</f>
        <v>2.044E-2</v>
      </c>
      <c r="BL34" s="5">
        <f>P_R[[#This Row],[22+]]-P_R[[#This Row],[23+]]</f>
        <v>1.4989999999999996E-2</v>
      </c>
      <c r="BM34" s="5">
        <f>P_R[[#This Row],[23+]]-P_R[[#This Row],[24+]]</f>
        <v>1.2210000000000002E-2</v>
      </c>
      <c r="BN34" s="5">
        <f>P_R[[#This Row],[24+]]-P_R[[#This Row],[25+]]</f>
        <v>8.539999999999999E-3</v>
      </c>
      <c r="BO34" s="5">
        <f>P_R[[#This Row],[25+]]-P_R[[#This Row],[26+]]</f>
        <v>6.6300000000000005E-3</v>
      </c>
      <c r="BP34" s="5">
        <f>P_R[[#This Row],[26+]]-P_R[[#This Row],[27+]]</f>
        <v>4.409999999999999E-3</v>
      </c>
      <c r="BQ34" s="5">
        <f>P_R[[#This Row],[27+]]-P_R[[#This Row],[28+]]</f>
        <v>3.2700000000000003E-3</v>
      </c>
      <c r="BR34" s="5">
        <f>P_R[[#This Row],[28+]]-P_R[[#This Row],[29+]]</f>
        <v>2.0800000000000003E-3</v>
      </c>
      <c r="BS34" s="5">
        <f>P_R[[#This Row],[29+]]-P_R[[#This Row],[30+]]</f>
        <v>1.4599999999999999E-3</v>
      </c>
      <c r="BT34" s="5">
        <f>P_R[[#This Row],[30+]]-P_R[[#This Row],[31+]]</f>
        <v>9.4000000000000008E-4</v>
      </c>
      <c r="BU34" s="5">
        <f>P_R[[#This Row],[31+]]-P_R[[#This Row],[32+]]</f>
        <v>5.4999999999999992E-4</v>
      </c>
      <c r="BV34" s="5">
        <f>P_R[[#This Row],[32+]]-P_R[[#This Row],[33+]]</f>
        <v>3.6000000000000002E-4</v>
      </c>
      <c r="BW34" s="5">
        <f>P_R[[#This Row],[33+]]-P_R[[#This Row],[34+]]</f>
        <v>2.0000000000000004E-4</v>
      </c>
      <c r="BX34" s="5">
        <f>P_R[[#This Row],[34+]]-P_R[[#This Row],[35+]]</f>
        <v>1.2999999999999999E-4</v>
      </c>
      <c r="BY34" s="5">
        <f>P_R[[#This Row],[35+]]-P_R[[#This Row],[36+]]</f>
        <v>6.999999999999998E-5</v>
      </c>
      <c r="BZ34" s="5">
        <f>P_R[[#This Row],[36+]]-P_R[[#This Row],[37+]]</f>
        <v>4.0000000000000003E-5</v>
      </c>
      <c r="CA34" s="5">
        <f>P_R[[#This Row],[37+]]-P_R[[#This Row],[38+]]</f>
        <v>4.0000000000000003E-5</v>
      </c>
      <c r="CB34" s="5">
        <f>P_R[[#This Row],[38+]]-P_R[[#This Row],[39+]]</f>
        <v>0</v>
      </c>
      <c r="CC34" s="5">
        <f>P_R[[#This Row],[39+]]-P_R[[#This Row],[40+]]</f>
        <v>0</v>
      </c>
      <c r="CD34" s="5">
        <f>P_R[[#This Row],[40+]]-P_R[[#This Row],[41+]]</f>
        <v>0</v>
      </c>
      <c r="CE34" s="5">
        <f>P_R[[#This Row],[41+]]-P_R[[#This Row],[42+]]</f>
        <v>0</v>
      </c>
      <c r="CF34" s="5">
        <f>P_R[[#This Row],[42+]]-P_R[[#This Row],[43+]]</f>
        <v>0</v>
      </c>
      <c r="CG34" s="5">
        <f>P_R[[#This Row],[43+]]-P_R[[#This Row],[44+]]</f>
        <v>0</v>
      </c>
      <c r="CH34" s="5">
        <f>P_R[[#This Row],[44+]]-P_R[[#This Row],[45+]]</f>
        <v>0</v>
      </c>
      <c r="CI34" s="5">
        <f>P_R[[#This Row],[45+]]-P_R[[#This Row],[46+]]</f>
        <v>0</v>
      </c>
      <c r="CJ34" s="5">
        <f>P_R[[#This Row],[46+]]-P_R[[#This Row],[47+]]</f>
        <v>0</v>
      </c>
      <c r="CK34" s="5">
        <f>P_R[[#This Row],[47+]]-P_R[[#This Row],[48+]]</f>
        <v>0</v>
      </c>
      <c r="CL34" s="5">
        <f>P_R[[#This Row],[48+]]-P_R[[#This Row],[49+]]</f>
        <v>0</v>
      </c>
    </row>
    <row r="35" spans="1:90" x14ac:dyDescent="0.25">
      <c r="A35" s="10">
        <v>22400789</v>
      </c>
      <c r="B35" t="s">
        <v>235</v>
      </c>
      <c r="C35" t="s">
        <v>76</v>
      </c>
      <c r="D35" s="11">
        <v>0.79166666666666663</v>
      </c>
      <c r="E35" s="9" t="str">
        <f>HYPERLINK("https://www.nba.com/stats/player/201569/boxscores-traditional", "Eric Gordon")</f>
        <v>Eric Gordon</v>
      </c>
      <c r="F35">
        <v>10.8</v>
      </c>
      <c r="G35" s="4">
        <v>4.9960000000000004</v>
      </c>
      <c r="H35" s="3">
        <v>0.71226</v>
      </c>
      <c r="I35" s="3">
        <v>0.64058000000000004</v>
      </c>
      <c r="J35" s="3">
        <v>0.56355999999999995</v>
      </c>
      <c r="K35" s="3">
        <v>0.48404999999999998</v>
      </c>
      <c r="L35" s="3">
        <v>0.40516999999999997</v>
      </c>
      <c r="M35" s="3">
        <v>0.32996999999999999</v>
      </c>
      <c r="N35" s="3">
        <v>0.26108999999999999</v>
      </c>
      <c r="O35" s="3">
        <v>0.20044999999999999</v>
      </c>
      <c r="P35" s="3">
        <v>0.14917</v>
      </c>
      <c r="Q35" s="3">
        <v>0.10749</v>
      </c>
      <c r="R35" s="3">
        <v>7.4929999999999997E-2</v>
      </c>
      <c r="S35" s="3">
        <v>5.0500000000000003E-2</v>
      </c>
      <c r="T35" s="3">
        <v>3.288E-2</v>
      </c>
      <c r="U35" s="3">
        <v>2.068E-2</v>
      </c>
      <c r="V35" s="3">
        <v>1.255E-2</v>
      </c>
      <c r="W35" s="3">
        <v>7.3400000000000002E-3</v>
      </c>
      <c r="X35" s="3">
        <v>4.15E-3</v>
      </c>
      <c r="Y35" s="3">
        <v>2.2599999999999999E-3</v>
      </c>
      <c r="Z35" s="3">
        <v>1.1800000000000001E-3</v>
      </c>
      <c r="AA35" s="3">
        <v>5.9999999999999995E-4</v>
      </c>
      <c r="AB35" s="3">
        <v>2.9E-4</v>
      </c>
      <c r="AC35" s="3">
        <v>1.3999999999999999E-4</v>
      </c>
      <c r="AD35" s="3">
        <v>6.0000000000000002E-5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P_R[[#This Row],[8+]]-P_R[[#This Row],[9+]]</f>
        <v>7.1679999999999966E-2</v>
      </c>
      <c r="AY35" s="5">
        <f>P_R[[#This Row],[9+]]-P_R[[#This Row],[10+]]</f>
        <v>7.7020000000000088E-2</v>
      </c>
      <c r="AZ35" s="5">
        <f>P_R[[#This Row],[10+]]-P_R[[#This Row],[11+]]</f>
        <v>7.950999999999997E-2</v>
      </c>
      <c r="BA35" s="5">
        <f>P_R[[#This Row],[11+]]-P_R[[#This Row],[12+]]</f>
        <v>7.8880000000000006E-2</v>
      </c>
      <c r="BB35" s="5">
        <f>P_R[[#This Row],[12+]]-P_R[[#This Row],[13+]]</f>
        <v>7.5199999999999989E-2</v>
      </c>
      <c r="BC35" s="5">
        <f>P_R[[#This Row],[13+]]-P_R[[#This Row],[14+]]</f>
        <v>6.8879999999999997E-2</v>
      </c>
      <c r="BD35" s="5">
        <f>P_R[[#This Row],[14+]]-P_R[[#This Row],[15+]]</f>
        <v>6.0639999999999999E-2</v>
      </c>
      <c r="BE35" s="5">
        <f>P_R[[#This Row],[15+]]-P_R[[#This Row],[16+]]</f>
        <v>5.1279999999999992E-2</v>
      </c>
      <c r="BF35" s="5">
        <f>P_R[[#This Row],[16+]]-P_R[[#This Row],[17+]]</f>
        <v>4.1679999999999995E-2</v>
      </c>
      <c r="BG35" s="5">
        <f>P_R[[#This Row],[17+]]-P_R[[#This Row],[18+]]</f>
        <v>3.2560000000000006E-2</v>
      </c>
      <c r="BH35" s="5">
        <f>P_R[[#This Row],[18+]]-P_R[[#This Row],[19+]]</f>
        <v>2.4429999999999993E-2</v>
      </c>
      <c r="BI35" s="5">
        <f>P_R[[#This Row],[19+]]-P_R[[#This Row],[20+]]</f>
        <v>1.7620000000000004E-2</v>
      </c>
      <c r="BJ35" s="5">
        <f>P_R[[#This Row],[20+]]-P_R[[#This Row],[21+]]</f>
        <v>1.2199999999999999E-2</v>
      </c>
      <c r="BK35" s="5">
        <f>P_R[[#This Row],[21+]]-P_R[[#This Row],[22+]]</f>
        <v>8.1300000000000001E-3</v>
      </c>
      <c r="BL35" s="5">
        <f>P_R[[#This Row],[22+]]-P_R[[#This Row],[23+]]</f>
        <v>5.2100000000000002E-3</v>
      </c>
      <c r="BM35" s="5">
        <f>P_R[[#This Row],[23+]]-P_R[[#This Row],[24+]]</f>
        <v>3.1900000000000001E-3</v>
      </c>
      <c r="BN35" s="5">
        <f>P_R[[#This Row],[24+]]-P_R[[#This Row],[25+]]</f>
        <v>1.8900000000000002E-3</v>
      </c>
      <c r="BO35" s="5">
        <f>P_R[[#This Row],[25+]]-P_R[[#This Row],[26+]]</f>
        <v>1.0799999999999998E-3</v>
      </c>
      <c r="BP35" s="5">
        <f>P_R[[#This Row],[26+]]-P_R[[#This Row],[27+]]</f>
        <v>5.8000000000000011E-4</v>
      </c>
      <c r="BQ35" s="5">
        <f>P_R[[#This Row],[27+]]-P_R[[#This Row],[28+]]</f>
        <v>3.0999999999999995E-4</v>
      </c>
      <c r="BR35" s="5">
        <f>P_R[[#This Row],[28+]]-P_R[[#This Row],[29+]]</f>
        <v>1.5000000000000001E-4</v>
      </c>
      <c r="BS35" s="5">
        <f>P_R[[#This Row],[29+]]-P_R[[#This Row],[30+]]</f>
        <v>7.9999999999999993E-5</v>
      </c>
      <c r="BT35" s="5">
        <f>P_R[[#This Row],[30+]]-P_R[[#This Row],[31+]]</f>
        <v>6.0000000000000002E-5</v>
      </c>
      <c r="BU35" s="5">
        <f>P_R[[#This Row],[31+]]-P_R[[#This Row],[32+]]</f>
        <v>0</v>
      </c>
      <c r="BV35" s="5">
        <f>P_R[[#This Row],[32+]]-P_R[[#This Row],[33+]]</f>
        <v>0</v>
      </c>
      <c r="BW35" s="5">
        <f>P_R[[#This Row],[33+]]-P_R[[#This Row],[34+]]</f>
        <v>0</v>
      </c>
      <c r="BX35" s="5">
        <f>P_R[[#This Row],[34+]]-P_R[[#This Row],[35+]]</f>
        <v>0</v>
      </c>
      <c r="BY35" s="5">
        <f>P_R[[#This Row],[35+]]-P_R[[#This Row],[36+]]</f>
        <v>0</v>
      </c>
      <c r="BZ35" s="5">
        <f>P_R[[#This Row],[36+]]-P_R[[#This Row],[37+]]</f>
        <v>0</v>
      </c>
      <c r="CA35" s="5">
        <f>P_R[[#This Row],[37+]]-P_R[[#This Row],[38+]]</f>
        <v>0</v>
      </c>
      <c r="CB35" s="5">
        <f>P_R[[#This Row],[38+]]-P_R[[#This Row],[39+]]</f>
        <v>0</v>
      </c>
      <c r="CC35" s="5">
        <f>P_R[[#This Row],[39+]]-P_R[[#This Row],[40+]]</f>
        <v>0</v>
      </c>
      <c r="CD35" s="5">
        <f>P_R[[#This Row],[40+]]-P_R[[#This Row],[41+]]</f>
        <v>0</v>
      </c>
      <c r="CE35" s="5">
        <f>P_R[[#This Row],[41+]]-P_R[[#This Row],[42+]]</f>
        <v>0</v>
      </c>
      <c r="CF35" s="5">
        <f>P_R[[#This Row],[42+]]-P_R[[#This Row],[43+]]</f>
        <v>0</v>
      </c>
      <c r="CG35" s="5">
        <f>P_R[[#This Row],[43+]]-P_R[[#This Row],[44+]]</f>
        <v>0</v>
      </c>
      <c r="CH35" s="5">
        <f>P_R[[#This Row],[44+]]-P_R[[#This Row],[45+]]</f>
        <v>0</v>
      </c>
      <c r="CI35" s="5">
        <f>P_R[[#This Row],[45+]]-P_R[[#This Row],[46+]]</f>
        <v>0</v>
      </c>
      <c r="CJ35" s="5">
        <f>P_R[[#This Row],[46+]]-P_R[[#This Row],[47+]]</f>
        <v>0</v>
      </c>
      <c r="CK35" s="5">
        <f>P_R[[#This Row],[47+]]-P_R[[#This Row],[48+]]</f>
        <v>0</v>
      </c>
      <c r="CL35" s="5">
        <f>P_R[[#This Row],[48+]]-P_R[[#This Row],[49+]]</f>
        <v>0</v>
      </c>
    </row>
    <row r="36" spans="1:90" x14ac:dyDescent="0.25">
      <c r="A36" s="10">
        <v>22400789</v>
      </c>
      <c r="B36" t="s">
        <v>235</v>
      </c>
      <c r="C36" t="s">
        <v>76</v>
      </c>
      <c r="D36" s="11">
        <v>0.79166666666666663</v>
      </c>
      <c r="E36" s="9" t="str">
        <f>HYPERLINK("https://www.nba.com/stats/player/1630231/boxscores-traditional", "KJ Martin")</f>
        <v>KJ Martin</v>
      </c>
      <c r="F36">
        <v>9.8000000000000007</v>
      </c>
      <c r="G36" s="4">
        <v>4.75</v>
      </c>
      <c r="H36" s="3">
        <v>0.64802999999999999</v>
      </c>
      <c r="I36" s="3">
        <v>0.56749000000000005</v>
      </c>
      <c r="J36" s="3">
        <v>0.48404999999999998</v>
      </c>
      <c r="K36" s="3">
        <v>0.40128999999999998</v>
      </c>
      <c r="L36" s="3">
        <v>0.32275999999999999</v>
      </c>
      <c r="M36" s="3">
        <v>0.25142999999999999</v>
      </c>
      <c r="N36" s="3">
        <v>0.18942999999999999</v>
      </c>
      <c r="O36" s="3">
        <v>0.13786000000000001</v>
      </c>
      <c r="P36" s="3">
        <v>9.5100000000000004E-2</v>
      </c>
      <c r="Q36" s="3">
        <v>6.4259999999999998E-2</v>
      </c>
      <c r="R36" s="3">
        <v>4.1820000000000003E-2</v>
      </c>
      <c r="S36" s="3">
        <v>2.6190000000000001E-2</v>
      </c>
      <c r="T36" s="3">
        <v>1.5779999999999999E-2</v>
      </c>
      <c r="U36" s="3">
        <v>9.1400000000000006E-3</v>
      </c>
      <c r="V36" s="3">
        <v>5.0800000000000003E-3</v>
      </c>
      <c r="W36" s="3">
        <v>2.7200000000000002E-3</v>
      </c>
      <c r="X36" s="3">
        <v>1.39E-3</v>
      </c>
      <c r="Y36" s="3">
        <v>6.8999999999999997E-4</v>
      </c>
      <c r="Z36" s="3">
        <v>3.2000000000000003E-4</v>
      </c>
      <c r="AA36" s="3">
        <v>1.4999999999999999E-4</v>
      </c>
      <c r="AB36" s="3">
        <v>6.0000000000000002E-5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5">
        <f>P_R[[#This Row],[8+]]-P_R[[#This Row],[9+]]</f>
        <v>8.0539999999999945E-2</v>
      </c>
      <c r="AY36" s="5">
        <f>P_R[[#This Row],[9+]]-P_R[[#This Row],[10+]]</f>
        <v>8.344000000000007E-2</v>
      </c>
      <c r="AZ36" s="5">
        <f>P_R[[#This Row],[10+]]-P_R[[#This Row],[11+]]</f>
        <v>8.276E-2</v>
      </c>
      <c r="BA36" s="5">
        <f>P_R[[#This Row],[11+]]-P_R[[#This Row],[12+]]</f>
        <v>7.8529999999999989E-2</v>
      </c>
      <c r="BB36" s="5">
        <f>P_R[[#This Row],[12+]]-P_R[[#This Row],[13+]]</f>
        <v>7.1330000000000005E-2</v>
      </c>
      <c r="BC36" s="5">
        <f>P_R[[#This Row],[13+]]-P_R[[#This Row],[14+]]</f>
        <v>6.2E-2</v>
      </c>
      <c r="BD36" s="5">
        <f>P_R[[#This Row],[14+]]-P_R[[#This Row],[15+]]</f>
        <v>5.1569999999999977E-2</v>
      </c>
      <c r="BE36" s="5">
        <f>P_R[[#This Row],[15+]]-P_R[[#This Row],[16+]]</f>
        <v>4.2760000000000006E-2</v>
      </c>
      <c r="BF36" s="5">
        <f>P_R[[#This Row],[16+]]-P_R[[#This Row],[17+]]</f>
        <v>3.0840000000000006E-2</v>
      </c>
      <c r="BG36" s="5">
        <f>P_R[[#This Row],[17+]]-P_R[[#This Row],[18+]]</f>
        <v>2.2439999999999995E-2</v>
      </c>
      <c r="BH36" s="5">
        <f>P_R[[#This Row],[18+]]-P_R[[#This Row],[19+]]</f>
        <v>1.5630000000000002E-2</v>
      </c>
      <c r="BI36" s="5">
        <f>P_R[[#This Row],[19+]]-P_R[[#This Row],[20+]]</f>
        <v>1.0410000000000003E-2</v>
      </c>
      <c r="BJ36" s="5">
        <f>P_R[[#This Row],[20+]]-P_R[[#This Row],[21+]]</f>
        <v>6.6399999999999983E-3</v>
      </c>
      <c r="BK36" s="5">
        <f>P_R[[#This Row],[21+]]-P_R[[#This Row],[22+]]</f>
        <v>4.0600000000000002E-3</v>
      </c>
      <c r="BL36" s="5">
        <f>P_R[[#This Row],[22+]]-P_R[[#This Row],[23+]]</f>
        <v>2.3600000000000001E-3</v>
      </c>
      <c r="BM36" s="5">
        <f>P_R[[#This Row],[23+]]-P_R[[#This Row],[24+]]</f>
        <v>1.3300000000000002E-3</v>
      </c>
      <c r="BN36" s="5">
        <f>P_R[[#This Row],[24+]]-P_R[[#This Row],[25+]]</f>
        <v>6.9999999999999999E-4</v>
      </c>
      <c r="BO36" s="5">
        <f>P_R[[#This Row],[25+]]-P_R[[#This Row],[26+]]</f>
        <v>3.6999999999999994E-4</v>
      </c>
      <c r="BP36" s="5">
        <f>P_R[[#This Row],[26+]]-P_R[[#This Row],[27+]]</f>
        <v>1.7000000000000004E-4</v>
      </c>
      <c r="BQ36" s="5">
        <f>P_R[[#This Row],[27+]]-P_R[[#This Row],[28+]]</f>
        <v>8.9999999999999992E-5</v>
      </c>
      <c r="BR36" s="5">
        <f>P_R[[#This Row],[28+]]-P_R[[#This Row],[29+]]</f>
        <v>6.0000000000000002E-5</v>
      </c>
      <c r="BS36" s="5">
        <f>P_R[[#This Row],[29+]]-P_R[[#This Row],[30+]]</f>
        <v>0</v>
      </c>
      <c r="BT36" s="5">
        <f>P_R[[#This Row],[30+]]-P_R[[#This Row],[31+]]</f>
        <v>0</v>
      </c>
      <c r="BU36" s="5">
        <f>P_R[[#This Row],[31+]]-P_R[[#This Row],[32+]]</f>
        <v>0</v>
      </c>
      <c r="BV36" s="5">
        <f>P_R[[#This Row],[32+]]-P_R[[#This Row],[33+]]</f>
        <v>0</v>
      </c>
      <c r="BW36" s="5">
        <f>P_R[[#This Row],[33+]]-P_R[[#This Row],[34+]]</f>
        <v>0</v>
      </c>
      <c r="BX36" s="5">
        <f>P_R[[#This Row],[34+]]-P_R[[#This Row],[35+]]</f>
        <v>0</v>
      </c>
      <c r="BY36" s="5">
        <f>P_R[[#This Row],[35+]]-P_R[[#This Row],[36+]]</f>
        <v>0</v>
      </c>
      <c r="BZ36" s="5">
        <f>P_R[[#This Row],[36+]]-P_R[[#This Row],[37+]]</f>
        <v>0</v>
      </c>
      <c r="CA36" s="5">
        <f>P_R[[#This Row],[37+]]-P_R[[#This Row],[38+]]</f>
        <v>0</v>
      </c>
      <c r="CB36" s="5">
        <f>P_R[[#This Row],[38+]]-P_R[[#This Row],[39+]]</f>
        <v>0</v>
      </c>
      <c r="CC36" s="5">
        <f>P_R[[#This Row],[39+]]-P_R[[#This Row],[40+]]</f>
        <v>0</v>
      </c>
      <c r="CD36" s="5">
        <f>P_R[[#This Row],[40+]]-P_R[[#This Row],[41+]]</f>
        <v>0</v>
      </c>
      <c r="CE36" s="5">
        <f>P_R[[#This Row],[41+]]-P_R[[#This Row],[42+]]</f>
        <v>0</v>
      </c>
      <c r="CF36" s="5">
        <f>P_R[[#This Row],[42+]]-P_R[[#This Row],[43+]]</f>
        <v>0</v>
      </c>
      <c r="CG36" s="5">
        <f>P_R[[#This Row],[43+]]-P_R[[#This Row],[44+]]</f>
        <v>0</v>
      </c>
      <c r="CH36" s="5">
        <f>P_R[[#This Row],[44+]]-P_R[[#This Row],[45+]]</f>
        <v>0</v>
      </c>
      <c r="CI36" s="5">
        <f>P_R[[#This Row],[45+]]-P_R[[#This Row],[46+]]</f>
        <v>0</v>
      </c>
      <c r="CJ36" s="5">
        <f>P_R[[#This Row],[46+]]-P_R[[#This Row],[47+]]</f>
        <v>0</v>
      </c>
      <c r="CK36" s="5">
        <f>P_R[[#This Row],[47+]]-P_R[[#This Row],[48+]]</f>
        <v>0</v>
      </c>
      <c r="CL36" s="5">
        <f>P_R[[#This Row],[48+]]-P_R[[#This Row],[49+]]</f>
        <v>0</v>
      </c>
    </row>
    <row r="37" spans="1:90" x14ac:dyDescent="0.25">
      <c r="A37" s="10">
        <v>22400789</v>
      </c>
      <c r="B37" t="s">
        <v>235</v>
      </c>
      <c r="C37" t="s">
        <v>76</v>
      </c>
      <c r="D37" s="11">
        <v>0.79166666666666663</v>
      </c>
      <c r="E37" s="9" t="str">
        <f>HYPERLINK("https://www.nba.com/stats/player/200768/boxscores-traditional", "Kyle Lowry")</f>
        <v>Kyle Lowry</v>
      </c>
      <c r="F37">
        <v>8</v>
      </c>
      <c r="G37" s="4">
        <v>5.3289999999999997</v>
      </c>
      <c r="H37" s="3">
        <v>0.5</v>
      </c>
      <c r="I37" s="3">
        <v>0.42465000000000003</v>
      </c>
      <c r="J37" s="3">
        <v>0.35197000000000001</v>
      </c>
      <c r="K37" s="3">
        <v>0.28774</v>
      </c>
      <c r="L37" s="3">
        <v>0.22663</v>
      </c>
      <c r="M37" s="3">
        <v>0.17360999999999999</v>
      </c>
      <c r="N37" s="3">
        <v>0.12923999999999999</v>
      </c>
      <c r="O37" s="3">
        <v>9.5100000000000004E-2</v>
      </c>
      <c r="P37" s="3">
        <v>6.6809999999999994E-2</v>
      </c>
      <c r="Q37" s="3">
        <v>4.5510000000000002E-2</v>
      </c>
      <c r="R37" s="3">
        <v>3.005E-2</v>
      </c>
      <c r="S37" s="3">
        <v>1.9699999999999999E-2</v>
      </c>
      <c r="T37" s="3">
        <v>1.222E-2</v>
      </c>
      <c r="U37" s="3">
        <v>7.3400000000000002E-3</v>
      </c>
      <c r="V37" s="3">
        <v>4.2700000000000004E-3</v>
      </c>
      <c r="W37" s="3">
        <v>2.48E-3</v>
      </c>
      <c r="X37" s="3">
        <v>1.3500000000000001E-3</v>
      </c>
      <c r="Y37" s="3">
        <v>7.1000000000000002E-4</v>
      </c>
      <c r="Z37" s="3">
        <v>3.6000000000000002E-4</v>
      </c>
      <c r="AA37" s="3">
        <v>1.8000000000000001E-4</v>
      </c>
      <c r="AB37" s="3">
        <v>9.0000000000000006E-5</v>
      </c>
      <c r="AC37" s="3">
        <v>4.0000000000000003E-5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P_R[[#This Row],[8+]]-P_R[[#This Row],[9+]]</f>
        <v>7.5349999999999973E-2</v>
      </c>
      <c r="AY37" s="5">
        <f>P_R[[#This Row],[9+]]-P_R[[#This Row],[10+]]</f>
        <v>7.2680000000000022E-2</v>
      </c>
      <c r="AZ37" s="5">
        <f>P_R[[#This Row],[10+]]-P_R[[#This Row],[11+]]</f>
        <v>6.4230000000000009E-2</v>
      </c>
      <c r="BA37" s="5">
        <f>P_R[[#This Row],[11+]]-P_R[[#This Row],[12+]]</f>
        <v>6.1109999999999998E-2</v>
      </c>
      <c r="BB37" s="5">
        <f>P_R[[#This Row],[12+]]-P_R[[#This Row],[13+]]</f>
        <v>5.3020000000000012E-2</v>
      </c>
      <c r="BC37" s="5">
        <f>P_R[[#This Row],[13+]]-P_R[[#This Row],[14+]]</f>
        <v>4.4369999999999993E-2</v>
      </c>
      <c r="BD37" s="5">
        <f>P_R[[#This Row],[14+]]-P_R[[#This Row],[15+]]</f>
        <v>3.413999999999999E-2</v>
      </c>
      <c r="BE37" s="5">
        <f>P_R[[#This Row],[15+]]-P_R[[#This Row],[16+]]</f>
        <v>2.829000000000001E-2</v>
      </c>
      <c r="BF37" s="5">
        <f>P_R[[#This Row],[16+]]-P_R[[#This Row],[17+]]</f>
        <v>2.1299999999999993E-2</v>
      </c>
      <c r="BG37" s="5">
        <f>P_R[[#This Row],[17+]]-P_R[[#This Row],[18+]]</f>
        <v>1.5460000000000002E-2</v>
      </c>
      <c r="BH37" s="5">
        <f>P_R[[#This Row],[18+]]-P_R[[#This Row],[19+]]</f>
        <v>1.0350000000000002E-2</v>
      </c>
      <c r="BI37" s="5">
        <f>P_R[[#This Row],[19+]]-P_R[[#This Row],[20+]]</f>
        <v>7.4799999999999988E-3</v>
      </c>
      <c r="BJ37" s="5">
        <f>P_R[[#This Row],[20+]]-P_R[[#This Row],[21+]]</f>
        <v>4.8799999999999998E-3</v>
      </c>
      <c r="BK37" s="5">
        <f>P_R[[#This Row],[21+]]-P_R[[#This Row],[22+]]</f>
        <v>3.0699999999999998E-3</v>
      </c>
      <c r="BL37" s="5">
        <f>P_R[[#This Row],[22+]]-P_R[[#This Row],[23+]]</f>
        <v>1.7900000000000004E-3</v>
      </c>
      <c r="BM37" s="5">
        <f>P_R[[#This Row],[23+]]-P_R[[#This Row],[24+]]</f>
        <v>1.1299999999999999E-3</v>
      </c>
      <c r="BN37" s="5">
        <f>P_R[[#This Row],[24+]]-P_R[[#This Row],[25+]]</f>
        <v>6.4000000000000005E-4</v>
      </c>
      <c r="BO37" s="5">
        <f>P_R[[#This Row],[25+]]-P_R[[#This Row],[26+]]</f>
        <v>3.5E-4</v>
      </c>
      <c r="BP37" s="5">
        <f>P_R[[#This Row],[26+]]-P_R[[#This Row],[27+]]</f>
        <v>1.8000000000000001E-4</v>
      </c>
      <c r="BQ37" s="5">
        <f>P_R[[#This Row],[27+]]-P_R[[#This Row],[28+]]</f>
        <v>9.0000000000000006E-5</v>
      </c>
      <c r="BR37" s="5">
        <f>P_R[[#This Row],[28+]]-P_R[[#This Row],[29+]]</f>
        <v>5.0000000000000002E-5</v>
      </c>
      <c r="BS37" s="5">
        <f>P_R[[#This Row],[29+]]-P_R[[#This Row],[30+]]</f>
        <v>4.0000000000000003E-5</v>
      </c>
      <c r="BT37" s="5">
        <f>P_R[[#This Row],[30+]]-P_R[[#This Row],[31+]]</f>
        <v>0</v>
      </c>
      <c r="BU37" s="5">
        <f>P_R[[#This Row],[31+]]-P_R[[#This Row],[32+]]</f>
        <v>0</v>
      </c>
      <c r="BV37" s="5">
        <f>P_R[[#This Row],[32+]]-P_R[[#This Row],[33+]]</f>
        <v>0</v>
      </c>
      <c r="BW37" s="5">
        <f>P_R[[#This Row],[33+]]-P_R[[#This Row],[34+]]</f>
        <v>0</v>
      </c>
      <c r="BX37" s="5">
        <f>P_R[[#This Row],[34+]]-P_R[[#This Row],[35+]]</f>
        <v>0</v>
      </c>
      <c r="BY37" s="5">
        <f>P_R[[#This Row],[35+]]-P_R[[#This Row],[36+]]</f>
        <v>0</v>
      </c>
      <c r="BZ37" s="5">
        <f>P_R[[#This Row],[36+]]-P_R[[#This Row],[37+]]</f>
        <v>0</v>
      </c>
      <c r="CA37" s="5">
        <f>P_R[[#This Row],[37+]]-P_R[[#This Row],[38+]]</f>
        <v>0</v>
      </c>
      <c r="CB37" s="5">
        <f>P_R[[#This Row],[38+]]-P_R[[#This Row],[39+]]</f>
        <v>0</v>
      </c>
      <c r="CC37" s="5">
        <f>P_R[[#This Row],[39+]]-P_R[[#This Row],[40+]]</f>
        <v>0</v>
      </c>
      <c r="CD37" s="5">
        <f>P_R[[#This Row],[40+]]-P_R[[#This Row],[41+]]</f>
        <v>0</v>
      </c>
      <c r="CE37" s="5">
        <f>P_R[[#This Row],[41+]]-P_R[[#This Row],[42+]]</f>
        <v>0</v>
      </c>
      <c r="CF37" s="5">
        <f>P_R[[#This Row],[42+]]-P_R[[#This Row],[43+]]</f>
        <v>0</v>
      </c>
      <c r="CG37" s="5">
        <f>P_R[[#This Row],[43+]]-P_R[[#This Row],[44+]]</f>
        <v>0</v>
      </c>
      <c r="CH37" s="5">
        <f>P_R[[#This Row],[44+]]-P_R[[#This Row],[45+]]</f>
        <v>0</v>
      </c>
      <c r="CI37" s="5">
        <f>P_R[[#This Row],[45+]]-P_R[[#This Row],[46+]]</f>
        <v>0</v>
      </c>
      <c r="CJ37" s="5">
        <f>P_R[[#This Row],[46+]]-P_R[[#This Row],[47+]]</f>
        <v>0</v>
      </c>
      <c r="CK37" s="5">
        <f>P_R[[#This Row],[47+]]-P_R[[#This Row],[48+]]</f>
        <v>0</v>
      </c>
      <c r="CL37" s="5">
        <f>P_R[[#This Row],[48+]]-P_R[[#This Row],[49+]]</f>
        <v>0</v>
      </c>
    </row>
    <row r="38" spans="1:90" x14ac:dyDescent="0.25">
      <c r="A38" s="10">
        <v>22400789</v>
      </c>
      <c r="B38" t="s">
        <v>76</v>
      </c>
      <c r="C38" t="s">
        <v>235</v>
      </c>
      <c r="D38" s="11">
        <v>0.79166666666666663</v>
      </c>
      <c r="E38" s="9" t="str">
        <f>HYPERLINK("https://www.nba.com/stats/player/204001/boxscores-traditional", "Kristaps Porzingis")</f>
        <v>Kristaps Porzingis</v>
      </c>
      <c r="F38">
        <v>26.8</v>
      </c>
      <c r="G38" s="4">
        <v>4.3540000000000001</v>
      </c>
      <c r="H38" s="3">
        <v>1</v>
      </c>
      <c r="I38" s="3">
        <v>1</v>
      </c>
      <c r="J38" s="3">
        <v>0.99994000000000005</v>
      </c>
      <c r="K38" s="3">
        <v>0.99985999999999997</v>
      </c>
      <c r="L38" s="3">
        <v>0.99965999999999999</v>
      </c>
      <c r="M38" s="3">
        <v>0.99924000000000002</v>
      </c>
      <c r="N38" s="3">
        <v>0.99836000000000003</v>
      </c>
      <c r="O38" s="3">
        <v>0.99663999999999997</v>
      </c>
      <c r="P38" s="3">
        <v>0.99343000000000004</v>
      </c>
      <c r="Q38" s="3">
        <v>0.98777999999999999</v>
      </c>
      <c r="R38" s="3">
        <v>0.97831000000000001</v>
      </c>
      <c r="S38" s="3">
        <v>0.96326999999999996</v>
      </c>
      <c r="T38" s="3">
        <v>0.94062000000000001</v>
      </c>
      <c r="U38" s="3">
        <v>0.90824000000000005</v>
      </c>
      <c r="V38" s="3">
        <v>0.86433000000000004</v>
      </c>
      <c r="W38" s="3">
        <v>0.80784999999999996</v>
      </c>
      <c r="X38" s="3">
        <v>0.73890999999999996</v>
      </c>
      <c r="Y38" s="3">
        <v>0.65910000000000002</v>
      </c>
      <c r="Z38" s="3">
        <v>0.57142000000000004</v>
      </c>
      <c r="AA38" s="3">
        <v>0.48005999999999999</v>
      </c>
      <c r="AB38" s="3">
        <v>0.38973999999999998</v>
      </c>
      <c r="AC38" s="3">
        <v>0.30503000000000002</v>
      </c>
      <c r="AD38" s="3">
        <v>0.23269999999999999</v>
      </c>
      <c r="AE38" s="3">
        <v>0.16853000000000001</v>
      </c>
      <c r="AF38" s="3">
        <v>0.11702</v>
      </c>
      <c r="AG38" s="3">
        <v>7.7799999999999994E-2</v>
      </c>
      <c r="AH38" s="3">
        <v>4.947E-2</v>
      </c>
      <c r="AI38" s="3">
        <v>3.005E-2</v>
      </c>
      <c r="AJ38" s="3">
        <v>1.7430000000000001E-2</v>
      </c>
      <c r="AK38" s="3">
        <v>9.6399999999999993E-3</v>
      </c>
      <c r="AL38" s="3">
        <v>5.0800000000000003E-3</v>
      </c>
      <c r="AM38" s="3">
        <v>2.5600000000000002E-3</v>
      </c>
      <c r="AN38" s="3">
        <v>1.2199999999999999E-3</v>
      </c>
      <c r="AO38" s="3">
        <v>5.5999999999999995E-4</v>
      </c>
      <c r="AP38" s="3">
        <v>2.4000000000000001E-4</v>
      </c>
      <c r="AQ38" s="3">
        <v>1E-4</v>
      </c>
      <c r="AR38" s="3">
        <v>4.0000000000000003E-5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P_R[[#This Row],[8+]]-P_R[[#This Row],[9+]]</f>
        <v>0</v>
      </c>
      <c r="AY38" s="5">
        <f>P_R[[#This Row],[9+]]-P_R[[#This Row],[10+]]</f>
        <v>5.9999999999948983E-5</v>
      </c>
      <c r="AZ38" s="5">
        <f>P_R[[#This Row],[10+]]-P_R[[#This Row],[11+]]</f>
        <v>8.0000000000080007E-5</v>
      </c>
      <c r="BA38" s="5">
        <f>P_R[[#This Row],[11+]]-P_R[[#This Row],[12+]]</f>
        <v>1.9999999999997797E-4</v>
      </c>
      <c r="BB38" s="5">
        <f>P_R[[#This Row],[12+]]-P_R[[#This Row],[13+]]</f>
        <v>4.1999999999997595E-4</v>
      </c>
      <c r="BC38" s="5">
        <f>P_R[[#This Row],[13+]]-P_R[[#This Row],[14+]]</f>
        <v>8.799999999999919E-4</v>
      </c>
      <c r="BD38" s="5">
        <f>P_R[[#This Row],[14+]]-P_R[[#This Row],[15+]]</f>
        <v>1.7200000000000548E-3</v>
      </c>
      <c r="BE38" s="5">
        <f>P_R[[#This Row],[15+]]-P_R[[#This Row],[16+]]</f>
        <v>3.2099999999999351E-3</v>
      </c>
      <c r="BF38" s="5">
        <f>P_R[[#This Row],[16+]]-P_R[[#This Row],[17+]]</f>
        <v>5.6500000000000439E-3</v>
      </c>
      <c r="BG38" s="5">
        <f>P_R[[#This Row],[17+]]-P_R[[#This Row],[18+]]</f>
        <v>9.4699999999999784E-3</v>
      </c>
      <c r="BH38" s="5">
        <f>P_R[[#This Row],[18+]]-P_R[[#This Row],[19+]]</f>
        <v>1.5040000000000053E-2</v>
      </c>
      <c r="BI38" s="5">
        <f>P_R[[#This Row],[19+]]-P_R[[#This Row],[20+]]</f>
        <v>2.2649999999999948E-2</v>
      </c>
      <c r="BJ38" s="5">
        <f>P_R[[#This Row],[20+]]-P_R[[#This Row],[21+]]</f>
        <v>3.2379999999999964E-2</v>
      </c>
      <c r="BK38" s="5">
        <f>P_R[[#This Row],[21+]]-P_R[[#This Row],[22+]]</f>
        <v>4.3910000000000005E-2</v>
      </c>
      <c r="BL38" s="5">
        <f>P_R[[#This Row],[22+]]-P_R[[#This Row],[23+]]</f>
        <v>5.6480000000000086E-2</v>
      </c>
      <c r="BM38" s="5">
        <f>P_R[[#This Row],[23+]]-P_R[[#This Row],[24+]]</f>
        <v>6.8940000000000001E-2</v>
      </c>
      <c r="BN38" s="5">
        <f>P_R[[#This Row],[24+]]-P_R[[#This Row],[25+]]</f>
        <v>7.9809999999999937E-2</v>
      </c>
      <c r="BO38" s="5">
        <f>P_R[[#This Row],[25+]]-P_R[[#This Row],[26+]]</f>
        <v>8.767999999999998E-2</v>
      </c>
      <c r="BP38" s="5">
        <f>P_R[[#This Row],[26+]]-P_R[[#This Row],[27+]]</f>
        <v>9.1360000000000052E-2</v>
      </c>
      <c r="BQ38" s="5">
        <f>P_R[[#This Row],[27+]]-P_R[[#This Row],[28+]]</f>
        <v>9.0320000000000011E-2</v>
      </c>
      <c r="BR38" s="5">
        <f>P_R[[#This Row],[28+]]-P_R[[#This Row],[29+]]</f>
        <v>8.4709999999999952E-2</v>
      </c>
      <c r="BS38" s="5">
        <f>P_R[[#This Row],[29+]]-P_R[[#This Row],[30+]]</f>
        <v>7.2330000000000033E-2</v>
      </c>
      <c r="BT38" s="5">
        <f>P_R[[#This Row],[30+]]-P_R[[#This Row],[31+]]</f>
        <v>6.4169999999999977E-2</v>
      </c>
      <c r="BU38" s="5">
        <f>P_R[[#This Row],[31+]]-P_R[[#This Row],[32+]]</f>
        <v>5.1510000000000014E-2</v>
      </c>
      <c r="BV38" s="5">
        <f>P_R[[#This Row],[32+]]-P_R[[#This Row],[33+]]</f>
        <v>3.9220000000000005E-2</v>
      </c>
      <c r="BW38" s="5">
        <f>P_R[[#This Row],[33+]]-P_R[[#This Row],[34+]]</f>
        <v>2.8329999999999994E-2</v>
      </c>
      <c r="BX38" s="5">
        <f>P_R[[#This Row],[34+]]-P_R[[#This Row],[35+]]</f>
        <v>1.942E-2</v>
      </c>
      <c r="BY38" s="5">
        <f>P_R[[#This Row],[35+]]-P_R[[#This Row],[36+]]</f>
        <v>1.2619999999999999E-2</v>
      </c>
      <c r="BZ38" s="5">
        <f>P_R[[#This Row],[36+]]-P_R[[#This Row],[37+]]</f>
        <v>7.7900000000000018E-3</v>
      </c>
      <c r="CA38" s="5">
        <f>P_R[[#This Row],[37+]]-P_R[[#This Row],[38+]]</f>
        <v>4.559999999999999E-3</v>
      </c>
      <c r="CB38" s="5">
        <f>P_R[[#This Row],[38+]]-P_R[[#This Row],[39+]]</f>
        <v>2.5200000000000001E-3</v>
      </c>
      <c r="CC38" s="5">
        <f>P_R[[#This Row],[39+]]-P_R[[#This Row],[40+]]</f>
        <v>1.3400000000000003E-3</v>
      </c>
      <c r="CD38" s="5">
        <f>P_R[[#This Row],[40+]]-P_R[[#This Row],[41+]]</f>
        <v>6.6E-4</v>
      </c>
      <c r="CE38" s="5">
        <f>P_R[[#This Row],[41+]]-P_R[[#This Row],[42+]]</f>
        <v>3.1999999999999997E-4</v>
      </c>
      <c r="CF38" s="5">
        <f>P_R[[#This Row],[42+]]-P_R[[#This Row],[43+]]</f>
        <v>1.3999999999999999E-4</v>
      </c>
      <c r="CG38" s="5">
        <f>P_R[[#This Row],[43+]]-P_R[[#This Row],[44+]]</f>
        <v>6.0000000000000002E-5</v>
      </c>
      <c r="CH38" s="5">
        <f>P_R[[#This Row],[44+]]-P_R[[#This Row],[45+]]</f>
        <v>4.0000000000000003E-5</v>
      </c>
      <c r="CI38" s="5">
        <f>P_R[[#This Row],[45+]]-P_R[[#This Row],[46+]]</f>
        <v>0</v>
      </c>
      <c r="CJ38" s="5">
        <f>P_R[[#This Row],[46+]]-P_R[[#This Row],[47+]]</f>
        <v>0</v>
      </c>
      <c r="CK38" s="5">
        <f>P_R[[#This Row],[47+]]-P_R[[#This Row],[48+]]</f>
        <v>0</v>
      </c>
      <c r="CL38" s="5">
        <f>P_R[[#This Row],[48+]]-P_R[[#This Row],[49+]]</f>
        <v>0</v>
      </c>
    </row>
    <row r="39" spans="1:90" x14ac:dyDescent="0.25">
      <c r="A39" s="10">
        <v>22400789</v>
      </c>
      <c r="B39" t="s">
        <v>76</v>
      </c>
      <c r="C39" t="s">
        <v>235</v>
      </c>
      <c r="D39" s="11">
        <v>0.79166666666666663</v>
      </c>
      <c r="E39" s="9" t="str">
        <f>HYPERLINK("https://www.nba.com/stats/player/1628401/boxscores-traditional", "Derrick White")</f>
        <v>Derrick White</v>
      </c>
      <c r="F39">
        <v>20.8</v>
      </c>
      <c r="G39" s="4">
        <v>4.069</v>
      </c>
      <c r="H39" s="3">
        <v>0.99917999999999996</v>
      </c>
      <c r="I39" s="3">
        <v>0.99812999999999996</v>
      </c>
      <c r="J39" s="3">
        <v>0.99597999999999998</v>
      </c>
      <c r="K39" s="3">
        <v>0.99202000000000001</v>
      </c>
      <c r="L39" s="3">
        <v>0.98460999999999999</v>
      </c>
      <c r="M39" s="3">
        <v>0.97257000000000005</v>
      </c>
      <c r="N39" s="3">
        <v>0.95254000000000005</v>
      </c>
      <c r="O39" s="3">
        <v>0.92364000000000002</v>
      </c>
      <c r="P39" s="3">
        <v>0.88100000000000001</v>
      </c>
      <c r="Q39" s="3">
        <v>0.82381000000000004</v>
      </c>
      <c r="R39" s="3">
        <v>0.75490000000000002</v>
      </c>
      <c r="S39" s="3">
        <v>0.67003000000000001</v>
      </c>
      <c r="T39" s="3">
        <v>0.57926</v>
      </c>
      <c r="U39" s="3">
        <v>0.48005999999999999</v>
      </c>
      <c r="V39" s="3">
        <v>0.38590999999999998</v>
      </c>
      <c r="W39" s="3">
        <v>0.29459999999999997</v>
      </c>
      <c r="X39" s="3">
        <v>0.21476000000000001</v>
      </c>
      <c r="Y39" s="3">
        <v>0.15151000000000001</v>
      </c>
      <c r="Z39" s="3">
        <v>0.10027</v>
      </c>
      <c r="AA39" s="3">
        <v>6.4259999999999998E-2</v>
      </c>
      <c r="AB39" s="3">
        <v>3.8359999999999998E-2</v>
      </c>
      <c r="AC39" s="3">
        <v>2.1690000000000001E-2</v>
      </c>
      <c r="AD39" s="3">
        <v>1.191E-2</v>
      </c>
      <c r="AE39" s="3">
        <v>6.0400000000000002E-3</v>
      </c>
      <c r="AF39" s="3">
        <v>2.98E-3</v>
      </c>
      <c r="AG39" s="3">
        <v>1.3500000000000001E-3</v>
      </c>
      <c r="AH39" s="3">
        <v>5.9999999999999995E-4</v>
      </c>
      <c r="AI39" s="3">
        <v>2.4000000000000001E-4</v>
      </c>
      <c r="AJ39" s="3">
        <v>9.0000000000000006E-5</v>
      </c>
      <c r="AK39" s="3">
        <v>3.0000000000000001E-5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5">
        <f>P_R[[#This Row],[8+]]-P_R[[#This Row],[9+]]</f>
        <v>1.0499999999999954E-3</v>
      </c>
      <c r="AY39" s="5">
        <f>P_R[[#This Row],[9+]]-P_R[[#This Row],[10+]]</f>
        <v>2.1499999999999853E-3</v>
      </c>
      <c r="AZ39" s="5">
        <f>P_R[[#This Row],[10+]]-P_R[[#This Row],[11+]]</f>
        <v>3.9599999999999635E-3</v>
      </c>
      <c r="BA39" s="5">
        <f>P_R[[#This Row],[11+]]-P_R[[#This Row],[12+]]</f>
        <v>7.4100000000000277E-3</v>
      </c>
      <c r="BB39" s="5">
        <f>P_R[[#This Row],[12+]]-P_R[[#This Row],[13+]]</f>
        <v>1.203999999999994E-2</v>
      </c>
      <c r="BC39" s="5">
        <f>P_R[[#This Row],[13+]]-P_R[[#This Row],[14+]]</f>
        <v>2.0029999999999992E-2</v>
      </c>
      <c r="BD39" s="5">
        <f>P_R[[#This Row],[14+]]-P_R[[#This Row],[15+]]</f>
        <v>2.8900000000000037E-2</v>
      </c>
      <c r="BE39" s="5">
        <f>P_R[[#This Row],[15+]]-P_R[[#This Row],[16+]]</f>
        <v>4.2640000000000011E-2</v>
      </c>
      <c r="BF39" s="5">
        <f>P_R[[#This Row],[16+]]-P_R[[#This Row],[17+]]</f>
        <v>5.7189999999999963E-2</v>
      </c>
      <c r="BG39" s="5">
        <f>P_R[[#This Row],[17+]]-P_R[[#This Row],[18+]]</f>
        <v>6.8910000000000027E-2</v>
      </c>
      <c r="BH39" s="5">
        <f>P_R[[#This Row],[18+]]-P_R[[#This Row],[19+]]</f>
        <v>8.4870000000000001E-2</v>
      </c>
      <c r="BI39" s="5">
        <f>P_R[[#This Row],[19+]]-P_R[[#This Row],[20+]]</f>
        <v>9.0770000000000017E-2</v>
      </c>
      <c r="BJ39" s="5">
        <f>P_R[[#This Row],[20+]]-P_R[[#This Row],[21+]]</f>
        <v>9.920000000000001E-2</v>
      </c>
      <c r="BK39" s="5">
        <f>P_R[[#This Row],[21+]]-P_R[[#This Row],[22+]]</f>
        <v>9.4150000000000011E-2</v>
      </c>
      <c r="BL39" s="5">
        <f>P_R[[#This Row],[22+]]-P_R[[#This Row],[23+]]</f>
        <v>9.1310000000000002E-2</v>
      </c>
      <c r="BM39" s="5">
        <f>P_R[[#This Row],[23+]]-P_R[[#This Row],[24+]]</f>
        <v>7.9839999999999967E-2</v>
      </c>
      <c r="BN39" s="5">
        <f>P_R[[#This Row],[24+]]-P_R[[#This Row],[25+]]</f>
        <v>6.3250000000000001E-2</v>
      </c>
      <c r="BO39" s="5">
        <f>P_R[[#This Row],[25+]]-P_R[[#This Row],[26+]]</f>
        <v>5.1240000000000008E-2</v>
      </c>
      <c r="BP39" s="5">
        <f>P_R[[#This Row],[26+]]-P_R[[#This Row],[27+]]</f>
        <v>3.601E-2</v>
      </c>
      <c r="BQ39" s="5">
        <f>P_R[[#This Row],[27+]]-P_R[[#This Row],[28+]]</f>
        <v>2.5899999999999999E-2</v>
      </c>
      <c r="BR39" s="5">
        <f>P_R[[#This Row],[28+]]-P_R[[#This Row],[29+]]</f>
        <v>1.6669999999999997E-2</v>
      </c>
      <c r="BS39" s="5">
        <f>P_R[[#This Row],[29+]]-P_R[[#This Row],[30+]]</f>
        <v>9.7800000000000005E-3</v>
      </c>
      <c r="BT39" s="5">
        <f>P_R[[#This Row],[30+]]-P_R[[#This Row],[31+]]</f>
        <v>5.8700000000000002E-3</v>
      </c>
      <c r="BU39" s="5">
        <f>P_R[[#This Row],[31+]]-P_R[[#This Row],[32+]]</f>
        <v>3.0600000000000002E-3</v>
      </c>
      <c r="BV39" s="5">
        <f>P_R[[#This Row],[32+]]-P_R[[#This Row],[33+]]</f>
        <v>1.6299999999999999E-3</v>
      </c>
      <c r="BW39" s="5">
        <f>P_R[[#This Row],[33+]]-P_R[[#This Row],[34+]]</f>
        <v>7.5000000000000012E-4</v>
      </c>
      <c r="BX39" s="5">
        <f>P_R[[#This Row],[34+]]-P_R[[#This Row],[35+]]</f>
        <v>3.5999999999999997E-4</v>
      </c>
      <c r="BY39" s="5">
        <f>P_R[[#This Row],[35+]]-P_R[[#This Row],[36+]]</f>
        <v>1.5000000000000001E-4</v>
      </c>
      <c r="BZ39" s="5">
        <f>P_R[[#This Row],[36+]]-P_R[[#This Row],[37+]]</f>
        <v>6.0000000000000008E-5</v>
      </c>
      <c r="CA39" s="5">
        <f>P_R[[#This Row],[37+]]-P_R[[#This Row],[38+]]</f>
        <v>3.0000000000000001E-5</v>
      </c>
      <c r="CB39" s="5">
        <f>P_R[[#This Row],[38+]]-P_R[[#This Row],[39+]]</f>
        <v>0</v>
      </c>
      <c r="CC39" s="5">
        <f>P_R[[#This Row],[39+]]-P_R[[#This Row],[40+]]</f>
        <v>0</v>
      </c>
      <c r="CD39" s="5">
        <f>P_R[[#This Row],[40+]]-P_R[[#This Row],[41+]]</f>
        <v>0</v>
      </c>
      <c r="CE39" s="5">
        <f>P_R[[#This Row],[41+]]-P_R[[#This Row],[42+]]</f>
        <v>0</v>
      </c>
      <c r="CF39" s="5">
        <f>P_R[[#This Row],[42+]]-P_R[[#This Row],[43+]]</f>
        <v>0</v>
      </c>
      <c r="CG39" s="5">
        <f>P_R[[#This Row],[43+]]-P_R[[#This Row],[44+]]</f>
        <v>0</v>
      </c>
      <c r="CH39" s="5">
        <f>P_R[[#This Row],[44+]]-P_R[[#This Row],[45+]]</f>
        <v>0</v>
      </c>
      <c r="CI39" s="5">
        <f>P_R[[#This Row],[45+]]-P_R[[#This Row],[46+]]</f>
        <v>0</v>
      </c>
      <c r="CJ39" s="5">
        <f>P_R[[#This Row],[46+]]-P_R[[#This Row],[47+]]</f>
        <v>0</v>
      </c>
      <c r="CK39" s="5">
        <f>P_R[[#This Row],[47+]]-P_R[[#This Row],[48+]]</f>
        <v>0</v>
      </c>
      <c r="CL39" s="5">
        <f>P_R[[#This Row],[48+]]-P_R[[#This Row],[49+]]</f>
        <v>0</v>
      </c>
    </row>
    <row r="40" spans="1:90" x14ac:dyDescent="0.25">
      <c r="A40" s="10">
        <v>22400789</v>
      </c>
      <c r="B40" t="s">
        <v>76</v>
      </c>
      <c r="C40" t="s">
        <v>235</v>
      </c>
      <c r="D40" s="11">
        <v>0.79166666666666663</v>
      </c>
      <c r="E40" s="9" t="str">
        <f>HYPERLINK("https://www.nba.com/stats/player/1627759/boxscores-traditional", "Jaylen Brown")</f>
        <v>Jaylen Brown</v>
      </c>
      <c r="F40">
        <v>27</v>
      </c>
      <c r="G40" s="4">
        <v>6.6630000000000003</v>
      </c>
      <c r="H40" s="3">
        <v>0.99780999999999997</v>
      </c>
      <c r="I40" s="3">
        <v>0.99653000000000003</v>
      </c>
      <c r="J40" s="3">
        <v>0.99460999999999999</v>
      </c>
      <c r="K40" s="3">
        <v>0.99180000000000001</v>
      </c>
      <c r="L40" s="3">
        <v>0.98777999999999999</v>
      </c>
      <c r="M40" s="3">
        <v>0.98214000000000001</v>
      </c>
      <c r="N40" s="3">
        <v>0.97441</v>
      </c>
      <c r="O40" s="3">
        <v>0.96406999999999998</v>
      </c>
      <c r="P40" s="3">
        <v>0.95052999999999999</v>
      </c>
      <c r="Q40" s="3">
        <v>0.93318999999999996</v>
      </c>
      <c r="R40" s="3">
        <v>0.91149000000000002</v>
      </c>
      <c r="S40" s="3">
        <v>0.88492999999999999</v>
      </c>
      <c r="T40" s="3">
        <v>0.85314000000000001</v>
      </c>
      <c r="U40" s="3">
        <v>0.81594</v>
      </c>
      <c r="V40" s="3">
        <v>0.77337</v>
      </c>
      <c r="W40" s="3">
        <v>0.72575000000000001</v>
      </c>
      <c r="X40" s="3">
        <v>0.67364000000000002</v>
      </c>
      <c r="Y40" s="3">
        <v>0.61790999999999996</v>
      </c>
      <c r="Z40" s="3">
        <v>0.55962000000000001</v>
      </c>
      <c r="AA40" s="3">
        <v>0.5</v>
      </c>
      <c r="AB40" s="3">
        <v>0.44037999999999999</v>
      </c>
      <c r="AC40" s="3">
        <v>0.38208999999999999</v>
      </c>
      <c r="AD40" s="3">
        <v>0.32635999999999998</v>
      </c>
      <c r="AE40" s="3">
        <v>0.27424999999999999</v>
      </c>
      <c r="AF40" s="3">
        <v>0.22663</v>
      </c>
      <c r="AG40" s="3">
        <v>0.18406</v>
      </c>
      <c r="AH40" s="3">
        <v>0.14685999999999999</v>
      </c>
      <c r="AI40" s="3">
        <v>0.11507000000000001</v>
      </c>
      <c r="AJ40" s="3">
        <v>8.8510000000000005E-2</v>
      </c>
      <c r="AK40" s="3">
        <v>6.6809999999999994E-2</v>
      </c>
      <c r="AL40" s="3">
        <v>4.947E-2</v>
      </c>
      <c r="AM40" s="3">
        <v>3.5929999999999997E-2</v>
      </c>
      <c r="AN40" s="3">
        <v>2.5590000000000002E-2</v>
      </c>
      <c r="AO40" s="3">
        <v>1.7860000000000001E-2</v>
      </c>
      <c r="AP40" s="3">
        <v>1.222E-2</v>
      </c>
      <c r="AQ40" s="3">
        <v>8.2000000000000007E-3</v>
      </c>
      <c r="AR40" s="3">
        <v>5.3899999999999998E-3</v>
      </c>
      <c r="AS40" s="3">
        <v>3.47E-3</v>
      </c>
      <c r="AT40" s="3">
        <v>2.1900000000000001E-3</v>
      </c>
      <c r="AU40" s="3">
        <v>1.3500000000000001E-3</v>
      </c>
      <c r="AV40" s="3">
        <v>8.1999999999999998E-4</v>
      </c>
      <c r="AW40" s="3">
        <v>4.8000000000000001E-4</v>
      </c>
      <c r="AX40" s="5">
        <f>P_R[[#This Row],[8+]]-P_R[[#This Row],[9+]]</f>
        <v>1.2799999999999478E-3</v>
      </c>
      <c r="AY40" s="5">
        <f>P_R[[#This Row],[9+]]-P_R[[#This Row],[10+]]</f>
        <v>1.9200000000000328E-3</v>
      </c>
      <c r="AZ40" s="5">
        <f>P_R[[#This Row],[10+]]-P_R[[#This Row],[11+]]</f>
        <v>2.8099999999999792E-3</v>
      </c>
      <c r="BA40" s="5">
        <f>P_R[[#This Row],[11+]]-P_R[[#This Row],[12+]]</f>
        <v>4.0200000000000236E-3</v>
      </c>
      <c r="BB40" s="5">
        <f>P_R[[#This Row],[12+]]-P_R[[#This Row],[13+]]</f>
        <v>5.6399999999999784E-3</v>
      </c>
      <c r="BC40" s="5">
        <f>P_R[[#This Row],[13+]]-P_R[[#This Row],[14+]]</f>
        <v>7.7300000000000146E-3</v>
      </c>
      <c r="BD40" s="5">
        <f>P_R[[#This Row],[14+]]-P_R[[#This Row],[15+]]</f>
        <v>1.0340000000000016E-2</v>
      </c>
      <c r="BE40" s="5">
        <f>P_R[[#This Row],[15+]]-P_R[[#This Row],[16+]]</f>
        <v>1.3539999999999996E-2</v>
      </c>
      <c r="BF40" s="5">
        <f>P_R[[#This Row],[16+]]-P_R[[#This Row],[17+]]</f>
        <v>1.7340000000000022E-2</v>
      </c>
      <c r="BG40" s="5">
        <f>P_R[[#This Row],[17+]]-P_R[[#This Row],[18+]]</f>
        <v>2.1699999999999942E-2</v>
      </c>
      <c r="BH40" s="5">
        <f>P_R[[#This Row],[18+]]-P_R[[#This Row],[19+]]</f>
        <v>2.6560000000000028E-2</v>
      </c>
      <c r="BI40" s="5">
        <f>P_R[[#This Row],[19+]]-P_R[[#This Row],[20+]]</f>
        <v>3.1789999999999985E-2</v>
      </c>
      <c r="BJ40" s="5">
        <f>P_R[[#This Row],[20+]]-P_R[[#This Row],[21+]]</f>
        <v>3.7200000000000011E-2</v>
      </c>
      <c r="BK40" s="5">
        <f>P_R[[#This Row],[21+]]-P_R[[#This Row],[22+]]</f>
        <v>4.2569999999999997E-2</v>
      </c>
      <c r="BL40" s="5">
        <f>P_R[[#This Row],[22+]]-P_R[[#This Row],[23+]]</f>
        <v>4.7619999999999996E-2</v>
      </c>
      <c r="BM40" s="5">
        <f>P_R[[#This Row],[23+]]-P_R[[#This Row],[24+]]</f>
        <v>5.210999999999999E-2</v>
      </c>
      <c r="BN40" s="5">
        <f>P_R[[#This Row],[24+]]-P_R[[#This Row],[25+]]</f>
        <v>5.5730000000000057E-2</v>
      </c>
      <c r="BO40" s="5">
        <f>P_R[[#This Row],[25+]]-P_R[[#This Row],[26+]]</f>
        <v>5.8289999999999953E-2</v>
      </c>
      <c r="BP40" s="5">
        <f>P_R[[#This Row],[26+]]-P_R[[#This Row],[27+]]</f>
        <v>5.9620000000000006E-2</v>
      </c>
      <c r="BQ40" s="5">
        <f>P_R[[#This Row],[27+]]-P_R[[#This Row],[28+]]</f>
        <v>5.9620000000000006E-2</v>
      </c>
      <c r="BR40" s="5">
        <f>P_R[[#This Row],[28+]]-P_R[[#This Row],[29+]]</f>
        <v>5.8290000000000008E-2</v>
      </c>
      <c r="BS40" s="5">
        <f>P_R[[#This Row],[29+]]-P_R[[#This Row],[30+]]</f>
        <v>5.5730000000000002E-2</v>
      </c>
      <c r="BT40" s="5">
        <f>P_R[[#This Row],[30+]]-P_R[[#This Row],[31+]]</f>
        <v>5.210999999999999E-2</v>
      </c>
      <c r="BU40" s="5">
        <f>P_R[[#This Row],[31+]]-P_R[[#This Row],[32+]]</f>
        <v>4.7619999999999996E-2</v>
      </c>
      <c r="BV40" s="5">
        <f>P_R[[#This Row],[32+]]-P_R[[#This Row],[33+]]</f>
        <v>4.2569999999999997E-2</v>
      </c>
      <c r="BW40" s="5">
        <f>P_R[[#This Row],[33+]]-P_R[[#This Row],[34+]]</f>
        <v>3.7200000000000011E-2</v>
      </c>
      <c r="BX40" s="5">
        <f>P_R[[#This Row],[34+]]-P_R[[#This Row],[35+]]</f>
        <v>3.1789999999999985E-2</v>
      </c>
      <c r="BY40" s="5">
        <f>P_R[[#This Row],[35+]]-P_R[[#This Row],[36+]]</f>
        <v>2.656E-2</v>
      </c>
      <c r="BZ40" s="5">
        <f>P_R[[#This Row],[36+]]-P_R[[#This Row],[37+]]</f>
        <v>2.1700000000000011E-2</v>
      </c>
      <c r="CA40" s="5">
        <f>P_R[[#This Row],[37+]]-P_R[[#This Row],[38+]]</f>
        <v>1.7339999999999994E-2</v>
      </c>
      <c r="CB40" s="5">
        <f>P_R[[#This Row],[38+]]-P_R[[#This Row],[39+]]</f>
        <v>1.3540000000000003E-2</v>
      </c>
      <c r="CC40" s="5">
        <f>P_R[[#This Row],[39+]]-P_R[[#This Row],[40+]]</f>
        <v>1.0339999999999995E-2</v>
      </c>
      <c r="CD40" s="5">
        <f>P_R[[#This Row],[40+]]-P_R[[#This Row],[41+]]</f>
        <v>7.7300000000000008E-3</v>
      </c>
      <c r="CE40" s="5">
        <f>P_R[[#This Row],[41+]]-P_R[[#This Row],[42+]]</f>
        <v>5.6400000000000009E-3</v>
      </c>
      <c r="CF40" s="5">
        <f>P_R[[#This Row],[42+]]-P_R[[#This Row],[43+]]</f>
        <v>4.0199999999999993E-3</v>
      </c>
      <c r="CG40" s="5">
        <f>P_R[[#This Row],[43+]]-P_R[[#This Row],[44+]]</f>
        <v>2.8100000000000009E-3</v>
      </c>
      <c r="CH40" s="5">
        <f>P_R[[#This Row],[44+]]-P_R[[#This Row],[45+]]</f>
        <v>1.9199999999999998E-3</v>
      </c>
      <c r="CI40" s="5">
        <f>P_R[[#This Row],[45+]]-P_R[[#This Row],[46+]]</f>
        <v>1.2799999999999999E-3</v>
      </c>
      <c r="CJ40" s="5">
        <f>P_R[[#This Row],[46+]]-P_R[[#This Row],[47+]]</f>
        <v>8.4000000000000003E-4</v>
      </c>
      <c r="CK40" s="5">
        <f>P_R[[#This Row],[47+]]-P_R[[#This Row],[48+]]</f>
        <v>5.3000000000000009E-4</v>
      </c>
      <c r="CL40" s="5">
        <f>P_R[[#This Row],[48+]]-P_R[[#This Row],[49+]]</f>
        <v>3.3999999999999997E-4</v>
      </c>
    </row>
    <row r="41" spans="1:90" x14ac:dyDescent="0.25">
      <c r="A41" s="10">
        <v>22400789</v>
      </c>
      <c r="B41" t="s">
        <v>76</v>
      </c>
      <c r="C41" t="s">
        <v>235</v>
      </c>
      <c r="D41" s="11">
        <v>0.79166666666666663</v>
      </c>
      <c r="E41" s="9" t="str">
        <f>HYPERLINK("https://www.nba.com/stats/player/1628369/boxscores-traditional", "Jayson Tatum")</f>
        <v>Jayson Tatum</v>
      </c>
      <c r="F41">
        <v>36</v>
      </c>
      <c r="G41" s="4">
        <v>10.488</v>
      </c>
      <c r="H41" s="3">
        <v>0.99621000000000004</v>
      </c>
      <c r="I41" s="3">
        <v>0.99492000000000003</v>
      </c>
      <c r="J41" s="3">
        <v>0.99343000000000004</v>
      </c>
      <c r="K41" s="3">
        <v>0.99134</v>
      </c>
      <c r="L41" s="3">
        <v>0.98899000000000004</v>
      </c>
      <c r="M41" s="3">
        <v>0.98573999999999995</v>
      </c>
      <c r="N41" s="3">
        <v>0.98214000000000001</v>
      </c>
      <c r="O41" s="3">
        <v>0.97724999999999995</v>
      </c>
      <c r="P41" s="3">
        <v>0.97192999999999996</v>
      </c>
      <c r="Q41" s="3">
        <v>0.96484999999999999</v>
      </c>
      <c r="R41" s="3">
        <v>0.95728000000000002</v>
      </c>
      <c r="S41" s="3">
        <v>0.94738</v>
      </c>
      <c r="T41" s="3">
        <v>0.93698999999999999</v>
      </c>
      <c r="U41" s="3">
        <v>0.92364000000000002</v>
      </c>
      <c r="V41" s="3">
        <v>0.90824000000000005</v>
      </c>
      <c r="W41" s="3">
        <v>0.89251000000000003</v>
      </c>
      <c r="X41" s="3">
        <v>0.87285999999999997</v>
      </c>
      <c r="Y41" s="3">
        <v>0.85314000000000001</v>
      </c>
      <c r="Z41" s="3">
        <v>0.82894000000000001</v>
      </c>
      <c r="AA41" s="3">
        <v>0.80510999999999999</v>
      </c>
      <c r="AB41" s="3">
        <v>0.77637</v>
      </c>
      <c r="AC41" s="3">
        <v>0.74856999999999996</v>
      </c>
      <c r="AD41" s="3">
        <v>0.71565999999999996</v>
      </c>
      <c r="AE41" s="3">
        <v>0.68439000000000005</v>
      </c>
      <c r="AF41" s="3">
        <v>0.64802999999999999</v>
      </c>
      <c r="AG41" s="3">
        <v>0.61409000000000002</v>
      </c>
      <c r="AH41" s="3">
        <v>0.57535000000000003</v>
      </c>
      <c r="AI41" s="3">
        <v>0.53983000000000003</v>
      </c>
      <c r="AJ41" s="3">
        <v>0.5</v>
      </c>
      <c r="AK41" s="3">
        <v>0.46017000000000002</v>
      </c>
      <c r="AL41" s="3">
        <v>0.42465000000000003</v>
      </c>
      <c r="AM41" s="3">
        <v>0.38590999999999998</v>
      </c>
      <c r="AN41" s="3">
        <v>0.35197000000000001</v>
      </c>
      <c r="AO41" s="3">
        <v>0.31561</v>
      </c>
      <c r="AP41" s="3">
        <v>0.28433999999999998</v>
      </c>
      <c r="AQ41" s="3">
        <v>0.25142999999999999</v>
      </c>
      <c r="AR41" s="3">
        <v>0.22363</v>
      </c>
      <c r="AS41" s="3">
        <v>0.19489000000000001</v>
      </c>
      <c r="AT41" s="3">
        <v>0.17105999999999999</v>
      </c>
      <c r="AU41" s="3">
        <v>0.14685999999999999</v>
      </c>
      <c r="AV41" s="3">
        <v>0.12714</v>
      </c>
      <c r="AW41" s="3">
        <v>0.10749</v>
      </c>
      <c r="AX41" s="5">
        <f>P_R[[#This Row],[8+]]-P_R[[#This Row],[9+]]</f>
        <v>1.2900000000000134E-3</v>
      </c>
      <c r="AY41" s="5">
        <f>P_R[[#This Row],[9+]]-P_R[[#This Row],[10+]]</f>
        <v>1.4899999999999913E-3</v>
      </c>
      <c r="AZ41" s="5">
        <f>P_R[[#This Row],[10+]]-P_R[[#This Row],[11+]]</f>
        <v>2.0900000000000363E-3</v>
      </c>
      <c r="BA41" s="5">
        <f>P_R[[#This Row],[11+]]-P_R[[#This Row],[12+]]</f>
        <v>2.3499999999999632E-3</v>
      </c>
      <c r="BB41" s="5">
        <f>P_R[[#This Row],[12+]]-P_R[[#This Row],[13+]]</f>
        <v>3.2500000000000862E-3</v>
      </c>
      <c r="BC41" s="5">
        <f>P_R[[#This Row],[13+]]-P_R[[#This Row],[14+]]</f>
        <v>3.5999999999999366E-3</v>
      </c>
      <c r="BD41" s="5">
        <f>P_R[[#This Row],[14+]]-P_R[[#This Row],[15+]]</f>
        <v>4.890000000000061E-3</v>
      </c>
      <c r="BE41" s="5">
        <f>P_R[[#This Row],[15+]]-P_R[[#This Row],[16+]]</f>
        <v>5.3199999999999914E-3</v>
      </c>
      <c r="BF41" s="5">
        <f>P_R[[#This Row],[16+]]-P_R[[#This Row],[17+]]</f>
        <v>7.0799999999999752E-3</v>
      </c>
      <c r="BG41" s="5">
        <f>P_R[[#This Row],[17+]]-P_R[[#This Row],[18+]]</f>
        <v>7.5699999999999656E-3</v>
      </c>
      <c r="BH41" s="5">
        <f>P_R[[#This Row],[18+]]-P_R[[#This Row],[19+]]</f>
        <v>9.9000000000000199E-3</v>
      </c>
      <c r="BI41" s="5">
        <f>P_R[[#This Row],[19+]]-P_R[[#This Row],[20+]]</f>
        <v>1.039000000000001E-2</v>
      </c>
      <c r="BJ41" s="5">
        <f>P_R[[#This Row],[20+]]-P_R[[#This Row],[21+]]</f>
        <v>1.3349999999999973E-2</v>
      </c>
      <c r="BK41" s="5">
        <f>P_R[[#This Row],[21+]]-P_R[[#This Row],[22+]]</f>
        <v>1.5399999999999969E-2</v>
      </c>
      <c r="BL41" s="5">
        <f>P_R[[#This Row],[22+]]-P_R[[#This Row],[23+]]</f>
        <v>1.5730000000000022E-2</v>
      </c>
      <c r="BM41" s="5">
        <f>P_R[[#This Row],[23+]]-P_R[[#This Row],[24+]]</f>
        <v>1.9650000000000056E-2</v>
      </c>
      <c r="BN41" s="5">
        <f>P_R[[#This Row],[24+]]-P_R[[#This Row],[25+]]</f>
        <v>1.971999999999996E-2</v>
      </c>
      <c r="BO41" s="5">
        <f>P_R[[#This Row],[25+]]-P_R[[#This Row],[26+]]</f>
        <v>2.4199999999999999E-2</v>
      </c>
      <c r="BP41" s="5">
        <f>P_R[[#This Row],[26+]]-P_R[[#This Row],[27+]]</f>
        <v>2.3830000000000018E-2</v>
      </c>
      <c r="BQ41" s="5">
        <f>P_R[[#This Row],[27+]]-P_R[[#This Row],[28+]]</f>
        <v>2.8739999999999988E-2</v>
      </c>
      <c r="BR41" s="5">
        <f>P_R[[#This Row],[28+]]-P_R[[#This Row],[29+]]</f>
        <v>2.7800000000000047E-2</v>
      </c>
      <c r="BS41" s="5">
        <f>P_R[[#This Row],[29+]]-P_R[[#This Row],[30+]]</f>
        <v>3.2909999999999995E-2</v>
      </c>
      <c r="BT41" s="5">
        <f>P_R[[#This Row],[30+]]-P_R[[#This Row],[31+]]</f>
        <v>3.1269999999999909E-2</v>
      </c>
      <c r="BU41" s="5">
        <f>P_R[[#This Row],[31+]]-P_R[[#This Row],[32+]]</f>
        <v>3.6360000000000059E-2</v>
      </c>
      <c r="BV41" s="5">
        <f>P_R[[#This Row],[32+]]-P_R[[#This Row],[33+]]</f>
        <v>3.393999999999997E-2</v>
      </c>
      <c r="BW41" s="5">
        <f>P_R[[#This Row],[33+]]-P_R[[#This Row],[34+]]</f>
        <v>3.8739999999999997E-2</v>
      </c>
      <c r="BX41" s="5">
        <f>P_R[[#This Row],[34+]]-P_R[[#This Row],[35+]]</f>
        <v>3.5519999999999996E-2</v>
      </c>
      <c r="BY41" s="5">
        <f>P_R[[#This Row],[35+]]-P_R[[#This Row],[36+]]</f>
        <v>3.9830000000000032E-2</v>
      </c>
      <c r="BZ41" s="5">
        <f>P_R[[#This Row],[36+]]-P_R[[#This Row],[37+]]</f>
        <v>3.9829999999999977E-2</v>
      </c>
      <c r="CA41" s="5">
        <f>P_R[[#This Row],[37+]]-P_R[[#This Row],[38+]]</f>
        <v>3.5519999999999996E-2</v>
      </c>
      <c r="CB41" s="5">
        <f>P_R[[#This Row],[38+]]-P_R[[#This Row],[39+]]</f>
        <v>3.8740000000000052E-2</v>
      </c>
      <c r="CC41" s="5">
        <f>P_R[[#This Row],[39+]]-P_R[[#This Row],[40+]]</f>
        <v>3.393999999999997E-2</v>
      </c>
      <c r="CD41" s="5">
        <f>P_R[[#This Row],[40+]]-P_R[[#This Row],[41+]]</f>
        <v>3.6360000000000003E-2</v>
      </c>
      <c r="CE41" s="5">
        <f>P_R[[#This Row],[41+]]-P_R[[#This Row],[42+]]</f>
        <v>3.127000000000002E-2</v>
      </c>
      <c r="CF41" s="5">
        <f>P_R[[#This Row],[42+]]-P_R[[#This Row],[43+]]</f>
        <v>3.2909999999999995E-2</v>
      </c>
      <c r="CG41" s="5">
        <f>P_R[[#This Row],[43+]]-P_R[[#This Row],[44+]]</f>
        <v>2.7799999999999991E-2</v>
      </c>
      <c r="CH41" s="5">
        <f>P_R[[#This Row],[44+]]-P_R[[#This Row],[45+]]</f>
        <v>2.8739999999999988E-2</v>
      </c>
      <c r="CI41" s="5">
        <f>P_R[[#This Row],[45+]]-P_R[[#This Row],[46+]]</f>
        <v>2.3830000000000018E-2</v>
      </c>
      <c r="CJ41" s="5">
        <f>P_R[[#This Row],[46+]]-P_R[[#This Row],[47+]]</f>
        <v>2.4199999999999999E-2</v>
      </c>
      <c r="CK41" s="5">
        <f>P_R[[#This Row],[47+]]-P_R[[#This Row],[48+]]</f>
        <v>1.9719999999999988E-2</v>
      </c>
      <c r="CL41" s="5">
        <f>P_R[[#This Row],[48+]]-P_R[[#This Row],[49+]]</f>
        <v>1.9650000000000001E-2</v>
      </c>
    </row>
    <row r="42" spans="1:90" x14ac:dyDescent="0.25">
      <c r="A42" s="10">
        <v>22400789</v>
      </c>
      <c r="B42" t="s">
        <v>76</v>
      </c>
      <c r="C42" t="s">
        <v>235</v>
      </c>
      <c r="D42" s="11">
        <v>0.79166666666666663</v>
      </c>
      <c r="E42" s="9" t="str">
        <f>HYPERLINK("https://www.nba.com/stats/player/1630202/boxscores-traditional", "Payton Pritchard")</f>
        <v>Payton Pritchard</v>
      </c>
      <c r="F42">
        <v>20.6</v>
      </c>
      <c r="G42" s="4">
        <v>6.1189999999999998</v>
      </c>
      <c r="H42" s="3">
        <v>0.98029999999999995</v>
      </c>
      <c r="I42" s="3">
        <v>0.97128000000000003</v>
      </c>
      <c r="J42" s="3">
        <v>0.95818000000000003</v>
      </c>
      <c r="K42" s="3">
        <v>0.94179000000000002</v>
      </c>
      <c r="L42" s="3">
        <v>0.92073000000000005</v>
      </c>
      <c r="M42" s="3">
        <v>0.89251000000000003</v>
      </c>
      <c r="N42" s="3">
        <v>0.85992999999999997</v>
      </c>
      <c r="O42" s="3">
        <v>0.82121</v>
      </c>
      <c r="P42" s="3">
        <v>0.77337</v>
      </c>
      <c r="Q42" s="3">
        <v>0.72240000000000004</v>
      </c>
      <c r="R42" s="3">
        <v>0.66276000000000002</v>
      </c>
      <c r="S42" s="3">
        <v>0.60257000000000005</v>
      </c>
      <c r="T42" s="3">
        <v>0.53983000000000003</v>
      </c>
      <c r="U42" s="3">
        <v>0.47210000000000002</v>
      </c>
      <c r="V42" s="3">
        <v>0.40905000000000002</v>
      </c>
      <c r="W42" s="3">
        <v>0.34827000000000002</v>
      </c>
      <c r="X42" s="3">
        <v>0.28774</v>
      </c>
      <c r="Y42" s="3">
        <v>0.23576</v>
      </c>
      <c r="Z42" s="3">
        <v>0.18942999999999999</v>
      </c>
      <c r="AA42" s="3">
        <v>0.14685999999999999</v>
      </c>
      <c r="AB42" s="3">
        <v>0.11314</v>
      </c>
      <c r="AC42" s="3">
        <v>8.5339999999999999E-2</v>
      </c>
      <c r="AD42" s="3">
        <v>6.1780000000000002E-2</v>
      </c>
      <c r="AE42" s="3">
        <v>4.4569999999999999E-2</v>
      </c>
      <c r="AF42" s="3">
        <v>3.1440000000000003E-2</v>
      </c>
      <c r="AG42" s="3">
        <v>2.1180000000000001E-2</v>
      </c>
      <c r="AH42" s="3">
        <v>1.426E-2</v>
      </c>
      <c r="AI42" s="3">
        <v>9.3900000000000008E-3</v>
      </c>
      <c r="AJ42" s="3">
        <v>5.8700000000000002E-3</v>
      </c>
      <c r="AK42" s="3">
        <v>3.6800000000000001E-3</v>
      </c>
      <c r="AL42" s="3">
        <v>2.2599999999999999E-3</v>
      </c>
      <c r="AM42" s="3">
        <v>1.31E-3</v>
      </c>
      <c r="AN42" s="3">
        <v>7.6000000000000004E-4</v>
      </c>
      <c r="AO42" s="3">
        <v>4.2999999999999999E-4</v>
      </c>
      <c r="AP42" s="3">
        <v>2.3000000000000001E-4</v>
      </c>
      <c r="AQ42" s="3">
        <v>1.2999999999999999E-4</v>
      </c>
      <c r="AR42" s="3">
        <v>6.9999999999999994E-5</v>
      </c>
      <c r="AS42" s="3">
        <v>3.0000000000000001E-5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9.019999999999917E-3</v>
      </c>
      <c r="AY42" s="5">
        <f>P_R[[#This Row],[9+]]-P_R[[#This Row],[10+]]</f>
        <v>1.3100000000000001E-2</v>
      </c>
      <c r="AZ42" s="5">
        <f>P_R[[#This Row],[10+]]-P_R[[#This Row],[11+]]</f>
        <v>1.6390000000000016E-2</v>
      </c>
      <c r="BA42" s="5">
        <f>P_R[[#This Row],[11+]]-P_R[[#This Row],[12+]]</f>
        <v>2.1059999999999968E-2</v>
      </c>
      <c r="BB42" s="5">
        <f>P_R[[#This Row],[12+]]-P_R[[#This Row],[13+]]</f>
        <v>2.8220000000000023E-2</v>
      </c>
      <c r="BC42" s="5">
        <f>P_R[[#This Row],[13+]]-P_R[[#This Row],[14+]]</f>
        <v>3.2580000000000053E-2</v>
      </c>
      <c r="BD42" s="5">
        <f>P_R[[#This Row],[14+]]-P_R[[#This Row],[15+]]</f>
        <v>3.8719999999999977E-2</v>
      </c>
      <c r="BE42" s="5">
        <f>P_R[[#This Row],[15+]]-P_R[[#This Row],[16+]]</f>
        <v>4.7839999999999994E-2</v>
      </c>
      <c r="BF42" s="5">
        <f>P_R[[#This Row],[16+]]-P_R[[#This Row],[17+]]</f>
        <v>5.096999999999996E-2</v>
      </c>
      <c r="BG42" s="5">
        <f>P_R[[#This Row],[17+]]-P_R[[#This Row],[18+]]</f>
        <v>5.9640000000000026E-2</v>
      </c>
      <c r="BH42" s="5">
        <f>P_R[[#This Row],[18+]]-P_R[[#This Row],[19+]]</f>
        <v>6.0189999999999966E-2</v>
      </c>
      <c r="BI42" s="5">
        <f>P_R[[#This Row],[19+]]-P_R[[#This Row],[20+]]</f>
        <v>6.2740000000000018E-2</v>
      </c>
      <c r="BJ42" s="5">
        <f>P_R[[#This Row],[20+]]-P_R[[#This Row],[21+]]</f>
        <v>6.7730000000000012E-2</v>
      </c>
      <c r="BK42" s="5">
        <f>P_R[[#This Row],[21+]]-P_R[[#This Row],[22+]]</f>
        <v>6.3049999999999995E-2</v>
      </c>
      <c r="BL42" s="5">
        <f>P_R[[#This Row],[22+]]-P_R[[#This Row],[23+]]</f>
        <v>6.0780000000000001E-2</v>
      </c>
      <c r="BM42" s="5">
        <f>P_R[[#This Row],[23+]]-P_R[[#This Row],[24+]]</f>
        <v>6.0530000000000028E-2</v>
      </c>
      <c r="BN42" s="5">
        <f>P_R[[#This Row],[24+]]-P_R[[#This Row],[25+]]</f>
        <v>5.1979999999999998E-2</v>
      </c>
      <c r="BO42" s="5">
        <f>P_R[[#This Row],[25+]]-P_R[[#This Row],[26+]]</f>
        <v>4.633000000000001E-2</v>
      </c>
      <c r="BP42" s="5">
        <f>P_R[[#This Row],[26+]]-P_R[[#This Row],[27+]]</f>
        <v>4.2569999999999997E-2</v>
      </c>
      <c r="BQ42" s="5">
        <f>P_R[[#This Row],[27+]]-P_R[[#This Row],[28+]]</f>
        <v>3.3719999999999986E-2</v>
      </c>
      <c r="BR42" s="5">
        <f>P_R[[#This Row],[28+]]-P_R[[#This Row],[29+]]</f>
        <v>2.7800000000000005E-2</v>
      </c>
      <c r="BS42" s="5">
        <f>P_R[[#This Row],[29+]]-P_R[[#This Row],[30+]]</f>
        <v>2.3559999999999998E-2</v>
      </c>
      <c r="BT42" s="5">
        <f>P_R[[#This Row],[30+]]-P_R[[#This Row],[31+]]</f>
        <v>1.7210000000000003E-2</v>
      </c>
      <c r="BU42" s="5">
        <f>P_R[[#This Row],[31+]]-P_R[[#This Row],[32+]]</f>
        <v>1.3129999999999996E-2</v>
      </c>
      <c r="BV42" s="5">
        <f>P_R[[#This Row],[32+]]-P_R[[#This Row],[33+]]</f>
        <v>1.0260000000000002E-2</v>
      </c>
      <c r="BW42" s="5">
        <f>P_R[[#This Row],[33+]]-P_R[[#This Row],[34+]]</f>
        <v>6.9200000000000008E-3</v>
      </c>
      <c r="BX42" s="5">
        <f>P_R[[#This Row],[34+]]-P_R[[#This Row],[35+]]</f>
        <v>4.8699999999999993E-3</v>
      </c>
      <c r="BY42" s="5">
        <f>P_R[[#This Row],[35+]]-P_R[[#This Row],[36+]]</f>
        <v>3.5200000000000006E-3</v>
      </c>
      <c r="BZ42" s="5">
        <f>P_R[[#This Row],[36+]]-P_R[[#This Row],[37+]]</f>
        <v>2.1900000000000001E-3</v>
      </c>
      <c r="CA42" s="5">
        <f>P_R[[#This Row],[37+]]-P_R[[#This Row],[38+]]</f>
        <v>1.4200000000000003E-3</v>
      </c>
      <c r="CB42" s="5">
        <f>P_R[[#This Row],[38+]]-P_R[[#This Row],[39+]]</f>
        <v>9.4999999999999989E-4</v>
      </c>
      <c r="CC42" s="5">
        <f>P_R[[#This Row],[39+]]-P_R[[#This Row],[40+]]</f>
        <v>5.4999999999999992E-4</v>
      </c>
      <c r="CD42" s="5">
        <f>P_R[[#This Row],[40+]]-P_R[[#This Row],[41+]]</f>
        <v>3.3000000000000005E-4</v>
      </c>
      <c r="CE42" s="5">
        <f>P_R[[#This Row],[41+]]-P_R[[#This Row],[42+]]</f>
        <v>1.9999999999999998E-4</v>
      </c>
      <c r="CF42" s="5">
        <f>P_R[[#This Row],[42+]]-P_R[[#This Row],[43+]]</f>
        <v>1.0000000000000002E-4</v>
      </c>
      <c r="CG42" s="5">
        <f>P_R[[#This Row],[43+]]-P_R[[#This Row],[44+]]</f>
        <v>5.9999999999999995E-5</v>
      </c>
      <c r="CH42" s="5">
        <f>P_R[[#This Row],[44+]]-P_R[[#This Row],[45+]]</f>
        <v>3.9999999999999996E-5</v>
      </c>
      <c r="CI42" s="5">
        <f>P_R[[#This Row],[45+]]-P_R[[#This Row],[46+]]</f>
        <v>3.0000000000000001E-5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22400789</v>
      </c>
      <c r="B43" t="s">
        <v>76</v>
      </c>
      <c r="C43" t="s">
        <v>235</v>
      </c>
      <c r="D43" s="11">
        <v>0.79166666666666663</v>
      </c>
      <c r="E43" s="9" t="str">
        <f>HYPERLINK("https://www.nba.com/stats/player/201950/boxscores-traditional", "Jrue Holiday")</f>
        <v>Jrue Holiday</v>
      </c>
      <c r="F43">
        <v>11.8</v>
      </c>
      <c r="G43" s="4">
        <v>2.4820000000000002</v>
      </c>
      <c r="H43" s="3">
        <v>0.93698999999999999</v>
      </c>
      <c r="I43" s="3">
        <v>0.87075999999999998</v>
      </c>
      <c r="J43" s="3">
        <v>0.76729999999999998</v>
      </c>
      <c r="K43" s="3">
        <v>0.62551999999999996</v>
      </c>
      <c r="L43" s="3">
        <v>0.46811999999999998</v>
      </c>
      <c r="M43" s="3">
        <v>0.31561</v>
      </c>
      <c r="N43" s="3">
        <v>0.18673000000000001</v>
      </c>
      <c r="O43" s="3">
        <v>9.8530000000000006E-2</v>
      </c>
      <c r="P43" s="3">
        <v>4.5510000000000002E-2</v>
      </c>
      <c r="Q43" s="3">
        <v>1.7860000000000001E-2</v>
      </c>
      <c r="R43" s="3">
        <v>6.2100000000000002E-3</v>
      </c>
      <c r="S43" s="3">
        <v>1.8699999999999999E-3</v>
      </c>
      <c r="T43" s="3">
        <v>4.8000000000000001E-4</v>
      </c>
      <c r="U43" s="3">
        <v>1E-4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6.6230000000000011E-2</v>
      </c>
      <c r="AY43" s="5">
        <f>P_R[[#This Row],[9+]]-P_R[[#This Row],[10+]]</f>
        <v>0.10346</v>
      </c>
      <c r="AZ43" s="5">
        <f>P_R[[#This Row],[10+]]-P_R[[#This Row],[11+]]</f>
        <v>0.14178000000000002</v>
      </c>
      <c r="BA43" s="5">
        <f>P_R[[#This Row],[11+]]-P_R[[#This Row],[12+]]</f>
        <v>0.15739999999999998</v>
      </c>
      <c r="BB43" s="5">
        <f>P_R[[#This Row],[12+]]-P_R[[#This Row],[13+]]</f>
        <v>0.15250999999999998</v>
      </c>
      <c r="BC43" s="5">
        <f>P_R[[#This Row],[13+]]-P_R[[#This Row],[14+]]</f>
        <v>0.12887999999999999</v>
      </c>
      <c r="BD43" s="5">
        <f>P_R[[#This Row],[14+]]-P_R[[#This Row],[15+]]</f>
        <v>8.8200000000000001E-2</v>
      </c>
      <c r="BE43" s="5">
        <f>P_R[[#This Row],[15+]]-P_R[[#This Row],[16+]]</f>
        <v>5.3020000000000005E-2</v>
      </c>
      <c r="BF43" s="5">
        <f>P_R[[#This Row],[16+]]-P_R[[#This Row],[17+]]</f>
        <v>2.7650000000000001E-2</v>
      </c>
      <c r="BG43" s="5">
        <f>P_R[[#This Row],[17+]]-P_R[[#This Row],[18+]]</f>
        <v>1.1650000000000001E-2</v>
      </c>
      <c r="BH43" s="5">
        <f>P_R[[#This Row],[18+]]-P_R[[#This Row],[19+]]</f>
        <v>4.3400000000000001E-3</v>
      </c>
      <c r="BI43" s="5">
        <f>P_R[[#This Row],[19+]]-P_R[[#This Row],[20+]]</f>
        <v>1.39E-3</v>
      </c>
      <c r="BJ43" s="5">
        <f>P_R[[#This Row],[20+]]-P_R[[#This Row],[21+]]</f>
        <v>3.8000000000000002E-4</v>
      </c>
      <c r="BK43" s="5">
        <f>P_R[[#This Row],[21+]]-P_R[[#This Row],[22+]]</f>
        <v>1E-4</v>
      </c>
      <c r="BL43" s="5">
        <f>P_R[[#This Row],[22+]]-P_R[[#This Row],[23+]]</f>
        <v>0</v>
      </c>
      <c r="BM43" s="5">
        <f>P_R[[#This Row],[23+]]-P_R[[#This Row],[24+]]</f>
        <v>0</v>
      </c>
      <c r="BN43" s="5">
        <f>P_R[[#This Row],[24+]]-P_R[[#This Row],[25+]]</f>
        <v>0</v>
      </c>
      <c r="BO43" s="5">
        <f>P_R[[#This Row],[25+]]-P_R[[#This Row],[26+]]</f>
        <v>0</v>
      </c>
      <c r="BP43" s="5">
        <f>P_R[[#This Row],[26+]]-P_R[[#This Row],[27+]]</f>
        <v>0</v>
      </c>
      <c r="BQ43" s="5">
        <f>P_R[[#This Row],[27+]]-P_R[[#This Row],[28+]]</f>
        <v>0</v>
      </c>
      <c r="BR43" s="5">
        <f>P_R[[#This Row],[28+]]-P_R[[#This Row],[29+]]</f>
        <v>0</v>
      </c>
      <c r="BS43" s="5">
        <f>P_R[[#This Row],[29+]]-P_R[[#This Row],[30+]]</f>
        <v>0</v>
      </c>
      <c r="BT43" s="5">
        <f>P_R[[#This Row],[30+]]-P_R[[#This Row],[31+]]</f>
        <v>0</v>
      </c>
      <c r="BU43" s="5">
        <f>P_R[[#This Row],[31+]]-P_R[[#This Row],[32+]]</f>
        <v>0</v>
      </c>
      <c r="BV43" s="5">
        <f>P_R[[#This Row],[32+]]-P_R[[#This Row],[33+]]</f>
        <v>0</v>
      </c>
      <c r="BW43" s="5">
        <f>P_R[[#This Row],[33+]]-P_R[[#This Row],[34+]]</f>
        <v>0</v>
      </c>
      <c r="BX43" s="5">
        <f>P_R[[#This Row],[34+]]-P_R[[#This Row],[35+]]</f>
        <v>0</v>
      </c>
      <c r="BY43" s="5">
        <f>P_R[[#This Row],[35+]]-P_R[[#This Row],[36+]]</f>
        <v>0</v>
      </c>
      <c r="BZ43" s="5">
        <f>P_R[[#This Row],[36+]]-P_R[[#This Row],[37+]]</f>
        <v>0</v>
      </c>
      <c r="CA43" s="5">
        <f>P_R[[#This Row],[37+]]-P_R[[#This Row],[38+]]</f>
        <v>0</v>
      </c>
      <c r="CB43" s="5">
        <f>P_R[[#This Row],[38+]]-P_R[[#This Row],[39+]]</f>
        <v>0</v>
      </c>
      <c r="CC43" s="5">
        <f>P_R[[#This Row],[39+]]-P_R[[#This Row],[40+]]</f>
        <v>0</v>
      </c>
      <c r="CD43" s="5">
        <f>P_R[[#This Row],[40+]]-P_R[[#This Row],[41+]]</f>
        <v>0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22400789</v>
      </c>
      <c r="B44" t="s">
        <v>76</v>
      </c>
      <c r="C44" t="s">
        <v>235</v>
      </c>
      <c r="D44" s="11">
        <v>0.79166666666666663</v>
      </c>
      <c r="E44" s="9" t="str">
        <f>HYPERLINK("https://www.nba.com/stats/player/201143/boxscores-traditional", "Al Horford")</f>
        <v>Al Horford</v>
      </c>
      <c r="F44">
        <v>17.2</v>
      </c>
      <c r="G44" s="4">
        <v>6.5540000000000003</v>
      </c>
      <c r="H44" s="3">
        <v>0.91923999999999995</v>
      </c>
      <c r="I44" s="3">
        <v>0.89434999999999998</v>
      </c>
      <c r="J44" s="3">
        <v>0.86433000000000004</v>
      </c>
      <c r="K44" s="3">
        <v>0.82894000000000001</v>
      </c>
      <c r="L44" s="3">
        <v>0.78524000000000005</v>
      </c>
      <c r="M44" s="3">
        <v>0.73890999999999996</v>
      </c>
      <c r="N44" s="3">
        <v>0.68793000000000004</v>
      </c>
      <c r="O44" s="3">
        <v>0.63307000000000002</v>
      </c>
      <c r="P44" s="3">
        <v>0.57142000000000004</v>
      </c>
      <c r="Q44" s="3">
        <v>0.51197000000000004</v>
      </c>
      <c r="R44" s="3">
        <v>0.45223999999999998</v>
      </c>
      <c r="S44" s="3">
        <v>0.39357999999999999</v>
      </c>
      <c r="T44" s="3">
        <v>0.33360000000000001</v>
      </c>
      <c r="U44" s="3">
        <v>0.28095999999999999</v>
      </c>
      <c r="V44" s="3">
        <v>0.23269999999999999</v>
      </c>
      <c r="W44" s="3">
        <v>0.18942999999999999</v>
      </c>
      <c r="X44" s="3">
        <v>0.14917</v>
      </c>
      <c r="Y44" s="3">
        <v>0.11702</v>
      </c>
      <c r="Z44" s="3">
        <v>9.0120000000000006E-2</v>
      </c>
      <c r="AA44" s="3">
        <v>6.6809999999999994E-2</v>
      </c>
      <c r="AB44" s="3">
        <v>4.947E-2</v>
      </c>
      <c r="AC44" s="3">
        <v>3.5929999999999997E-2</v>
      </c>
      <c r="AD44" s="3">
        <v>2.5590000000000002E-2</v>
      </c>
      <c r="AE44" s="3">
        <v>1.7430000000000001E-2</v>
      </c>
      <c r="AF44" s="3">
        <v>1.191E-2</v>
      </c>
      <c r="AG44" s="3">
        <v>7.9799999999999992E-3</v>
      </c>
      <c r="AH44" s="3">
        <v>5.2300000000000003E-3</v>
      </c>
      <c r="AI44" s="3">
        <v>3.2599999999999999E-3</v>
      </c>
      <c r="AJ44" s="3">
        <v>2.0500000000000002E-3</v>
      </c>
      <c r="AK44" s="3">
        <v>1.2600000000000001E-3</v>
      </c>
      <c r="AL44" s="3">
        <v>7.6000000000000004E-4</v>
      </c>
      <c r="AM44" s="3">
        <v>4.2999999999999999E-4</v>
      </c>
      <c r="AN44" s="3">
        <v>2.5000000000000001E-4</v>
      </c>
      <c r="AO44" s="3">
        <v>1.3999999999999999E-4</v>
      </c>
      <c r="AP44" s="3">
        <v>8.0000000000000007E-5</v>
      </c>
      <c r="AQ44" s="3">
        <v>4.0000000000000003E-5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P_R[[#This Row],[8+]]-P_R[[#This Row],[9+]]</f>
        <v>2.4889999999999968E-2</v>
      </c>
      <c r="AY44" s="5">
        <f>P_R[[#This Row],[9+]]-P_R[[#This Row],[10+]]</f>
        <v>3.0019999999999936E-2</v>
      </c>
      <c r="AZ44" s="5">
        <f>P_R[[#This Row],[10+]]-P_R[[#This Row],[11+]]</f>
        <v>3.5390000000000033E-2</v>
      </c>
      <c r="BA44" s="5">
        <f>P_R[[#This Row],[11+]]-P_R[[#This Row],[12+]]</f>
        <v>4.3699999999999961E-2</v>
      </c>
      <c r="BB44" s="5">
        <f>P_R[[#This Row],[12+]]-P_R[[#This Row],[13+]]</f>
        <v>4.6330000000000093E-2</v>
      </c>
      <c r="BC44" s="5">
        <f>P_R[[#This Row],[13+]]-P_R[[#This Row],[14+]]</f>
        <v>5.0979999999999914E-2</v>
      </c>
      <c r="BD44" s="5">
        <f>P_R[[#This Row],[14+]]-P_R[[#This Row],[15+]]</f>
        <v>5.486000000000002E-2</v>
      </c>
      <c r="BE44" s="5">
        <f>P_R[[#This Row],[15+]]-P_R[[#This Row],[16+]]</f>
        <v>6.1649999999999983E-2</v>
      </c>
      <c r="BF44" s="5">
        <f>P_R[[#This Row],[16+]]-P_R[[#This Row],[17+]]</f>
        <v>5.9450000000000003E-2</v>
      </c>
      <c r="BG44" s="5">
        <f>P_R[[#This Row],[17+]]-P_R[[#This Row],[18+]]</f>
        <v>5.9730000000000061E-2</v>
      </c>
      <c r="BH44" s="5">
        <f>P_R[[#This Row],[18+]]-P_R[[#This Row],[19+]]</f>
        <v>5.865999999999999E-2</v>
      </c>
      <c r="BI44" s="5">
        <f>P_R[[#This Row],[19+]]-P_R[[#This Row],[20+]]</f>
        <v>5.9979999999999978E-2</v>
      </c>
      <c r="BJ44" s="5">
        <f>P_R[[#This Row],[20+]]-P_R[[#This Row],[21+]]</f>
        <v>5.264000000000002E-2</v>
      </c>
      <c r="BK44" s="5">
        <f>P_R[[#This Row],[21+]]-P_R[[#This Row],[22+]]</f>
        <v>4.8259999999999997E-2</v>
      </c>
      <c r="BL44" s="5">
        <f>P_R[[#This Row],[22+]]-P_R[[#This Row],[23+]]</f>
        <v>4.3270000000000003E-2</v>
      </c>
      <c r="BM44" s="5">
        <f>P_R[[#This Row],[23+]]-P_R[[#This Row],[24+]]</f>
        <v>4.025999999999999E-2</v>
      </c>
      <c r="BN44" s="5">
        <f>P_R[[#This Row],[24+]]-P_R[[#This Row],[25+]]</f>
        <v>3.2149999999999998E-2</v>
      </c>
      <c r="BO44" s="5">
        <f>P_R[[#This Row],[25+]]-P_R[[#This Row],[26+]]</f>
        <v>2.6899999999999993E-2</v>
      </c>
      <c r="BP44" s="5">
        <f>P_R[[#This Row],[26+]]-P_R[[#This Row],[27+]]</f>
        <v>2.3310000000000011E-2</v>
      </c>
      <c r="BQ44" s="5">
        <f>P_R[[#This Row],[27+]]-P_R[[#This Row],[28+]]</f>
        <v>1.7339999999999994E-2</v>
      </c>
      <c r="BR44" s="5">
        <f>P_R[[#This Row],[28+]]-P_R[[#This Row],[29+]]</f>
        <v>1.3540000000000003E-2</v>
      </c>
      <c r="BS44" s="5">
        <f>P_R[[#This Row],[29+]]-P_R[[#This Row],[30+]]</f>
        <v>1.0339999999999995E-2</v>
      </c>
      <c r="BT44" s="5">
        <f>P_R[[#This Row],[30+]]-P_R[[#This Row],[31+]]</f>
        <v>8.1600000000000006E-3</v>
      </c>
      <c r="BU44" s="5">
        <f>P_R[[#This Row],[31+]]-P_R[[#This Row],[32+]]</f>
        <v>5.5200000000000006E-3</v>
      </c>
      <c r="BV44" s="5">
        <f>P_R[[#This Row],[32+]]-P_R[[#This Row],[33+]]</f>
        <v>3.9300000000000012E-3</v>
      </c>
      <c r="BW44" s="5">
        <f>P_R[[#This Row],[33+]]-P_R[[#This Row],[34+]]</f>
        <v>2.749999999999999E-3</v>
      </c>
      <c r="BX44" s="5">
        <f>P_R[[#This Row],[34+]]-P_R[[#This Row],[35+]]</f>
        <v>1.9700000000000004E-3</v>
      </c>
      <c r="BY44" s="5">
        <f>P_R[[#This Row],[35+]]-P_R[[#This Row],[36+]]</f>
        <v>1.2099999999999997E-3</v>
      </c>
      <c r="BZ44" s="5">
        <f>P_R[[#This Row],[36+]]-P_R[[#This Row],[37+]]</f>
        <v>7.9000000000000012E-4</v>
      </c>
      <c r="CA44" s="5">
        <f>P_R[[#This Row],[37+]]-P_R[[#This Row],[38+]]</f>
        <v>5.0000000000000001E-4</v>
      </c>
      <c r="CB44" s="5">
        <f>P_R[[#This Row],[38+]]-P_R[[#This Row],[39+]]</f>
        <v>3.3000000000000005E-4</v>
      </c>
      <c r="CC44" s="5">
        <f>P_R[[#This Row],[39+]]-P_R[[#This Row],[40+]]</f>
        <v>1.7999999999999998E-4</v>
      </c>
      <c r="CD44" s="5">
        <f>P_R[[#This Row],[40+]]-P_R[[#This Row],[41+]]</f>
        <v>1.1000000000000002E-4</v>
      </c>
      <c r="CE44" s="5">
        <f>P_R[[#This Row],[41+]]-P_R[[#This Row],[42+]]</f>
        <v>5.9999999999999981E-5</v>
      </c>
      <c r="CF44" s="5">
        <f>P_R[[#This Row],[42+]]-P_R[[#This Row],[43+]]</f>
        <v>4.0000000000000003E-5</v>
      </c>
      <c r="CG44" s="5">
        <f>P_R[[#This Row],[43+]]-P_R[[#This Row],[44+]]</f>
        <v>4.0000000000000003E-5</v>
      </c>
      <c r="CH44" s="5">
        <f>P_R[[#This Row],[44+]]-P_R[[#This Row],[45+]]</f>
        <v>0</v>
      </c>
      <c r="CI44" s="5">
        <f>P_R[[#This Row],[45+]]-P_R[[#This Row],[46+]]</f>
        <v>0</v>
      </c>
      <c r="CJ44" s="5">
        <f>P_R[[#This Row],[46+]]-P_R[[#This Row],[47+]]</f>
        <v>0</v>
      </c>
      <c r="CK44" s="5">
        <f>P_R[[#This Row],[47+]]-P_R[[#This Row],[48+]]</f>
        <v>0</v>
      </c>
      <c r="CL44" s="5">
        <f>P_R[[#This Row],[48+]]-P_R[[#This Row],[49+]]</f>
        <v>0</v>
      </c>
    </row>
    <row r="45" spans="1:90" x14ac:dyDescent="0.25">
      <c r="A45" s="10">
        <v>22400789</v>
      </c>
      <c r="B45" t="s">
        <v>76</v>
      </c>
      <c r="C45" t="s">
        <v>235</v>
      </c>
      <c r="D45" s="11">
        <v>0.79166666666666663</v>
      </c>
      <c r="E45" s="9" t="str">
        <f>HYPERLINK("https://www.nba.com/stats/player/1629674/boxscores-traditional", "Neemias Queta")</f>
        <v>Neemias Queta</v>
      </c>
      <c r="F45">
        <v>11.6</v>
      </c>
      <c r="G45" s="4">
        <v>4.63</v>
      </c>
      <c r="H45" s="3">
        <v>0.7823</v>
      </c>
      <c r="I45" s="3">
        <v>0.71226</v>
      </c>
      <c r="J45" s="3">
        <v>0.63683000000000001</v>
      </c>
      <c r="K45" s="3">
        <v>0.55171999999999999</v>
      </c>
      <c r="L45" s="3">
        <v>0.46414</v>
      </c>
      <c r="M45" s="3">
        <v>0.38208999999999999</v>
      </c>
      <c r="N45" s="3">
        <v>0.30153000000000002</v>
      </c>
      <c r="O45" s="3">
        <v>0.23269999999999999</v>
      </c>
      <c r="P45" s="3">
        <v>0.17105999999999999</v>
      </c>
      <c r="Q45" s="3">
        <v>0.121</v>
      </c>
      <c r="R45" s="3">
        <v>8.3790000000000003E-2</v>
      </c>
      <c r="S45" s="3">
        <v>5.4800000000000001E-2</v>
      </c>
      <c r="T45" s="3">
        <v>3.5150000000000001E-2</v>
      </c>
      <c r="U45" s="3">
        <v>2.1180000000000001E-2</v>
      </c>
      <c r="V45" s="3">
        <v>1.222E-2</v>
      </c>
      <c r="W45" s="3">
        <v>6.9499999999999996E-3</v>
      </c>
      <c r="X45" s="3">
        <v>3.6800000000000001E-3</v>
      </c>
      <c r="Y45" s="3">
        <v>1.9300000000000001E-3</v>
      </c>
      <c r="Z45" s="3">
        <v>9.3999999999999997E-4</v>
      </c>
      <c r="AA45" s="3">
        <v>4.2999999999999999E-4</v>
      </c>
      <c r="AB45" s="3">
        <v>2.0000000000000001E-4</v>
      </c>
      <c r="AC45" s="3">
        <v>8.0000000000000007E-5</v>
      </c>
      <c r="AD45" s="3">
        <v>4.0000000000000003E-5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P_R[[#This Row],[8+]]-P_R[[#This Row],[9+]]</f>
        <v>7.0039999999999991E-2</v>
      </c>
      <c r="AY45" s="5">
        <f>P_R[[#This Row],[9+]]-P_R[[#This Row],[10+]]</f>
        <v>7.5429999999999997E-2</v>
      </c>
      <c r="AZ45" s="5">
        <f>P_R[[#This Row],[10+]]-P_R[[#This Row],[11+]]</f>
        <v>8.5110000000000019E-2</v>
      </c>
      <c r="BA45" s="5">
        <f>P_R[[#This Row],[11+]]-P_R[[#This Row],[12+]]</f>
        <v>8.7579999999999991E-2</v>
      </c>
      <c r="BB45" s="5">
        <f>P_R[[#This Row],[12+]]-P_R[[#This Row],[13+]]</f>
        <v>8.2050000000000012E-2</v>
      </c>
      <c r="BC45" s="5">
        <f>P_R[[#This Row],[13+]]-P_R[[#This Row],[14+]]</f>
        <v>8.0559999999999965E-2</v>
      </c>
      <c r="BD45" s="5">
        <f>P_R[[#This Row],[14+]]-P_R[[#This Row],[15+]]</f>
        <v>6.883000000000003E-2</v>
      </c>
      <c r="BE45" s="5">
        <f>P_R[[#This Row],[15+]]-P_R[[#This Row],[16+]]</f>
        <v>6.164E-2</v>
      </c>
      <c r="BF45" s="5">
        <f>P_R[[#This Row],[16+]]-P_R[[#This Row],[17+]]</f>
        <v>5.0059999999999993E-2</v>
      </c>
      <c r="BG45" s="5">
        <f>P_R[[#This Row],[17+]]-P_R[[#This Row],[18+]]</f>
        <v>3.7209999999999993E-2</v>
      </c>
      <c r="BH45" s="5">
        <f>P_R[[#This Row],[18+]]-P_R[[#This Row],[19+]]</f>
        <v>2.8990000000000002E-2</v>
      </c>
      <c r="BI45" s="5">
        <f>P_R[[#This Row],[19+]]-P_R[[#This Row],[20+]]</f>
        <v>1.9650000000000001E-2</v>
      </c>
      <c r="BJ45" s="5">
        <f>P_R[[#This Row],[20+]]-P_R[[#This Row],[21+]]</f>
        <v>1.397E-2</v>
      </c>
      <c r="BK45" s="5">
        <f>P_R[[#This Row],[21+]]-P_R[[#This Row],[22+]]</f>
        <v>8.9600000000000009E-3</v>
      </c>
      <c r="BL45" s="5">
        <f>P_R[[#This Row],[22+]]-P_R[[#This Row],[23+]]</f>
        <v>5.2700000000000004E-3</v>
      </c>
      <c r="BM45" s="5">
        <f>P_R[[#This Row],[23+]]-P_R[[#This Row],[24+]]</f>
        <v>3.2699999999999995E-3</v>
      </c>
      <c r="BN45" s="5">
        <f>P_R[[#This Row],[24+]]-P_R[[#This Row],[25+]]</f>
        <v>1.75E-3</v>
      </c>
      <c r="BO45" s="5">
        <f>P_R[[#This Row],[25+]]-P_R[[#This Row],[26+]]</f>
        <v>9.8999999999999999E-4</v>
      </c>
      <c r="BP45" s="5">
        <f>P_R[[#This Row],[26+]]-P_R[[#This Row],[27+]]</f>
        <v>5.1000000000000004E-4</v>
      </c>
      <c r="BQ45" s="5">
        <f>P_R[[#This Row],[27+]]-P_R[[#This Row],[28+]]</f>
        <v>2.2999999999999998E-4</v>
      </c>
      <c r="BR45" s="5">
        <f>P_R[[#This Row],[28+]]-P_R[[#This Row],[29+]]</f>
        <v>1.2E-4</v>
      </c>
      <c r="BS45" s="5">
        <f>P_R[[#This Row],[29+]]-P_R[[#This Row],[30+]]</f>
        <v>4.0000000000000003E-5</v>
      </c>
      <c r="BT45" s="5">
        <f>P_R[[#This Row],[30+]]-P_R[[#This Row],[31+]]</f>
        <v>4.0000000000000003E-5</v>
      </c>
      <c r="BU45" s="5">
        <f>P_R[[#This Row],[31+]]-P_R[[#This Row],[32+]]</f>
        <v>0</v>
      </c>
      <c r="BV45" s="5">
        <f>P_R[[#This Row],[32+]]-P_R[[#This Row],[33+]]</f>
        <v>0</v>
      </c>
      <c r="BW45" s="5">
        <f>P_R[[#This Row],[33+]]-P_R[[#This Row],[34+]]</f>
        <v>0</v>
      </c>
      <c r="BX45" s="5">
        <f>P_R[[#This Row],[34+]]-P_R[[#This Row],[35+]]</f>
        <v>0</v>
      </c>
      <c r="BY45" s="5">
        <f>P_R[[#This Row],[35+]]-P_R[[#This Row],[36+]]</f>
        <v>0</v>
      </c>
      <c r="BZ45" s="5">
        <f>P_R[[#This Row],[36+]]-P_R[[#This Row],[37+]]</f>
        <v>0</v>
      </c>
      <c r="CA45" s="5">
        <f>P_R[[#This Row],[37+]]-P_R[[#This Row],[38+]]</f>
        <v>0</v>
      </c>
      <c r="CB45" s="5">
        <f>P_R[[#This Row],[38+]]-P_R[[#This Row],[39+]]</f>
        <v>0</v>
      </c>
      <c r="CC45" s="5">
        <f>P_R[[#This Row],[39+]]-P_R[[#This Row],[40+]]</f>
        <v>0</v>
      </c>
      <c r="CD45" s="5">
        <f>P_R[[#This Row],[40+]]-P_R[[#This Row],[41+]]</f>
        <v>0</v>
      </c>
      <c r="CE45" s="5">
        <f>P_R[[#This Row],[41+]]-P_R[[#This Row],[42+]]</f>
        <v>0</v>
      </c>
      <c r="CF45" s="5">
        <f>P_R[[#This Row],[42+]]-P_R[[#This Row],[43+]]</f>
        <v>0</v>
      </c>
      <c r="CG45" s="5">
        <f>P_R[[#This Row],[43+]]-P_R[[#This Row],[44+]]</f>
        <v>0</v>
      </c>
      <c r="CH45" s="5">
        <f>P_R[[#This Row],[44+]]-P_R[[#This Row],[45+]]</f>
        <v>0</v>
      </c>
      <c r="CI45" s="5">
        <f>P_R[[#This Row],[45+]]-P_R[[#This Row],[46+]]</f>
        <v>0</v>
      </c>
      <c r="CJ45" s="5">
        <f>P_R[[#This Row],[46+]]-P_R[[#This Row],[47+]]</f>
        <v>0</v>
      </c>
      <c r="CK45" s="5">
        <f>P_R[[#This Row],[47+]]-P_R[[#This Row],[48+]]</f>
        <v>0</v>
      </c>
      <c r="CL45" s="5">
        <f>P_R[[#This Row],[48+]]-P_R[[#This Row],[49+]]</f>
        <v>0</v>
      </c>
    </row>
    <row r="46" spans="1:90" x14ac:dyDescent="0.25">
      <c r="A46" s="10">
        <v>22400789</v>
      </c>
      <c r="B46" t="s">
        <v>76</v>
      </c>
      <c r="C46" t="s">
        <v>235</v>
      </c>
      <c r="D46" s="11">
        <v>0.79166666666666663</v>
      </c>
      <c r="E46" s="9" t="str">
        <f>HYPERLINK("https://www.nba.com/stats/player/1630573/boxscores-traditional", "Sam Hauser")</f>
        <v>Sam Hauser</v>
      </c>
      <c r="F46">
        <v>11.8</v>
      </c>
      <c r="G46" s="4">
        <v>5.9130000000000003</v>
      </c>
      <c r="H46" s="3">
        <v>0.73890999999999996</v>
      </c>
      <c r="I46" s="3">
        <v>0.68081999999999998</v>
      </c>
      <c r="J46" s="3">
        <v>0.61790999999999996</v>
      </c>
      <c r="K46" s="3">
        <v>0.55567</v>
      </c>
      <c r="L46" s="3">
        <v>0.48803000000000002</v>
      </c>
      <c r="M46" s="3">
        <v>0.42074</v>
      </c>
      <c r="N46" s="3">
        <v>0.35569000000000001</v>
      </c>
      <c r="O46" s="3">
        <v>0.29459999999999997</v>
      </c>
      <c r="P46" s="3">
        <v>0.23885000000000001</v>
      </c>
      <c r="Q46" s="3">
        <v>0.18942999999999999</v>
      </c>
      <c r="R46" s="3">
        <v>0.14685999999999999</v>
      </c>
      <c r="S46" s="3">
        <v>0.11123</v>
      </c>
      <c r="T46" s="3">
        <v>8.226E-2</v>
      </c>
      <c r="U46" s="3">
        <v>5.9380000000000002E-2</v>
      </c>
      <c r="V46" s="3">
        <v>4.1820000000000003E-2</v>
      </c>
      <c r="W46" s="3">
        <v>2.938E-2</v>
      </c>
      <c r="X46" s="3">
        <v>1.9699999999999999E-2</v>
      </c>
      <c r="Y46" s="3">
        <v>1.2869999999999999E-2</v>
      </c>
      <c r="Z46" s="3">
        <v>8.2000000000000007E-3</v>
      </c>
      <c r="AA46" s="3">
        <v>5.0800000000000003E-3</v>
      </c>
      <c r="AB46" s="3">
        <v>3.0699999999999998E-3</v>
      </c>
      <c r="AC46" s="3">
        <v>1.81E-3</v>
      </c>
      <c r="AD46" s="3">
        <v>1.0399999999999999E-3</v>
      </c>
      <c r="AE46" s="3">
        <v>5.8E-4</v>
      </c>
      <c r="AF46" s="3">
        <v>3.1E-4</v>
      </c>
      <c r="AG46" s="3">
        <v>1.7000000000000001E-4</v>
      </c>
      <c r="AH46" s="3">
        <v>9.0000000000000006E-5</v>
      </c>
      <c r="AI46" s="3">
        <v>4.0000000000000003E-5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P_R[[#This Row],[8+]]-P_R[[#This Row],[9+]]</f>
        <v>5.8089999999999975E-2</v>
      </c>
      <c r="AY46" s="5">
        <f>P_R[[#This Row],[9+]]-P_R[[#This Row],[10+]]</f>
        <v>6.2910000000000021E-2</v>
      </c>
      <c r="AZ46" s="5">
        <f>P_R[[#This Row],[10+]]-P_R[[#This Row],[11+]]</f>
        <v>6.2239999999999962E-2</v>
      </c>
      <c r="BA46" s="5">
        <f>P_R[[#This Row],[11+]]-P_R[[#This Row],[12+]]</f>
        <v>6.7639999999999978E-2</v>
      </c>
      <c r="BB46" s="5">
        <f>P_R[[#This Row],[12+]]-P_R[[#This Row],[13+]]</f>
        <v>6.7290000000000016E-2</v>
      </c>
      <c r="BC46" s="5">
        <f>P_R[[#This Row],[13+]]-P_R[[#This Row],[14+]]</f>
        <v>6.5049999999999997E-2</v>
      </c>
      <c r="BD46" s="5">
        <f>P_R[[#This Row],[14+]]-P_R[[#This Row],[15+]]</f>
        <v>6.1090000000000033E-2</v>
      </c>
      <c r="BE46" s="5">
        <f>P_R[[#This Row],[15+]]-P_R[[#This Row],[16+]]</f>
        <v>5.5749999999999966E-2</v>
      </c>
      <c r="BF46" s="5">
        <f>P_R[[#This Row],[16+]]-P_R[[#This Row],[17+]]</f>
        <v>4.9420000000000019E-2</v>
      </c>
      <c r="BG46" s="5">
        <f>P_R[[#This Row],[17+]]-P_R[[#This Row],[18+]]</f>
        <v>4.2569999999999997E-2</v>
      </c>
      <c r="BH46" s="5">
        <f>P_R[[#This Row],[18+]]-P_R[[#This Row],[19+]]</f>
        <v>3.5629999999999995E-2</v>
      </c>
      <c r="BI46" s="5">
        <f>P_R[[#This Row],[19+]]-P_R[[#This Row],[20+]]</f>
        <v>2.8969999999999996E-2</v>
      </c>
      <c r="BJ46" s="5">
        <f>P_R[[#This Row],[20+]]-P_R[[#This Row],[21+]]</f>
        <v>2.2879999999999998E-2</v>
      </c>
      <c r="BK46" s="5">
        <f>P_R[[#This Row],[21+]]-P_R[[#This Row],[22+]]</f>
        <v>1.7559999999999999E-2</v>
      </c>
      <c r="BL46" s="5">
        <f>P_R[[#This Row],[22+]]-P_R[[#This Row],[23+]]</f>
        <v>1.2440000000000003E-2</v>
      </c>
      <c r="BM46" s="5">
        <f>P_R[[#This Row],[23+]]-P_R[[#This Row],[24+]]</f>
        <v>9.6800000000000011E-3</v>
      </c>
      <c r="BN46" s="5">
        <f>P_R[[#This Row],[24+]]-P_R[[#This Row],[25+]]</f>
        <v>6.8299999999999993E-3</v>
      </c>
      <c r="BO46" s="5">
        <f>P_R[[#This Row],[25+]]-P_R[[#This Row],[26+]]</f>
        <v>4.6699999999999988E-3</v>
      </c>
      <c r="BP46" s="5">
        <f>P_R[[#This Row],[26+]]-P_R[[#This Row],[27+]]</f>
        <v>3.1200000000000004E-3</v>
      </c>
      <c r="BQ46" s="5">
        <f>P_R[[#This Row],[27+]]-P_R[[#This Row],[28+]]</f>
        <v>2.0100000000000005E-3</v>
      </c>
      <c r="BR46" s="5">
        <f>P_R[[#This Row],[28+]]-P_R[[#This Row],[29+]]</f>
        <v>1.2599999999999998E-3</v>
      </c>
      <c r="BS46" s="5">
        <f>P_R[[#This Row],[29+]]-P_R[[#This Row],[30+]]</f>
        <v>7.7000000000000007E-4</v>
      </c>
      <c r="BT46" s="5">
        <f>P_R[[#This Row],[30+]]-P_R[[#This Row],[31+]]</f>
        <v>4.5999999999999991E-4</v>
      </c>
      <c r="BU46" s="5">
        <f>P_R[[#This Row],[31+]]-P_R[[#This Row],[32+]]</f>
        <v>2.7E-4</v>
      </c>
      <c r="BV46" s="5">
        <f>P_R[[#This Row],[32+]]-P_R[[#This Row],[33+]]</f>
        <v>1.3999999999999999E-4</v>
      </c>
      <c r="BW46" s="5">
        <f>P_R[[#This Row],[33+]]-P_R[[#This Row],[34+]]</f>
        <v>8.0000000000000007E-5</v>
      </c>
      <c r="BX46" s="5">
        <f>P_R[[#This Row],[34+]]-P_R[[#This Row],[35+]]</f>
        <v>5.0000000000000002E-5</v>
      </c>
      <c r="BY46" s="5">
        <f>P_R[[#This Row],[35+]]-P_R[[#This Row],[36+]]</f>
        <v>4.0000000000000003E-5</v>
      </c>
      <c r="BZ46" s="5">
        <f>P_R[[#This Row],[36+]]-P_R[[#This Row],[37+]]</f>
        <v>0</v>
      </c>
      <c r="CA46" s="5">
        <f>P_R[[#This Row],[37+]]-P_R[[#This Row],[38+]]</f>
        <v>0</v>
      </c>
      <c r="CB46" s="5">
        <f>P_R[[#This Row],[38+]]-P_R[[#This Row],[39+]]</f>
        <v>0</v>
      </c>
      <c r="CC46" s="5">
        <f>P_R[[#This Row],[39+]]-P_R[[#This Row],[40+]]</f>
        <v>0</v>
      </c>
      <c r="CD46" s="5">
        <f>P_R[[#This Row],[40+]]-P_R[[#This Row],[41+]]</f>
        <v>0</v>
      </c>
      <c r="CE46" s="5">
        <f>P_R[[#This Row],[41+]]-P_R[[#This Row],[42+]]</f>
        <v>0</v>
      </c>
      <c r="CF46" s="5">
        <f>P_R[[#This Row],[42+]]-P_R[[#This Row],[43+]]</f>
        <v>0</v>
      </c>
      <c r="CG46" s="5">
        <f>P_R[[#This Row],[43+]]-P_R[[#This Row],[44+]]</f>
        <v>0</v>
      </c>
      <c r="CH46" s="5">
        <f>P_R[[#This Row],[44+]]-P_R[[#This Row],[45+]]</f>
        <v>0</v>
      </c>
      <c r="CI46" s="5">
        <f>P_R[[#This Row],[45+]]-P_R[[#This Row],[46+]]</f>
        <v>0</v>
      </c>
      <c r="CJ46" s="5">
        <f>P_R[[#This Row],[46+]]-P_R[[#This Row],[47+]]</f>
        <v>0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22400789</v>
      </c>
      <c r="B47" t="s">
        <v>76</v>
      </c>
      <c r="C47" t="s">
        <v>235</v>
      </c>
      <c r="D47" s="11">
        <v>0.79166666666666663</v>
      </c>
      <c r="E47" s="9" t="str">
        <f>HYPERLINK("https://www.nba.com/stats/player/1628436/boxscores-traditional", "Luke Kornet")</f>
        <v>Luke Kornet</v>
      </c>
      <c r="F47">
        <v>10.8</v>
      </c>
      <c r="G47" s="4">
        <v>8.1340000000000003</v>
      </c>
      <c r="H47" s="3">
        <v>0.63307000000000002</v>
      </c>
      <c r="I47" s="3">
        <v>0.58706000000000003</v>
      </c>
      <c r="J47" s="3">
        <v>0.53983000000000003</v>
      </c>
      <c r="K47" s="3">
        <v>0.49202000000000001</v>
      </c>
      <c r="L47" s="3">
        <v>0.44037999999999999</v>
      </c>
      <c r="M47" s="3">
        <v>0.39357999999999999</v>
      </c>
      <c r="N47" s="3">
        <v>0.34827000000000002</v>
      </c>
      <c r="O47" s="3">
        <v>0.30153000000000002</v>
      </c>
      <c r="P47" s="3">
        <v>0.26108999999999999</v>
      </c>
      <c r="Q47" s="3">
        <v>0.22363</v>
      </c>
      <c r="R47" s="3">
        <v>0.18673000000000001</v>
      </c>
      <c r="S47" s="3">
        <v>0.15625</v>
      </c>
      <c r="T47" s="3">
        <v>0.12923999999999999</v>
      </c>
      <c r="U47" s="3">
        <v>0.10564999999999999</v>
      </c>
      <c r="V47" s="3">
        <v>8.3790000000000003E-2</v>
      </c>
      <c r="W47" s="3">
        <v>6.6809999999999994E-2</v>
      </c>
      <c r="X47" s="3">
        <v>5.262E-2</v>
      </c>
      <c r="Y47" s="3">
        <v>4.0059999999999998E-2</v>
      </c>
      <c r="Z47" s="3">
        <v>3.074E-2</v>
      </c>
      <c r="AA47" s="3">
        <v>2.3300000000000001E-2</v>
      </c>
      <c r="AB47" s="3">
        <v>1.7430000000000001E-2</v>
      </c>
      <c r="AC47" s="3">
        <v>1.255E-2</v>
      </c>
      <c r="AD47" s="3">
        <v>9.1400000000000006E-3</v>
      </c>
      <c r="AE47" s="3">
        <v>6.5700000000000003E-3</v>
      </c>
      <c r="AF47" s="3">
        <v>4.5300000000000002E-3</v>
      </c>
      <c r="AG47" s="3">
        <v>3.1700000000000001E-3</v>
      </c>
      <c r="AH47" s="3">
        <v>2.1900000000000001E-3</v>
      </c>
      <c r="AI47" s="3">
        <v>1.4400000000000001E-3</v>
      </c>
      <c r="AJ47" s="3">
        <v>9.7000000000000005E-4</v>
      </c>
      <c r="AK47" s="3">
        <v>6.4000000000000005E-4</v>
      </c>
      <c r="AL47" s="3">
        <v>4.2000000000000002E-4</v>
      </c>
      <c r="AM47" s="3">
        <v>2.5999999999999998E-4</v>
      </c>
      <c r="AN47" s="3">
        <v>1.7000000000000001E-4</v>
      </c>
      <c r="AO47" s="3">
        <v>1E-4</v>
      </c>
      <c r="AP47" s="3">
        <v>6.0000000000000002E-5</v>
      </c>
      <c r="AQ47" s="3">
        <v>4.0000000000000003E-5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P_R[[#This Row],[8+]]-P_R[[#This Row],[9+]]</f>
        <v>4.6009999999999995E-2</v>
      </c>
      <c r="AY47" s="5">
        <f>P_R[[#This Row],[9+]]-P_R[[#This Row],[10+]]</f>
        <v>4.7229999999999994E-2</v>
      </c>
      <c r="AZ47" s="5">
        <f>P_R[[#This Row],[10+]]-P_R[[#This Row],[11+]]</f>
        <v>4.7810000000000019E-2</v>
      </c>
      <c r="BA47" s="5">
        <f>P_R[[#This Row],[11+]]-P_R[[#This Row],[12+]]</f>
        <v>5.1640000000000019E-2</v>
      </c>
      <c r="BB47" s="5">
        <f>P_R[[#This Row],[12+]]-P_R[[#This Row],[13+]]</f>
        <v>4.6800000000000008E-2</v>
      </c>
      <c r="BC47" s="5">
        <f>P_R[[#This Row],[13+]]-P_R[[#This Row],[14+]]</f>
        <v>4.5309999999999961E-2</v>
      </c>
      <c r="BD47" s="5">
        <f>P_R[[#This Row],[14+]]-P_R[[#This Row],[15+]]</f>
        <v>4.6740000000000004E-2</v>
      </c>
      <c r="BE47" s="5">
        <f>P_R[[#This Row],[15+]]-P_R[[#This Row],[16+]]</f>
        <v>4.0440000000000031E-2</v>
      </c>
      <c r="BF47" s="5">
        <f>P_R[[#This Row],[16+]]-P_R[[#This Row],[17+]]</f>
        <v>3.7459999999999993E-2</v>
      </c>
      <c r="BG47" s="5">
        <f>P_R[[#This Row],[17+]]-P_R[[#This Row],[18+]]</f>
        <v>3.6899999999999988E-2</v>
      </c>
      <c r="BH47" s="5">
        <f>P_R[[#This Row],[18+]]-P_R[[#This Row],[19+]]</f>
        <v>3.0480000000000007E-2</v>
      </c>
      <c r="BI47" s="5">
        <f>P_R[[#This Row],[19+]]-P_R[[#This Row],[20+]]</f>
        <v>2.7010000000000006E-2</v>
      </c>
      <c r="BJ47" s="5">
        <f>P_R[[#This Row],[20+]]-P_R[[#This Row],[21+]]</f>
        <v>2.359E-2</v>
      </c>
      <c r="BK47" s="5">
        <f>P_R[[#This Row],[21+]]-P_R[[#This Row],[22+]]</f>
        <v>2.1859999999999991E-2</v>
      </c>
      <c r="BL47" s="5">
        <f>P_R[[#This Row],[22+]]-P_R[[#This Row],[23+]]</f>
        <v>1.6980000000000009E-2</v>
      </c>
      <c r="BM47" s="5">
        <f>P_R[[#This Row],[23+]]-P_R[[#This Row],[24+]]</f>
        <v>1.4189999999999994E-2</v>
      </c>
      <c r="BN47" s="5">
        <f>P_R[[#This Row],[24+]]-P_R[[#This Row],[25+]]</f>
        <v>1.2560000000000002E-2</v>
      </c>
      <c r="BO47" s="5">
        <f>P_R[[#This Row],[25+]]-P_R[[#This Row],[26+]]</f>
        <v>9.3199999999999984E-3</v>
      </c>
      <c r="BP47" s="5">
        <f>P_R[[#This Row],[26+]]-P_R[[#This Row],[27+]]</f>
        <v>7.4399999999999987E-3</v>
      </c>
      <c r="BQ47" s="5">
        <f>P_R[[#This Row],[27+]]-P_R[[#This Row],[28+]]</f>
        <v>5.8700000000000002E-3</v>
      </c>
      <c r="BR47" s="5">
        <f>P_R[[#This Row],[28+]]-P_R[[#This Row],[29+]]</f>
        <v>4.8800000000000007E-3</v>
      </c>
      <c r="BS47" s="5">
        <f>P_R[[#This Row],[29+]]-P_R[[#This Row],[30+]]</f>
        <v>3.4099999999999998E-3</v>
      </c>
      <c r="BT47" s="5">
        <f>P_R[[#This Row],[30+]]-P_R[[#This Row],[31+]]</f>
        <v>2.5700000000000002E-3</v>
      </c>
      <c r="BU47" s="5">
        <f>P_R[[#This Row],[31+]]-P_R[[#This Row],[32+]]</f>
        <v>2.0400000000000001E-3</v>
      </c>
      <c r="BV47" s="5">
        <f>P_R[[#This Row],[32+]]-P_R[[#This Row],[33+]]</f>
        <v>1.3600000000000001E-3</v>
      </c>
      <c r="BW47" s="5">
        <f>P_R[[#This Row],[33+]]-P_R[[#This Row],[34+]]</f>
        <v>9.7999999999999997E-4</v>
      </c>
      <c r="BX47" s="5">
        <f>P_R[[#This Row],[34+]]-P_R[[#This Row],[35+]]</f>
        <v>7.5000000000000002E-4</v>
      </c>
      <c r="BY47" s="5">
        <f>P_R[[#This Row],[35+]]-P_R[[#This Row],[36+]]</f>
        <v>4.7000000000000004E-4</v>
      </c>
      <c r="BZ47" s="5">
        <f>P_R[[#This Row],[36+]]-P_R[[#This Row],[37+]]</f>
        <v>3.3E-4</v>
      </c>
      <c r="CA47" s="5">
        <f>P_R[[#This Row],[37+]]-P_R[[#This Row],[38+]]</f>
        <v>2.2000000000000003E-4</v>
      </c>
      <c r="CB47" s="5">
        <f>P_R[[#This Row],[38+]]-P_R[[#This Row],[39+]]</f>
        <v>1.6000000000000004E-4</v>
      </c>
      <c r="CC47" s="5">
        <f>P_R[[#This Row],[39+]]-P_R[[#This Row],[40+]]</f>
        <v>8.9999999999999965E-5</v>
      </c>
      <c r="CD47" s="5">
        <f>P_R[[#This Row],[40+]]-P_R[[#This Row],[41+]]</f>
        <v>7.0000000000000007E-5</v>
      </c>
      <c r="CE47" s="5">
        <f>P_R[[#This Row],[41+]]-P_R[[#This Row],[42+]]</f>
        <v>4.0000000000000003E-5</v>
      </c>
      <c r="CF47" s="5">
        <f>P_R[[#This Row],[42+]]-P_R[[#This Row],[43+]]</f>
        <v>1.9999999999999998E-5</v>
      </c>
      <c r="CG47" s="5">
        <f>P_R[[#This Row],[43+]]-P_R[[#This Row],[44+]]</f>
        <v>4.0000000000000003E-5</v>
      </c>
      <c r="CH47" s="5">
        <f>P_R[[#This Row],[44+]]-P_R[[#This Row],[45+]]</f>
        <v>0</v>
      </c>
      <c r="CI47" s="5">
        <f>P_R[[#This Row],[45+]]-P_R[[#This Row],[46+]]</f>
        <v>0</v>
      </c>
      <c r="CJ47" s="5">
        <f>P_R[[#This Row],[46+]]-P_R[[#This Row],[47+]]</f>
        <v>0</v>
      </c>
      <c r="CK47" s="5">
        <f>P_R[[#This Row],[47+]]-P_R[[#This Row],[48+]]</f>
        <v>0</v>
      </c>
      <c r="CL47" s="5">
        <f>P_R[[#This Row],[48+]]-P_R[[#This Row],[49+]]</f>
        <v>0</v>
      </c>
    </row>
    <row r="48" spans="1:90" x14ac:dyDescent="0.25">
      <c r="A48" s="10">
        <v>22400790</v>
      </c>
      <c r="B48" t="s">
        <v>143</v>
      </c>
      <c r="C48" t="s">
        <v>80</v>
      </c>
      <c r="D48" s="11">
        <v>0.8125</v>
      </c>
      <c r="E48" s="9" t="str">
        <f>HYPERLINK("https://www.nba.com/stats/player/1629027/boxscores-traditional", "Trae Young")</f>
        <v>Trae Young</v>
      </c>
      <c r="F48">
        <v>32.200000000000003</v>
      </c>
      <c r="G48" s="4">
        <v>5.7759999999999998</v>
      </c>
      <c r="H48" s="3">
        <v>1</v>
      </c>
      <c r="I48" s="3">
        <v>1</v>
      </c>
      <c r="J48" s="3">
        <v>0.99994000000000005</v>
      </c>
      <c r="K48" s="3">
        <v>0.99987999999999999</v>
      </c>
      <c r="L48" s="3">
        <v>0.99977000000000005</v>
      </c>
      <c r="M48" s="3">
        <v>0.99955000000000005</v>
      </c>
      <c r="N48" s="3">
        <v>0.99917999999999996</v>
      </c>
      <c r="O48" s="3">
        <v>0.99856</v>
      </c>
      <c r="P48" s="3">
        <v>0.99743999999999999</v>
      </c>
      <c r="Q48" s="3">
        <v>0.99573</v>
      </c>
      <c r="R48" s="3">
        <v>0.99304999999999999</v>
      </c>
      <c r="S48" s="3">
        <v>0.98899000000000004</v>
      </c>
      <c r="T48" s="3">
        <v>0.98257000000000005</v>
      </c>
      <c r="U48" s="3">
        <v>0.97380999999999995</v>
      </c>
      <c r="V48" s="3">
        <v>0.96164000000000005</v>
      </c>
      <c r="W48" s="3">
        <v>0.94408000000000003</v>
      </c>
      <c r="X48" s="3">
        <v>0.92220000000000002</v>
      </c>
      <c r="Y48" s="3">
        <v>0.89434999999999998</v>
      </c>
      <c r="Z48" s="3">
        <v>0.85768999999999995</v>
      </c>
      <c r="AA48" s="3">
        <v>0.81594</v>
      </c>
      <c r="AB48" s="3">
        <v>0.76729999999999998</v>
      </c>
      <c r="AC48" s="3">
        <v>0.70884000000000003</v>
      </c>
      <c r="AD48" s="3">
        <v>0.64802999999999999</v>
      </c>
      <c r="AE48" s="3">
        <v>0.58316999999999997</v>
      </c>
      <c r="AF48" s="3">
        <v>0.51197000000000004</v>
      </c>
      <c r="AG48" s="3">
        <v>0.44433</v>
      </c>
      <c r="AH48" s="3">
        <v>0.37828000000000001</v>
      </c>
      <c r="AI48" s="3">
        <v>0.31561</v>
      </c>
      <c r="AJ48" s="3">
        <v>0.25463000000000002</v>
      </c>
      <c r="AK48" s="3">
        <v>0.20327000000000001</v>
      </c>
      <c r="AL48" s="3">
        <v>0.15866</v>
      </c>
      <c r="AM48" s="3">
        <v>0.11899999999999999</v>
      </c>
      <c r="AN48" s="3">
        <v>8.8510000000000005E-2</v>
      </c>
      <c r="AO48" s="3">
        <v>6.4259999999999998E-2</v>
      </c>
      <c r="AP48" s="3">
        <v>4.4569999999999999E-2</v>
      </c>
      <c r="AQ48" s="3">
        <v>3.074E-2</v>
      </c>
      <c r="AR48" s="3">
        <v>2.068E-2</v>
      </c>
      <c r="AS48" s="3">
        <v>1.321E-2</v>
      </c>
      <c r="AT48" s="3">
        <v>8.4200000000000004E-3</v>
      </c>
      <c r="AU48" s="3">
        <v>5.2300000000000003E-3</v>
      </c>
      <c r="AV48" s="3">
        <v>3.0699999999999998E-3</v>
      </c>
      <c r="AW48" s="3">
        <v>1.81E-3</v>
      </c>
      <c r="AX48" s="5">
        <f>P_R[[#This Row],[8+]]-P_R[[#This Row],[9+]]</f>
        <v>0</v>
      </c>
      <c r="AY48" s="5">
        <f>P_R[[#This Row],[9+]]-P_R[[#This Row],[10+]]</f>
        <v>5.9999999999948983E-5</v>
      </c>
      <c r="AZ48" s="5">
        <f>P_R[[#This Row],[10+]]-P_R[[#This Row],[11+]]</f>
        <v>6.0000000000060005E-5</v>
      </c>
      <c r="BA48" s="5">
        <f>P_R[[#This Row],[11+]]-P_R[[#This Row],[12+]]</f>
        <v>1.0999999999994348E-4</v>
      </c>
      <c r="BB48" s="5">
        <f>P_R[[#This Row],[12+]]-P_R[[#This Row],[13+]]</f>
        <v>2.1999999999999797E-4</v>
      </c>
      <c r="BC48" s="5">
        <f>P_R[[#This Row],[13+]]-P_R[[#This Row],[14+]]</f>
        <v>3.7000000000009248E-4</v>
      </c>
      <c r="BD48" s="5">
        <f>P_R[[#This Row],[14+]]-P_R[[#This Row],[15+]]</f>
        <v>6.1999999999995392E-4</v>
      </c>
      <c r="BE48" s="5">
        <f>P_R[[#This Row],[15+]]-P_R[[#This Row],[16+]]</f>
        <v>1.1200000000000099E-3</v>
      </c>
      <c r="BF48" s="5">
        <f>P_R[[#This Row],[16+]]-P_R[[#This Row],[17+]]</f>
        <v>1.7099999999999893E-3</v>
      </c>
      <c r="BG48" s="5">
        <f>P_R[[#This Row],[17+]]-P_R[[#This Row],[18+]]</f>
        <v>2.6800000000000157E-3</v>
      </c>
      <c r="BH48" s="5">
        <f>P_R[[#This Row],[18+]]-P_R[[#This Row],[19+]]</f>
        <v>4.0599999999999525E-3</v>
      </c>
      <c r="BI48" s="5">
        <f>P_R[[#This Row],[19+]]-P_R[[#This Row],[20+]]</f>
        <v>6.4199999999999813E-3</v>
      </c>
      <c r="BJ48" s="5">
        <f>P_R[[#This Row],[20+]]-P_R[[#This Row],[21+]]</f>
        <v>8.760000000000101E-3</v>
      </c>
      <c r="BK48" s="5">
        <f>P_R[[#This Row],[21+]]-P_R[[#This Row],[22+]]</f>
        <v>1.2169999999999903E-2</v>
      </c>
      <c r="BL48" s="5">
        <f>P_R[[#This Row],[22+]]-P_R[[#This Row],[23+]]</f>
        <v>1.756000000000002E-2</v>
      </c>
      <c r="BM48" s="5">
        <f>P_R[[#This Row],[23+]]-P_R[[#This Row],[24+]]</f>
        <v>2.1880000000000011E-2</v>
      </c>
      <c r="BN48" s="5">
        <f>P_R[[#This Row],[24+]]-P_R[[#This Row],[25+]]</f>
        <v>2.7850000000000041E-2</v>
      </c>
      <c r="BO48" s="5">
        <f>P_R[[#This Row],[25+]]-P_R[[#This Row],[26+]]</f>
        <v>3.6660000000000026E-2</v>
      </c>
      <c r="BP48" s="5">
        <f>P_R[[#This Row],[26+]]-P_R[[#This Row],[27+]]</f>
        <v>4.1749999999999954E-2</v>
      </c>
      <c r="BQ48" s="5">
        <f>P_R[[#This Row],[27+]]-P_R[[#This Row],[28+]]</f>
        <v>4.8640000000000017E-2</v>
      </c>
      <c r="BR48" s="5">
        <f>P_R[[#This Row],[28+]]-P_R[[#This Row],[29+]]</f>
        <v>5.8459999999999956E-2</v>
      </c>
      <c r="BS48" s="5">
        <f>P_R[[#This Row],[29+]]-P_R[[#This Row],[30+]]</f>
        <v>6.0810000000000031E-2</v>
      </c>
      <c r="BT48" s="5">
        <f>P_R[[#This Row],[30+]]-P_R[[#This Row],[31+]]</f>
        <v>6.4860000000000029E-2</v>
      </c>
      <c r="BU48" s="5">
        <f>P_R[[#This Row],[31+]]-P_R[[#This Row],[32+]]</f>
        <v>7.119999999999993E-2</v>
      </c>
      <c r="BV48" s="5">
        <f>P_R[[#This Row],[32+]]-P_R[[#This Row],[33+]]</f>
        <v>6.7640000000000033E-2</v>
      </c>
      <c r="BW48" s="5">
        <f>P_R[[#This Row],[33+]]-P_R[[#This Row],[34+]]</f>
        <v>6.6049999999999998E-2</v>
      </c>
      <c r="BX48" s="5">
        <f>P_R[[#This Row],[34+]]-P_R[[#This Row],[35+]]</f>
        <v>6.2670000000000003E-2</v>
      </c>
      <c r="BY48" s="5">
        <f>P_R[[#This Row],[35+]]-P_R[[#This Row],[36+]]</f>
        <v>6.0979999999999979E-2</v>
      </c>
      <c r="BZ48" s="5">
        <f>P_R[[#This Row],[36+]]-P_R[[#This Row],[37+]]</f>
        <v>5.1360000000000017E-2</v>
      </c>
      <c r="CA48" s="5">
        <f>P_R[[#This Row],[37+]]-P_R[[#This Row],[38+]]</f>
        <v>4.4610000000000011E-2</v>
      </c>
      <c r="CB48" s="5">
        <f>P_R[[#This Row],[38+]]-P_R[[#This Row],[39+]]</f>
        <v>3.9660000000000001E-2</v>
      </c>
      <c r="CC48" s="5">
        <f>P_R[[#This Row],[39+]]-P_R[[#This Row],[40+]]</f>
        <v>3.0489999999999989E-2</v>
      </c>
      <c r="CD48" s="5">
        <f>P_R[[#This Row],[40+]]-P_R[[#This Row],[41+]]</f>
        <v>2.4250000000000008E-2</v>
      </c>
      <c r="CE48" s="5">
        <f>P_R[[#This Row],[41+]]-P_R[[#This Row],[42+]]</f>
        <v>1.9689999999999999E-2</v>
      </c>
      <c r="CF48" s="5">
        <f>P_R[[#This Row],[42+]]-P_R[[#This Row],[43+]]</f>
        <v>1.3829999999999999E-2</v>
      </c>
      <c r="CG48" s="5">
        <f>P_R[[#This Row],[43+]]-P_R[[#This Row],[44+]]</f>
        <v>1.0059999999999999E-2</v>
      </c>
      <c r="CH48" s="5">
        <f>P_R[[#This Row],[44+]]-P_R[[#This Row],[45+]]</f>
        <v>7.4700000000000009E-3</v>
      </c>
      <c r="CI48" s="5">
        <f>P_R[[#This Row],[45+]]-P_R[[#This Row],[46+]]</f>
        <v>4.7899999999999991E-3</v>
      </c>
      <c r="CJ48" s="5">
        <f>P_R[[#This Row],[46+]]-P_R[[#This Row],[47+]]</f>
        <v>3.1900000000000001E-3</v>
      </c>
      <c r="CK48" s="5">
        <f>P_R[[#This Row],[47+]]-P_R[[#This Row],[48+]]</f>
        <v>2.1600000000000005E-3</v>
      </c>
      <c r="CL48" s="5">
        <f>P_R[[#This Row],[48+]]-P_R[[#This Row],[49+]]</f>
        <v>1.2599999999999998E-3</v>
      </c>
    </row>
    <row r="49" spans="1:90" x14ac:dyDescent="0.25">
      <c r="A49" s="10">
        <v>22400790</v>
      </c>
      <c r="B49" t="s">
        <v>143</v>
      </c>
      <c r="C49" t="s">
        <v>80</v>
      </c>
      <c r="D49" s="11">
        <v>0.8125</v>
      </c>
      <c r="E49" s="9" t="str">
        <f>HYPERLINK("https://www.nba.com/stats/player/1630552/boxscores-traditional", "Jalen Johnson")</f>
        <v>Jalen Johnson</v>
      </c>
      <c r="F49">
        <v>24.4</v>
      </c>
      <c r="G49" s="4">
        <v>3.0720000000000001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0.99990000000000001</v>
      </c>
      <c r="N49" s="3">
        <v>0.99965000000000004</v>
      </c>
      <c r="O49" s="3">
        <v>0.99888999999999994</v>
      </c>
      <c r="P49" s="3">
        <v>0.99682999999999999</v>
      </c>
      <c r="Q49" s="3">
        <v>0.99202000000000001</v>
      </c>
      <c r="R49" s="3">
        <v>0.98124</v>
      </c>
      <c r="S49" s="3">
        <v>0.96079999999999999</v>
      </c>
      <c r="T49" s="3">
        <v>0.92364000000000002</v>
      </c>
      <c r="U49" s="3">
        <v>0.86650000000000005</v>
      </c>
      <c r="V49" s="3">
        <v>0.7823</v>
      </c>
      <c r="W49" s="3">
        <v>0.67723999999999995</v>
      </c>
      <c r="X49" s="3">
        <v>0.55171999999999999</v>
      </c>
      <c r="Y49" s="3">
        <v>0.42074</v>
      </c>
      <c r="Z49" s="3">
        <v>0.30153000000000002</v>
      </c>
      <c r="AA49" s="3">
        <v>0.19766</v>
      </c>
      <c r="AB49" s="3">
        <v>0.121</v>
      </c>
      <c r="AC49" s="3">
        <v>6.6809999999999994E-2</v>
      </c>
      <c r="AD49" s="3">
        <v>3.4380000000000001E-2</v>
      </c>
      <c r="AE49" s="3">
        <v>1.5779999999999999E-2</v>
      </c>
      <c r="AF49" s="3">
        <v>6.7600000000000004E-3</v>
      </c>
      <c r="AG49" s="3">
        <v>2.5600000000000002E-3</v>
      </c>
      <c r="AH49" s="3">
        <v>8.7000000000000001E-4</v>
      </c>
      <c r="AI49" s="3">
        <v>2.7999999999999998E-4</v>
      </c>
      <c r="AJ49" s="3">
        <v>8.0000000000000007E-5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P_R[[#This Row],[8+]]-P_R[[#This Row],[9+]]</f>
        <v>0</v>
      </c>
      <c r="AY49" s="5">
        <f>P_R[[#This Row],[9+]]-P_R[[#This Row],[10+]]</f>
        <v>0</v>
      </c>
      <c r="AZ49" s="5">
        <f>P_R[[#This Row],[10+]]-P_R[[#This Row],[11+]]</f>
        <v>0</v>
      </c>
      <c r="BA49" s="5">
        <f>P_R[[#This Row],[11+]]-P_R[[#This Row],[12+]]</f>
        <v>0</v>
      </c>
      <c r="BB49" s="5">
        <f>P_R[[#This Row],[12+]]-P_R[[#This Row],[13+]]</f>
        <v>9.9999999999988987E-5</v>
      </c>
      <c r="BC49" s="5">
        <f>P_R[[#This Row],[13+]]-P_R[[#This Row],[14+]]</f>
        <v>2.4999999999997247E-4</v>
      </c>
      <c r="BD49" s="5">
        <f>P_R[[#This Row],[14+]]-P_R[[#This Row],[15+]]</f>
        <v>7.6000000000009393E-4</v>
      </c>
      <c r="BE49" s="5">
        <f>P_R[[#This Row],[15+]]-P_R[[#This Row],[16+]]</f>
        <v>2.0599999999999508E-3</v>
      </c>
      <c r="BF49" s="5">
        <f>P_R[[#This Row],[16+]]-P_R[[#This Row],[17+]]</f>
        <v>4.809999999999981E-3</v>
      </c>
      <c r="BG49" s="5">
        <f>P_R[[#This Row],[17+]]-P_R[[#This Row],[18+]]</f>
        <v>1.0780000000000012E-2</v>
      </c>
      <c r="BH49" s="5">
        <f>P_R[[#This Row],[18+]]-P_R[[#This Row],[19+]]</f>
        <v>2.0440000000000014E-2</v>
      </c>
      <c r="BI49" s="5">
        <f>P_R[[#This Row],[19+]]-P_R[[#This Row],[20+]]</f>
        <v>3.7159999999999971E-2</v>
      </c>
      <c r="BJ49" s="5">
        <f>P_R[[#This Row],[20+]]-P_R[[#This Row],[21+]]</f>
        <v>5.7139999999999969E-2</v>
      </c>
      <c r="BK49" s="5">
        <f>P_R[[#This Row],[21+]]-P_R[[#This Row],[22+]]</f>
        <v>8.4200000000000053E-2</v>
      </c>
      <c r="BL49" s="5">
        <f>P_R[[#This Row],[22+]]-P_R[[#This Row],[23+]]</f>
        <v>0.10506000000000004</v>
      </c>
      <c r="BM49" s="5">
        <f>P_R[[#This Row],[23+]]-P_R[[#This Row],[24+]]</f>
        <v>0.12551999999999996</v>
      </c>
      <c r="BN49" s="5">
        <f>P_R[[#This Row],[24+]]-P_R[[#This Row],[25+]]</f>
        <v>0.13097999999999999</v>
      </c>
      <c r="BO49" s="5">
        <f>P_R[[#This Row],[25+]]-P_R[[#This Row],[26+]]</f>
        <v>0.11920999999999998</v>
      </c>
      <c r="BP49" s="5">
        <f>P_R[[#This Row],[26+]]-P_R[[#This Row],[27+]]</f>
        <v>0.10387000000000002</v>
      </c>
      <c r="BQ49" s="5">
        <f>P_R[[#This Row],[27+]]-P_R[[#This Row],[28+]]</f>
        <v>7.6660000000000006E-2</v>
      </c>
      <c r="BR49" s="5">
        <f>P_R[[#This Row],[28+]]-P_R[[#This Row],[29+]]</f>
        <v>5.4190000000000002E-2</v>
      </c>
      <c r="BS49" s="5">
        <f>P_R[[#This Row],[29+]]-P_R[[#This Row],[30+]]</f>
        <v>3.2429999999999994E-2</v>
      </c>
      <c r="BT49" s="5">
        <f>P_R[[#This Row],[30+]]-P_R[[#This Row],[31+]]</f>
        <v>1.8600000000000002E-2</v>
      </c>
      <c r="BU49" s="5">
        <f>P_R[[#This Row],[31+]]-P_R[[#This Row],[32+]]</f>
        <v>9.0199999999999985E-3</v>
      </c>
      <c r="BV49" s="5">
        <f>P_R[[#This Row],[32+]]-P_R[[#This Row],[33+]]</f>
        <v>4.2000000000000006E-3</v>
      </c>
      <c r="BW49" s="5">
        <f>P_R[[#This Row],[33+]]-P_R[[#This Row],[34+]]</f>
        <v>1.6900000000000001E-3</v>
      </c>
      <c r="BX49" s="5">
        <f>P_R[[#This Row],[34+]]-P_R[[#This Row],[35+]]</f>
        <v>5.9000000000000003E-4</v>
      </c>
      <c r="BY49" s="5">
        <f>P_R[[#This Row],[35+]]-P_R[[#This Row],[36+]]</f>
        <v>1.9999999999999998E-4</v>
      </c>
      <c r="BZ49" s="5">
        <f>P_R[[#This Row],[36+]]-P_R[[#This Row],[37+]]</f>
        <v>8.0000000000000007E-5</v>
      </c>
      <c r="CA49" s="5">
        <f>P_R[[#This Row],[37+]]-P_R[[#This Row],[38+]]</f>
        <v>0</v>
      </c>
      <c r="CB49" s="5">
        <f>P_R[[#This Row],[38+]]-P_R[[#This Row],[39+]]</f>
        <v>0</v>
      </c>
      <c r="CC49" s="5">
        <f>P_R[[#This Row],[39+]]-P_R[[#This Row],[40+]]</f>
        <v>0</v>
      </c>
      <c r="CD49" s="5">
        <f>P_R[[#This Row],[40+]]-P_R[[#This Row],[41+]]</f>
        <v>0</v>
      </c>
      <c r="CE49" s="5">
        <f>P_R[[#This Row],[41+]]-P_R[[#This Row],[42+]]</f>
        <v>0</v>
      </c>
      <c r="CF49" s="5">
        <f>P_R[[#This Row],[42+]]-P_R[[#This Row],[43+]]</f>
        <v>0</v>
      </c>
      <c r="CG49" s="5">
        <f>P_R[[#This Row],[43+]]-P_R[[#This Row],[44+]]</f>
        <v>0</v>
      </c>
      <c r="CH49" s="5">
        <f>P_R[[#This Row],[44+]]-P_R[[#This Row],[45+]]</f>
        <v>0</v>
      </c>
      <c r="CI49" s="5">
        <f>P_R[[#This Row],[45+]]-P_R[[#This Row],[46+]]</f>
        <v>0</v>
      </c>
      <c r="CJ49" s="5">
        <f>P_R[[#This Row],[46+]]-P_R[[#This Row],[47+]]</f>
        <v>0</v>
      </c>
      <c r="CK49" s="5">
        <f>P_R[[#This Row],[47+]]-P_R[[#This Row],[48+]]</f>
        <v>0</v>
      </c>
      <c r="CL49" s="5">
        <f>P_R[[#This Row],[48+]]-P_R[[#This Row],[49+]]</f>
        <v>0</v>
      </c>
    </row>
    <row r="50" spans="1:90" x14ac:dyDescent="0.25">
      <c r="A50" s="10">
        <v>22400790</v>
      </c>
      <c r="B50" t="s">
        <v>143</v>
      </c>
      <c r="C50" t="s">
        <v>80</v>
      </c>
      <c r="D50" s="11">
        <v>0.8125</v>
      </c>
      <c r="E50" s="9" t="str">
        <f>HYPERLINK("https://www.nba.com/stats/player/1630700/boxscores-traditional", "Dyson Daniels")</f>
        <v>Dyson Daniels</v>
      </c>
      <c r="F50">
        <v>22.2</v>
      </c>
      <c r="G50" s="4">
        <v>4.2610000000000001</v>
      </c>
      <c r="H50" s="3">
        <v>0.99956999999999996</v>
      </c>
      <c r="I50" s="3">
        <v>0.99902999999999997</v>
      </c>
      <c r="J50" s="3">
        <v>0.99787999999999999</v>
      </c>
      <c r="K50" s="3">
        <v>0.99573</v>
      </c>
      <c r="L50" s="3">
        <v>0.99158000000000002</v>
      </c>
      <c r="M50" s="3">
        <v>0.98460999999999999</v>
      </c>
      <c r="N50" s="3">
        <v>0.97257000000000005</v>
      </c>
      <c r="O50" s="3">
        <v>0.95448999999999995</v>
      </c>
      <c r="P50" s="3">
        <v>0.92784999999999995</v>
      </c>
      <c r="Q50" s="3">
        <v>0.88876999999999995</v>
      </c>
      <c r="R50" s="3">
        <v>0.83891000000000004</v>
      </c>
      <c r="S50" s="3">
        <v>0.77337</v>
      </c>
      <c r="T50" s="3">
        <v>0.69847000000000004</v>
      </c>
      <c r="U50" s="3">
        <v>0.61026000000000002</v>
      </c>
      <c r="V50" s="3">
        <v>0.51993999999999996</v>
      </c>
      <c r="W50" s="3">
        <v>0.42465000000000003</v>
      </c>
      <c r="X50" s="3">
        <v>0.33723999999999998</v>
      </c>
      <c r="Y50" s="3">
        <v>0.25463000000000002</v>
      </c>
      <c r="Z50" s="3">
        <v>0.18673000000000001</v>
      </c>
      <c r="AA50" s="3">
        <v>0.12923999999999999</v>
      </c>
      <c r="AB50" s="3">
        <v>8.6910000000000001E-2</v>
      </c>
      <c r="AC50" s="3">
        <v>5.4800000000000001E-2</v>
      </c>
      <c r="AD50" s="3">
        <v>3.3619999999999997E-2</v>
      </c>
      <c r="AE50" s="3">
        <v>1.9230000000000001E-2</v>
      </c>
      <c r="AF50" s="3">
        <v>1.072E-2</v>
      </c>
      <c r="AG50" s="3">
        <v>5.7000000000000002E-3</v>
      </c>
      <c r="AH50" s="3">
        <v>2.8E-3</v>
      </c>
      <c r="AI50" s="3">
        <v>1.3500000000000001E-3</v>
      </c>
      <c r="AJ50" s="3">
        <v>5.9999999999999995E-4</v>
      </c>
      <c r="AK50" s="3">
        <v>2.5999999999999998E-4</v>
      </c>
      <c r="AL50" s="3">
        <v>1E-4</v>
      </c>
      <c r="AM50" s="3">
        <v>4.0000000000000003E-5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P_R[[#This Row],[8+]]-P_R[[#This Row],[9+]]</f>
        <v>5.3999999999998494E-4</v>
      </c>
      <c r="AY50" s="5">
        <f>P_R[[#This Row],[9+]]-P_R[[#This Row],[10+]]</f>
        <v>1.1499999999999844E-3</v>
      </c>
      <c r="AZ50" s="5">
        <f>P_R[[#This Row],[10+]]-P_R[[#This Row],[11+]]</f>
        <v>2.1499999999999853E-3</v>
      </c>
      <c r="BA50" s="5">
        <f>P_R[[#This Row],[11+]]-P_R[[#This Row],[12+]]</f>
        <v>4.149999999999987E-3</v>
      </c>
      <c r="BB50" s="5">
        <f>P_R[[#This Row],[12+]]-P_R[[#This Row],[13+]]</f>
        <v>6.9700000000000317E-3</v>
      </c>
      <c r="BC50" s="5">
        <f>P_R[[#This Row],[13+]]-P_R[[#This Row],[14+]]</f>
        <v>1.203999999999994E-2</v>
      </c>
      <c r="BD50" s="5">
        <f>P_R[[#This Row],[14+]]-P_R[[#This Row],[15+]]</f>
        <v>1.8080000000000096E-2</v>
      </c>
      <c r="BE50" s="5">
        <f>P_R[[#This Row],[15+]]-P_R[[#This Row],[16+]]</f>
        <v>2.6639999999999997E-2</v>
      </c>
      <c r="BF50" s="5">
        <f>P_R[[#This Row],[16+]]-P_R[[#This Row],[17+]]</f>
        <v>3.9080000000000004E-2</v>
      </c>
      <c r="BG50" s="5">
        <f>P_R[[#This Row],[17+]]-P_R[[#This Row],[18+]]</f>
        <v>4.9859999999999904E-2</v>
      </c>
      <c r="BH50" s="5">
        <f>P_R[[#This Row],[18+]]-P_R[[#This Row],[19+]]</f>
        <v>6.5540000000000043E-2</v>
      </c>
      <c r="BI50" s="5">
        <f>P_R[[#This Row],[19+]]-P_R[[#This Row],[20+]]</f>
        <v>7.4899999999999967E-2</v>
      </c>
      <c r="BJ50" s="5">
        <f>P_R[[#This Row],[20+]]-P_R[[#This Row],[21+]]</f>
        <v>8.8210000000000011E-2</v>
      </c>
      <c r="BK50" s="5">
        <f>P_R[[#This Row],[21+]]-P_R[[#This Row],[22+]]</f>
        <v>9.0320000000000067E-2</v>
      </c>
      <c r="BL50" s="5">
        <f>P_R[[#This Row],[22+]]-P_R[[#This Row],[23+]]</f>
        <v>9.528999999999993E-2</v>
      </c>
      <c r="BM50" s="5">
        <f>P_R[[#This Row],[23+]]-P_R[[#This Row],[24+]]</f>
        <v>8.7410000000000043E-2</v>
      </c>
      <c r="BN50" s="5">
        <f>P_R[[#This Row],[24+]]-P_R[[#This Row],[25+]]</f>
        <v>8.2609999999999961E-2</v>
      </c>
      <c r="BO50" s="5">
        <f>P_R[[#This Row],[25+]]-P_R[[#This Row],[26+]]</f>
        <v>6.7900000000000016E-2</v>
      </c>
      <c r="BP50" s="5">
        <f>P_R[[#This Row],[26+]]-P_R[[#This Row],[27+]]</f>
        <v>5.7490000000000013E-2</v>
      </c>
      <c r="BQ50" s="5">
        <f>P_R[[#This Row],[27+]]-P_R[[#This Row],[28+]]</f>
        <v>4.2329999999999993E-2</v>
      </c>
      <c r="BR50" s="5">
        <f>P_R[[#This Row],[28+]]-P_R[[#This Row],[29+]]</f>
        <v>3.211E-2</v>
      </c>
      <c r="BS50" s="5">
        <f>P_R[[#This Row],[29+]]-P_R[[#This Row],[30+]]</f>
        <v>2.1180000000000004E-2</v>
      </c>
      <c r="BT50" s="5">
        <f>P_R[[#This Row],[30+]]-P_R[[#This Row],[31+]]</f>
        <v>1.4389999999999997E-2</v>
      </c>
      <c r="BU50" s="5">
        <f>P_R[[#This Row],[31+]]-P_R[[#This Row],[32+]]</f>
        <v>8.5100000000000002E-3</v>
      </c>
      <c r="BV50" s="5">
        <f>P_R[[#This Row],[32+]]-P_R[[#This Row],[33+]]</f>
        <v>5.0200000000000002E-3</v>
      </c>
      <c r="BW50" s="5">
        <f>P_R[[#This Row],[33+]]-P_R[[#This Row],[34+]]</f>
        <v>2.9000000000000002E-3</v>
      </c>
      <c r="BX50" s="5">
        <f>P_R[[#This Row],[34+]]-P_R[[#This Row],[35+]]</f>
        <v>1.4499999999999999E-3</v>
      </c>
      <c r="BY50" s="5">
        <f>P_R[[#This Row],[35+]]-P_R[[#This Row],[36+]]</f>
        <v>7.5000000000000012E-4</v>
      </c>
      <c r="BZ50" s="5">
        <f>P_R[[#This Row],[36+]]-P_R[[#This Row],[37+]]</f>
        <v>3.3999999999999997E-4</v>
      </c>
      <c r="CA50" s="5">
        <f>P_R[[#This Row],[37+]]-P_R[[#This Row],[38+]]</f>
        <v>1.5999999999999999E-4</v>
      </c>
      <c r="CB50" s="5">
        <f>P_R[[#This Row],[38+]]-P_R[[#This Row],[39+]]</f>
        <v>6.0000000000000002E-5</v>
      </c>
      <c r="CC50" s="5">
        <f>P_R[[#This Row],[39+]]-P_R[[#This Row],[40+]]</f>
        <v>4.0000000000000003E-5</v>
      </c>
      <c r="CD50" s="5">
        <f>P_R[[#This Row],[40+]]-P_R[[#This Row],[41+]]</f>
        <v>0</v>
      </c>
      <c r="CE50" s="5">
        <f>P_R[[#This Row],[41+]]-P_R[[#This Row],[42+]]</f>
        <v>0</v>
      </c>
      <c r="CF50" s="5">
        <f>P_R[[#This Row],[42+]]-P_R[[#This Row],[43+]]</f>
        <v>0</v>
      </c>
      <c r="CG50" s="5">
        <f>P_R[[#This Row],[43+]]-P_R[[#This Row],[44+]]</f>
        <v>0</v>
      </c>
      <c r="CH50" s="5">
        <f>P_R[[#This Row],[44+]]-P_R[[#This Row],[45+]]</f>
        <v>0</v>
      </c>
      <c r="CI50" s="5">
        <f>P_R[[#This Row],[45+]]-P_R[[#This Row],[46+]]</f>
        <v>0</v>
      </c>
      <c r="CJ50" s="5">
        <f>P_R[[#This Row],[46+]]-P_R[[#This Row],[47+]]</f>
        <v>0</v>
      </c>
      <c r="CK50" s="5">
        <f>P_R[[#This Row],[47+]]-P_R[[#This Row],[48+]]</f>
        <v>0</v>
      </c>
      <c r="CL50" s="5">
        <f>P_R[[#This Row],[48+]]-P_R[[#This Row],[49+]]</f>
        <v>0</v>
      </c>
    </row>
    <row r="51" spans="1:90" x14ac:dyDescent="0.25">
      <c r="A51" s="10">
        <v>22400790</v>
      </c>
      <c r="B51" t="s">
        <v>143</v>
      </c>
      <c r="C51" t="s">
        <v>80</v>
      </c>
      <c r="D51" s="11">
        <v>0.8125</v>
      </c>
      <c r="E51" s="9" t="str">
        <f>HYPERLINK("https://www.nba.com/stats/player/1627777/boxscores-traditional", "Georges Niang")</f>
        <v>Georges Niang</v>
      </c>
      <c r="F51">
        <v>19.670000000000002</v>
      </c>
      <c r="G51" s="4">
        <v>5.5579999999999998</v>
      </c>
      <c r="H51" s="3">
        <v>0.98214000000000001</v>
      </c>
      <c r="I51" s="3">
        <v>0.97257000000000005</v>
      </c>
      <c r="J51" s="3">
        <v>0.95906999999999998</v>
      </c>
      <c r="K51" s="3">
        <v>0.94062000000000001</v>
      </c>
      <c r="L51" s="3">
        <v>0.91620999999999997</v>
      </c>
      <c r="M51" s="3">
        <v>0.88492999999999999</v>
      </c>
      <c r="N51" s="3">
        <v>0.84614</v>
      </c>
      <c r="O51" s="3">
        <v>0.79954999999999998</v>
      </c>
      <c r="P51" s="3">
        <v>0.74536999999999998</v>
      </c>
      <c r="Q51" s="3">
        <v>0.68439000000000005</v>
      </c>
      <c r="R51" s="3">
        <v>0.61790999999999996</v>
      </c>
      <c r="S51" s="3">
        <v>0.54776000000000002</v>
      </c>
      <c r="T51" s="3">
        <v>0.47608</v>
      </c>
      <c r="U51" s="3">
        <v>0.40516999999999997</v>
      </c>
      <c r="V51" s="3">
        <v>0.33723999999999998</v>
      </c>
      <c r="W51" s="3">
        <v>0.27424999999999999</v>
      </c>
      <c r="X51" s="3">
        <v>0.2177</v>
      </c>
      <c r="Y51" s="3">
        <v>0.16853000000000001</v>
      </c>
      <c r="Z51" s="3">
        <v>0.12714</v>
      </c>
      <c r="AA51" s="3">
        <v>9.3420000000000003E-2</v>
      </c>
      <c r="AB51" s="3">
        <v>6.6809999999999994E-2</v>
      </c>
      <c r="AC51" s="3">
        <v>4.648E-2</v>
      </c>
      <c r="AD51" s="3">
        <v>3.1440000000000003E-2</v>
      </c>
      <c r="AE51" s="3">
        <v>2.068E-2</v>
      </c>
      <c r="AF51" s="3">
        <v>1.321E-2</v>
      </c>
      <c r="AG51" s="3">
        <v>8.2000000000000007E-3</v>
      </c>
      <c r="AH51" s="3">
        <v>4.9399999999999999E-3</v>
      </c>
      <c r="AI51" s="3">
        <v>2.8900000000000002E-3</v>
      </c>
      <c r="AJ51" s="3">
        <v>1.64E-3</v>
      </c>
      <c r="AK51" s="3">
        <v>8.9999999999999998E-4</v>
      </c>
      <c r="AL51" s="3">
        <v>4.8000000000000001E-4</v>
      </c>
      <c r="AM51" s="3">
        <v>2.5000000000000001E-4</v>
      </c>
      <c r="AN51" s="3">
        <v>1.2999999999999999E-4</v>
      </c>
      <c r="AO51" s="3">
        <v>6.0000000000000002E-5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P_R[[#This Row],[8+]]-P_R[[#This Row],[9+]]</f>
        <v>9.5699999999999674E-3</v>
      </c>
      <c r="AY51" s="5">
        <f>P_R[[#This Row],[9+]]-P_R[[#This Row],[10+]]</f>
        <v>1.3500000000000068E-2</v>
      </c>
      <c r="AZ51" s="5">
        <f>P_R[[#This Row],[10+]]-P_R[[#This Row],[11+]]</f>
        <v>1.8449999999999966E-2</v>
      </c>
      <c r="BA51" s="5">
        <f>P_R[[#This Row],[11+]]-P_R[[#This Row],[12+]]</f>
        <v>2.4410000000000043E-2</v>
      </c>
      <c r="BB51" s="5">
        <f>P_R[[#This Row],[12+]]-P_R[[#This Row],[13+]]</f>
        <v>3.1279999999999974E-2</v>
      </c>
      <c r="BC51" s="5">
        <f>P_R[[#This Row],[13+]]-P_R[[#This Row],[14+]]</f>
        <v>3.8789999999999991E-2</v>
      </c>
      <c r="BD51" s="5">
        <f>P_R[[#This Row],[14+]]-P_R[[#This Row],[15+]]</f>
        <v>4.659000000000002E-2</v>
      </c>
      <c r="BE51" s="5">
        <f>P_R[[#This Row],[15+]]-P_R[[#This Row],[16+]]</f>
        <v>5.4180000000000006E-2</v>
      </c>
      <c r="BF51" s="5">
        <f>P_R[[#This Row],[16+]]-P_R[[#This Row],[17+]]</f>
        <v>6.0979999999999923E-2</v>
      </c>
      <c r="BG51" s="5">
        <f>P_R[[#This Row],[17+]]-P_R[[#This Row],[18+]]</f>
        <v>6.6480000000000095E-2</v>
      </c>
      <c r="BH51" s="5">
        <f>P_R[[#This Row],[18+]]-P_R[[#This Row],[19+]]</f>
        <v>7.0149999999999935E-2</v>
      </c>
      <c r="BI51" s="5">
        <f>P_R[[#This Row],[19+]]-P_R[[#This Row],[20+]]</f>
        <v>7.1680000000000021E-2</v>
      </c>
      <c r="BJ51" s="5">
        <f>P_R[[#This Row],[20+]]-P_R[[#This Row],[21+]]</f>
        <v>7.0910000000000029E-2</v>
      </c>
      <c r="BK51" s="5">
        <f>P_R[[#This Row],[21+]]-P_R[[#This Row],[22+]]</f>
        <v>6.792999999999999E-2</v>
      </c>
      <c r="BL51" s="5">
        <f>P_R[[#This Row],[22+]]-P_R[[#This Row],[23+]]</f>
        <v>6.298999999999999E-2</v>
      </c>
      <c r="BM51" s="5">
        <f>P_R[[#This Row],[23+]]-P_R[[#This Row],[24+]]</f>
        <v>5.6549999999999989E-2</v>
      </c>
      <c r="BN51" s="5">
        <f>P_R[[#This Row],[24+]]-P_R[[#This Row],[25+]]</f>
        <v>4.9169999999999991E-2</v>
      </c>
      <c r="BO51" s="5">
        <f>P_R[[#This Row],[25+]]-P_R[[#This Row],[26+]]</f>
        <v>4.139000000000001E-2</v>
      </c>
      <c r="BP51" s="5">
        <f>P_R[[#This Row],[26+]]-P_R[[#This Row],[27+]]</f>
        <v>3.372E-2</v>
      </c>
      <c r="BQ51" s="5">
        <f>P_R[[#This Row],[27+]]-P_R[[#This Row],[28+]]</f>
        <v>2.6610000000000009E-2</v>
      </c>
      <c r="BR51" s="5">
        <f>P_R[[#This Row],[28+]]-P_R[[#This Row],[29+]]</f>
        <v>2.0329999999999994E-2</v>
      </c>
      <c r="BS51" s="5">
        <f>P_R[[#This Row],[29+]]-P_R[[#This Row],[30+]]</f>
        <v>1.5039999999999998E-2</v>
      </c>
      <c r="BT51" s="5">
        <f>P_R[[#This Row],[30+]]-P_R[[#This Row],[31+]]</f>
        <v>1.0760000000000002E-2</v>
      </c>
      <c r="BU51" s="5">
        <f>P_R[[#This Row],[31+]]-P_R[[#This Row],[32+]]</f>
        <v>7.4700000000000009E-3</v>
      </c>
      <c r="BV51" s="5">
        <f>P_R[[#This Row],[32+]]-P_R[[#This Row],[33+]]</f>
        <v>5.0099999999999988E-3</v>
      </c>
      <c r="BW51" s="5">
        <f>P_R[[#This Row],[33+]]-P_R[[#This Row],[34+]]</f>
        <v>3.2600000000000007E-3</v>
      </c>
      <c r="BX51" s="5">
        <f>P_R[[#This Row],[34+]]-P_R[[#This Row],[35+]]</f>
        <v>2.0499999999999997E-3</v>
      </c>
      <c r="BY51" s="5">
        <f>P_R[[#This Row],[35+]]-P_R[[#This Row],[36+]]</f>
        <v>1.2500000000000002E-3</v>
      </c>
      <c r="BZ51" s="5">
        <f>P_R[[#This Row],[36+]]-P_R[[#This Row],[37+]]</f>
        <v>7.3999999999999999E-4</v>
      </c>
      <c r="CA51" s="5">
        <f>P_R[[#This Row],[37+]]-P_R[[#This Row],[38+]]</f>
        <v>4.1999999999999996E-4</v>
      </c>
      <c r="CB51" s="5">
        <f>P_R[[#This Row],[38+]]-P_R[[#This Row],[39+]]</f>
        <v>2.3000000000000001E-4</v>
      </c>
      <c r="CC51" s="5">
        <f>P_R[[#This Row],[39+]]-P_R[[#This Row],[40+]]</f>
        <v>1.2000000000000002E-4</v>
      </c>
      <c r="CD51" s="5">
        <f>P_R[[#This Row],[40+]]-P_R[[#This Row],[41+]]</f>
        <v>6.9999999999999994E-5</v>
      </c>
      <c r="CE51" s="5">
        <f>P_R[[#This Row],[41+]]-P_R[[#This Row],[42+]]</f>
        <v>6.0000000000000002E-5</v>
      </c>
      <c r="CF51" s="5">
        <f>P_R[[#This Row],[42+]]-P_R[[#This Row],[43+]]</f>
        <v>0</v>
      </c>
      <c r="CG51" s="5">
        <f>P_R[[#This Row],[43+]]-P_R[[#This Row],[44+]]</f>
        <v>0</v>
      </c>
      <c r="CH51" s="5">
        <f>P_R[[#This Row],[44+]]-P_R[[#This Row],[45+]]</f>
        <v>0</v>
      </c>
      <c r="CI51" s="5">
        <f>P_R[[#This Row],[45+]]-P_R[[#This Row],[46+]]</f>
        <v>0</v>
      </c>
      <c r="CJ51" s="5">
        <f>P_R[[#This Row],[46+]]-P_R[[#This Row],[47+]]</f>
        <v>0</v>
      </c>
      <c r="CK51" s="5">
        <f>P_R[[#This Row],[47+]]-P_R[[#This Row],[48+]]</f>
        <v>0</v>
      </c>
      <c r="CL51" s="5">
        <f>P_R[[#This Row],[48+]]-P_R[[#This Row],[49+]]</f>
        <v>0</v>
      </c>
    </row>
    <row r="52" spans="1:90" x14ac:dyDescent="0.25">
      <c r="A52" s="10">
        <v>22400790</v>
      </c>
      <c r="B52" t="s">
        <v>143</v>
      </c>
      <c r="C52" t="s">
        <v>80</v>
      </c>
      <c r="D52" s="11">
        <v>0.8125</v>
      </c>
      <c r="E52" s="9" t="str">
        <f>HYPERLINK("https://www.nba.com/stats/player/1627747/boxscores-traditional", "Caris LeVert")</f>
        <v>Caris LeVert</v>
      </c>
      <c r="F52">
        <v>22.67</v>
      </c>
      <c r="G52" s="4">
        <v>7.7169999999999996</v>
      </c>
      <c r="H52" s="3">
        <v>0.97128000000000003</v>
      </c>
      <c r="I52" s="3">
        <v>0.96164000000000005</v>
      </c>
      <c r="J52" s="3">
        <v>0.94950000000000001</v>
      </c>
      <c r="K52" s="3">
        <v>0.93447999999999998</v>
      </c>
      <c r="L52" s="3">
        <v>0.91620999999999997</v>
      </c>
      <c r="M52" s="3">
        <v>0.89434999999999998</v>
      </c>
      <c r="N52" s="3">
        <v>0.86863999999999997</v>
      </c>
      <c r="O52" s="3">
        <v>0.83891000000000004</v>
      </c>
      <c r="P52" s="3">
        <v>0.80510999999999999</v>
      </c>
      <c r="Q52" s="3">
        <v>0.76729999999999998</v>
      </c>
      <c r="R52" s="3">
        <v>0.72907</v>
      </c>
      <c r="S52" s="3">
        <v>0.68439000000000005</v>
      </c>
      <c r="T52" s="3">
        <v>0.63683000000000001</v>
      </c>
      <c r="U52" s="3">
        <v>0.58706000000000003</v>
      </c>
      <c r="V52" s="3">
        <v>0.53586</v>
      </c>
      <c r="W52" s="3">
        <v>0.48404999999999998</v>
      </c>
      <c r="X52" s="3">
        <v>0.43251000000000001</v>
      </c>
      <c r="Y52" s="3">
        <v>0.38208999999999999</v>
      </c>
      <c r="Z52" s="3">
        <v>0.33360000000000001</v>
      </c>
      <c r="AA52" s="3">
        <v>0.28774</v>
      </c>
      <c r="AB52" s="3">
        <v>0.24510000000000001</v>
      </c>
      <c r="AC52" s="3">
        <v>0.20610999999999999</v>
      </c>
      <c r="AD52" s="3">
        <v>0.17105999999999999</v>
      </c>
      <c r="AE52" s="3">
        <v>0.14007</v>
      </c>
      <c r="AF52" s="3">
        <v>0.11314</v>
      </c>
      <c r="AG52" s="3">
        <v>9.0120000000000006E-2</v>
      </c>
      <c r="AH52" s="3">
        <v>7.0779999999999996E-2</v>
      </c>
      <c r="AI52" s="3">
        <v>5.4800000000000001E-2</v>
      </c>
      <c r="AJ52" s="3">
        <v>4.1820000000000003E-2</v>
      </c>
      <c r="AK52" s="3">
        <v>3.1440000000000003E-2</v>
      </c>
      <c r="AL52" s="3">
        <v>2.3300000000000001E-2</v>
      </c>
      <c r="AM52" s="3">
        <v>1.7000000000000001E-2</v>
      </c>
      <c r="AN52" s="3">
        <v>1.222E-2</v>
      </c>
      <c r="AO52" s="3">
        <v>8.6599999999999993E-3</v>
      </c>
      <c r="AP52" s="3">
        <v>6.2100000000000002E-3</v>
      </c>
      <c r="AQ52" s="3">
        <v>4.2700000000000004E-3</v>
      </c>
      <c r="AR52" s="3">
        <v>2.8900000000000002E-3</v>
      </c>
      <c r="AS52" s="3">
        <v>1.9300000000000001E-3</v>
      </c>
      <c r="AT52" s="3">
        <v>1.2600000000000001E-3</v>
      </c>
      <c r="AU52" s="3">
        <v>8.1999999999999998E-4</v>
      </c>
      <c r="AV52" s="3">
        <v>5.1999999999999995E-4</v>
      </c>
      <c r="AW52" s="3">
        <v>3.2000000000000003E-4</v>
      </c>
      <c r="AX52" s="5">
        <f>P_R[[#This Row],[8+]]-P_R[[#This Row],[9+]]</f>
        <v>9.6399999999999819E-3</v>
      </c>
      <c r="AY52" s="5">
        <f>P_R[[#This Row],[9+]]-P_R[[#This Row],[10+]]</f>
        <v>1.214000000000004E-2</v>
      </c>
      <c r="AZ52" s="5">
        <f>P_R[[#This Row],[10+]]-P_R[[#This Row],[11+]]</f>
        <v>1.5020000000000033E-2</v>
      </c>
      <c r="BA52" s="5">
        <f>P_R[[#This Row],[11+]]-P_R[[#This Row],[12+]]</f>
        <v>1.8270000000000008E-2</v>
      </c>
      <c r="BB52" s="5">
        <f>P_R[[#This Row],[12+]]-P_R[[#This Row],[13+]]</f>
        <v>2.1859999999999991E-2</v>
      </c>
      <c r="BC52" s="5">
        <f>P_R[[#This Row],[13+]]-P_R[[#This Row],[14+]]</f>
        <v>2.5710000000000011E-2</v>
      </c>
      <c r="BD52" s="5">
        <f>P_R[[#This Row],[14+]]-P_R[[#This Row],[15+]]</f>
        <v>2.9729999999999923E-2</v>
      </c>
      <c r="BE52" s="5">
        <f>P_R[[#This Row],[15+]]-P_R[[#This Row],[16+]]</f>
        <v>3.3800000000000052E-2</v>
      </c>
      <c r="BF52" s="5">
        <f>P_R[[#This Row],[16+]]-P_R[[#This Row],[17+]]</f>
        <v>3.781000000000001E-2</v>
      </c>
      <c r="BG52" s="5">
        <f>P_R[[#This Row],[17+]]-P_R[[#This Row],[18+]]</f>
        <v>3.8229999999999986E-2</v>
      </c>
      <c r="BH52" s="5">
        <f>P_R[[#This Row],[18+]]-P_R[[#This Row],[19+]]</f>
        <v>4.4679999999999942E-2</v>
      </c>
      <c r="BI52" s="5">
        <f>P_R[[#This Row],[19+]]-P_R[[#This Row],[20+]]</f>
        <v>4.7560000000000047E-2</v>
      </c>
      <c r="BJ52" s="5">
        <f>P_R[[#This Row],[20+]]-P_R[[#This Row],[21+]]</f>
        <v>4.9769999999999981E-2</v>
      </c>
      <c r="BK52" s="5">
        <f>P_R[[#This Row],[21+]]-P_R[[#This Row],[22+]]</f>
        <v>5.1200000000000023E-2</v>
      </c>
      <c r="BL52" s="5">
        <f>P_R[[#This Row],[22+]]-P_R[[#This Row],[23+]]</f>
        <v>5.1810000000000023E-2</v>
      </c>
      <c r="BM52" s="5">
        <f>P_R[[#This Row],[23+]]-P_R[[#This Row],[24+]]</f>
        <v>5.1539999999999975E-2</v>
      </c>
      <c r="BN52" s="5">
        <f>P_R[[#This Row],[24+]]-P_R[[#This Row],[25+]]</f>
        <v>5.042000000000002E-2</v>
      </c>
      <c r="BO52" s="5">
        <f>P_R[[#This Row],[25+]]-P_R[[#This Row],[26+]]</f>
        <v>4.8489999999999978E-2</v>
      </c>
      <c r="BP52" s="5">
        <f>P_R[[#This Row],[26+]]-P_R[[#This Row],[27+]]</f>
        <v>4.5860000000000012E-2</v>
      </c>
      <c r="BQ52" s="5">
        <f>P_R[[#This Row],[27+]]-P_R[[#This Row],[28+]]</f>
        <v>4.2639999999999983E-2</v>
      </c>
      <c r="BR52" s="5">
        <f>P_R[[#This Row],[28+]]-P_R[[#This Row],[29+]]</f>
        <v>3.8990000000000025E-2</v>
      </c>
      <c r="BS52" s="5">
        <f>P_R[[#This Row],[29+]]-P_R[[#This Row],[30+]]</f>
        <v>3.5049999999999998E-2</v>
      </c>
      <c r="BT52" s="5">
        <f>P_R[[#This Row],[30+]]-P_R[[#This Row],[31+]]</f>
        <v>3.098999999999999E-2</v>
      </c>
      <c r="BU52" s="5">
        <f>P_R[[#This Row],[31+]]-P_R[[#This Row],[32+]]</f>
        <v>2.6929999999999996E-2</v>
      </c>
      <c r="BV52" s="5">
        <f>P_R[[#This Row],[32+]]-P_R[[#This Row],[33+]]</f>
        <v>2.3019999999999999E-2</v>
      </c>
      <c r="BW52" s="5">
        <f>P_R[[#This Row],[33+]]-P_R[[#This Row],[34+]]</f>
        <v>1.934000000000001E-2</v>
      </c>
      <c r="BX52" s="5">
        <f>P_R[[#This Row],[34+]]-P_R[[#This Row],[35+]]</f>
        <v>1.5979999999999994E-2</v>
      </c>
      <c r="BY52" s="5">
        <f>P_R[[#This Row],[35+]]-P_R[[#This Row],[36+]]</f>
        <v>1.2979999999999998E-2</v>
      </c>
      <c r="BZ52" s="5">
        <f>P_R[[#This Row],[36+]]-P_R[[#This Row],[37+]]</f>
        <v>1.038E-2</v>
      </c>
      <c r="CA52" s="5">
        <f>P_R[[#This Row],[37+]]-P_R[[#This Row],[38+]]</f>
        <v>8.1400000000000014E-3</v>
      </c>
      <c r="CB52" s="5">
        <f>P_R[[#This Row],[38+]]-P_R[[#This Row],[39+]]</f>
        <v>6.3E-3</v>
      </c>
      <c r="CC52" s="5">
        <f>P_R[[#This Row],[39+]]-P_R[[#This Row],[40+]]</f>
        <v>4.7800000000000013E-3</v>
      </c>
      <c r="CD52" s="5">
        <f>P_R[[#This Row],[40+]]-P_R[[#This Row],[41+]]</f>
        <v>3.5600000000000007E-3</v>
      </c>
      <c r="CE52" s="5">
        <f>P_R[[#This Row],[41+]]-P_R[[#This Row],[42+]]</f>
        <v>2.4499999999999991E-3</v>
      </c>
      <c r="CF52" s="5">
        <f>P_R[[#This Row],[42+]]-P_R[[#This Row],[43+]]</f>
        <v>1.9399999999999999E-3</v>
      </c>
      <c r="CG52" s="5">
        <f>P_R[[#This Row],[43+]]-P_R[[#This Row],[44+]]</f>
        <v>1.3800000000000002E-3</v>
      </c>
      <c r="CH52" s="5">
        <f>P_R[[#This Row],[44+]]-P_R[[#This Row],[45+]]</f>
        <v>9.6000000000000013E-4</v>
      </c>
      <c r="CI52" s="5">
        <f>P_R[[#This Row],[45+]]-P_R[[#This Row],[46+]]</f>
        <v>6.7000000000000002E-4</v>
      </c>
      <c r="CJ52" s="5">
        <f>P_R[[#This Row],[46+]]-P_R[[#This Row],[47+]]</f>
        <v>4.4000000000000007E-4</v>
      </c>
      <c r="CK52" s="5">
        <f>P_R[[#This Row],[47+]]-P_R[[#This Row],[48+]]</f>
        <v>3.0000000000000003E-4</v>
      </c>
      <c r="CL52" s="5">
        <f>P_R[[#This Row],[48+]]-P_R[[#This Row],[49+]]</f>
        <v>1.9999999999999993E-4</v>
      </c>
    </row>
    <row r="53" spans="1:90" x14ac:dyDescent="0.25">
      <c r="A53" s="10">
        <v>22400790</v>
      </c>
      <c r="B53" t="s">
        <v>143</v>
      </c>
      <c r="C53" t="s">
        <v>80</v>
      </c>
      <c r="D53" s="11">
        <v>0.8125</v>
      </c>
      <c r="E53" s="9" t="str">
        <f>HYPERLINK("https://www.nba.com/stats/player/1629631/boxscores-traditional", "De'Andre Hunter")</f>
        <v>De'Andre Hunter</v>
      </c>
      <c r="F53">
        <v>21.33</v>
      </c>
      <c r="G53" s="4">
        <v>8.2189999999999994</v>
      </c>
      <c r="H53" s="3">
        <v>0.94738</v>
      </c>
      <c r="I53" s="3">
        <v>0.93318999999999996</v>
      </c>
      <c r="J53" s="3">
        <v>0.91620999999999997</v>
      </c>
      <c r="K53" s="3">
        <v>0.89617000000000002</v>
      </c>
      <c r="L53" s="3">
        <v>0.87285999999999997</v>
      </c>
      <c r="M53" s="3">
        <v>0.84375</v>
      </c>
      <c r="N53" s="3">
        <v>0.81327000000000005</v>
      </c>
      <c r="O53" s="3">
        <v>0.77934999999999999</v>
      </c>
      <c r="P53" s="3">
        <v>0.74214999999999998</v>
      </c>
      <c r="Q53" s="3">
        <v>0.70194000000000001</v>
      </c>
      <c r="R53" s="3">
        <v>0.65910000000000002</v>
      </c>
      <c r="S53" s="3">
        <v>0.61026000000000002</v>
      </c>
      <c r="T53" s="3">
        <v>0.56355999999999995</v>
      </c>
      <c r="U53" s="3">
        <v>0.51595000000000002</v>
      </c>
      <c r="V53" s="3">
        <v>0.46811999999999998</v>
      </c>
      <c r="W53" s="3">
        <v>0.42074</v>
      </c>
      <c r="X53" s="3">
        <v>0.37447999999999998</v>
      </c>
      <c r="Y53" s="3">
        <v>0.32635999999999998</v>
      </c>
      <c r="Z53" s="3">
        <v>0.28433999999999998</v>
      </c>
      <c r="AA53" s="3">
        <v>0.24510000000000001</v>
      </c>
      <c r="AB53" s="3">
        <v>0.20896999999999999</v>
      </c>
      <c r="AC53" s="3">
        <v>0.17619000000000001</v>
      </c>
      <c r="AD53" s="3">
        <v>0.14685999999999999</v>
      </c>
      <c r="AE53" s="3">
        <v>0.11899999999999999</v>
      </c>
      <c r="AF53" s="3">
        <v>9.6799999999999997E-2</v>
      </c>
      <c r="AG53" s="3">
        <v>7.7799999999999994E-2</v>
      </c>
      <c r="AH53" s="3">
        <v>6.1780000000000002E-2</v>
      </c>
      <c r="AI53" s="3">
        <v>4.8460000000000003E-2</v>
      </c>
      <c r="AJ53" s="3">
        <v>3.7539999999999997E-2</v>
      </c>
      <c r="AK53" s="3">
        <v>2.8070000000000001E-2</v>
      </c>
      <c r="AL53" s="3">
        <v>2.1180000000000001E-2</v>
      </c>
      <c r="AM53" s="3">
        <v>1.5779999999999999E-2</v>
      </c>
      <c r="AN53" s="3">
        <v>1.1599999999999999E-2</v>
      </c>
      <c r="AO53" s="3">
        <v>8.4200000000000004E-3</v>
      </c>
      <c r="AP53" s="3">
        <v>6.0400000000000002E-3</v>
      </c>
      <c r="AQ53" s="3">
        <v>4.15E-3</v>
      </c>
      <c r="AR53" s="3">
        <v>2.8900000000000002E-3</v>
      </c>
      <c r="AS53" s="3">
        <v>1.99E-3</v>
      </c>
      <c r="AT53" s="3">
        <v>1.3500000000000001E-3</v>
      </c>
      <c r="AU53" s="3">
        <v>8.9999999999999998E-4</v>
      </c>
      <c r="AV53" s="3">
        <v>5.9999999999999995E-4</v>
      </c>
      <c r="AW53" s="3">
        <v>3.8000000000000002E-4</v>
      </c>
      <c r="AX53" s="5">
        <f>P_R[[#This Row],[8+]]-P_R[[#This Row],[9+]]</f>
        <v>1.4190000000000036E-2</v>
      </c>
      <c r="AY53" s="5">
        <f>P_R[[#This Row],[9+]]-P_R[[#This Row],[10+]]</f>
        <v>1.6979999999999995E-2</v>
      </c>
      <c r="AZ53" s="5">
        <f>P_R[[#This Row],[10+]]-P_R[[#This Row],[11+]]</f>
        <v>2.0039999999999947E-2</v>
      </c>
      <c r="BA53" s="5">
        <f>P_R[[#This Row],[11+]]-P_R[[#This Row],[12+]]</f>
        <v>2.3310000000000053E-2</v>
      </c>
      <c r="BB53" s="5">
        <f>P_R[[#This Row],[12+]]-P_R[[#This Row],[13+]]</f>
        <v>2.9109999999999969E-2</v>
      </c>
      <c r="BC53" s="5">
        <f>P_R[[#This Row],[13+]]-P_R[[#This Row],[14+]]</f>
        <v>3.0479999999999952E-2</v>
      </c>
      <c r="BD53" s="5">
        <f>P_R[[#This Row],[14+]]-P_R[[#This Row],[15+]]</f>
        <v>3.3920000000000061E-2</v>
      </c>
      <c r="BE53" s="5">
        <f>P_R[[#This Row],[15+]]-P_R[[#This Row],[16+]]</f>
        <v>3.7200000000000011E-2</v>
      </c>
      <c r="BF53" s="5">
        <f>P_R[[#This Row],[16+]]-P_R[[#This Row],[17+]]</f>
        <v>4.0209999999999968E-2</v>
      </c>
      <c r="BG53" s="5">
        <f>P_R[[#This Row],[17+]]-P_R[[#This Row],[18+]]</f>
        <v>4.2839999999999989E-2</v>
      </c>
      <c r="BH53" s="5">
        <f>P_R[[#This Row],[18+]]-P_R[[#This Row],[19+]]</f>
        <v>4.8839999999999995E-2</v>
      </c>
      <c r="BI53" s="5">
        <f>P_R[[#This Row],[19+]]-P_R[[#This Row],[20+]]</f>
        <v>4.6700000000000075E-2</v>
      </c>
      <c r="BJ53" s="5">
        <f>P_R[[#This Row],[20+]]-P_R[[#This Row],[21+]]</f>
        <v>4.760999999999993E-2</v>
      </c>
      <c r="BK53" s="5">
        <f>P_R[[#This Row],[21+]]-P_R[[#This Row],[22+]]</f>
        <v>4.7830000000000039E-2</v>
      </c>
      <c r="BL53" s="5">
        <f>P_R[[#This Row],[22+]]-P_R[[#This Row],[23+]]</f>
        <v>4.7379999999999978E-2</v>
      </c>
      <c r="BM53" s="5">
        <f>P_R[[#This Row],[23+]]-P_R[[#This Row],[24+]]</f>
        <v>4.6260000000000023E-2</v>
      </c>
      <c r="BN53" s="5">
        <f>P_R[[#This Row],[24+]]-P_R[[#This Row],[25+]]</f>
        <v>4.8119999999999996E-2</v>
      </c>
      <c r="BO53" s="5">
        <f>P_R[[#This Row],[25+]]-P_R[[#This Row],[26+]]</f>
        <v>4.2020000000000002E-2</v>
      </c>
      <c r="BP53" s="5">
        <f>P_R[[#This Row],[26+]]-P_R[[#This Row],[27+]]</f>
        <v>3.9239999999999969E-2</v>
      </c>
      <c r="BQ53" s="5">
        <f>P_R[[#This Row],[27+]]-P_R[[#This Row],[28+]]</f>
        <v>3.6130000000000023E-2</v>
      </c>
      <c r="BR53" s="5">
        <f>P_R[[#This Row],[28+]]-P_R[[#This Row],[29+]]</f>
        <v>3.2779999999999976E-2</v>
      </c>
      <c r="BS53" s="5">
        <f>P_R[[#This Row],[29+]]-P_R[[#This Row],[30+]]</f>
        <v>2.9330000000000023E-2</v>
      </c>
      <c r="BT53" s="5">
        <f>P_R[[#This Row],[30+]]-P_R[[#This Row],[31+]]</f>
        <v>2.7859999999999996E-2</v>
      </c>
      <c r="BU53" s="5">
        <f>P_R[[#This Row],[31+]]-P_R[[#This Row],[32+]]</f>
        <v>2.2199999999999998E-2</v>
      </c>
      <c r="BV53" s="5">
        <f>P_R[[#This Row],[32+]]-P_R[[#This Row],[33+]]</f>
        <v>1.9000000000000003E-2</v>
      </c>
      <c r="BW53" s="5">
        <f>P_R[[#This Row],[33+]]-P_R[[#This Row],[34+]]</f>
        <v>1.6019999999999993E-2</v>
      </c>
      <c r="BX53" s="5">
        <f>P_R[[#This Row],[34+]]-P_R[[#This Row],[35+]]</f>
        <v>1.3319999999999999E-2</v>
      </c>
      <c r="BY53" s="5">
        <f>P_R[[#This Row],[35+]]-P_R[[#This Row],[36+]]</f>
        <v>1.0920000000000006E-2</v>
      </c>
      <c r="BZ53" s="5">
        <f>P_R[[#This Row],[36+]]-P_R[[#This Row],[37+]]</f>
        <v>9.4699999999999958E-3</v>
      </c>
      <c r="CA53" s="5">
        <f>P_R[[#This Row],[37+]]-P_R[[#This Row],[38+]]</f>
        <v>6.8900000000000003E-3</v>
      </c>
      <c r="CB53" s="5">
        <f>P_R[[#This Row],[38+]]-P_R[[#This Row],[39+]]</f>
        <v>5.400000000000002E-3</v>
      </c>
      <c r="CC53" s="5">
        <f>P_R[[#This Row],[39+]]-P_R[[#This Row],[40+]]</f>
        <v>4.1799999999999997E-3</v>
      </c>
      <c r="CD53" s="5">
        <f>P_R[[#This Row],[40+]]-P_R[[#This Row],[41+]]</f>
        <v>3.1799999999999988E-3</v>
      </c>
      <c r="CE53" s="5">
        <f>P_R[[#This Row],[41+]]-P_R[[#This Row],[42+]]</f>
        <v>2.3800000000000002E-3</v>
      </c>
      <c r="CF53" s="5">
        <f>P_R[[#This Row],[42+]]-P_R[[#This Row],[43+]]</f>
        <v>1.8900000000000002E-3</v>
      </c>
      <c r="CG53" s="5">
        <f>P_R[[#This Row],[43+]]-P_R[[#This Row],[44+]]</f>
        <v>1.2599999999999998E-3</v>
      </c>
      <c r="CH53" s="5">
        <f>P_R[[#This Row],[44+]]-P_R[[#This Row],[45+]]</f>
        <v>9.0000000000000019E-4</v>
      </c>
      <c r="CI53" s="5">
        <f>P_R[[#This Row],[45+]]-P_R[[#This Row],[46+]]</f>
        <v>6.3999999999999994E-4</v>
      </c>
      <c r="CJ53" s="5">
        <f>P_R[[#This Row],[46+]]-P_R[[#This Row],[47+]]</f>
        <v>4.500000000000001E-4</v>
      </c>
      <c r="CK53" s="5">
        <f>P_R[[#This Row],[47+]]-P_R[[#This Row],[48+]]</f>
        <v>3.0000000000000003E-4</v>
      </c>
      <c r="CL53" s="5">
        <f>P_R[[#This Row],[48+]]-P_R[[#This Row],[49+]]</f>
        <v>2.1999999999999993E-4</v>
      </c>
    </row>
    <row r="54" spans="1:90" x14ac:dyDescent="0.25">
      <c r="A54" s="10">
        <v>22400790</v>
      </c>
      <c r="B54" t="s">
        <v>143</v>
      </c>
      <c r="C54" t="s">
        <v>80</v>
      </c>
      <c r="D54" s="11">
        <v>0.8125</v>
      </c>
      <c r="E54" s="9" t="str">
        <f>HYPERLINK("https://www.nba.com/stats/player/1630168/boxscores-traditional", "Onyeka Okongwu")</f>
        <v>Onyeka Okongwu</v>
      </c>
      <c r="F54">
        <v>26</v>
      </c>
      <c r="G54" s="4">
        <v>11.507</v>
      </c>
      <c r="H54" s="3">
        <v>0.94062000000000001</v>
      </c>
      <c r="I54" s="3">
        <v>0.93056000000000005</v>
      </c>
      <c r="J54" s="3">
        <v>0.91774</v>
      </c>
      <c r="K54" s="3">
        <v>0.9032</v>
      </c>
      <c r="L54" s="3">
        <v>0.88876999999999995</v>
      </c>
      <c r="M54" s="3">
        <v>0.87075999999999998</v>
      </c>
      <c r="N54" s="3">
        <v>0.85082999999999998</v>
      </c>
      <c r="O54" s="3">
        <v>0.83147000000000004</v>
      </c>
      <c r="P54" s="3">
        <v>0.80784999999999996</v>
      </c>
      <c r="Q54" s="3">
        <v>0.7823</v>
      </c>
      <c r="R54" s="3">
        <v>0.75804000000000005</v>
      </c>
      <c r="S54" s="3">
        <v>0.72907</v>
      </c>
      <c r="T54" s="3">
        <v>0.69847000000000004</v>
      </c>
      <c r="U54" s="3">
        <v>0.66639999999999999</v>
      </c>
      <c r="V54" s="3">
        <v>0.63683000000000001</v>
      </c>
      <c r="W54" s="3">
        <v>0.60257000000000005</v>
      </c>
      <c r="X54" s="3">
        <v>0.56749000000000005</v>
      </c>
      <c r="Y54" s="3">
        <v>0.53586</v>
      </c>
      <c r="Z54" s="3">
        <v>0.5</v>
      </c>
      <c r="AA54" s="3">
        <v>0.46414</v>
      </c>
      <c r="AB54" s="3">
        <v>0.43251000000000001</v>
      </c>
      <c r="AC54" s="3">
        <v>0.39743000000000001</v>
      </c>
      <c r="AD54" s="3">
        <v>0.36316999999999999</v>
      </c>
      <c r="AE54" s="3">
        <v>0.33360000000000001</v>
      </c>
      <c r="AF54" s="3">
        <v>0.30153000000000002</v>
      </c>
      <c r="AG54" s="3">
        <v>0.27093</v>
      </c>
      <c r="AH54" s="3">
        <v>0.24196000000000001</v>
      </c>
      <c r="AI54" s="3">
        <v>0.2177</v>
      </c>
      <c r="AJ54" s="3">
        <v>0.19214999999999999</v>
      </c>
      <c r="AK54" s="3">
        <v>0.16853000000000001</v>
      </c>
      <c r="AL54" s="3">
        <v>0.14917</v>
      </c>
      <c r="AM54" s="3">
        <v>0.12923999999999999</v>
      </c>
      <c r="AN54" s="3">
        <v>0.11123</v>
      </c>
      <c r="AO54" s="3">
        <v>9.6799999999999997E-2</v>
      </c>
      <c r="AP54" s="3">
        <v>8.226E-2</v>
      </c>
      <c r="AQ54" s="3">
        <v>6.9440000000000002E-2</v>
      </c>
      <c r="AR54" s="3">
        <v>5.9380000000000002E-2</v>
      </c>
      <c r="AS54" s="3">
        <v>4.947E-2</v>
      </c>
      <c r="AT54" s="3">
        <v>4.0930000000000001E-2</v>
      </c>
      <c r="AU54" s="3">
        <v>3.4380000000000001E-2</v>
      </c>
      <c r="AV54" s="3">
        <v>2.8070000000000001E-2</v>
      </c>
      <c r="AW54" s="3">
        <v>2.2749999999999999E-2</v>
      </c>
      <c r="AX54" s="5">
        <f>P_R[[#This Row],[8+]]-P_R[[#This Row],[9+]]</f>
        <v>1.0059999999999958E-2</v>
      </c>
      <c r="AY54" s="5">
        <f>P_R[[#This Row],[9+]]-P_R[[#This Row],[10+]]</f>
        <v>1.2820000000000054E-2</v>
      </c>
      <c r="AZ54" s="5">
        <f>P_R[[#This Row],[10+]]-P_R[[#This Row],[11+]]</f>
        <v>1.4539999999999997E-2</v>
      </c>
      <c r="BA54" s="5">
        <f>P_R[[#This Row],[11+]]-P_R[[#This Row],[12+]]</f>
        <v>1.4430000000000054E-2</v>
      </c>
      <c r="BB54" s="5">
        <f>P_R[[#This Row],[12+]]-P_R[[#This Row],[13+]]</f>
        <v>1.800999999999997E-2</v>
      </c>
      <c r="BC54" s="5">
        <f>P_R[[#This Row],[13+]]-P_R[[#This Row],[14+]]</f>
        <v>1.9930000000000003E-2</v>
      </c>
      <c r="BD54" s="5">
        <f>P_R[[#This Row],[14+]]-P_R[[#This Row],[15+]]</f>
        <v>1.9359999999999933E-2</v>
      </c>
      <c r="BE54" s="5">
        <f>P_R[[#This Row],[15+]]-P_R[[#This Row],[16+]]</f>
        <v>2.3620000000000085E-2</v>
      </c>
      <c r="BF54" s="5">
        <f>P_R[[#This Row],[16+]]-P_R[[#This Row],[17+]]</f>
        <v>2.5549999999999962E-2</v>
      </c>
      <c r="BG54" s="5">
        <f>P_R[[#This Row],[17+]]-P_R[[#This Row],[18+]]</f>
        <v>2.4259999999999948E-2</v>
      </c>
      <c r="BH54" s="5">
        <f>P_R[[#This Row],[18+]]-P_R[[#This Row],[19+]]</f>
        <v>2.8970000000000051E-2</v>
      </c>
      <c r="BI54" s="5">
        <f>P_R[[#This Row],[19+]]-P_R[[#This Row],[20+]]</f>
        <v>3.0599999999999961E-2</v>
      </c>
      <c r="BJ54" s="5">
        <f>P_R[[#This Row],[20+]]-P_R[[#This Row],[21+]]</f>
        <v>3.2070000000000043E-2</v>
      </c>
      <c r="BK54" s="5">
        <f>P_R[[#This Row],[21+]]-P_R[[#This Row],[22+]]</f>
        <v>2.9569999999999985E-2</v>
      </c>
      <c r="BL54" s="5">
        <f>P_R[[#This Row],[22+]]-P_R[[#This Row],[23+]]</f>
        <v>3.4259999999999957E-2</v>
      </c>
      <c r="BM54" s="5">
        <f>P_R[[#This Row],[23+]]-P_R[[#This Row],[24+]]</f>
        <v>3.508E-2</v>
      </c>
      <c r="BN54" s="5">
        <f>P_R[[#This Row],[24+]]-P_R[[#This Row],[25+]]</f>
        <v>3.1630000000000047E-2</v>
      </c>
      <c r="BO54" s="5">
        <f>P_R[[#This Row],[25+]]-P_R[[#This Row],[26+]]</f>
        <v>3.5860000000000003E-2</v>
      </c>
      <c r="BP54" s="5">
        <f>P_R[[#This Row],[26+]]-P_R[[#This Row],[27+]]</f>
        <v>3.5860000000000003E-2</v>
      </c>
      <c r="BQ54" s="5">
        <f>P_R[[#This Row],[27+]]-P_R[[#This Row],[28+]]</f>
        <v>3.1629999999999991E-2</v>
      </c>
      <c r="BR54" s="5">
        <f>P_R[[#This Row],[28+]]-P_R[[#This Row],[29+]]</f>
        <v>3.508E-2</v>
      </c>
      <c r="BS54" s="5">
        <f>P_R[[#This Row],[29+]]-P_R[[#This Row],[30+]]</f>
        <v>3.4260000000000013E-2</v>
      </c>
      <c r="BT54" s="5">
        <f>P_R[[#This Row],[30+]]-P_R[[#This Row],[31+]]</f>
        <v>2.9569999999999985E-2</v>
      </c>
      <c r="BU54" s="5">
        <f>P_R[[#This Row],[31+]]-P_R[[#This Row],[32+]]</f>
        <v>3.2069999999999987E-2</v>
      </c>
      <c r="BV54" s="5">
        <f>P_R[[#This Row],[32+]]-P_R[[#This Row],[33+]]</f>
        <v>3.0600000000000016E-2</v>
      </c>
      <c r="BW54" s="5">
        <f>P_R[[#This Row],[33+]]-P_R[[#This Row],[34+]]</f>
        <v>2.8969999999999996E-2</v>
      </c>
      <c r="BX54" s="5">
        <f>P_R[[#This Row],[34+]]-P_R[[#This Row],[35+]]</f>
        <v>2.4260000000000004E-2</v>
      </c>
      <c r="BY54" s="5">
        <f>P_R[[#This Row],[35+]]-P_R[[#This Row],[36+]]</f>
        <v>2.5550000000000017E-2</v>
      </c>
      <c r="BZ54" s="5">
        <f>P_R[[#This Row],[36+]]-P_R[[#This Row],[37+]]</f>
        <v>2.3619999999999974E-2</v>
      </c>
      <c r="CA54" s="5">
        <f>P_R[[#This Row],[37+]]-P_R[[#This Row],[38+]]</f>
        <v>1.9360000000000016E-2</v>
      </c>
      <c r="CB54" s="5">
        <f>P_R[[#This Row],[38+]]-P_R[[#This Row],[39+]]</f>
        <v>1.9930000000000003E-2</v>
      </c>
      <c r="CC54" s="5">
        <f>P_R[[#This Row],[39+]]-P_R[[#This Row],[40+]]</f>
        <v>1.8009999999999998E-2</v>
      </c>
      <c r="CD54" s="5">
        <f>P_R[[#This Row],[40+]]-P_R[[#This Row],[41+]]</f>
        <v>1.4429999999999998E-2</v>
      </c>
      <c r="CE54" s="5">
        <f>P_R[[#This Row],[41+]]-P_R[[#This Row],[42+]]</f>
        <v>1.4539999999999997E-2</v>
      </c>
      <c r="CF54" s="5">
        <f>P_R[[#This Row],[42+]]-P_R[[#This Row],[43+]]</f>
        <v>1.2819999999999998E-2</v>
      </c>
      <c r="CG54" s="5">
        <f>P_R[[#This Row],[43+]]-P_R[[#This Row],[44+]]</f>
        <v>1.0059999999999999E-2</v>
      </c>
      <c r="CH54" s="5">
        <f>P_R[[#This Row],[44+]]-P_R[[#This Row],[45+]]</f>
        <v>9.9100000000000021E-3</v>
      </c>
      <c r="CI54" s="5">
        <f>P_R[[#This Row],[45+]]-P_R[[#This Row],[46+]]</f>
        <v>8.539999999999999E-3</v>
      </c>
      <c r="CJ54" s="5">
        <f>P_R[[#This Row],[46+]]-P_R[[#This Row],[47+]]</f>
        <v>6.5500000000000003E-3</v>
      </c>
      <c r="CK54" s="5">
        <f>P_R[[#This Row],[47+]]-P_R[[#This Row],[48+]]</f>
        <v>6.3099999999999996E-3</v>
      </c>
      <c r="CL54" s="5">
        <f>P_R[[#This Row],[48+]]-P_R[[#This Row],[49+]]</f>
        <v>5.3200000000000018E-3</v>
      </c>
    </row>
    <row r="55" spans="1:90" x14ac:dyDescent="0.25">
      <c r="A55" s="10">
        <v>22400790</v>
      </c>
      <c r="B55" t="s">
        <v>143</v>
      </c>
      <c r="C55" t="s">
        <v>80</v>
      </c>
      <c r="D55" s="11">
        <v>0.8125</v>
      </c>
      <c r="E55" s="9" t="str">
        <f>HYPERLINK("https://www.nba.com/stats/player/203991/boxscores-traditional", "Clint Capela")</f>
        <v>Clint Capela</v>
      </c>
      <c r="F55">
        <v>18.600000000000001</v>
      </c>
      <c r="G55" s="4">
        <v>6.8879999999999999</v>
      </c>
      <c r="H55" s="3">
        <v>0.93822000000000005</v>
      </c>
      <c r="I55" s="3">
        <v>0.91774</v>
      </c>
      <c r="J55" s="3">
        <v>0.89434999999999998</v>
      </c>
      <c r="K55" s="3">
        <v>0.86433000000000004</v>
      </c>
      <c r="L55" s="3">
        <v>0.83147000000000004</v>
      </c>
      <c r="M55" s="3">
        <v>0.79103000000000001</v>
      </c>
      <c r="N55" s="3">
        <v>0.74856999999999996</v>
      </c>
      <c r="O55" s="3">
        <v>0.69847000000000004</v>
      </c>
      <c r="P55" s="3">
        <v>0.64802999999999999</v>
      </c>
      <c r="Q55" s="3">
        <v>0.59094999999999998</v>
      </c>
      <c r="R55" s="3">
        <v>0.53586</v>
      </c>
      <c r="S55" s="3">
        <v>0.47608</v>
      </c>
      <c r="T55" s="3">
        <v>0.42074</v>
      </c>
      <c r="U55" s="3">
        <v>0.36316999999999999</v>
      </c>
      <c r="V55" s="3">
        <v>0.31207000000000001</v>
      </c>
      <c r="W55" s="3">
        <v>0.26108999999999999</v>
      </c>
      <c r="X55" s="3">
        <v>0.2177</v>
      </c>
      <c r="Y55" s="3">
        <v>0.17619000000000001</v>
      </c>
      <c r="Z55" s="3">
        <v>0.14230999999999999</v>
      </c>
      <c r="AA55" s="3">
        <v>0.11123</v>
      </c>
      <c r="AB55" s="3">
        <v>8.6910000000000001E-2</v>
      </c>
      <c r="AC55" s="3">
        <v>6.5519999999999995E-2</v>
      </c>
      <c r="AD55" s="3">
        <v>4.8460000000000003E-2</v>
      </c>
      <c r="AE55" s="3">
        <v>3.5929999999999997E-2</v>
      </c>
      <c r="AF55" s="3">
        <v>2.5590000000000002E-2</v>
      </c>
      <c r="AG55" s="3">
        <v>1.831E-2</v>
      </c>
      <c r="AH55" s="3">
        <v>1.255E-2</v>
      </c>
      <c r="AI55" s="3">
        <v>8.6599999999999993E-3</v>
      </c>
      <c r="AJ55" s="3">
        <v>5.7000000000000002E-3</v>
      </c>
      <c r="AK55" s="3">
        <v>3.79E-3</v>
      </c>
      <c r="AL55" s="3">
        <v>2.3999999999999998E-3</v>
      </c>
      <c r="AM55" s="3">
        <v>1.5399999999999999E-3</v>
      </c>
      <c r="AN55" s="3">
        <v>9.3999999999999997E-4</v>
      </c>
      <c r="AO55" s="3">
        <v>5.8E-4</v>
      </c>
      <c r="AP55" s="3">
        <v>3.4000000000000002E-4</v>
      </c>
      <c r="AQ55" s="3">
        <v>2.0000000000000001E-4</v>
      </c>
      <c r="AR55" s="3">
        <v>1.1E-4</v>
      </c>
      <c r="AS55" s="3">
        <v>6.0000000000000002E-5</v>
      </c>
      <c r="AT55" s="3">
        <v>3.0000000000000001E-5</v>
      </c>
      <c r="AU55" s="3">
        <v>0</v>
      </c>
      <c r="AV55" s="3">
        <v>0</v>
      </c>
      <c r="AW55" s="3">
        <v>0</v>
      </c>
      <c r="AX55" s="5">
        <f>P_R[[#This Row],[8+]]-P_R[[#This Row],[9+]]</f>
        <v>2.0480000000000054E-2</v>
      </c>
      <c r="AY55" s="5">
        <f>P_R[[#This Row],[9+]]-P_R[[#This Row],[10+]]</f>
        <v>2.3390000000000022E-2</v>
      </c>
      <c r="AZ55" s="5">
        <f>P_R[[#This Row],[10+]]-P_R[[#This Row],[11+]]</f>
        <v>3.0019999999999936E-2</v>
      </c>
      <c r="BA55" s="5">
        <f>P_R[[#This Row],[11+]]-P_R[[#This Row],[12+]]</f>
        <v>3.286E-2</v>
      </c>
      <c r="BB55" s="5">
        <f>P_R[[#This Row],[12+]]-P_R[[#This Row],[13+]]</f>
        <v>4.0440000000000031E-2</v>
      </c>
      <c r="BC55" s="5">
        <f>P_R[[#This Row],[13+]]-P_R[[#This Row],[14+]]</f>
        <v>4.2460000000000053E-2</v>
      </c>
      <c r="BD55" s="5">
        <f>P_R[[#This Row],[14+]]-P_R[[#This Row],[15+]]</f>
        <v>5.0099999999999922E-2</v>
      </c>
      <c r="BE55" s="5">
        <f>P_R[[#This Row],[15+]]-P_R[[#This Row],[16+]]</f>
        <v>5.044000000000004E-2</v>
      </c>
      <c r="BF55" s="5">
        <f>P_R[[#This Row],[16+]]-P_R[[#This Row],[17+]]</f>
        <v>5.708000000000002E-2</v>
      </c>
      <c r="BG55" s="5">
        <f>P_R[[#This Row],[17+]]-P_R[[#This Row],[18+]]</f>
        <v>5.5089999999999972E-2</v>
      </c>
      <c r="BH55" s="5">
        <f>P_R[[#This Row],[18+]]-P_R[[#This Row],[19+]]</f>
        <v>5.978E-2</v>
      </c>
      <c r="BI55" s="5">
        <f>P_R[[#This Row],[19+]]-P_R[[#This Row],[20+]]</f>
        <v>5.534E-2</v>
      </c>
      <c r="BJ55" s="5">
        <f>P_R[[#This Row],[20+]]-P_R[[#This Row],[21+]]</f>
        <v>5.757000000000001E-2</v>
      </c>
      <c r="BK55" s="5">
        <f>P_R[[#This Row],[21+]]-P_R[[#This Row],[22+]]</f>
        <v>5.1099999999999979E-2</v>
      </c>
      <c r="BL55" s="5">
        <f>P_R[[#This Row],[22+]]-P_R[[#This Row],[23+]]</f>
        <v>5.0980000000000025E-2</v>
      </c>
      <c r="BM55" s="5">
        <f>P_R[[#This Row],[23+]]-P_R[[#This Row],[24+]]</f>
        <v>4.3389999999999984E-2</v>
      </c>
      <c r="BN55" s="5">
        <f>P_R[[#This Row],[24+]]-P_R[[#This Row],[25+]]</f>
        <v>4.1509999999999991E-2</v>
      </c>
      <c r="BO55" s="5">
        <f>P_R[[#This Row],[25+]]-P_R[[#This Row],[26+]]</f>
        <v>3.3880000000000021E-2</v>
      </c>
      <c r="BP55" s="5">
        <f>P_R[[#This Row],[26+]]-P_R[[#This Row],[27+]]</f>
        <v>3.1079999999999997E-2</v>
      </c>
      <c r="BQ55" s="5">
        <f>P_R[[#This Row],[27+]]-P_R[[#This Row],[28+]]</f>
        <v>2.4319999999999994E-2</v>
      </c>
      <c r="BR55" s="5">
        <f>P_R[[#This Row],[28+]]-P_R[[#This Row],[29+]]</f>
        <v>2.1390000000000006E-2</v>
      </c>
      <c r="BS55" s="5">
        <f>P_R[[#This Row],[29+]]-P_R[[#This Row],[30+]]</f>
        <v>1.7059999999999992E-2</v>
      </c>
      <c r="BT55" s="5">
        <f>P_R[[#This Row],[30+]]-P_R[[#This Row],[31+]]</f>
        <v>1.2530000000000006E-2</v>
      </c>
      <c r="BU55" s="5">
        <f>P_R[[#This Row],[31+]]-P_R[[#This Row],[32+]]</f>
        <v>1.0339999999999995E-2</v>
      </c>
      <c r="BV55" s="5">
        <f>P_R[[#This Row],[32+]]-P_R[[#This Row],[33+]]</f>
        <v>7.2800000000000017E-3</v>
      </c>
      <c r="BW55" s="5">
        <f>P_R[[#This Row],[33+]]-P_R[[#This Row],[34+]]</f>
        <v>5.7599999999999995E-3</v>
      </c>
      <c r="BX55" s="5">
        <f>P_R[[#This Row],[34+]]-P_R[[#This Row],[35+]]</f>
        <v>3.8900000000000011E-3</v>
      </c>
      <c r="BY55" s="5">
        <f>P_R[[#This Row],[35+]]-P_R[[#This Row],[36+]]</f>
        <v>2.9599999999999991E-3</v>
      </c>
      <c r="BZ55" s="5">
        <f>P_R[[#This Row],[36+]]-P_R[[#This Row],[37+]]</f>
        <v>1.9100000000000002E-3</v>
      </c>
      <c r="CA55" s="5">
        <f>P_R[[#This Row],[37+]]-P_R[[#This Row],[38+]]</f>
        <v>1.3900000000000002E-3</v>
      </c>
      <c r="CB55" s="5">
        <f>P_R[[#This Row],[38+]]-P_R[[#This Row],[39+]]</f>
        <v>8.5999999999999987E-4</v>
      </c>
      <c r="CC55" s="5">
        <f>P_R[[#This Row],[39+]]-P_R[[#This Row],[40+]]</f>
        <v>5.9999999999999995E-4</v>
      </c>
      <c r="CD55" s="5">
        <f>P_R[[#This Row],[40+]]-P_R[[#This Row],[41+]]</f>
        <v>3.5999999999999997E-4</v>
      </c>
      <c r="CE55" s="5">
        <f>P_R[[#This Row],[41+]]-P_R[[#This Row],[42+]]</f>
        <v>2.3999999999999998E-4</v>
      </c>
      <c r="CF55" s="5">
        <f>P_R[[#This Row],[42+]]-P_R[[#This Row],[43+]]</f>
        <v>1.4000000000000001E-4</v>
      </c>
      <c r="CG55" s="5">
        <f>P_R[[#This Row],[43+]]-P_R[[#This Row],[44+]]</f>
        <v>9.0000000000000006E-5</v>
      </c>
      <c r="CH55" s="5">
        <f>P_R[[#This Row],[44+]]-P_R[[#This Row],[45+]]</f>
        <v>5.0000000000000002E-5</v>
      </c>
      <c r="CI55" s="5">
        <f>P_R[[#This Row],[45+]]-P_R[[#This Row],[46+]]</f>
        <v>3.0000000000000001E-5</v>
      </c>
      <c r="CJ55" s="5">
        <f>P_R[[#This Row],[46+]]-P_R[[#This Row],[47+]]</f>
        <v>3.0000000000000001E-5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22400790</v>
      </c>
      <c r="B56" t="s">
        <v>143</v>
      </c>
      <c r="C56" t="s">
        <v>80</v>
      </c>
      <c r="D56" s="11">
        <v>0.8125</v>
      </c>
      <c r="E56" s="9" t="str">
        <f>HYPERLINK("https://www.nba.com/stats/player/1642258/boxscores-traditional", "Zaccharie Risacher")</f>
        <v>Zaccharie Risacher</v>
      </c>
      <c r="F56">
        <v>14.6</v>
      </c>
      <c r="G56" s="4">
        <v>4.3170000000000002</v>
      </c>
      <c r="H56" s="3">
        <v>0.93698999999999999</v>
      </c>
      <c r="I56" s="3">
        <v>0.9032</v>
      </c>
      <c r="J56" s="3">
        <v>0.85768999999999995</v>
      </c>
      <c r="K56" s="3">
        <v>0.79673000000000005</v>
      </c>
      <c r="L56" s="3">
        <v>0.72575000000000001</v>
      </c>
      <c r="M56" s="3">
        <v>0.64431000000000005</v>
      </c>
      <c r="N56" s="3">
        <v>0.55567</v>
      </c>
      <c r="O56" s="3">
        <v>0.46414</v>
      </c>
      <c r="P56" s="3">
        <v>0.37447999999999998</v>
      </c>
      <c r="Q56" s="3">
        <v>0.28774</v>
      </c>
      <c r="R56" s="3">
        <v>0.21476000000000001</v>
      </c>
      <c r="S56" s="3">
        <v>0.15386</v>
      </c>
      <c r="T56" s="3">
        <v>0.10564999999999999</v>
      </c>
      <c r="U56" s="3">
        <v>6.9440000000000002E-2</v>
      </c>
      <c r="V56" s="3">
        <v>4.3630000000000002E-2</v>
      </c>
      <c r="W56" s="3">
        <v>2.5590000000000002E-2</v>
      </c>
      <c r="X56" s="3">
        <v>1.4630000000000001E-2</v>
      </c>
      <c r="Y56" s="3">
        <v>7.9799999999999992E-3</v>
      </c>
      <c r="Z56" s="3">
        <v>4.15E-3</v>
      </c>
      <c r="AA56" s="3">
        <v>2.0500000000000002E-3</v>
      </c>
      <c r="AB56" s="3">
        <v>9.7000000000000005E-4</v>
      </c>
      <c r="AC56" s="3">
        <v>4.2000000000000002E-4</v>
      </c>
      <c r="AD56" s="3">
        <v>1.8000000000000001E-4</v>
      </c>
      <c r="AE56" s="3">
        <v>6.9999999999999994E-5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P_R[[#This Row],[8+]]-P_R[[#This Row],[9+]]</f>
        <v>3.3789999999999987E-2</v>
      </c>
      <c r="AY56" s="5">
        <f>P_R[[#This Row],[9+]]-P_R[[#This Row],[10+]]</f>
        <v>4.551000000000005E-2</v>
      </c>
      <c r="AZ56" s="5">
        <f>P_R[[#This Row],[10+]]-P_R[[#This Row],[11+]]</f>
        <v>6.0959999999999903E-2</v>
      </c>
      <c r="BA56" s="5">
        <f>P_R[[#This Row],[11+]]-P_R[[#This Row],[12+]]</f>
        <v>7.0980000000000043E-2</v>
      </c>
      <c r="BB56" s="5">
        <f>P_R[[#This Row],[12+]]-P_R[[#This Row],[13+]]</f>
        <v>8.1439999999999957E-2</v>
      </c>
      <c r="BC56" s="5">
        <f>P_R[[#This Row],[13+]]-P_R[[#This Row],[14+]]</f>
        <v>8.8640000000000052E-2</v>
      </c>
      <c r="BD56" s="5">
        <f>P_R[[#This Row],[14+]]-P_R[[#This Row],[15+]]</f>
        <v>9.153E-2</v>
      </c>
      <c r="BE56" s="5">
        <f>P_R[[#This Row],[15+]]-P_R[[#This Row],[16+]]</f>
        <v>8.9660000000000017E-2</v>
      </c>
      <c r="BF56" s="5">
        <f>P_R[[#This Row],[16+]]-P_R[[#This Row],[17+]]</f>
        <v>8.6739999999999984E-2</v>
      </c>
      <c r="BG56" s="5">
        <f>P_R[[#This Row],[17+]]-P_R[[#This Row],[18+]]</f>
        <v>7.2979999999999989E-2</v>
      </c>
      <c r="BH56" s="5">
        <f>P_R[[#This Row],[18+]]-P_R[[#This Row],[19+]]</f>
        <v>6.090000000000001E-2</v>
      </c>
      <c r="BI56" s="5">
        <f>P_R[[#This Row],[19+]]-P_R[[#This Row],[20+]]</f>
        <v>4.8210000000000003E-2</v>
      </c>
      <c r="BJ56" s="5">
        <f>P_R[[#This Row],[20+]]-P_R[[#This Row],[21+]]</f>
        <v>3.6209999999999992E-2</v>
      </c>
      <c r="BK56" s="5">
        <f>P_R[[#This Row],[21+]]-P_R[[#This Row],[22+]]</f>
        <v>2.581E-2</v>
      </c>
      <c r="BL56" s="5">
        <f>P_R[[#This Row],[22+]]-P_R[[#This Row],[23+]]</f>
        <v>1.804E-2</v>
      </c>
      <c r="BM56" s="5">
        <f>P_R[[#This Row],[23+]]-P_R[[#This Row],[24+]]</f>
        <v>1.0960000000000001E-2</v>
      </c>
      <c r="BN56" s="5">
        <f>P_R[[#This Row],[24+]]-P_R[[#This Row],[25+]]</f>
        <v>6.6500000000000014E-3</v>
      </c>
      <c r="BO56" s="5">
        <f>P_R[[#This Row],[25+]]-P_R[[#This Row],[26+]]</f>
        <v>3.8299999999999992E-3</v>
      </c>
      <c r="BP56" s="5">
        <f>P_R[[#This Row],[26+]]-P_R[[#This Row],[27+]]</f>
        <v>2.0999999999999999E-3</v>
      </c>
      <c r="BQ56" s="5">
        <f>P_R[[#This Row],[27+]]-P_R[[#This Row],[28+]]</f>
        <v>1.0800000000000002E-3</v>
      </c>
      <c r="BR56" s="5">
        <f>P_R[[#This Row],[28+]]-P_R[[#This Row],[29+]]</f>
        <v>5.5000000000000003E-4</v>
      </c>
      <c r="BS56" s="5">
        <f>P_R[[#This Row],[29+]]-P_R[[#This Row],[30+]]</f>
        <v>2.4000000000000001E-4</v>
      </c>
      <c r="BT56" s="5">
        <f>P_R[[#This Row],[30+]]-P_R[[#This Row],[31+]]</f>
        <v>1.1000000000000002E-4</v>
      </c>
      <c r="BU56" s="5">
        <f>P_R[[#This Row],[31+]]-P_R[[#This Row],[32+]]</f>
        <v>6.9999999999999994E-5</v>
      </c>
      <c r="BV56" s="5">
        <f>P_R[[#This Row],[32+]]-P_R[[#This Row],[33+]]</f>
        <v>0</v>
      </c>
      <c r="BW56" s="5">
        <f>P_R[[#This Row],[33+]]-P_R[[#This Row],[34+]]</f>
        <v>0</v>
      </c>
      <c r="BX56" s="5">
        <f>P_R[[#This Row],[34+]]-P_R[[#This Row],[35+]]</f>
        <v>0</v>
      </c>
      <c r="BY56" s="5">
        <f>P_R[[#This Row],[35+]]-P_R[[#This Row],[36+]]</f>
        <v>0</v>
      </c>
      <c r="BZ56" s="5">
        <f>P_R[[#This Row],[36+]]-P_R[[#This Row],[37+]]</f>
        <v>0</v>
      </c>
      <c r="CA56" s="5">
        <f>P_R[[#This Row],[37+]]-P_R[[#This Row],[38+]]</f>
        <v>0</v>
      </c>
      <c r="CB56" s="5">
        <f>P_R[[#This Row],[38+]]-P_R[[#This Row],[39+]]</f>
        <v>0</v>
      </c>
      <c r="CC56" s="5">
        <f>P_R[[#This Row],[39+]]-P_R[[#This Row],[40+]]</f>
        <v>0</v>
      </c>
      <c r="CD56" s="5">
        <f>P_R[[#This Row],[40+]]-P_R[[#This Row],[41+]]</f>
        <v>0</v>
      </c>
      <c r="CE56" s="5">
        <f>P_R[[#This Row],[41+]]-P_R[[#This Row],[42+]]</f>
        <v>0</v>
      </c>
      <c r="CF56" s="5">
        <f>P_R[[#This Row],[42+]]-P_R[[#This Row],[43+]]</f>
        <v>0</v>
      </c>
      <c r="CG56" s="5">
        <f>P_R[[#This Row],[43+]]-P_R[[#This Row],[44+]]</f>
        <v>0</v>
      </c>
      <c r="CH56" s="5">
        <f>P_R[[#This Row],[44+]]-P_R[[#This Row],[45+]]</f>
        <v>0</v>
      </c>
      <c r="CI56" s="5">
        <f>P_R[[#This Row],[45+]]-P_R[[#This Row],[46+]]</f>
        <v>0</v>
      </c>
      <c r="CJ56" s="5">
        <f>P_R[[#This Row],[46+]]-P_R[[#This Row],[47+]]</f>
        <v>0</v>
      </c>
      <c r="CK56" s="5">
        <f>P_R[[#This Row],[47+]]-P_R[[#This Row],[48+]]</f>
        <v>0</v>
      </c>
      <c r="CL56" s="5">
        <f>P_R[[#This Row],[48+]]-P_R[[#This Row],[49+]]</f>
        <v>0</v>
      </c>
    </row>
    <row r="57" spans="1:90" x14ac:dyDescent="0.25">
      <c r="A57" s="10">
        <v>22400790</v>
      </c>
      <c r="B57" t="s">
        <v>143</v>
      </c>
      <c r="C57" t="s">
        <v>80</v>
      </c>
      <c r="D57" s="11">
        <v>0.8125</v>
      </c>
      <c r="E57" s="9" t="str">
        <f>HYPERLINK("https://www.nba.com/stats/player/1630249/boxscores-traditional", "Vít Krejcí")</f>
        <v>Vít Krejcí</v>
      </c>
      <c r="F57">
        <v>15.4</v>
      </c>
      <c r="G57" s="4">
        <v>5.0039999999999996</v>
      </c>
      <c r="H57" s="3">
        <v>0.93056000000000005</v>
      </c>
      <c r="I57" s="3">
        <v>0.89973000000000003</v>
      </c>
      <c r="J57" s="3">
        <v>0.85992999999999997</v>
      </c>
      <c r="K57" s="3">
        <v>0.81057000000000001</v>
      </c>
      <c r="L57" s="3">
        <v>0.75175000000000003</v>
      </c>
      <c r="M57" s="3">
        <v>0.68439000000000005</v>
      </c>
      <c r="N57" s="3">
        <v>0.61026000000000002</v>
      </c>
      <c r="O57" s="3">
        <v>0.53188000000000002</v>
      </c>
      <c r="P57" s="3">
        <v>0.45223999999999998</v>
      </c>
      <c r="Q57" s="3">
        <v>0.37447999999999998</v>
      </c>
      <c r="R57" s="3">
        <v>0.30153000000000002</v>
      </c>
      <c r="S57" s="3">
        <v>0.23576</v>
      </c>
      <c r="T57" s="3">
        <v>0.17879</v>
      </c>
      <c r="U57" s="3">
        <v>0.13136</v>
      </c>
      <c r="V57" s="3">
        <v>9.3420000000000003E-2</v>
      </c>
      <c r="W57" s="3">
        <v>6.4259999999999998E-2</v>
      </c>
      <c r="X57" s="3">
        <v>4.2720000000000001E-2</v>
      </c>
      <c r="Y57" s="3">
        <v>2.743E-2</v>
      </c>
      <c r="Z57" s="3">
        <v>1.7000000000000001E-2</v>
      </c>
      <c r="AA57" s="3">
        <v>1.017E-2</v>
      </c>
      <c r="AB57" s="3">
        <v>5.8700000000000002E-3</v>
      </c>
      <c r="AC57" s="3">
        <v>3.2599999999999999E-3</v>
      </c>
      <c r="AD57" s="3">
        <v>1.75E-3</v>
      </c>
      <c r="AE57" s="3">
        <v>8.9999999999999998E-4</v>
      </c>
      <c r="AF57" s="3">
        <v>4.4999999999999999E-4</v>
      </c>
      <c r="AG57" s="3">
        <v>2.2000000000000001E-4</v>
      </c>
      <c r="AH57" s="3">
        <v>1E-4</v>
      </c>
      <c r="AI57" s="3">
        <v>4.0000000000000003E-5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P_R[[#This Row],[8+]]-P_R[[#This Row],[9+]]</f>
        <v>3.0830000000000024E-2</v>
      </c>
      <c r="AY57" s="5">
        <f>P_R[[#This Row],[9+]]-P_R[[#This Row],[10+]]</f>
        <v>3.9800000000000058E-2</v>
      </c>
      <c r="AZ57" s="5">
        <f>P_R[[#This Row],[10+]]-P_R[[#This Row],[11+]]</f>
        <v>4.9359999999999959E-2</v>
      </c>
      <c r="BA57" s="5">
        <f>P_R[[#This Row],[11+]]-P_R[[#This Row],[12+]]</f>
        <v>5.8819999999999983E-2</v>
      </c>
      <c r="BB57" s="5">
        <f>P_R[[#This Row],[12+]]-P_R[[#This Row],[13+]]</f>
        <v>6.7359999999999975E-2</v>
      </c>
      <c r="BC57" s="5">
        <f>P_R[[#This Row],[13+]]-P_R[[#This Row],[14+]]</f>
        <v>7.4130000000000029E-2</v>
      </c>
      <c r="BD57" s="5">
        <f>P_R[[#This Row],[14+]]-P_R[[#This Row],[15+]]</f>
        <v>7.8380000000000005E-2</v>
      </c>
      <c r="BE57" s="5">
        <f>P_R[[#This Row],[15+]]-P_R[[#This Row],[16+]]</f>
        <v>7.9640000000000044E-2</v>
      </c>
      <c r="BF57" s="5">
        <f>P_R[[#This Row],[16+]]-P_R[[#This Row],[17+]]</f>
        <v>7.7759999999999996E-2</v>
      </c>
      <c r="BG57" s="5">
        <f>P_R[[#This Row],[17+]]-P_R[[#This Row],[18+]]</f>
        <v>7.2949999999999959E-2</v>
      </c>
      <c r="BH57" s="5">
        <f>P_R[[#This Row],[18+]]-P_R[[#This Row],[19+]]</f>
        <v>6.5770000000000023E-2</v>
      </c>
      <c r="BI57" s="5">
        <f>P_R[[#This Row],[19+]]-P_R[[#This Row],[20+]]</f>
        <v>5.6969999999999993E-2</v>
      </c>
      <c r="BJ57" s="5">
        <f>P_R[[#This Row],[20+]]-P_R[[#This Row],[21+]]</f>
        <v>4.743E-2</v>
      </c>
      <c r="BK57" s="5">
        <f>P_R[[#This Row],[21+]]-P_R[[#This Row],[22+]]</f>
        <v>3.7940000000000002E-2</v>
      </c>
      <c r="BL57" s="5">
        <f>P_R[[#This Row],[22+]]-P_R[[#This Row],[23+]]</f>
        <v>2.9160000000000005E-2</v>
      </c>
      <c r="BM57" s="5">
        <f>P_R[[#This Row],[23+]]-P_R[[#This Row],[24+]]</f>
        <v>2.1539999999999997E-2</v>
      </c>
      <c r="BN57" s="5">
        <f>P_R[[#This Row],[24+]]-P_R[[#This Row],[25+]]</f>
        <v>1.5290000000000002E-2</v>
      </c>
      <c r="BO57" s="5">
        <f>P_R[[#This Row],[25+]]-P_R[[#This Row],[26+]]</f>
        <v>1.0429999999999998E-2</v>
      </c>
      <c r="BP57" s="5">
        <f>P_R[[#This Row],[26+]]-P_R[[#This Row],[27+]]</f>
        <v>6.830000000000001E-3</v>
      </c>
      <c r="BQ57" s="5">
        <f>P_R[[#This Row],[27+]]-P_R[[#This Row],[28+]]</f>
        <v>4.3E-3</v>
      </c>
      <c r="BR57" s="5">
        <f>P_R[[#This Row],[28+]]-P_R[[#This Row],[29+]]</f>
        <v>2.6100000000000003E-3</v>
      </c>
      <c r="BS57" s="5">
        <f>P_R[[#This Row],[29+]]-P_R[[#This Row],[30+]]</f>
        <v>1.5099999999999998E-3</v>
      </c>
      <c r="BT57" s="5">
        <f>P_R[[#This Row],[30+]]-P_R[[#This Row],[31+]]</f>
        <v>8.5000000000000006E-4</v>
      </c>
      <c r="BU57" s="5">
        <f>P_R[[#This Row],[31+]]-P_R[[#This Row],[32+]]</f>
        <v>4.4999999999999999E-4</v>
      </c>
      <c r="BV57" s="5">
        <f>P_R[[#This Row],[32+]]-P_R[[#This Row],[33+]]</f>
        <v>2.2999999999999998E-4</v>
      </c>
      <c r="BW57" s="5">
        <f>P_R[[#This Row],[33+]]-P_R[[#This Row],[34+]]</f>
        <v>1.2E-4</v>
      </c>
      <c r="BX57" s="5">
        <f>P_R[[#This Row],[34+]]-P_R[[#This Row],[35+]]</f>
        <v>6.0000000000000002E-5</v>
      </c>
      <c r="BY57" s="5">
        <f>P_R[[#This Row],[35+]]-P_R[[#This Row],[36+]]</f>
        <v>4.0000000000000003E-5</v>
      </c>
      <c r="BZ57" s="5">
        <f>P_R[[#This Row],[36+]]-P_R[[#This Row],[37+]]</f>
        <v>0</v>
      </c>
      <c r="CA57" s="5">
        <f>P_R[[#This Row],[37+]]-P_R[[#This Row],[38+]]</f>
        <v>0</v>
      </c>
      <c r="CB57" s="5">
        <f>P_R[[#This Row],[38+]]-P_R[[#This Row],[39+]]</f>
        <v>0</v>
      </c>
      <c r="CC57" s="5">
        <f>P_R[[#This Row],[39+]]-P_R[[#This Row],[40+]]</f>
        <v>0</v>
      </c>
      <c r="CD57" s="5">
        <f>P_R[[#This Row],[40+]]-P_R[[#This Row],[41+]]</f>
        <v>0</v>
      </c>
      <c r="CE57" s="5">
        <f>P_R[[#This Row],[41+]]-P_R[[#This Row],[42+]]</f>
        <v>0</v>
      </c>
      <c r="CF57" s="5">
        <f>P_R[[#This Row],[42+]]-P_R[[#This Row],[43+]]</f>
        <v>0</v>
      </c>
      <c r="CG57" s="5">
        <f>P_R[[#This Row],[43+]]-P_R[[#This Row],[44+]]</f>
        <v>0</v>
      </c>
      <c r="CH57" s="5">
        <f>P_R[[#This Row],[44+]]-P_R[[#This Row],[45+]]</f>
        <v>0</v>
      </c>
      <c r="CI57" s="5">
        <f>P_R[[#This Row],[45+]]-P_R[[#This Row],[46+]]</f>
        <v>0</v>
      </c>
      <c r="CJ57" s="5">
        <f>P_R[[#This Row],[46+]]-P_R[[#This Row],[47+]]</f>
        <v>0</v>
      </c>
      <c r="CK57" s="5">
        <f>P_R[[#This Row],[47+]]-P_R[[#This Row],[48+]]</f>
        <v>0</v>
      </c>
      <c r="CL57" s="5">
        <f>P_R[[#This Row],[48+]]-P_R[[#This Row],[49+]]</f>
        <v>0</v>
      </c>
    </row>
    <row r="58" spans="1:90" x14ac:dyDescent="0.25">
      <c r="A58" s="10">
        <v>22400790</v>
      </c>
      <c r="B58" t="s">
        <v>143</v>
      </c>
      <c r="C58" t="s">
        <v>80</v>
      </c>
      <c r="D58" s="11">
        <v>0.8125</v>
      </c>
      <c r="E58" s="9" t="str">
        <f>HYPERLINK("https://www.nba.com/stats/player/1626204/boxscores-traditional", "Larry Nance Jr.")</f>
        <v>Larry Nance Jr.</v>
      </c>
      <c r="F58">
        <v>13.8</v>
      </c>
      <c r="G58" s="4">
        <v>6.524</v>
      </c>
      <c r="H58" s="3">
        <v>0.81327000000000005</v>
      </c>
      <c r="I58" s="3">
        <v>0.77034999999999998</v>
      </c>
      <c r="J58" s="3">
        <v>0.71904000000000001</v>
      </c>
      <c r="K58" s="3">
        <v>0.66639999999999999</v>
      </c>
      <c r="L58" s="3">
        <v>0.61026000000000002</v>
      </c>
      <c r="M58" s="3">
        <v>0.54776000000000002</v>
      </c>
      <c r="N58" s="3">
        <v>0.48803000000000002</v>
      </c>
      <c r="O58" s="3">
        <v>0.42858000000000002</v>
      </c>
      <c r="P58" s="3">
        <v>0.36692999999999998</v>
      </c>
      <c r="Q58" s="3">
        <v>0.31207000000000001</v>
      </c>
      <c r="R58" s="3">
        <v>0.26108999999999999</v>
      </c>
      <c r="S58" s="3">
        <v>0.21185999999999999</v>
      </c>
      <c r="T58" s="3">
        <v>0.17105999999999999</v>
      </c>
      <c r="U58" s="3">
        <v>0.13567000000000001</v>
      </c>
      <c r="V58" s="3">
        <v>0.10383000000000001</v>
      </c>
      <c r="W58" s="3">
        <v>7.9269999999999993E-2</v>
      </c>
      <c r="X58" s="3">
        <v>5.9380000000000002E-2</v>
      </c>
      <c r="Y58" s="3">
        <v>4.2720000000000001E-2</v>
      </c>
      <c r="Z58" s="3">
        <v>3.074E-2</v>
      </c>
      <c r="AA58" s="3">
        <v>2.1690000000000001E-2</v>
      </c>
      <c r="AB58" s="3">
        <v>1.4630000000000001E-2</v>
      </c>
      <c r="AC58" s="3">
        <v>9.9000000000000008E-3</v>
      </c>
      <c r="AD58" s="3">
        <v>6.5700000000000003E-3</v>
      </c>
      <c r="AE58" s="3">
        <v>4.15E-3</v>
      </c>
      <c r="AF58" s="3">
        <v>2.64E-3</v>
      </c>
      <c r="AG58" s="3">
        <v>1.64E-3</v>
      </c>
      <c r="AH58" s="3">
        <v>9.7000000000000005E-4</v>
      </c>
      <c r="AI58" s="3">
        <v>5.8E-4</v>
      </c>
      <c r="AJ58" s="3">
        <v>3.4000000000000002E-4</v>
      </c>
      <c r="AK58" s="3">
        <v>1.9000000000000001E-4</v>
      </c>
      <c r="AL58" s="3">
        <v>1E-4</v>
      </c>
      <c r="AM58" s="3">
        <v>6.0000000000000002E-5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P_R[[#This Row],[8+]]-P_R[[#This Row],[9+]]</f>
        <v>4.2920000000000069E-2</v>
      </c>
      <c r="AY58" s="5">
        <f>P_R[[#This Row],[9+]]-P_R[[#This Row],[10+]]</f>
        <v>5.1309999999999967E-2</v>
      </c>
      <c r="AZ58" s="5">
        <f>P_R[[#This Row],[10+]]-P_R[[#This Row],[11+]]</f>
        <v>5.264000000000002E-2</v>
      </c>
      <c r="BA58" s="5">
        <f>P_R[[#This Row],[11+]]-P_R[[#This Row],[12+]]</f>
        <v>5.6139999999999968E-2</v>
      </c>
      <c r="BB58" s="5">
        <f>P_R[[#This Row],[12+]]-P_R[[#This Row],[13+]]</f>
        <v>6.25E-2</v>
      </c>
      <c r="BC58" s="5">
        <f>P_R[[#This Row],[13+]]-P_R[[#This Row],[14+]]</f>
        <v>5.9730000000000005E-2</v>
      </c>
      <c r="BD58" s="5">
        <f>P_R[[#This Row],[14+]]-P_R[[#This Row],[15+]]</f>
        <v>5.9450000000000003E-2</v>
      </c>
      <c r="BE58" s="5">
        <f>P_R[[#This Row],[15+]]-P_R[[#This Row],[16+]]</f>
        <v>6.1650000000000038E-2</v>
      </c>
      <c r="BF58" s="5">
        <f>P_R[[#This Row],[16+]]-P_R[[#This Row],[17+]]</f>
        <v>5.4859999999999964E-2</v>
      </c>
      <c r="BG58" s="5">
        <f>P_R[[#This Row],[17+]]-P_R[[#This Row],[18+]]</f>
        <v>5.0980000000000025E-2</v>
      </c>
      <c r="BH58" s="5">
        <f>P_R[[#This Row],[18+]]-P_R[[#This Row],[19+]]</f>
        <v>4.9229999999999996E-2</v>
      </c>
      <c r="BI58" s="5">
        <f>P_R[[#This Row],[19+]]-P_R[[#This Row],[20+]]</f>
        <v>4.0800000000000003E-2</v>
      </c>
      <c r="BJ58" s="5">
        <f>P_R[[#This Row],[20+]]-P_R[[#This Row],[21+]]</f>
        <v>3.5389999999999977E-2</v>
      </c>
      <c r="BK58" s="5">
        <f>P_R[[#This Row],[21+]]-P_R[[#This Row],[22+]]</f>
        <v>3.1840000000000007E-2</v>
      </c>
      <c r="BL58" s="5">
        <f>P_R[[#This Row],[22+]]-P_R[[#This Row],[23+]]</f>
        <v>2.4560000000000012E-2</v>
      </c>
      <c r="BM58" s="5">
        <f>P_R[[#This Row],[23+]]-P_R[[#This Row],[24+]]</f>
        <v>1.9889999999999991E-2</v>
      </c>
      <c r="BN58" s="5">
        <f>P_R[[#This Row],[24+]]-P_R[[#This Row],[25+]]</f>
        <v>1.6660000000000001E-2</v>
      </c>
      <c r="BO58" s="5">
        <f>P_R[[#This Row],[25+]]-P_R[[#This Row],[26+]]</f>
        <v>1.1980000000000001E-2</v>
      </c>
      <c r="BP58" s="5">
        <f>P_R[[#This Row],[26+]]-P_R[[#This Row],[27+]]</f>
        <v>9.049999999999999E-3</v>
      </c>
      <c r="BQ58" s="5">
        <f>P_R[[#This Row],[27+]]-P_R[[#This Row],[28+]]</f>
        <v>7.0600000000000003E-3</v>
      </c>
      <c r="BR58" s="5">
        <f>P_R[[#This Row],[28+]]-P_R[[#This Row],[29+]]</f>
        <v>4.7299999999999998E-3</v>
      </c>
      <c r="BS58" s="5">
        <f>P_R[[#This Row],[29+]]-P_R[[#This Row],[30+]]</f>
        <v>3.3300000000000005E-3</v>
      </c>
      <c r="BT58" s="5">
        <f>P_R[[#This Row],[30+]]-P_R[[#This Row],[31+]]</f>
        <v>2.4200000000000003E-3</v>
      </c>
      <c r="BU58" s="5">
        <f>P_R[[#This Row],[31+]]-P_R[[#This Row],[32+]]</f>
        <v>1.5100000000000001E-3</v>
      </c>
      <c r="BV58" s="5">
        <f>P_R[[#This Row],[32+]]-P_R[[#This Row],[33+]]</f>
        <v>1E-3</v>
      </c>
      <c r="BW58" s="5">
        <f>P_R[[#This Row],[33+]]-P_R[[#This Row],[34+]]</f>
        <v>6.6999999999999991E-4</v>
      </c>
      <c r="BX58" s="5">
        <f>P_R[[#This Row],[34+]]-P_R[[#This Row],[35+]]</f>
        <v>3.9000000000000005E-4</v>
      </c>
      <c r="BY58" s="5">
        <f>P_R[[#This Row],[35+]]-P_R[[#This Row],[36+]]</f>
        <v>2.3999999999999998E-4</v>
      </c>
      <c r="BZ58" s="5">
        <f>P_R[[#This Row],[36+]]-P_R[[#This Row],[37+]]</f>
        <v>1.5000000000000001E-4</v>
      </c>
      <c r="CA58" s="5">
        <f>P_R[[#This Row],[37+]]-P_R[[#This Row],[38+]]</f>
        <v>9.0000000000000006E-5</v>
      </c>
      <c r="CB58" s="5">
        <f>P_R[[#This Row],[38+]]-P_R[[#This Row],[39+]]</f>
        <v>4.0000000000000003E-5</v>
      </c>
      <c r="CC58" s="5">
        <f>P_R[[#This Row],[39+]]-P_R[[#This Row],[40+]]</f>
        <v>6.0000000000000002E-5</v>
      </c>
      <c r="CD58" s="5">
        <f>P_R[[#This Row],[40+]]-P_R[[#This Row],[41+]]</f>
        <v>0</v>
      </c>
      <c r="CE58" s="5">
        <f>P_R[[#This Row],[41+]]-P_R[[#This Row],[42+]]</f>
        <v>0</v>
      </c>
      <c r="CF58" s="5">
        <f>P_R[[#This Row],[42+]]-P_R[[#This Row],[43+]]</f>
        <v>0</v>
      </c>
      <c r="CG58" s="5">
        <f>P_R[[#This Row],[43+]]-P_R[[#This Row],[44+]]</f>
        <v>0</v>
      </c>
      <c r="CH58" s="5">
        <f>P_R[[#This Row],[44+]]-P_R[[#This Row],[45+]]</f>
        <v>0</v>
      </c>
      <c r="CI58" s="5">
        <f>P_R[[#This Row],[45+]]-P_R[[#This Row],[46+]]</f>
        <v>0</v>
      </c>
      <c r="CJ58" s="5">
        <f>P_R[[#This Row],[46+]]-P_R[[#This Row],[47+]]</f>
        <v>0</v>
      </c>
      <c r="CK58" s="5">
        <f>P_R[[#This Row],[47+]]-P_R[[#This Row],[48+]]</f>
        <v>0</v>
      </c>
      <c r="CL58" s="5">
        <f>P_R[[#This Row],[48+]]-P_R[[#This Row],[49+]]</f>
        <v>0</v>
      </c>
    </row>
    <row r="59" spans="1:90" x14ac:dyDescent="0.25">
      <c r="A59" s="10">
        <v>22400790</v>
      </c>
      <c r="B59" t="s">
        <v>143</v>
      </c>
      <c r="C59" t="s">
        <v>80</v>
      </c>
      <c r="D59" s="11">
        <v>0.8125</v>
      </c>
      <c r="E59" s="9" t="str">
        <f>HYPERLINK("https://www.nba.com/stats/player/1631243/boxscores-traditional", "Mouhamed Gueye")</f>
        <v>Mouhamed Gueye</v>
      </c>
      <c r="F59">
        <v>14</v>
      </c>
      <c r="G59" s="4">
        <v>7.72</v>
      </c>
      <c r="H59" s="3">
        <v>0.7823</v>
      </c>
      <c r="I59" s="3">
        <v>0.74214999999999998</v>
      </c>
      <c r="J59" s="3">
        <v>0.69847000000000004</v>
      </c>
      <c r="K59" s="3">
        <v>0.65173000000000003</v>
      </c>
      <c r="L59" s="3">
        <v>0.60257000000000005</v>
      </c>
      <c r="M59" s="3">
        <v>0.55171999999999999</v>
      </c>
      <c r="N59" s="3">
        <v>0.5</v>
      </c>
      <c r="O59" s="3">
        <v>0.44828000000000001</v>
      </c>
      <c r="P59" s="3">
        <v>0.39743000000000001</v>
      </c>
      <c r="Q59" s="3">
        <v>0.34827000000000002</v>
      </c>
      <c r="R59" s="3">
        <v>0.30153000000000002</v>
      </c>
      <c r="S59" s="3">
        <v>0.25785000000000002</v>
      </c>
      <c r="T59" s="3">
        <v>0.2177</v>
      </c>
      <c r="U59" s="3">
        <v>0.18140999999999999</v>
      </c>
      <c r="V59" s="3">
        <v>0.14917</v>
      </c>
      <c r="W59" s="3">
        <v>0.121</v>
      </c>
      <c r="X59" s="3">
        <v>9.6799999999999997E-2</v>
      </c>
      <c r="Y59" s="3">
        <v>7.7799999999999994E-2</v>
      </c>
      <c r="Z59" s="3">
        <v>6.0569999999999999E-2</v>
      </c>
      <c r="AA59" s="3">
        <v>4.648E-2</v>
      </c>
      <c r="AB59" s="3">
        <v>3.5150000000000001E-2</v>
      </c>
      <c r="AC59" s="3">
        <v>2.6190000000000001E-2</v>
      </c>
      <c r="AD59" s="3">
        <v>1.9230000000000001E-2</v>
      </c>
      <c r="AE59" s="3">
        <v>1.3899999999999999E-2</v>
      </c>
      <c r="AF59" s="3">
        <v>9.9000000000000008E-3</v>
      </c>
      <c r="AG59" s="3">
        <v>6.9499999999999996E-3</v>
      </c>
      <c r="AH59" s="3">
        <v>4.7999999999999996E-3</v>
      </c>
      <c r="AI59" s="3">
        <v>3.2599999999999999E-3</v>
      </c>
      <c r="AJ59" s="3">
        <v>2.1900000000000001E-3</v>
      </c>
      <c r="AK59" s="3">
        <v>1.4400000000000001E-3</v>
      </c>
      <c r="AL59" s="3">
        <v>9.3999999999999997E-4</v>
      </c>
      <c r="AM59" s="3">
        <v>5.9999999999999995E-4</v>
      </c>
      <c r="AN59" s="3">
        <v>3.8000000000000002E-4</v>
      </c>
      <c r="AO59" s="3">
        <v>2.3000000000000001E-4</v>
      </c>
      <c r="AP59" s="3">
        <v>1.3999999999999999E-4</v>
      </c>
      <c r="AQ59" s="3">
        <v>8.0000000000000007E-5</v>
      </c>
      <c r="AR59" s="3">
        <v>5.0000000000000002E-5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5">
        <f>P_R[[#This Row],[8+]]-P_R[[#This Row],[9+]]</f>
        <v>4.0150000000000019E-2</v>
      </c>
      <c r="AY59" s="5">
        <f>P_R[[#This Row],[9+]]-P_R[[#This Row],[10+]]</f>
        <v>4.3679999999999941E-2</v>
      </c>
      <c r="AZ59" s="5">
        <f>P_R[[#This Row],[10+]]-P_R[[#This Row],[11+]]</f>
        <v>4.6740000000000004E-2</v>
      </c>
      <c r="BA59" s="5">
        <f>P_R[[#This Row],[11+]]-P_R[[#This Row],[12+]]</f>
        <v>4.9159999999999981E-2</v>
      </c>
      <c r="BB59" s="5">
        <f>P_R[[#This Row],[12+]]-P_R[[#This Row],[13+]]</f>
        <v>5.0850000000000062E-2</v>
      </c>
      <c r="BC59" s="5">
        <f>P_R[[#This Row],[13+]]-P_R[[#This Row],[14+]]</f>
        <v>5.1719999999999988E-2</v>
      </c>
      <c r="BD59" s="5">
        <f>P_R[[#This Row],[14+]]-P_R[[#This Row],[15+]]</f>
        <v>5.1719999999999988E-2</v>
      </c>
      <c r="BE59" s="5">
        <f>P_R[[#This Row],[15+]]-P_R[[#This Row],[16+]]</f>
        <v>5.0850000000000006E-2</v>
      </c>
      <c r="BF59" s="5">
        <f>P_R[[#This Row],[16+]]-P_R[[#This Row],[17+]]</f>
        <v>4.9159999999999981E-2</v>
      </c>
      <c r="BG59" s="5">
        <f>P_R[[#This Row],[17+]]-P_R[[#This Row],[18+]]</f>
        <v>4.6740000000000004E-2</v>
      </c>
      <c r="BH59" s="5">
        <f>P_R[[#This Row],[18+]]-P_R[[#This Row],[19+]]</f>
        <v>4.3679999999999997E-2</v>
      </c>
      <c r="BI59" s="5">
        <f>P_R[[#This Row],[19+]]-P_R[[#This Row],[20+]]</f>
        <v>4.0150000000000019E-2</v>
      </c>
      <c r="BJ59" s="5">
        <f>P_R[[#This Row],[20+]]-P_R[[#This Row],[21+]]</f>
        <v>3.6290000000000017E-2</v>
      </c>
      <c r="BK59" s="5">
        <f>P_R[[#This Row],[21+]]-P_R[[#This Row],[22+]]</f>
        <v>3.2239999999999991E-2</v>
      </c>
      <c r="BL59" s="5">
        <f>P_R[[#This Row],[22+]]-P_R[[#This Row],[23+]]</f>
        <v>2.8170000000000001E-2</v>
      </c>
      <c r="BM59" s="5">
        <f>P_R[[#This Row],[23+]]-P_R[[#This Row],[24+]]</f>
        <v>2.4199999999999999E-2</v>
      </c>
      <c r="BN59" s="5">
        <f>P_R[[#This Row],[24+]]-P_R[[#This Row],[25+]]</f>
        <v>1.9000000000000003E-2</v>
      </c>
      <c r="BO59" s="5">
        <f>P_R[[#This Row],[25+]]-P_R[[#This Row],[26+]]</f>
        <v>1.7229999999999995E-2</v>
      </c>
      <c r="BP59" s="5">
        <f>P_R[[#This Row],[26+]]-P_R[[#This Row],[27+]]</f>
        <v>1.4089999999999998E-2</v>
      </c>
      <c r="BQ59" s="5">
        <f>P_R[[#This Row],[27+]]-P_R[[#This Row],[28+]]</f>
        <v>1.133E-2</v>
      </c>
      <c r="BR59" s="5">
        <f>P_R[[#This Row],[28+]]-P_R[[#This Row],[29+]]</f>
        <v>8.9599999999999992E-3</v>
      </c>
      <c r="BS59" s="5">
        <f>P_R[[#This Row],[29+]]-P_R[[#This Row],[30+]]</f>
        <v>6.9600000000000009E-3</v>
      </c>
      <c r="BT59" s="5">
        <f>P_R[[#This Row],[30+]]-P_R[[#This Row],[31+]]</f>
        <v>5.3300000000000014E-3</v>
      </c>
      <c r="BU59" s="5">
        <f>P_R[[#This Row],[31+]]-P_R[[#This Row],[32+]]</f>
        <v>3.9999999999999983E-3</v>
      </c>
      <c r="BV59" s="5">
        <f>P_R[[#This Row],[32+]]-P_R[[#This Row],[33+]]</f>
        <v>2.9500000000000012E-3</v>
      </c>
      <c r="BW59" s="5">
        <f>P_R[[#This Row],[33+]]-P_R[[#This Row],[34+]]</f>
        <v>2.15E-3</v>
      </c>
      <c r="BX59" s="5">
        <f>P_R[[#This Row],[34+]]-P_R[[#This Row],[35+]]</f>
        <v>1.5399999999999997E-3</v>
      </c>
      <c r="BY59" s="5">
        <f>P_R[[#This Row],[35+]]-P_R[[#This Row],[36+]]</f>
        <v>1.0699999999999998E-3</v>
      </c>
      <c r="BZ59" s="5">
        <f>P_R[[#This Row],[36+]]-P_R[[#This Row],[37+]]</f>
        <v>7.5000000000000002E-4</v>
      </c>
      <c r="CA59" s="5">
        <f>P_R[[#This Row],[37+]]-P_R[[#This Row],[38+]]</f>
        <v>5.0000000000000012E-4</v>
      </c>
      <c r="CB59" s="5">
        <f>P_R[[#This Row],[38+]]-P_R[[#This Row],[39+]]</f>
        <v>3.4000000000000002E-4</v>
      </c>
      <c r="CC59" s="5">
        <f>P_R[[#This Row],[39+]]-P_R[[#This Row],[40+]]</f>
        <v>2.1999999999999993E-4</v>
      </c>
      <c r="CD59" s="5">
        <f>P_R[[#This Row],[40+]]-P_R[[#This Row],[41+]]</f>
        <v>1.5000000000000001E-4</v>
      </c>
      <c r="CE59" s="5">
        <f>P_R[[#This Row],[41+]]-P_R[[#This Row],[42+]]</f>
        <v>9.0000000000000019E-5</v>
      </c>
      <c r="CF59" s="5">
        <f>P_R[[#This Row],[42+]]-P_R[[#This Row],[43+]]</f>
        <v>5.9999999999999981E-5</v>
      </c>
      <c r="CG59" s="5">
        <f>P_R[[#This Row],[43+]]-P_R[[#This Row],[44+]]</f>
        <v>3.0000000000000004E-5</v>
      </c>
      <c r="CH59" s="5">
        <f>P_R[[#This Row],[44+]]-P_R[[#This Row],[45+]]</f>
        <v>5.0000000000000002E-5</v>
      </c>
      <c r="CI59" s="5">
        <f>P_R[[#This Row],[45+]]-P_R[[#This Row],[46+]]</f>
        <v>0</v>
      </c>
      <c r="CJ59" s="5">
        <f>P_R[[#This Row],[46+]]-P_R[[#This Row],[47+]]</f>
        <v>0</v>
      </c>
      <c r="CK59" s="5">
        <f>P_R[[#This Row],[47+]]-P_R[[#This Row],[48+]]</f>
        <v>0</v>
      </c>
      <c r="CL59" s="5">
        <f>P_R[[#This Row],[48+]]-P_R[[#This Row],[49+]]</f>
        <v>0</v>
      </c>
    </row>
    <row r="60" spans="1:90" x14ac:dyDescent="0.25">
      <c r="A60" s="10">
        <v>22400790</v>
      </c>
      <c r="B60" t="s">
        <v>143</v>
      </c>
      <c r="C60" t="s">
        <v>80</v>
      </c>
      <c r="D60" s="11">
        <v>0.8125</v>
      </c>
      <c r="E60" s="9" t="str">
        <f>HYPERLINK("https://www.nba.com/stats/player/203992/boxscores-traditional", "Bogdan Bogdanovic")</f>
        <v>Bogdan Bogdanovic</v>
      </c>
      <c r="F60">
        <v>13.67</v>
      </c>
      <c r="G60" s="4">
        <v>8.9570000000000007</v>
      </c>
      <c r="H60" s="3">
        <v>0.73565000000000003</v>
      </c>
      <c r="I60" s="3">
        <v>0.69847000000000004</v>
      </c>
      <c r="J60" s="3">
        <v>0.65910000000000002</v>
      </c>
      <c r="K60" s="3">
        <v>0.61790999999999996</v>
      </c>
      <c r="L60" s="3">
        <v>0.57535000000000003</v>
      </c>
      <c r="M60" s="3">
        <v>0.52790000000000004</v>
      </c>
      <c r="N60" s="3">
        <v>0.48404999999999998</v>
      </c>
      <c r="O60" s="3">
        <v>0.44037999999999999</v>
      </c>
      <c r="P60" s="3">
        <v>0.39743000000000001</v>
      </c>
      <c r="Q60" s="3">
        <v>0.35569000000000001</v>
      </c>
      <c r="R60" s="3">
        <v>0.31561</v>
      </c>
      <c r="S60" s="3">
        <v>0.27424999999999999</v>
      </c>
      <c r="T60" s="3">
        <v>0.23885000000000001</v>
      </c>
      <c r="U60" s="3">
        <v>0.20610999999999999</v>
      </c>
      <c r="V60" s="3">
        <v>0.17619000000000001</v>
      </c>
      <c r="W60" s="3">
        <v>0.14917</v>
      </c>
      <c r="X60" s="3">
        <v>0.12506999999999999</v>
      </c>
      <c r="Y60" s="3">
        <v>0.10383000000000001</v>
      </c>
      <c r="Z60" s="3">
        <v>8.3790000000000003E-2</v>
      </c>
      <c r="AA60" s="3">
        <v>6.8110000000000004E-2</v>
      </c>
      <c r="AB60" s="3">
        <v>5.4800000000000001E-2</v>
      </c>
      <c r="AC60" s="3">
        <v>4.3630000000000002E-2</v>
      </c>
      <c r="AD60" s="3">
        <v>3.4380000000000001E-2</v>
      </c>
      <c r="AE60" s="3">
        <v>2.6800000000000001E-2</v>
      </c>
      <c r="AF60" s="3">
        <v>2.018E-2</v>
      </c>
      <c r="AG60" s="3">
        <v>1.5389999999999999E-2</v>
      </c>
      <c r="AH60" s="3">
        <v>1.1599999999999999E-2</v>
      </c>
      <c r="AI60" s="3">
        <v>8.6599999999999993E-3</v>
      </c>
      <c r="AJ60" s="3">
        <v>6.3899999999999998E-3</v>
      </c>
      <c r="AK60" s="3">
        <v>4.6600000000000001E-3</v>
      </c>
      <c r="AL60" s="3">
        <v>3.2599999999999999E-3</v>
      </c>
      <c r="AM60" s="3">
        <v>2.33E-3</v>
      </c>
      <c r="AN60" s="3">
        <v>1.64E-3</v>
      </c>
      <c r="AO60" s="3">
        <v>1.14E-3</v>
      </c>
      <c r="AP60" s="3">
        <v>7.9000000000000001E-4</v>
      </c>
      <c r="AQ60" s="3">
        <v>5.4000000000000001E-4</v>
      </c>
      <c r="AR60" s="3">
        <v>3.5E-4</v>
      </c>
      <c r="AS60" s="3">
        <v>2.3000000000000001E-4</v>
      </c>
      <c r="AT60" s="3">
        <v>1.4999999999999999E-4</v>
      </c>
      <c r="AU60" s="3">
        <v>1E-4</v>
      </c>
      <c r="AV60" s="3">
        <v>6.0000000000000002E-5</v>
      </c>
      <c r="AW60" s="3">
        <v>4.0000000000000003E-5</v>
      </c>
      <c r="AX60" s="5">
        <f>P_R[[#This Row],[8+]]-P_R[[#This Row],[9+]]</f>
        <v>3.7179999999999991E-2</v>
      </c>
      <c r="AY60" s="5">
        <f>P_R[[#This Row],[9+]]-P_R[[#This Row],[10+]]</f>
        <v>3.9370000000000016E-2</v>
      </c>
      <c r="AZ60" s="5">
        <f>P_R[[#This Row],[10+]]-P_R[[#This Row],[11+]]</f>
        <v>4.119000000000006E-2</v>
      </c>
      <c r="BA60" s="5">
        <f>P_R[[#This Row],[11+]]-P_R[[#This Row],[12+]]</f>
        <v>4.2559999999999931E-2</v>
      </c>
      <c r="BB60" s="5">
        <f>P_R[[#This Row],[12+]]-P_R[[#This Row],[13+]]</f>
        <v>4.7449999999999992E-2</v>
      </c>
      <c r="BC60" s="5">
        <f>P_R[[#This Row],[13+]]-P_R[[#This Row],[14+]]</f>
        <v>4.3850000000000056E-2</v>
      </c>
      <c r="BD60" s="5">
        <f>P_R[[#This Row],[14+]]-P_R[[#This Row],[15+]]</f>
        <v>4.3669999999999987E-2</v>
      </c>
      <c r="BE60" s="5">
        <f>P_R[[#This Row],[15+]]-P_R[[#This Row],[16+]]</f>
        <v>4.2949999999999988E-2</v>
      </c>
      <c r="BF60" s="5">
        <f>P_R[[#This Row],[16+]]-P_R[[#This Row],[17+]]</f>
        <v>4.1739999999999999E-2</v>
      </c>
      <c r="BG60" s="5">
        <f>P_R[[#This Row],[17+]]-P_R[[#This Row],[18+]]</f>
        <v>4.0080000000000005E-2</v>
      </c>
      <c r="BH60" s="5">
        <f>P_R[[#This Row],[18+]]-P_R[[#This Row],[19+]]</f>
        <v>4.1360000000000008E-2</v>
      </c>
      <c r="BI60" s="5">
        <f>P_R[[#This Row],[19+]]-P_R[[#This Row],[20+]]</f>
        <v>3.5399999999999987E-2</v>
      </c>
      <c r="BJ60" s="5">
        <f>P_R[[#This Row],[20+]]-P_R[[#This Row],[21+]]</f>
        <v>3.2740000000000019E-2</v>
      </c>
      <c r="BK60" s="5">
        <f>P_R[[#This Row],[21+]]-P_R[[#This Row],[22+]]</f>
        <v>2.9919999999999974E-2</v>
      </c>
      <c r="BL60" s="5">
        <f>P_R[[#This Row],[22+]]-P_R[[#This Row],[23+]]</f>
        <v>2.7020000000000016E-2</v>
      </c>
      <c r="BM60" s="5">
        <f>P_R[[#This Row],[23+]]-P_R[[#This Row],[24+]]</f>
        <v>2.410000000000001E-2</v>
      </c>
      <c r="BN60" s="5">
        <f>P_R[[#This Row],[24+]]-P_R[[#This Row],[25+]]</f>
        <v>2.1239999999999981E-2</v>
      </c>
      <c r="BO60" s="5">
        <f>P_R[[#This Row],[25+]]-P_R[[#This Row],[26+]]</f>
        <v>2.0040000000000002E-2</v>
      </c>
      <c r="BP60" s="5">
        <f>P_R[[#This Row],[26+]]-P_R[[#This Row],[27+]]</f>
        <v>1.5679999999999999E-2</v>
      </c>
      <c r="BQ60" s="5">
        <f>P_R[[#This Row],[27+]]-P_R[[#This Row],[28+]]</f>
        <v>1.3310000000000002E-2</v>
      </c>
      <c r="BR60" s="5">
        <f>P_R[[#This Row],[28+]]-P_R[[#This Row],[29+]]</f>
        <v>1.1169999999999999E-2</v>
      </c>
      <c r="BS60" s="5">
        <f>P_R[[#This Row],[29+]]-P_R[[#This Row],[30+]]</f>
        <v>9.2500000000000013E-3</v>
      </c>
      <c r="BT60" s="5">
        <f>P_R[[#This Row],[30+]]-P_R[[#This Row],[31+]]</f>
        <v>7.5799999999999999E-3</v>
      </c>
      <c r="BU60" s="5">
        <f>P_R[[#This Row],[31+]]-P_R[[#This Row],[32+]]</f>
        <v>6.6200000000000009E-3</v>
      </c>
      <c r="BV60" s="5">
        <f>P_R[[#This Row],[32+]]-P_R[[#This Row],[33+]]</f>
        <v>4.7900000000000009E-3</v>
      </c>
      <c r="BW60" s="5">
        <f>P_R[[#This Row],[33+]]-P_R[[#This Row],[34+]]</f>
        <v>3.79E-3</v>
      </c>
      <c r="BX60" s="5">
        <f>P_R[[#This Row],[34+]]-P_R[[#This Row],[35+]]</f>
        <v>2.9399999999999999E-3</v>
      </c>
      <c r="BY60" s="5">
        <f>P_R[[#This Row],[35+]]-P_R[[#This Row],[36+]]</f>
        <v>2.2699999999999994E-3</v>
      </c>
      <c r="BZ60" s="5">
        <f>P_R[[#This Row],[36+]]-P_R[[#This Row],[37+]]</f>
        <v>1.7299999999999998E-3</v>
      </c>
      <c r="CA60" s="5">
        <f>P_R[[#This Row],[37+]]-P_R[[#This Row],[38+]]</f>
        <v>1.4000000000000002E-3</v>
      </c>
      <c r="CB60" s="5">
        <f>P_R[[#This Row],[38+]]-P_R[[#This Row],[39+]]</f>
        <v>9.2999999999999984E-4</v>
      </c>
      <c r="CC60" s="5">
        <f>P_R[[#This Row],[39+]]-P_R[[#This Row],[40+]]</f>
        <v>6.9000000000000008E-4</v>
      </c>
      <c r="CD60" s="5">
        <f>P_R[[#This Row],[40+]]-P_R[[#This Row],[41+]]</f>
        <v>5.0000000000000001E-4</v>
      </c>
      <c r="CE60" s="5">
        <f>P_R[[#This Row],[41+]]-P_R[[#This Row],[42+]]</f>
        <v>3.4999999999999994E-4</v>
      </c>
      <c r="CF60" s="5">
        <f>P_R[[#This Row],[42+]]-P_R[[#This Row],[43+]]</f>
        <v>2.5000000000000001E-4</v>
      </c>
      <c r="CG60" s="5">
        <f>P_R[[#This Row],[43+]]-P_R[[#This Row],[44+]]</f>
        <v>1.9000000000000001E-4</v>
      </c>
      <c r="CH60" s="5">
        <f>P_R[[#This Row],[44+]]-P_R[[#This Row],[45+]]</f>
        <v>1.1999999999999999E-4</v>
      </c>
      <c r="CI60" s="5">
        <f>P_R[[#This Row],[45+]]-P_R[[#This Row],[46+]]</f>
        <v>8.000000000000002E-5</v>
      </c>
      <c r="CJ60" s="5">
        <f>P_R[[#This Row],[46+]]-P_R[[#This Row],[47+]]</f>
        <v>4.9999999999999982E-5</v>
      </c>
      <c r="CK60" s="5">
        <f>P_R[[#This Row],[47+]]-P_R[[#This Row],[48+]]</f>
        <v>4.0000000000000003E-5</v>
      </c>
      <c r="CL60" s="5">
        <f>P_R[[#This Row],[48+]]-P_R[[#This Row],[49+]]</f>
        <v>1.9999999999999998E-5</v>
      </c>
    </row>
    <row r="61" spans="1:90" x14ac:dyDescent="0.25">
      <c r="A61" s="10">
        <v>22400790</v>
      </c>
      <c r="B61" t="s">
        <v>143</v>
      </c>
      <c r="C61" t="s">
        <v>80</v>
      </c>
      <c r="D61" s="11">
        <v>0.8125</v>
      </c>
      <c r="E61" s="9" t="str">
        <f>HYPERLINK("https://www.nba.com/stats/player/1629726/boxscores-traditional", "Garrison Mathews")</f>
        <v>Garrison Mathews</v>
      </c>
      <c r="F61">
        <v>9.1999999999999993</v>
      </c>
      <c r="G61" s="4">
        <v>4.49</v>
      </c>
      <c r="H61" s="3">
        <v>0.60641999999999996</v>
      </c>
      <c r="I61" s="3">
        <v>0.51595000000000002</v>
      </c>
      <c r="J61" s="3">
        <v>0.42858000000000002</v>
      </c>
      <c r="K61" s="3">
        <v>0.34458</v>
      </c>
      <c r="L61" s="3">
        <v>0.26762999999999998</v>
      </c>
      <c r="M61" s="3">
        <v>0.19766</v>
      </c>
      <c r="N61" s="3">
        <v>0.14230999999999999</v>
      </c>
      <c r="O61" s="3">
        <v>9.8530000000000006E-2</v>
      </c>
      <c r="P61" s="3">
        <v>6.5519999999999995E-2</v>
      </c>
      <c r="Q61" s="3">
        <v>4.0930000000000001E-2</v>
      </c>
      <c r="R61" s="3">
        <v>2.5000000000000001E-2</v>
      </c>
      <c r="S61" s="3">
        <v>1.4630000000000001E-2</v>
      </c>
      <c r="T61" s="3">
        <v>7.9799999999999992E-3</v>
      </c>
      <c r="U61" s="3">
        <v>4.2700000000000004E-3</v>
      </c>
      <c r="V61" s="3">
        <v>2.1900000000000001E-3</v>
      </c>
      <c r="W61" s="3">
        <v>1.07E-3</v>
      </c>
      <c r="X61" s="3">
        <v>4.8000000000000001E-4</v>
      </c>
      <c r="Y61" s="3">
        <v>2.2000000000000001E-4</v>
      </c>
      <c r="Z61" s="3">
        <v>9.0000000000000006E-5</v>
      </c>
      <c r="AA61" s="3">
        <v>4.0000000000000003E-5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P_R[[#This Row],[8+]]-P_R[[#This Row],[9+]]</f>
        <v>9.0469999999999939E-2</v>
      </c>
      <c r="AY61" s="5">
        <f>P_R[[#This Row],[9+]]-P_R[[#This Row],[10+]]</f>
        <v>8.7370000000000003E-2</v>
      </c>
      <c r="AZ61" s="5">
        <f>P_R[[#This Row],[10+]]-P_R[[#This Row],[11+]]</f>
        <v>8.4000000000000019E-2</v>
      </c>
      <c r="BA61" s="5">
        <f>P_R[[#This Row],[11+]]-P_R[[#This Row],[12+]]</f>
        <v>7.6950000000000018E-2</v>
      </c>
      <c r="BB61" s="5">
        <f>P_R[[#This Row],[12+]]-P_R[[#This Row],[13+]]</f>
        <v>6.9969999999999977E-2</v>
      </c>
      <c r="BC61" s="5">
        <f>P_R[[#This Row],[13+]]-P_R[[#This Row],[14+]]</f>
        <v>5.535000000000001E-2</v>
      </c>
      <c r="BD61" s="5">
        <f>P_R[[#This Row],[14+]]-P_R[[#This Row],[15+]]</f>
        <v>4.3779999999999986E-2</v>
      </c>
      <c r="BE61" s="5">
        <f>P_R[[#This Row],[15+]]-P_R[[#This Row],[16+]]</f>
        <v>3.3010000000000012E-2</v>
      </c>
      <c r="BF61" s="5">
        <f>P_R[[#This Row],[16+]]-P_R[[#This Row],[17+]]</f>
        <v>2.4589999999999994E-2</v>
      </c>
      <c r="BG61" s="5">
        <f>P_R[[#This Row],[17+]]-P_R[[#This Row],[18+]]</f>
        <v>1.593E-2</v>
      </c>
      <c r="BH61" s="5">
        <f>P_R[[#This Row],[18+]]-P_R[[#This Row],[19+]]</f>
        <v>1.0370000000000001E-2</v>
      </c>
      <c r="BI61" s="5">
        <f>P_R[[#This Row],[19+]]-P_R[[#This Row],[20+]]</f>
        <v>6.6500000000000014E-3</v>
      </c>
      <c r="BJ61" s="5">
        <f>P_R[[#This Row],[20+]]-P_R[[#This Row],[21+]]</f>
        <v>3.7099999999999989E-3</v>
      </c>
      <c r="BK61" s="5">
        <f>P_R[[#This Row],[21+]]-P_R[[#This Row],[22+]]</f>
        <v>2.0800000000000003E-3</v>
      </c>
      <c r="BL61" s="5">
        <f>P_R[[#This Row],[22+]]-P_R[[#This Row],[23+]]</f>
        <v>1.1200000000000001E-3</v>
      </c>
      <c r="BM61" s="5">
        <f>P_R[[#This Row],[23+]]-P_R[[#This Row],[24+]]</f>
        <v>5.9000000000000003E-4</v>
      </c>
      <c r="BN61" s="5">
        <f>P_R[[#This Row],[24+]]-P_R[[#This Row],[25+]]</f>
        <v>2.6000000000000003E-4</v>
      </c>
      <c r="BO61" s="5">
        <f>P_R[[#This Row],[25+]]-P_R[[#This Row],[26+]]</f>
        <v>1.3000000000000002E-4</v>
      </c>
      <c r="BP61" s="5">
        <f>P_R[[#This Row],[26+]]-P_R[[#This Row],[27+]]</f>
        <v>5.0000000000000002E-5</v>
      </c>
      <c r="BQ61" s="5">
        <f>P_R[[#This Row],[27+]]-P_R[[#This Row],[28+]]</f>
        <v>4.0000000000000003E-5</v>
      </c>
      <c r="BR61" s="5">
        <f>P_R[[#This Row],[28+]]-P_R[[#This Row],[29+]]</f>
        <v>0</v>
      </c>
      <c r="BS61" s="5">
        <f>P_R[[#This Row],[29+]]-P_R[[#This Row],[30+]]</f>
        <v>0</v>
      </c>
      <c r="BT61" s="5">
        <f>P_R[[#This Row],[30+]]-P_R[[#This Row],[31+]]</f>
        <v>0</v>
      </c>
      <c r="BU61" s="5">
        <f>P_R[[#This Row],[31+]]-P_R[[#This Row],[32+]]</f>
        <v>0</v>
      </c>
      <c r="BV61" s="5">
        <f>P_R[[#This Row],[32+]]-P_R[[#This Row],[33+]]</f>
        <v>0</v>
      </c>
      <c r="BW61" s="5">
        <f>P_R[[#This Row],[33+]]-P_R[[#This Row],[34+]]</f>
        <v>0</v>
      </c>
      <c r="BX61" s="5">
        <f>P_R[[#This Row],[34+]]-P_R[[#This Row],[35+]]</f>
        <v>0</v>
      </c>
      <c r="BY61" s="5">
        <f>P_R[[#This Row],[35+]]-P_R[[#This Row],[36+]]</f>
        <v>0</v>
      </c>
      <c r="BZ61" s="5">
        <f>P_R[[#This Row],[36+]]-P_R[[#This Row],[37+]]</f>
        <v>0</v>
      </c>
      <c r="CA61" s="5">
        <f>P_R[[#This Row],[37+]]-P_R[[#This Row],[38+]]</f>
        <v>0</v>
      </c>
      <c r="CB61" s="5">
        <f>P_R[[#This Row],[38+]]-P_R[[#This Row],[39+]]</f>
        <v>0</v>
      </c>
      <c r="CC61" s="5">
        <f>P_R[[#This Row],[39+]]-P_R[[#This Row],[40+]]</f>
        <v>0</v>
      </c>
      <c r="CD61" s="5">
        <f>P_R[[#This Row],[40+]]-P_R[[#This Row],[41+]]</f>
        <v>0</v>
      </c>
      <c r="CE61" s="5">
        <f>P_R[[#This Row],[41+]]-P_R[[#This Row],[42+]]</f>
        <v>0</v>
      </c>
      <c r="CF61" s="5">
        <f>P_R[[#This Row],[42+]]-P_R[[#This Row],[43+]]</f>
        <v>0</v>
      </c>
      <c r="CG61" s="5">
        <f>P_R[[#This Row],[43+]]-P_R[[#This Row],[44+]]</f>
        <v>0</v>
      </c>
      <c r="CH61" s="5">
        <f>P_R[[#This Row],[44+]]-P_R[[#This Row],[45+]]</f>
        <v>0</v>
      </c>
      <c r="CI61" s="5">
        <f>P_R[[#This Row],[45+]]-P_R[[#This Row],[46+]]</f>
        <v>0</v>
      </c>
      <c r="CJ61" s="5">
        <f>P_R[[#This Row],[46+]]-P_R[[#This Row],[47+]]</f>
        <v>0</v>
      </c>
      <c r="CK61" s="5">
        <f>P_R[[#This Row],[47+]]-P_R[[#This Row],[48+]]</f>
        <v>0</v>
      </c>
      <c r="CL61" s="5">
        <f>P_R[[#This Row],[48+]]-P_R[[#This Row],[49+]]</f>
        <v>0</v>
      </c>
    </row>
    <row r="62" spans="1:90" x14ac:dyDescent="0.25">
      <c r="A62" s="10">
        <v>22400790</v>
      </c>
      <c r="B62" t="s">
        <v>143</v>
      </c>
      <c r="C62" t="s">
        <v>80</v>
      </c>
      <c r="D62" s="11">
        <v>0.8125</v>
      </c>
      <c r="E62" s="9" t="str">
        <f>HYPERLINK("https://www.nba.com/stats/player/1629611/boxscores-traditional", "Terance Mann")</f>
        <v>Terance Mann</v>
      </c>
      <c r="F62">
        <v>8.67</v>
      </c>
      <c r="G62" s="4">
        <v>3.859</v>
      </c>
      <c r="H62" s="3">
        <v>0.56749000000000005</v>
      </c>
      <c r="I62" s="3">
        <v>0.46414</v>
      </c>
      <c r="J62" s="3">
        <v>0.36692999999999998</v>
      </c>
      <c r="K62" s="3">
        <v>0.27424999999999999</v>
      </c>
      <c r="L62" s="3">
        <v>0.19489000000000001</v>
      </c>
      <c r="M62" s="3">
        <v>0.13136</v>
      </c>
      <c r="N62" s="3">
        <v>8.3790000000000003E-2</v>
      </c>
      <c r="O62" s="3">
        <v>5.0500000000000003E-2</v>
      </c>
      <c r="P62" s="3">
        <v>2.8719999999999999E-2</v>
      </c>
      <c r="Q62" s="3">
        <v>1.5389999999999999E-2</v>
      </c>
      <c r="R62" s="3">
        <v>7.7600000000000004E-3</v>
      </c>
      <c r="S62" s="3">
        <v>3.6800000000000001E-3</v>
      </c>
      <c r="T62" s="3">
        <v>1.64E-3</v>
      </c>
      <c r="U62" s="3">
        <v>6.8999999999999997E-4</v>
      </c>
      <c r="V62" s="3">
        <v>2.7999999999999998E-4</v>
      </c>
      <c r="W62" s="3">
        <v>1E-4</v>
      </c>
      <c r="X62" s="3">
        <v>4.0000000000000003E-5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P_R[[#This Row],[8+]]-P_R[[#This Row],[9+]]</f>
        <v>0.10335000000000005</v>
      </c>
      <c r="AY62" s="5">
        <f>P_R[[#This Row],[9+]]-P_R[[#This Row],[10+]]</f>
        <v>9.7210000000000019E-2</v>
      </c>
      <c r="AZ62" s="5">
        <f>P_R[[#This Row],[10+]]-P_R[[#This Row],[11+]]</f>
        <v>9.2679999999999985E-2</v>
      </c>
      <c r="BA62" s="5">
        <f>P_R[[#This Row],[11+]]-P_R[[#This Row],[12+]]</f>
        <v>7.9359999999999986E-2</v>
      </c>
      <c r="BB62" s="5">
        <f>P_R[[#This Row],[12+]]-P_R[[#This Row],[13+]]</f>
        <v>6.3530000000000003E-2</v>
      </c>
      <c r="BC62" s="5">
        <f>P_R[[#This Row],[13+]]-P_R[[#This Row],[14+]]</f>
        <v>4.7570000000000001E-2</v>
      </c>
      <c r="BD62" s="5">
        <f>P_R[[#This Row],[14+]]-P_R[[#This Row],[15+]]</f>
        <v>3.329E-2</v>
      </c>
      <c r="BE62" s="5">
        <f>P_R[[#This Row],[15+]]-P_R[[#This Row],[16+]]</f>
        <v>2.1780000000000004E-2</v>
      </c>
      <c r="BF62" s="5">
        <f>P_R[[#This Row],[16+]]-P_R[[#This Row],[17+]]</f>
        <v>1.333E-2</v>
      </c>
      <c r="BG62" s="5">
        <f>P_R[[#This Row],[17+]]-P_R[[#This Row],[18+]]</f>
        <v>7.6299999999999988E-3</v>
      </c>
      <c r="BH62" s="5">
        <f>P_R[[#This Row],[18+]]-P_R[[#This Row],[19+]]</f>
        <v>4.0800000000000003E-3</v>
      </c>
      <c r="BI62" s="5">
        <f>P_R[[#This Row],[19+]]-P_R[[#This Row],[20+]]</f>
        <v>2.0400000000000001E-3</v>
      </c>
      <c r="BJ62" s="5">
        <f>P_R[[#This Row],[20+]]-P_R[[#This Row],[21+]]</f>
        <v>9.5E-4</v>
      </c>
      <c r="BK62" s="5">
        <f>P_R[[#This Row],[21+]]-P_R[[#This Row],[22+]]</f>
        <v>4.0999999999999999E-4</v>
      </c>
      <c r="BL62" s="5">
        <f>P_R[[#This Row],[22+]]-P_R[[#This Row],[23+]]</f>
        <v>1.7999999999999998E-4</v>
      </c>
      <c r="BM62" s="5">
        <f>P_R[[#This Row],[23+]]-P_R[[#This Row],[24+]]</f>
        <v>6.0000000000000002E-5</v>
      </c>
      <c r="BN62" s="5">
        <f>P_R[[#This Row],[24+]]-P_R[[#This Row],[25+]]</f>
        <v>4.0000000000000003E-5</v>
      </c>
      <c r="BO62" s="5">
        <f>P_R[[#This Row],[25+]]-P_R[[#This Row],[26+]]</f>
        <v>0</v>
      </c>
      <c r="BP62" s="5">
        <f>P_R[[#This Row],[26+]]-P_R[[#This Row],[27+]]</f>
        <v>0</v>
      </c>
      <c r="BQ62" s="5">
        <f>P_R[[#This Row],[27+]]-P_R[[#This Row],[28+]]</f>
        <v>0</v>
      </c>
      <c r="BR62" s="5">
        <f>P_R[[#This Row],[28+]]-P_R[[#This Row],[29+]]</f>
        <v>0</v>
      </c>
      <c r="BS62" s="5">
        <f>P_R[[#This Row],[29+]]-P_R[[#This Row],[30+]]</f>
        <v>0</v>
      </c>
      <c r="BT62" s="5">
        <f>P_R[[#This Row],[30+]]-P_R[[#This Row],[31+]]</f>
        <v>0</v>
      </c>
      <c r="BU62" s="5">
        <f>P_R[[#This Row],[31+]]-P_R[[#This Row],[32+]]</f>
        <v>0</v>
      </c>
      <c r="BV62" s="5">
        <f>P_R[[#This Row],[32+]]-P_R[[#This Row],[33+]]</f>
        <v>0</v>
      </c>
      <c r="BW62" s="5">
        <f>P_R[[#This Row],[33+]]-P_R[[#This Row],[34+]]</f>
        <v>0</v>
      </c>
      <c r="BX62" s="5">
        <f>P_R[[#This Row],[34+]]-P_R[[#This Row],[35+]]</f>
        <v>0</v>
      </c>
      <c r="BY62" s="5">
        <f>P_R[[#This Row],[35+]]-P_R[[#This Row],[36+]]</f>
        <v>0</v>
      </c>
      <c r="BZ62" s="5">
        <f>P_R[[#This Row],[36+]]-P_R[[#This Row],[37+]]</f>
        <v>0</v>
      </c>
      <c r="CA62" s="5">
        <f>P_R[[#This Row],[37+]]-P_R[[#This Row],[38+]]</f>
        <v>0</v>
      </c>
      <c r="CB62" s="5">
        <f>P_R[[#This Row],[38+]]-P_R[[#This Row],[39+]]</f>
        <v>0</v>
      </c>
      <c r="CC62" s="5">
        <f>P_R[[#This Row],[39+]]-P_R[[#This Row],[40+]]</f>
        <v>0</v>
      </c>
      <c r="CD62" s="5">
        <f>P_R[[#This Row],[40+]]-P_R[[#This Row],[41+]]</f>
        <v>0</v>
      </c>
      <c r="CE62" s="5">
        <f>P_R[[#This Row],[41+]]-P_R[[#This Row],[42+]]</f>
        <v>0</v>
      </c>
      <c r="CF62" s="5">
        <f>P_R[[#This Row],[42+]]-P_R[[#This Row],[43+]]</f>
        <v>0</v>
      </c>
      <c r="CG62" s="5">
        <f>P_R[[#This Row],[43+]]-P_R[[#This Row],[44+]]</f>
        <v>0</v>
      </c>
      <c r="CH62" s="5">
        <f>P_R[[#This Row],[44+]]-P_R[[#This Row],[45+]]</f>
        <v>0</v>
      </c>
      <c r="CI62" s="5">
        <f>P_R[[#This Row],[45+]]-P_R[[#This Row],[46+]]</f>
        <v>0</v>
      </c>
      <c r="CJ62" s="5">
        <f>P_R[[#This Row],[46+]]-P_R[[#This Row],[47+]]</f>
        <v>0</v>
      </c>
      <c r="CK62" s="5">
        <f>P_R[[#This Row],[47+]]-P_R[[#This Row],[48+]]</f>
        <v>0</v>
      </c>
      <c r="CL62" s="5">
        <f>P_R[[#This Row],[48+]]-P_R[[#This Row],[49+]]</f>
        <v>0</v>
      </c>
    </row>
    <row r="63" spans="1:90" x14ac:dyDescent="0.25">
      <c r="A63" s="10">
        <v>22400790</v>
      </c>
      <c r="B63" t="s">
        <v>80</v>
      </c>
      <c r="C63" t="s">
        <v>143</v>
      </c>
      <c r="D63" s="11">
        <v>0.8125</v>
      </c>
      <c r="E63" s="9" t="str">
        <f>HYPERLINK("https://www.nba.com/stats/player/1631094/boxscores-traditional", "Paolo Banchero")</f>
        <v>Paolo Banchero</v>
      </c>
      <c r="F63">
        <v>28.4</v>
      </c>
      <c r="G63" s="4">
        <v>5.3140000000000001</v>
      </c>
      <c r="H63" s="3">
        <v>0.99994000000000005</v>
      </c>
      <c r="I63" s="3">
        <v>0.99987000000000004</v>
      </c>
      <c r="J63" s="3">
        <v>0.99973000000000001</v>
      </c>
      <c r="K63" s="3">
        <v>0.99946000000000002</v>
      </c>
      <c r="L63" s="3">
        <v>0.999</v>
      </c>
      <c r="M63" s="3">
        <v>0.99812999999999996</v>
      </c>
      <c r="N63" s="3">
        <v>0.99663999999999997</v>
      </c>
      <c r="O63" s="3">
        <v>0.99412999999999996</v>
      </c>
      <c r="P63" s="3">
        <v>0.99009999999999998</v>
      </c>
      <c r="Q63" s="3">
        <v>0.98421999999999998</v>
      </c>
      <c r="R63" s="3">
        <v>0.97499999999999998</v>
      </c>
      <c r="S63" s="3">
        <v>0.96164000000000005</v>
      </c>
      <c r="T63" s="3">
        <v>0.94294999999999995</v>
      </c>
      <c r="U63" s="3">
        <v>0.91774</v>
      </c>
      <c r="V63" s="3">
        <v>0.88492999999999999</v>
      </c>
      <c r="W63" s="3">
        <v>0.84614</v>
      </c>
      <c r="X63" s="3">
        <v>0.79673000000000005</v>
      </c>
      <c r="Y63" s="3">
        <v>0.73890999999999996</v>
      </c>
      <c r="Z63" s="3">
        <v>0.67364000000000002</v>
      </c>
      <c r="AA63" s="3">
        <v>0.60257000000000005</v>
      </c>
      <c r="AB63" s="3">
        <v>0.53188000000000002</v>
      </c>
      <c r="AC63" s="3">
        <v>0.45619999999999999</v>
      </c>
      <c r="AD63" s="3">
        <v>0.38208999999999999</v>
      </c>
      <c r="AE63" s="3">
        <v>0.31207000000000001</v>
      </c>
      <c r="AF63" s="3">
        <v>0.24825</v>
      </c>
      <c r="AG63" s="3">
        <v>0.19214999999999999</v>
      </c>
      <c r="AH63" s="3">
        <v>0.14685999999999999</v>
      </c>
      <c r="AI63" s="3">
        <v>0.10749</v>
      </c>
      <c r="AJ63" s="3">
        <v>7.6359999999999997E-2</v>
      </c>
      <c r="AK63" s="3">
        <v>5.262E-2</v>
      </c>
      <c r="AL63" s="3">
        <v>3.5150000000000001E-2</v>
      </c>
      <c r="AM63" s="3">
        <v>2.3300000000000001E-2</v>
      </c>
      <c r="AN63" s="3">
        <v>1.4630000000000001E-2</v>
      </c>
      <c r="AO63" s="3">
        <v>8.8900000000000003E-3</v>
      </c>
      <c r="AP63" s="3">
        <v>5.2300000000000003E-3</v>
      </c>
      <c r="AQ63" s="3">
        <v>2.98E-3</v>
      </c>
      <c r="AR63" s="3">
        <v>1.64E-3</v>
      </c>
      <c r="AS63" s="3">
        <v>8.9999999999999998E-4</v>
      </c>
      <c r="AT63" s="3">
        <v>4.6999999999999999E-4</v>
      </c>
      <c r="AU63" s="3">
        <v>2.3000000000000001E-4</v>
      </c>
      <c r="AV63" s="3">
        <v>1.1E-4</v>
      </c>
      <c r="AW63" s="3">
        <v>5.0000000000000002E-5</v>
      </c>
      <c r="AX63" s="5">
        <f>P_R[[#This Row],[8+]]-P_R[[#This Row],[9+]]</f>
        <v>7.0000000000014495E-5</v>
      </c>
      <c r="AY63" s="5">
        <f>P_R[[#This Row],[9+]]-P_R[[#This Row],[10+]]</f>
        <v>1.4000000000002899E-4</v>
      </c>
      <c r="AZ63" s="5">
        <f>P_R[[#This Row],[10+]]-P_R[[#This Row],[11+]]</f>
        <v>2.6999999999999247E-4</v>
      </c>
      <c r="BA63" s="5">
        <f>P_R[[#This Row],[11+]]-P_R[[#This Row],[12+]]</f>
        <v>4.6000000000001595E-4</v>
      </c>
      <c r="BB63" s="5">
        <f>P_R[[#This Row],[12+]]-P_R[[#This Row],[13+]]</f>
        <v>8.7000000000003741E-4</v>
      </c>
      <c r="BC63" s="5">
        <f>P_R[[#This Row],[13+]]-P_R[[#This Row],[14+]]</f>
        <v>1.4899999999999913E-3</v>
      </c>
      <c r="BD63" s="5">
        <f>P_R[[#This Row],[14+]]-P_R[[#This Row],[15+]]</f>
        <v>2.5100000000000122E-3</v>
      </c>
      <c r="BE63" s="5">
        <f>P_R[[#This Row],[15+]]-P_R[[#This Row],[16+]]</f>
        <v>4.029999999999978E-3</v>
      </c>
      <c r="BF63" s="5">
        <f>P_R[[#This Row],[16+]]-P_R[[#This Row],[17+]]</f>
        <v>5.8799999999999963E-3</v>
      </c>
      <c r="BG63" s="5">
        <f>P_R[[#This Row],[17+]]-P_R[[#This Row],[18+]]</f>
        <v>9.220000000000006E-3</v>
      </c>
      <c r="BH63" s="5">
        <f>P_R[[#This Row],[18+]]-P_R[[#This Row],[19+]]</f>
        <v>1.3359999999999927E-2</v>
      </c>
      <c r="BI63" s="5">
        <f>P_R[[#This Row],[19+]]-P_R[[#This Row],[20+]]</f>
        <v>1.8690000000000095E-2</v>
      </c>
      <c r="BJ63" s="5">
        <f>P_R[[#This Row],[20+]]-P_R[[#This Row],[21+]]</f>
        <v>2.5209999999999955E-2</v>
      </c>
      <c r="BK63" s="5">
        <f>P_R[[#This Row],[21+]]-P_R[[#This Row],[22+]]</f>
        <v>3.2810000000000006E-2</v>
      </c>
      <c r="BL63" s="5">
        <f>P_R[[#This Row],[22+]]-P_R[[#This Row],[23+]]</f>
        <v>3.8789999999999991E-2</v>
      </c>
      <c r="BM63" s="5">
        <f>P_R[[#This Row],[23+]]-P_R[[#This Row],[24+]]</f>
        <v>4.9409999999999954E-2</v>
      </c>
      <c r="BN63" s="5">
        <f>P_R[[#This Row],[24+]]-P_R[[#This Row],[25+]]</f>
        <v>5.7820000000000094E-2</v>
      </c>
      <c r="BO63" s="5">
        <f>P_R[[#This Row],[25+]]-P_R[[#This Row],[26+]]</f>
        <v>6.5269999999999939E-2</v>
      </c>
      <c r="BP63" s="5">
        <f>P_R[[#This Row],[26+]]-P_R[[#This Row],[27+]]</f>
        <v>7.1069999999999967E-2</v>
      </c>
      <c r="BQ63" s="5">
        <f>P_R[[#This Row],[27+]]-P_R[[#This Row],[28+]]</f>
        <v>7.0690000000000031E-2</v>
      </c>
      <c r="BR63" s="5">
        <f>P_R[[#This Row],[28+]]-P_R[[#This Row],[29+]]</f>
        <v>7.5680000000000025E-2</v>
      </c>
      <c r="BS63" s="5">
        <f>P_R[[#This Row],[29+]]-P_R[[#This Row],[30+]]</f>
        <v>7.4110000000000009E-2</v>
      </c>
      <c r="BT63" s="5">
        <f>P_R[[#This Row],[30+]]-P_R[[#This Row],[31+]]</f>
        <v>7.0019999999999971E-2</v>
      </c>
      <c r="BU63" s="5">
        <f>P_R[[#This Row],[31+]]-P_R[[#This Row],[32+]]</f>
        <v>6.3820000000000016E-2</v>
      </c>
      <c r="BV63" s="5">
        <f>P_R[[#This Row],[32+]]-P_R[[#This Row],[33+]]</f>
        <v>5.6100000000000011E-2</v>
      </c>
      <c r="BW63" s="5">
        <f>P_R[[#This Row],[33+]]-P_R[[#This Row],[34+]]</f>
        <v>4.5289999999999997E-2</v>
      </c>
      <c r="BX63" s="5">
        <f>P_R[[#This Row],[34+]]-P_R[[#This Row],[35+]]</f>
        <v>3.9369999999999988E-2</v>
      </c>
      <c r="BY63" s="5">
        <f>P_R[[#This Row],[35+]]-P_R[[#This Row],[36+]]</f>
        <v>3.1130000000000005E-2</v>
      </c>
      <c r="BZ63" s="5">
        <f>P_R[[#This Row],[36+]]-P_R[[#This Row],[37+]]</f>
        <v>2.3739999999999997E-2</v>
      </c>
      <c r="CA63" s="5">
        <f>P_R[[#This Row],[37+]]-P_R[[#This Row],[38+]]</f>
        <v>1.7469999999999999E-2</v>
      </c>
      <c r="CB63" s="5">
        <f>P_R[[#This Row],[38+]]-P_R[[#This Row],[39+]]</f>
        <v>1.1849999999999999E-2</v>
      </c>
      <c r="CC63" s="5">
        <f>P_R[[#This Row],[39+]]-P_R[[#This Row],[40+]]</f>
        <v>8.6700000000000006E-3</v>
      </c>
      <c r="CD63" s="5">
        <f>P_R[[#This Row],[40+]]-P_R[[#This Row],[41+]]</f>
        <v>5.7400000000000003E-3</v>
      </c>
      <c r="CE63" s="5">
        <f>P_R[[#This Row],[41+]]-P_R[[#This Row],[42+]]</f>
        <v>3.6600000000000001E-3</v>
      </c>
      <c r="CF63" s="5">
        <f>P_R[[#This Row],[42+]]-P_R[[#This Row],[43+]]</f>
        <v>2.2500000000000003E-3</v>
      </c>
      <c r="CG63" s="5">
        <f>P_R[[#This Row],[43+]]-P_R[[#This Row],[44+]]</f>
        <v>1.34E-3</v>
      </c>
      <c r="CH63" s="5">
        <f>P_R[[#This Row],[44+]]-P_R[[#This Row],[45+]]</f>
        <v>7.3999999999999999E-4</v>
      </c>
      <c r="CI63" s="5">
        <f>P_R[[#This Row],[45+]]-P_R[[#This Row],[46+]]</f>
        <v>4.2999999999999999E-4</v>
      </c>
      <c r="CJ63" s="5">
        <f>P_R[[#This Row],[46+]]-P_R[[#This Row],[47+]]</f>
        <v>2.3999999999999998E-4</v>
      </c>
      <c r="CK63" s="5">
        <f>P_R[[#This Row],[47+]]-P_R[[#This Row],[48+]]</f>
        <v>1.2E-4</v>
      </c>
      <c r="CL63" s="5">
        <f>P_R[[#This Row],[48+]]-P_R[[#This Row],[49+]]</f>
        <v>6.0000000000000002E-5</v>
      </c>
    </row>
    <row r="64" spans="1:90" x14ac:dyDescent="0.25">
      <c r="A64" s="10">
        <v>22400790</v>
      </c>
      <c r="B64" t="s">
        <v>80</v>
      </c>
      <c r="C64" t="s">
        <v>143</v>
      </c>
      <c r="D64" s="11">
        <v>0.8125</v>
      </c>
      <c r="E64" s="9" t="str">
        <f>HYPERLINK("https://www.nba.com/stats/player/1630532/boxscores-traditional", "Franz Wagner")</f>
        <v>Franz Wagner</v>
      </c>
      <c r="F64">
        <v>33.200000000000003</v>
      </c>
      <c r="G64" s="4">
        <v>10.943</v>
      </c>
      <c r="H64" s="3">
        <v>0.98928000000000005</v>
      </c>
      <c r="I64" s="3">
        <v>0.98645000000000005</v>
      </c>
      <c r="J64" s="3">
        <v>0.98299999999999998</v>
      </c>
      <c r="K64" s="3">
        <v>0.97882000000000002</v>
      </c>
      <c r="L64" s="3">
        <v>0.97380999999999995</v>
      </c>
      <c r="M64" s="3">
        <v>0.96784000000000003</v>
      </c>
      <c r="N64" s="3">
        <v>0.95994000000000002</v>
      </c>
      <c r="O64" s="3">
        <v>0.95154000000000005</v>
      </c>
      <c r="P64" s="3">
        <v>0.94179000000000002</v>
      </c>
      <c r="Q64" s="3">
        <v>0.93056000000000005</v>
      </c>
      <c r="R64" s="3">
        <v>0.91774</v>
      </c>
      <c r="S64" s="3">
        <v>0.9032</v>
      </c>
      <c r="T64" s="3">
        <v>0.88685999999999998</v>
      </c>
      <c r="U64" s="3">
        <v>0.86650000000000005</v>
      </c>
      <c r="V64" s="3">
        <v>0.84614</v>
      </c>
      <c r="W64" s="3">
        <v>0.82381000000000004</v>
      </c>
      <c r="X64" s="3">
        <v>0.79954999999999998</v>
      </c>
      <c r="Y64" s="3">
        <v>0.77337</v>
      </c>
      <c r="Z64" s="3">
        <v>0.74536999999999998</v>
      </c>
      <c r="AA64" s="3">
        <v>0.71565999999999996</v>
      </c>
      <c r="AB64" s="3">
        <v>0.68439000000000005</v>
      </c>
      <c r="AC64" s="3">
        <v>0.64802999999999999</v>
      </c>
      <c r="AD64" s="3">
        <v>0.61409000000000002</v>
      </c>
      <c r="AE64" s="3">
        <v>0.57926</v>
      </c>
      <c r="AF64" s="3">
        <v>0.54379999999999995</v>
      </c>
      <c r="AG64" s="3">
        <v>0.50797999999999999</v>
      </c>
      <c r="AH64" s="3">
        <v>0.47210000000000002</v>
      </c>
      <c r="AI64" s="3">
        <v>0.43643999999999999</v>
      </c>
      <c r="AJ64" s="3">
        <v>0.39743000000000001</v>
      </c>
      <c r="AK64" s="3">
        <v>0.36316999999999999</v>
      </c>
      <c r="AL64" s="3">
        <v>0.32996999999999999</v>
      </c>
      <c r="AM64" s="3">
        <v>0.29805999999999999</v>
      </c>
      <c r="AN64" s="3">
        <v>0.26762999999999998</v>
      </c>
      <c r="AO64" s="3">
        <v>0.23885000000000001</v>
      </c>
      <c r="AP64" s="3">
        <v>0.21185999999999999</v>
      </c>
      <c r="AQ64" s="3">
        <v>0.18406</v>
      </c>
      <c r="AR64" s="3">
        <v>0.16109000000000001</v>
      </c>
      <c r="AS64" s="3">
        <v>0.14007</v>
      </c>
      <c r="AT64" s="3">
        <v>0.121</v>
      </c>
      <c r="AU64" s="3">
        <v>0.10383000000000001</v>
      </c>
      <c r="AV64" s="3">
        <v>8.8510000000000005E-2</v>
      </c>
      <c r="AW64" s="3">
        <v>7.4929999999999997E-2</v>
      </c>
      <c r="AX64" s="5">
        <f>P_R[[#This Row],[8+]]-P_R[[#This Row],[9+]]</f>
        <v>2.8299999999999992E-3</v>
      </c>
      <c r="AY64" s="5">
        <f>P_R[[#This Row],[9+]]-P_R[[#This Row],[10+]]</f>
        <v>3.4500000000000641E-3</v>
      </c>
      <c r="AZ64" s="5">
        <f>P_R[[#This Row],[10+]]-P_R[[#This Row],[11+]]</f>
        <v>4.1799999999999615E-3</v>
      </c>
      <c r="BA64" s="5">
        <f>P_R[[#This Row],[11+]]-P_R[[#This Row],[12+]]</f>
        <v>5.01000000000007E-3</v>
      </c>
      <c r="BB64" s="5">
        <f>P_R[[#This Row],[12+]]-P_R[[#This Row],[13+]]</f>
        <v>5.9699999999999198E-3</v>
      </c>
      <c r="BC64" s="5">
        <f>P_R[[#This Row],[13+]]-P_R[[#This Row],[14+]]</f>
        <v>7.9000000000000181E-3</v>
      </c>
      <c r="BD64" s="5">
        <f>P_R[[#This Row],[14+]]-P_R[[#This Row],[15+]]</f>
        <v>8.3999999999999631E-3</v>
      </c>
      <c r="BE64" s="5">
        <f>P_R[[#This Row],[15+]]-P_R[[#This Row],[16+]]</f>
        <v>9.7500000000000364E-3</v>
      </c>
      <c r="BF64" s="5">
        <f>P_R[[#This Row],[16+]]-P_R[[#This Row],[17+]]</f>
        <v>1.1229999999999962E-2</v>
      </c>
      <c r="BG64" s="5">
        <f>P_R[[#This Row],[17+]]-P_R[[#This Row],[18+]]</f>
        <v>1.2820000000000054E-2</v>
      </c>
      <c r="BH64" s="5">
        <f>P_R[[#This Row],[18+]]-P_R[[#This Row],[19+]]</f>
        <v>1.4539999999999997E-2</v>
      </c>
      <c r="BI64" s="5">
        <f>P_R[[#This Row],[19+]]-P_R[[#This Row],[20+]]</f>
        <v>1.6340000000000021E-2</v>
      </c>
      <c r="BJ64" s="5">
        <f>P_R[[#This Row],[20+]]-P_R[[#This Row],[21+]]</f>
        <v>2.0359999999999934E-2</v>
      </c>
      <c r="BK64" s="5">
        <f>P_R[[#This Row],[21+]]-P_R[[#This Row],[22+]]</f>
        <v>2.0360000000000045E-2</v>
      </c>
      <c r="BL64" s="5">
        <f>P_R[[#This Row],[22+]]-P_R[[#This Row],[23+]]</f>
        <v>2.2329999999999961E-2</v>
      </c>
      <c r="BM64" s="5">
        <f>P_R[[#This Row],[23+]]-P_R[[#This Row],[24+]]</f>
        <v>2.4260000000000059E-2</v>
      </c>
      <c r="BN64" s="5">
        <f>P_R[[#This Row],[24+]]-P_R[[#This Row],[25+]]</f>
        <v>2.6179999999999981E-2</v>
      </c>
      <c r="BO64" s="5">
        <f>P_R[[#This Row],[25+]]-P_R[[#This Row],[26+]]</f>
        <v>2.8000000000000025E-2</v>
      </c>
      <c r="BP64" s="5">
        <f>P_R[[#This Row],[26+]]-P_R[[#This Row],[27+]]</f>
        <v>2.9710000000000014E-2</v>
      </c>
      <c r="BQ64" s="5">
        <f>P_R[[#This Row],[27+]]-P_R[[#This Row],[28+]]</f>
        <v>3.1269999999999909E-2</v>
      </c>
      <c r="BR64" s="5">
        <f>P_R[[#This Row],[28+]]-P_R[[#This Row],[29+]]</f>
        <v>3.6360000000000059E-2</v>
      </c>
      <c r="BS64" s="5">
        <f>P_R[[#This Row],[29+]]-P_R[[#This Row],[30+]]</f>
        <v>3.393999999999997E-2</v>
      </c>
      <c r="BT64" s="5">
        <f>P_R[[#This Row],[30+]]-P_R[[#This Row],[31+]]</f>
        <v>3.4830000000000028E-2</v>
      </c>
      <c r="BU64" s="5">
        <f>P_R[[#This Row],[31+]]-P_R[[#This Row],[32+]]</f>
        <v>3.5460000000000047E-2</v>
      </c>
      <c r="BV64" s="5">
        <f>P_R[[#This Row],[32+]]-P_R[[#This Row],[33+]]</f>
        <v>3.5819999999999963E-2</v>
      </c>
      <c r="BW64" s="5">
        <f>P_R[[#This Row],[33+]]-P_R[[#This Row],[34+]]</f>
        <v>3.5879999999999967E-2</v>
      </c>
      <c r="BX64" s="5">
        <f>P_R[[#This Row],[34+]]-P_R[[#This Row],[35+]]</f>
        <v>3.5660000000000025E-2</v>
      </c>
      <c r="BY64" s="5">
        <f>P_R[[#This Row],[35+]]-P_R[[#This Row],[36+]]</f>
        <v>3.9009999999999989E-2</v>
      </c>
      <c r="BZ64" s="5">
        <f>P_R[[#This Row],[36+]]-P_R[[#This Row],[37+]]</f>
        <v>3.4260000000000013E-2</v>
      </c>
      <c r="CA64" s="5">
        <f>P_R[[#This Row],[37+]]-P_R[[#This Row],[38+]]</f>
        <v>3.3200000000000007E-2</v>
      </c>
      <c r="CB64" s="5">
        <f>P_R[[#This Row],[38+]]-P_R[[#This Row],[39+]]</f>
        <v>3.1909999999999994E-2</v>
      </c>
      <c r="CC64" s="5">
        <f>P_R[[#This Row],[39+]]-P_R[[#This Row],[40+]]</f>
        <v>3.0430000000000013E-2</v>
      </c>
      <c r="CD64" s="5">
        <f>P_R[[#This Row],[40+]]-P_R[[#This Row],[41+]]</f>
        <v>2.8779999999999972E-2</v>
      </c>
      <c r="CE64" s="5">
        <f>P_R[[#This Row],[41+]]-P_R[[#This Row],[42+]]</f>
        <v>2.6990000000000014E-2</v>
      </c>
      <c r="CF64" s="5">
        <f>P_R[[#This Row],[42+]]-P_R[[#This Row],[43+]]</f>
        <v>2.7799999999999991E-2</v>
      </c>
      <c r="CG64" s="5">
        <f>P_R[[#This Row],[43+]]-P_R[[#This Row],[44+]]</f>
        <v>2.296999999999999E-2</v>
      </c>
      <c r="CH64" s="5">
        <f>P_R[[#This Row],[44+]]-P_R[[#This Row],[45+]]</f>
        <v>2.1020000000000011E-2</v>
      </c>
      <c r="CI64" s="5">
        <f>P_R[[#This Row],[45+]]-P_R[[#This Row],[46+]]</f>
        <v>1.9070000000000004E-2</v>
      </c>
      <c r="CJ64" s="5">
        <f>P_R[[#This Row],[46+]]-P_R[[#This Row],[47+]]</f>
        <v>1.7169999999999991E-2</v>
      </c>
      <c r="CK64" s="5">
        <f>P_R[[#This Row],[47+]]-P_R[[#This Row],[48+]]</f>
        <v>1.532E-2</v>
      </c>
      <c r="CL64" s="5">
        <f>P_R[[#This Row],[48+]]-P_R[[#This Row],[49+]]</f>
        <v>1.3580000000000009E-2</v>
      </c>
    </row>
    <row r="65" spans="1:90" x14ac:dyDescent="0.25">
      <c r="A65" s="10">
        <v>22400790</v>
      </c>
      <c r="B65" t="s">
        <v>80</v>
      </c>
      <c r="C65" t="s">
        <v>143</v>
      </c>
      <c r="D65" s="11">
        <v>0.8125</v>
      </c>
      <c r="E65" s="9" t="str">
        <f>HYPERLINK("https://www.nba.com/stats/player/1630591/boxscores-traditional", "Jalen Suggs")</f>
        <v>Jalen Suggs</v>
      </c>
      <c r="F65">
        <v>24.8</v>
      </c>
      <c r="G65" s="4">
        <v>8.2799999999999994</v>
      </c>
      <c r="H65" s="3">
        <v>0.97882000000000002</v>
      </c>
      <c r="I65" s="3">
        <v>0.97192999999999996</v>
      </c>
      <c r="J65" s="3">
        <v>0.96326999999999996</v>
      </c>
      <c r="K65" s="3">
        <v>0.95254000000000005</v>
      </c>
      <c r="L65" s="3">
        <v>0.93942999999999999</v>
      </c>
      <c r="M65" s="3">
        <v>0.92364000000000002</v>
      </c>
      <c r="N65" s="3">
        <v>0.9032</v>
      </c>
      <c r="O65" s="3">
        <v>0.88100000000000001</v>
      </c>
      <c r="P65" s="3">
        <v>0.85543000000000002</v>
      </c>
      <c r="Q65" s="3">
        <v>0.82638999999999996</v>
      </c>
      <c r="R65" s="3">
        <v>0.79388999999999998</v>
      </c>
      <c r="S65" s="3">
        <v>0.75804000000000005</v>
      </c>
      <c r="T65" s="3">
        <v>0.71904000000000001</v>
      </c>
      <c r="U65" s="3">
        <v>0.67723999999999995</v>
      </c>
      <c r="V65" s="3">
        <v>0.63307000000000002</v>
      </c>
      <c r="W65" s="3">
        <v>0.58706000000000003</v>
      </c>
      <c r="X65" s="3">
        <v>0.53983000000000003</v>
      </c>
      <c r="Y65" s="3">
        <v>0.49202000000000001</v>
      </c>
      <c r="Z65" s="3">
        <v>0.44433</v>
      </c>
      <c r="AA65" s="3">
        <v>0.39357999999999999</v>
      </c>
      <c r="AB65" s="3">
        <v>0.34827000000000002</v>
      </c>
      <c r="AC65" s="3">
        <v>0.30503000000000002</v>
      </c>
      <c r="AD65" s="3">
        <v>0.26434999999999997</v>
      </c>
      <c r="AE65" s="3">
        <v>0.22663</v>
      </c>
      <c r="AF65" s="3">
        <v>0.19214999999999999</v>
      </c>
      <c r="AG65" s="3">
        <v>0.16109000000000001</v>
      </c>
      <c r="AH65" s="3">
        <v>0.13350000000000001</v>
      </c>
      <c r="AI65" s="3">
        <v>0.10935</v>
      </c>
      <c r="AJ65" s="3">
        <v>8.8510000000000005E-2</v>
      </c>
      <c r="AK65" s="3">
        <v>7.0779999999999996E-2</v>
      </c>
      <c r="AL65" s="3">
        <v>5.5919999999999997E-2</v>
      </c>
      <c r="AM65" s="3">
        <v>4.3630000000000002E-2</v>
      </c>
      <c r="AN65" s="3">
        <v>3.288E-2</v>
      </c>
      <c r="AO65" s="3">
        <v>2.5000000000000001E-2</v>
      </c>
      <c r="AP65" s="3">
        <v>1.8759999999999999E-2</v>
      </c>
      <c r="AQ65" s="3">
        <v>1.3899999999999999E-2</v>
      </c>
      <c r="AR65" s="3">
        <v>1.017E-2</v>
      </c>
      <c r="AS65" s="3">
        <v>7.3400000000000002E-3</v>
      </c>
      <c r="AT65" s="3">
        <v>5.2300000000000003E-3</v>
      </c>
      <c r="AU65" s="3">
        <v>3.6800000000000001E-3</v>
      </c>
      <c r="AV65" s="3">
        <v>2.5600000000000002E-3</v>
      </c>
      <c r="AW65" s="3">
        <v>1.75E-3</v>
      </c>
      <c r="AX65" s="5">
        <f>P_R[[#This Row],[8+]]-P_R[[#This Row],[9+]]</f>
        <v>6.8900000000000627E-3</v>
      </c>
      <c r="AY65" s="5">
        <f>P_R[[#This Row],[9+]]-P_R[[#This Row],[10+]]</f>
        <v>8.660000000000001E-3</v>
      </c>
      <c r="AZ65" s="5">
        <f>P_R[[#This Row],[10+]]-P_R[[#This Row],[11+]]</f>
        <v>1.0729999999999906E-2</v>
      </c>
      <c r="BA65" s="5">
        <f>P_R[[#This Row],[11+]]-P_R[[#This Row],[12+]]</f>
        <v>1.3110000000000066E-2</v>
      </c>
      <c r="BB65" s="5">
        <f>P_R[[#This Row],[12+]]-P_R[[#This Row],[13+]]</f>
        <v>1.5789999999999971E-2</v>
      </c>
      <c r="BC65" s="5">
        <f>P_R[[#This Row],[13+]]-P_R[[#This Row],[14+]]</f>
        <v>2.0440000000000014E-2</v>
      </c>
      <c r="BD65" s="5">
        <f>P_R[[#This Row],[14+]]-P_R[[#This Row],[15+]]</f>
        <v>2.2199999999999998E-2</v>
      </c>
      <c r="BE65" s="5">
        <f>P_R[[#This Row],[15+]]-P_R[[#This Row],[16+]]</f>
        <v>2.5569999999999982E-2</v>
      </c>
      <c r="BF65" s="5">
        <f>P_R[[#This Row],[16+]]-P_R[[#This Row],[17+]]</f>
        <v>2.9040000000000066E-2</v>
      </c>
      <c r="BG65" s="5">
        <f>P_R[[#This Row],[17+]]-P_R[[#This Row],[18+]]</f>
        <v>3.2499999999999973E-2</v>
      </c>
      <c r="BH65" s="5">
        <f>P_R[[#This Row],[18+]]-P_R[[#This Row],[19+]]</f>
        <v>3.5849999999999937E-2</v>
      </c>
      <c r="BI65" s="5">
        <f>P_R[[#This Row],[19+]]-P_R[[#This Row],[20+]]</f>
        <v>3.9000000000000035E-2</v>
      </c>
      <c r="BJ65" s="5">
        <f>P_R[[#This Row],[20+]]-P_R[[#This Row],[21+]]</f>
        <v>4.1800000000000059E-2</v>
      </c>
      <c r="BK65" s="5">
        <f>P_R[[#This Row],[21+]]-P_R[[#This Row],[22+]]</f>
        <v>4.4169999999999932E-2</v>
      </c>
      <c r="BL65" s="5">
        <f>P_R[[#This Row],[22+]]-P_R[[#This Row],[23+]]</f>
        <v>4.6009999999999995E-2</v>
      </c>
      <c r="BM65" s="5">
        <f>P_R[[#This Row],[23+]]-P_R[[#This Row],[24+]]</f>
        <v>4.7229999999999994E-2</v>
      </c>
      <c r="BN65" s="5">
        <f>P_R[[#This Row],[24+]]-P_R[[#This Row],[25+]]</f>
        <v>4.7810000000000019E-2</v>
      </c>
      <c r="BO65" s="5">
        <f>P_R[[#This Row],[25+]]-P_R[[#This Row],[26+]]</f>
        <v>4.769000000000001E-2</v>
      </c>
      <c r="BP65" s="5">
        <f>P_R[[#This Row],[26+]]-P_R[[#This Row],[27+]]</f>
        <v>5.0750000000000017E-2</v>
      </c>
      <c r="BQ65" s="5">
        <f>P_R[[#This Row],[27+]]-P_R[[#This Row],[28+]]</f>
        <v>4.5309999999999961E-2</v>
      </c>
      <c r="BR65" s="5">
        <f>P_R[[#This Row],[28+]]-P_R[[#This Row],[29+]]</f>
        <v>4.3240000000000001E-2</v>
      </c>
      <c r="BS65" s="5">
        <f>P_R[[#This Row],[29+]]-P_R[[#This Row],[30+]]</f>
        <v>4.0680000000000049E-2</v>
      </c>
      <c r="BT65" s="5">
        <f>P_R[[#This Row],[30+]]-P_R[[#This Row],[31+]]</f>
        <v>3.7719999999999976E-2</v>
      </c>
      <c r="BU65" s="5">
        <f>P_R[[#This Row],[31+]]-P_R[[#This Row],[32+]]</f>
        <v>3.4480000000000011E-2</v>
      </c>
      <c r="BV65" s="5">
        <f>P_R[[#This Row],[32+]]-P_R[[#This Row],[33+]]</f>
        <v>3.1059999999999977E-2</v>
      </c>
      <c r="BW65" s="5">
        <f>P_R[[#This Row],[33+]]-P_R[[#This Row],[34+]]</f>
        <v>2.7590000000000003E-2</v>
      </c>
      <c r="BX65" s="5">
        <f>P_R[[#This Row],[34+]]-P_R[[#This Row],[35+]]</f>
        <v>2.4150000000000005E-2</v>
      </c>
      <c r="BY65" s="5">
        <f>P_R[[#This Row],[35+]]-P_R[[#This Row],[36+]]</f>
        <v>2.0839999999999997E-2</v>
      </c>
      <c r="BZ65" s="5">
        <f>P_R[[#This Row],[36+]]-P_R[[#This Row],[37+]]</f>
        <v>1.773000000000001E-2</v>
      </c>
      <c r="CA65" s="5">
        <f>P_R[[#This Row],[37+]]-P_R[[#This Row],[38+]]</f>
        <v>1.4859999999999998E-2</v>
      </c>
      <c r="CB65" s="5">
        <f>P_R[[#This Row],[38+]]-P_R[[#This Row],[39+]]</f>
        <v>1.2289999999999995E-2</v>
      </c>
      <c r="CC65" s="5">
        <f>P_R[[#This Row],[39+]]-P_R[[#This Row],[40+]]</f>
        <v>1.0750000000000003E-2</v>
      </c>
      <c r="CD65" s="5">
        <f>P_R[[#This Row],[40+]]-P_R[[#This Row],[41+]]</f>
        <v>7.8799999999999981E-3</v>
      </c>
      <c r="CE65" s="5">
        <f>P_R[[#This Row],[41+]]-P_R[[#This Row],[42+]]</f>
        <v>6.2400000000000025E-3</v>
      </c>
      <c r="CF65" s="5">
        <f>P_R[[#This Row],[42+]]-P_R[[#This Row],[43+]]</f>
        <v>4.8599999999999997E-3</v>
      </c>
      <c r="CG65" s="5">
        <f>P_R[[#This Row],[43+]]-P_R[[#This Row],[44+]]</f>
        <v>3.7299999999999989E-3</v>
      </c>
      <c r="CH65" s="5">
        <f>P_R[[#This Row],[44+]]-P_R[[#This Row],[45+]]</f>
        <v>2.8300000000000001E-3</v>
      </c>
      <c r="CI65" s="5">
        <f>P_R[[#This Row],[45+]]-P_R[[#This Row],[46+]]</f>
        <v>2.1099999999999999E-3</v>
      </c>
      <c r="CJ65" s="5">
        <f>P_R[[#This Row],[46+]]-P_R[[#This Row],[47+]]</f>
        <v>1.5500000000000002E-3</v>
      </c>
      <c r="CK65" s="5">
        <f>P_R[[#This Row],[47+]]-P_R[[#This Row],[48+]]</f>
        <v>1.1199999999999999E-3</v>
      </c>
      <c r="CL65" s="5">
        <f>P_R[[#This Row],[48+]]-P_R[[#This Row],[49+]]</f>
        <v>8.1000000000000017E-4</v>
      </c>
    </row>
    <row r="66" spans="1:90" x14ac:dyDescent="0.25">
      <c r="A66" s="10">
        <v>22400790</v>
      </c>
      <c r="B66" t="s">
        <v>80</v>
      </c>
      <c r="C66" t="s">
        <v>143</v>
      </c>
      <c r="D66" s="11">
        <v>0.8125</v>
      </c>
      <c r="E66" s="9" t="str">
        <f>HYPERLINK("https://www.nba.com/stats/player/1641710/boxscores-traditional", "Anthony Black")</f>
        <v>Anthony Black</v>
      </c>
      <c r="F66">
        <v>16</v>
      </c>
      <c r="G66" s="4">
        <v>5.0199999999999996</v>
      </c>
      <c r="H66" s="3">
        <v>0.94408000000000003</v>
      </c>
      <c r="I66" s="3">
        <v>0.91774</v>
      </c>
      <c r="J66" s="3">
        <v>0.88492999999999999</v>
      </c>
      <c r="K66" s="3">
        <v>0.84133999999999998</v>
      </c>
      <c r="L66" s="3">
        <v>0.78813999999999995</v>
      </c>
      <c r="M66" s="3">
        <v>0.72575000000000001</v>
      </c>
      <c r="N66" s="3">
        <v>0.65542</v>
      </c>
      <c r="O66" s="3">
        <v>0.57926</v>
      </c>
      <c r="P66" s="3">
        <v>0.5</v>
      </c>
      <c r="Q66" s="3">
        <v>0.42074</v>
      </c>
      <c r="R66" s="3">
        <v>0.34458</v>
      </c>
      <c r="S66" s="3">
        <v>0.27424999999999999</v>
      </c>
      <c r="T66" s="3">
        <v>0.21185999999999999</v>
      </c>
      <c r="U66" s="3">
        <v>0.15866</v>
      </c>
      <c r="V66" s="3">
        <v>0.11507000000000001</v>
      </c>
      <c r="W66" s="3">
        <v>8.226E-2</v>
      </c>
      <c r="X66" s="3">
        <v>5.5919999999999997E-2</v>
      </c>
      <c r="Y66" s="3">
        <v>3.6729999999999999E-2</v>
      </c>
      <c r="Z66" s="3">
        <v>2.3300000000000001E-2</v>
      </c>
      <c r="AA66" s="3">
        <v>1.426E-2</v>
      </c>
      <c r="AB66" s="3">
        <v>8.4200000000000004E-3</v>
      </c>
      <c r="AC66" s="3">
        <v>4.7999999999999996E-3</v>
      </c>
      <c r="AD66" s="3">
        <v>2.64E-3</v>
      </c>
      <c r="AE66" s="3">
        <v>1.39E-3</v>
      </c>
      <c r="AF66" s="3">
        <v>7.1000000000000002E-4</v>
      </c>
      <c r="AG66" s="3">
        <v>3.5E-4</v>
      </c>
      <c r="AH66" s="3">
        <v>1.7000000000000001E-4</v>
      </c>
      <c r="AI66" s="3">
        <v>8.0000000000000007E-5</v>
      </c>
      <c r="AJ66" s="3">
        <v>3.0000000000000001E-5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2.634000000000003E-2</v>
      </c>
      <c r="AY66" s="5">
        <f>P_R[[#This Row],[9+]]-P_R[[#This Row],[10+]]</f>
        <v>3.2810000000000006E-2</v>
      </c>
      <c r="AZ66" s="5">
        <f>P_R[[#This Row],[10+]]-P_R[[#This Row],[11+]]</f>
        <v>4.3590000000000018E-2</v>
      </c>
      <c r="BA66" s="5">
        <f>P_R[[#This Row],[11+]]-P_R[[#This Row],[12+]]</f>
        <v>5.3200000000000025E-2</v>
      </c>
      <c r="BB66" s="5">
        <f>P_R[[#This Row],[12+]]-P_R[[#This Row],[13+]]</f>
        <v>6.2389999999999946E-2</v>
      </c>
      <c r="BC66" s="5">
        <f>P_R[[#This Row],[13+]]-P_R[[#This Row],[14+]]</f>
        <v>7.0330000000000004E-2</v>
      </c>
      <c r="BD66" s="5">
        <f>P_R[[#This Row],[14+]]-P_R[[#This Row],[15+]]</f>
        <v>7.6160000000000005E-2</v>
      </c>
      <c r="BE66" s="5">
        <f>P_R[[#This Row],[15+]]-P_R[[#This Row],[16+]]</f>
        <v>7.9259999999999997E-2</v>
      </c>
      <c r="BF66" s="5">
        <f>P_R[[#This Row],[16+]]-P_R[[#This Row],[17+]]</f>
        <v>7.9259999999999997E-2</v>
      </c>
      <c r="BG66" s="5">
        <f>P_R[[#This Row],[17+]]-P_R[[#This Row],[18+]]</f>
        <v>7.6160000000000005E-2</v>
      </c>
      <c r="BH66" s="5">
        <f>P_R[[#This Row],[18+]]-P_R[[#This Row],[19+]]</f>
        <v>7.0330000000000004E-2</v>
      </c>
      <c r="BI66" s="5">
        <f>P_R[[#This Row],[19+]]-P_R[[#This Row],[20+]]</f>
        <v>6.2390000000000001E-2</v>
      </c>
      <c r="BJ66" s="5">
        <f>P_R[[#This Row],[20+]]-P_R[[#This Row],[21+]]</f>
        <v>5.3199999999999997E-2</v>
      </c>
      <c r="BK66" s="5">
        <f>P_R[[#This Row],[21+]]-P_R[[#This Row],[22+]]</f>
        <v>4.358999999999999E-2</v>
      </c>
      <c r="BL66" s="5">
        <f>P_R[[#This Row],[22+]]-P_R[[#This Row],[23+]]</f>
        <v>3.2810000000000006E-2</v>
      </c>
      <c r="BM66" s="5">
        <f>P_R[[#This Row],[23+]]-P_R[[#This Row],[24+]]</f>
        <v>2.6340000000000002E-2</v>
      </c>
      <c r="BN66" s="5">
        <f>P_R[[#This Row],[24+]]-P_R[[#This Row],[25+]]</f>
        <v>1.9189999999999999E-2</v>
      </c>
      <c r="BO66" s="5">
        <f>P_R[[#This Row],[25+]]-P_R[[#This Row],[26+]]</f>
        <v>1.3429999999999997E-2</v>
      </c>
      <c r="BP66" s="5">
        <f>P_R[[#This Row],[26+]]-P_R[[#This Row],[27+]]</f>
        <v>9.0400000000000012E-3</v>
      </c>
      <c r="BQ66" s="5">
        <f>P_R[[#This Row],[27+]]-P_R[[#This Row],[28+]]</f>
        <v>5.8399999999999997E-3</v>
      </c>
      <c r="BR66" s="5">
        <f>P_R[[#This Row],[28+]]-P_R[[#This Row],[29+]]</f>
        <v>3.6200000000000008E-3</v>
      </c>
      <c r="BS66" s="5">
        <f>P_R[[#This Row],[29+]]-P_R[[#This Row],[30+]]</f>
        <v>2.1599999999999996E-3</v>
      </c>
      <c r="BT66" s="5">
        <f>P_R[[#This Row],[30+]]-P_R[[#This Row],[31+]]</f>
        <v>1.25E-3</v>
      </c>
      <c r="BU66" s="5">
        <f>P_R[[#This Row],[31+]]-P_R[[#This Row],[32+]]</f>
        <v>6.7999999999999994E-4</v>
      </c>
      <c r="BV66" s="5">
        <f>P_R[[#This Row],[32+]]-P_R[[#This Row],[33+]]</f>
        <v>3.6000000000000002E-4</v>
      </c>
      <c r="BW66" s="5">
        <f>P_R[[#This Row],[33+]]-P_R[[#This Row],[34+]]</f>
        <v>1.7999999999999998E-4</v>
      </c>
      <c r="BX66" s="5">
        <f>P_R[[#This Row],[34+]]-P_R[[#This Row],[35+]]</f>
        <v>9.0000000000000006E-5</v>
      </c>
      <c r="BY66" s="5">
        <f>P_R[[#This Row],[35+]]-P_R[[#This Row],[36+]]</f>
        <v>5.0000000000000009E-5</v>
      </c>
      <c r="BZ66" s="5">
        <f>P_R[[#This Row],[36+]]-P_R[[#This Row],[37+]]</f>
        <v>3.0000000000000001E-5</v>
      </c>
      <c r="CA66" s="5">
        <f>P_R[[#This Row],[37+]]-P_R[[#This Row],[38+]]</f>
        <v>0</v>
      </c>
      <c r="CB66" s="5">
        <f>P_R[[#This Row],[38+]]-P_R[[#This Row],[39+]]</f>
        <v>0</v>
      </c>
      <c r="CC66" s="5">
        <f>P_R[[#This Row],[39+]]-P_R[[#This Row],[40+]]</f>
        <v>0</v>
      </c>
      <c r="CD66" s="5">
        <f>P_R[[#This Row],[40+]]-P_R[[#This Row],[41+]]</f>
        <v>0</v>
      </c>
      <c r="CE66" s="5">
        <f>P_R[[#This Row],[41+]]-P_R[[#This Row],[42+]]</f>
        <v>0</v>
      </c>
      <c r="CF66" s="5">
        <f>P_R[[#This Row],[42+]]-P_R[[#This Row],[43+]]</f>
        <v>0</v>
      </c>
      <c r="CG66" s="5">
        <f>P_R[[#This Row],[43+]]-P_R[[#This Row],[44+]]</f>
        <v>0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22400790</v>
      </c>
      <c r="B67" t="s">
        <v>80</v>
      </c>
      <c r="C67" t="s">
        <v>143</v>
      </c>
      <c r="D67" s="11">
        <v>0.8125</v>
      </c>
      <c r="E67" s="9" t="str">
        <f>HYPERLINK("https://www.nba.com/stats/player/1628976/boxscores-traditional", "Wendell Carter Jr.")</f>
        <v>Wendell Carter Jr.</v>
      </c>
      <c r="F67">
        <v>16.399999999999999</v>
      </c>
      <c r="G67" s="4">
        <v>6.0860000000000003</v>
      </c>
      <c r="H67" s="3">
        <v>0.91620999999999997</v>
      </c>
      <c r="I67" s="3">
        <v>0.88876999999999995</v>
      </c>
      <c r="J67" s="3">
        <v>0.85314000000000001</v>
      </c>
      <c r="K67" s="3">
        <v>0.81327000000000005</v>
      </c>
      <c r="L67" s="3">
        <v>0.76424000000000003</v>
      </c>
      <c r="M67" s="3">
        <v>0.71226</v>
      </c>
      <c r="N67" s="3">
        <v>0.65173000000000003</v>
      </c>
      <c r="O67" s="3">
        <v>0.59094999999999998</v>
      </c>
      <c r="P67" s="3">
        <v>0.52790000000000004</v>
      </c>
      <c r="Q67" s="3">
        <v>0.46017000000000002</v>
      </c>
      <c r="R67" s="3">
        <v>0.39743000000000001</v>
      </c>
      <c r="S67" s="3">
        <v>0.33360000000000001</v>
      </c>
      <c r="T67" s="3">
        <v>0.27760000000000001</v>
      </c>
      <c r="U67" s="3">
        <v>0.22363</v>
      </c>
      <c r="V67" s="3">
        <v>0.17879</v>
      </c>
      <c r="W67" s="3">
        <v>0.14007</v>
      </c>
      <c r="X67" s="3">
        <v>0.10564999999999999</v>
      </c>
      <c r="Y67" s="3">
        <v>7.9269999999999993E-2</v>
      </c>
      <c r="Z67" s="3">
        <v>5.7049999999999997E-2</v>
      </c>
      <c r="AA67" s="3">
        <v>4.0930000000000001E-2</v>
      </c>
      <c r="AB67" s="3">
        <v>2.8070000000000001E-2</v>
      </c>
      <c r="AC67" s="3">
        <v>1.9230000000000001E-2</v>
      </c>
      <c r="AD67" s="3">
        <v>1.2869999999999999E-2</v>
      </c>
      <c r="AE67" s="3">
        <v>8.2000000000000007E-3</v>
      </c>
      <c r="AF67" s="3">
        <v>5.2300000000000003E-3</v>
      </c>
      <c r="AG67" s="3">
        <v>3.1700000000000001E-3</v>
      </c>
      <c r="AH67" s="3">
        <v>1.9300000000000001E-3</v>
      </c>
      <c r="AI67" s="3">
        <v>1.1100000000000001E-3</v>
      </c>
      <c r="AJ67" s="3">
        <v>6.4000000000000005E-4</v>
      </c>
      <c r="AK67" s="3">
        <v>3.6000000000000002E-4</v>
      </c>
      <c r="AL67" s="3">
        <v>1.9000000000000001E-4</v>
      </c>
      <c r="AM67" s="3">
        <v>1E-4</v>
      </c>
      <c r="AN67" s="3">
        <v>5.0000000000000002E-5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P_R[[#This Row],[8+]]-P_R[[#This Row],[9+]]</f>
        <v>2.744000000000002E-2</v>
      </c>
      <c r="AY67" s="5">
        <f>P_R[[#This Row],[9+]]-P_R[[#This Row],[10+]]</f>
        <v>3.5629999999999939E-2</v>
      </c>
      <c r="AZ67" s="5">
        <f>P_R[[#This Row],[10+]]-P_R[[#This Row],[11+]]</f>
        <v>3.9869999999999961E-2</v>
      </c>
      <c r="BA67" s="5">
        <f>P_R[[#This Row],[11+]]-P_R[[#This Row],[12+]]</f>
        <v>4.9030000000000018E-2</v>
      </c>
      <c r="BB67" s="5">
        <f>P_R[[#This Row],[12+]]-P_R[[#This Row],[13+]]</f>
        <v>5.1980000000000026E-2</v>
      </c>
      <c r="BC67" s="5">
        <f>P_R[[#This Row],[13+]]-P_R[[#This Row],[14+]]</f>
        <v>6.0529999999999973E-2</v>
      </c>
      <c r="BD67" s="5">
        <f>P_R[[#This Row],[14+]]-P_R[[#This Row],[15+]]</f>
        <v>6.0780000000000056E-2</v>
      </c>
      <c r="BE67" s="5">
        <f>P_R[[#This Row],[15+]]-P_R[[#This Row],[16+]]</f>
        <v>6.3049999999999939E-2</v>
      </c>
      <c r="BF67" s="5">
        <f>P_R[[#This Row],[16+]]-P_R[[#This Row],[17+]]</f>
        <v>6.7730000000000012E-2</v>
      </c>
      <c r="BG67" s="5">
        <f>P_R[[#This Row],[17+]]-P_R[[#This Row],[18+]]</f>
        <v>6.2740000000000018E-2</v>
      </c>
      <c r="BH67" s="5">
        <f>P_R[[#This Row],[18+]]-P_R[[#This Row],[19+]]</f>
        <v>6.3829999999999998E-2</v>
      </c>
      <c r="BI67" s="5">
        <f>P_R[[#This Row],[19+]]-P_R[[#This Row],[20+]]</f>
        <v>5.5999999999999994E-2</v>
      </c>
      <c r="BJ67" s="5">
        <f>P_R[[#This Row],[20+]]-P_R[[#This Row],[21+]]</f>
        <v>5.3970000000000018E-2</v>
      </c>
      <c r="BK67" s="5">
        <f>P_R[[#This Row],[21+]]-P_R[[#This Row],[22+]]</f>
        <v>4.4839999999999991E-2</v>
      </c>
      <c r="BL67" s="5">
        <f>P_R[[#This Row],[22+]]-P_R[[#This Row],[23+]]</f>
        <v>3.8720000000000004E-2</v>
      </c>
      <c r="BM67" s="5">
        <f>P_R[[#This Row],[23+]]-P_R[[#This Row],[24+]]</f>
        <v>3.4420000000000006E-2</v>
      </c>
      <c r="BN67" s="5">
        <f>P_R[[#This Row],[24+]]-P_R[[#This Row],[25+]]</f>
        <v>2.6380000000000001E-2</v>
      </c>
      <c r="BO67" s="5">
        <f>P_R[[#This Row],[25+]]-P_R[[#This Row],[26+]]</f>
        <v>2.2219999999999997E-2</v>
      </c>
      <c r="BP67" s="5">
        <f>P_R[[#This Row],[26+]]-P_R[[#This Row],[27+]]</f>
        <v>1.6119999999999995E-2</v>
      </c>
      <c r="BQ67" s="5">
        <f>P_R[[#This Row],[27+]]-P_R[[#This Row],[28+]]</f>
        <v>1.286E-2</v>
      </c>
      <c r="BR67" s="5">
        <f>P_R[[#This Row],[28+]]-P_R[[#This Row],[29+]]</f>
        <v>8.8400000000000006E-3</v>
      </c>
      <c r="BS67" s="5">
        <f>P_R[[#This Row],[29+]]-P_R[[#This Row],[30+]]</f>
        <v>6.3600000000000011E-3</v>
      </c>
      <c r="BT67" s="5">
        <f>P_R[[#This Row],[30+]]-P_R[[#This Row],[31+]]</f>
        <v>4.6699999999999988E-3</v>
      </c>
      <c r="BU67" s="5">
        <f>P_R[[#This Row],[31+]]-P_R[[#This Row],[32+]]</f>
        <v>2.9700000000000004E-3</v>
      </c>
      <c r="BV67" s="5">
        <f>P_R[[#This Row],[32+]]-P_R[[#This Row],[33+]]</f>
        <v>2.0600000000000002E-3</v>
      </c>
      <c r="BW67" s="5">
        <f>P_R[[#This Row],[33+]]-P_R[[#This Row],[34+]]</f>
        <v>1.24E-3</v>
      </c>
      <c r="BX67" s="5">
        <f>P_R[[#This Row],[34+]]-P_R[[#This Row],[35+]]</f>
        <v>8.1999999999999998E-4</v>
      </c>
      <c r="BY67" s="5">
        <f>P_R[[#This Row],[35+]]-P_R[[#This Row],[36+]]</f>
        <v>4.7000000000000004E-4</v>
      </c>
      <c r="BZ67" s="5">
        <f>P_R[[#This Row],[36+]]-P_R[[#This Row],[37+]]</f>
        <v>2.8000000000000003E-4</v>
      </c>
      <c r="CA67" s="5">
        <f>P_R[[#This Row],[37+]]-P_R[[#This Row],[38+]]</f>
        <v>1.7000000000000001E-4</v>
      </c>
      <c r="CB67" s="5">
        <f>P_R[[#This Row],[38+]]-P_R[[#This Row],[39+]]</f>
        <v>9.0000000000000006E-5</v>
      </c>
      <c r="CC67" s="5">
        <f>P_R[[#This Row],[39+]]-P_R[[#This Row],[40+]]</f>
        <v>5.0000000000000002E-5</v>
      </c>
      <c r="CD67" s="5">
        <f>P_R[[#This Row],[40+]]-P_R[[#This Row],[41+]]</f>
        <v>5.0000000000000002E-5</v>
      </c>
      <c r="CE67" s="5">
        <f>P_R[[#This Row],[41+]]-P_R[[#This Row],[42+]]</f>
        <v>0</v>
      </c>
      <c r="CF67" s="5">
        <f>P_R[[#This Row],[42+]]-P_R[[#This Row],[43+]]</f>
        <v>0</v>
      </c>
      <c r="CG67" s="5">
        <f>P_R[[#This Row],[43+]]-P_R[[#This Row],[44+]]</f>
        <v>0</v>
      </c>
      <c r="CH67" s="5">
        <f>P_R[[#This Row],[44+]]-P_R[[#This Row],[45+]]</f>
        <v>0</v>
      </c>
      <c r="CI67" s="5">
        <f>P_R[[#This Row],[45+]]-P_R[[#This Row],[46+]]</f>
        <v>0</v>
      </c>
      <c r="CJ67" s="5">
        <f>P_R[[#This Row],[46+]]-P_R[[#This Row],[47+]]</f>
        <v>0</v>
      </c>
      <c r="CK67" s="5">
        <f>P_R[[#This Row],[47+]]-P_R[[#This Row],[48+]]</f>
        <v>0</v>
      </c>
      <c r="CL67" s="5">
        <f>P_R[[#This Row],[48+]]-P_R[[#This Row],[49+]]</f>
        <v>0</v>
      </c>
    </row>
    <row r="68" spans="1:90" x14ac:dyDescent="0.25">
      <c r="A68" s="10">
        <v>22400790</v>
      </c>
      <c r="B68" t="s">
        <v>80</v>
      </c>
      <c r="C68" t="s">
        <v>143</v>
      </c>
      <c r="D68" s="11">
        <v>0.8125</v>
      </c>
      <c r="E68" s="9" t="str">
        <f>HYPERLINK("https://www.nba.com/stats/player/1629021/boxscores-traditional", "Moritz Wagner")</f>
        <v>Moritz Wagner</v>
      </c>
      <c r="F68">
        <v>20.2</v>
      </c>
      <c r="G68" s="4">
        <v>9.5579999999999998</v>
      </c>
      <c r="H68" s="3">
        <v>0.89973000000000003</v>
      </c>
      <c r="I68" s="3">
        <v>0.879</v>
      </c>
      <c r="J68" s="3">
        <v>0.85768999999999995</v>
      </c>
      <c r="K68" s="3">
        <v>0.83147000000000004</v>
      </c>
      <c r="L68" s="3">
        <v>0.80510999999999999</v>
      </c>
      <c r="M68" s="3">
        <v>0.77337</v>
      </c>
      <c r="N68" s="3">
        <v>0.74214999999999998</v>
      </c>
      <c r="O68" s="3">
        <v>0.70540000000000003</v>
      </c>
      <c r="P68" s="3">
        <v>0.67003000000000001</v>
      </c>
      <c r="Q68" s="3">
        <v>0.62929999999999997</v>
      </c>
      <c r="R68" s="3">
        <v>0.59094999999999998</v>
      </c>
      <c r="S68" s="3">
        <v>0.55171999999999999</v>
      </c>
      <c r="T68" s="3">
        <v>0.50797999999999999</v>
      </c>
      <c r="U68" s="3">
        <v>0.46811999999999998</v>
      </c>
      <c r="V68" s="3">
        <v>0.42465000000000003</v>
      </c>
      <c r="W68" s="3">
        <v>0.38590999999999998</v>
      </c>
      <c r="X68" s="3">
        <v>0.34458</v>
      </c>
      <c r="Y68" s="3">
        <v>0.30853999999999998</v>
      </c>
      <c r="Z68" s="3">
        <v>0.27093</v>
      </c>
      <c r="AA68" s="3">
        <v>0.23885000000000001</v>
      </c>
      <c r="AB68" s="3">
        <v>0.20610999999999999</v>
      </c>
      <c r="AC68" s="3">
        <v>0.17879</v>
      </c>
      <c r="AD68" s="3">
        <v>0.15151000000000001</v>
      </c>
      <c r="AE68" s="3">
        <v>0.12923999999999999</v>
      </c>
      <c r="AF68" s="3">
        <v>0.10935</v>
      </c>
      <c r="AG68" s="3">
        <v>9.0120000000000006E-2</v>
      </c>
      <c r="AH68" s="3">
        <v>7.4929999999999997E-2</v>
      </c>
      <c r="AI68" s="3">
        <v>6.0569999999999999E-2</v>
      </c>
      <c r="AJ68" s="3">
        <v>4.947E-2</v>
      </c>
      <c r="AK68" s="3">
        <v>3.9199999999999999E-2</v>
      </c>
      <c r="AL68" s="3">
        <v>3.1440000000000003E-2</v>
      </c>
      <c r="AM68" s="3">
        <v>2.4420000000000001E-2</v>
      </c>
      <c r="AN68" s="3">
        <v>1.9230000000000001E-2</v>
      </c>
      <c r="AO68" s="3">
        <v>1.4630000000000001E-2</v>
      </c>
      <c r="AP68" s="3">
        <v>1.1299999999999999E-2</v>
      </c>
      <c r="AQ68" s="3">
        <v>8.4200000000000004E-3</v>
      </c>
      <c r="AR68" s="3">
        <v>6.3899999999999998E-3</v>
      </c>
      <c r="AS68" s="3">
        <v>4.7999999999999996E-3</v>
      </c>
      <c r="AT68" s="3">
        <v>3.47E-3</v>
      </c>
      <c r="AU68" s="3">
        <v>2.5600000000000002E-3</v>
      </c>
      <c r="AV68" s="3">
        <v>1.81E-3</v>
      </c>
      <c r="AW68" s="3">
        <v>1.31E-3</v>
      </c>
      <c r="AX68" s="5">
        <f>P_R[[#This Row],[8+]]-P_R[[#This Row],[9+]]</f>
        <v>2.0730000000000026E-2</v>
      </c>
      <c r="AY68" s="5">
        <f>P_R[[#This Row],[9+]]-P_R[[#This Row],[10+]]</f>
        <v>2.1310000000000051E-2</v>
      </c>
      <c r="AZ68" s="5">
        <f>P_R[[#This Row],[10+]]-P_R[[#This Row],[11+]]</f>
        <v>2.621999999999991E-2</v>
      </c>
      <c r="BA68" s="5">
        <f>P_R[[#This Row],[11+]]-P_R[[#This Row],[12+]]</f>
        <v>2.636000000000005E-2</v>
      </c>
      <c r="BB68" s="5">
        <f>P_R[[#This Row],[12+]]-P_R[[#This Row],[13+]]</f>
        <v>3.173999999999999E-2</v>
      </c>
      <c r="BC68" s="5">
        <f>P_R[[#This Row],[13+]]-P_R[[#This Row],[14+]]</f>
        <v>3.1220000000000026E-2</v>
      </c>
      <c r="BD68" s="5">
        <f>P_R[[#This Row],[14+]]-P_R[[#This Row],[15+]]</f>
        <v>3.6749999999999949E-2</v>
      </c>
      <c r="BE68" s="5">
        <f>P_R[[#This Row],[15+]]-P_R[[#This Row],[16+]]</f>
        <v>3.5370000000000013E-2</v>
      </c>
      <c r="BF68" s="5">
        <f>P_R[[#This Row],[16+]]-P_R[[#This Row],[17+]]</f>
        <v>4.0730000000000044E-2</v>
      </c>
      <c r="BG68" s="5">
        <f>P_R[[#This Row],[17+]]-P_R[[#This Row],[18+]]</f>
        <v>3.8349999999999995E-2</v>
      </c>
      <c r="BH68" s="5">
        <f>P_R[[#This Row],[18+]]-P_R[[#This Row],[19+]]</f>
        <v>3.9229999999999987E-2</v>
      </c>
      <c r="BI68" s="5">
        <f>P_R[[#This Row],[19+]]-P_R[[#This Row],[20+]]</f>
        <v>4.3740000000000001E-2</v>
      </c>
      <c r="BJ68" s="5">
        <f>P_R[[#This Row],[20+]]-P_R[[#This Row],[21+]]</f>
        <v>3.9860000000000007E-2</v>
      </c>
      <c r="BK68" s="5">
        <f>P_R[[#This Row],[21+]]-P_R[[#This Row],[22+]]</f>
        <v>4.3469999999999953E-2</v>
      </c>
      <c r="BL68" s="5">
        <f>P_R[[#This Row],[22+]]-P_R[[#This Row],[23+]]</f>
        <v>3.8740000000000052E-2</v>
      </c>
      <c r="BM68" s="5">
        <f>P_R[[#This Row],[23+]]-P_R[[#This Row],[24+]]</f>
        <v>4.1329999999999978E-2</v>
      </c>
      <c r="BN68" s="5">
        <f>P_R[[#This Row],[24+]]-P_R[[#This Row],[25+]]</f>
        <v>3.6040000000000016E-2</v>
      </c>
      <c r="BO68" s="5">
        <f>P_R[[#This Row],[25+]]-P_R[[#This Row],[26+]]</f>
        <v>3.7609999999999977E-2</v>
      </c>
      <c r="BP68" s="5">
        <f>P_R[[#This Row],[26+]]-P_R[[#This Row],[27+]]</f>
        <v>3.2079999999999997E-2</v>
      </c>
      <c r="BQ68" s="5">
        <f>P_R[[#This Row],[27+]]-P_R[[#This Row],[28+]]</f>
        <v>3.2740000000000019E-2</v>
      </c>
      <c r="BR68" s="5">
        <f>P_R[[#This Row],[28+]]-P_R[[#This Row],[29+]]</f>
        <v>2.7319999999999983E-2</v>
      </c>
      <c r="BS68" s="5">
        <f>P_R[[#This Row],[29+]]-P_R[[#This Row],[30+]]</f>
        <v>2.7279999999999999E-2</v>
      </c>
      <c r="BT68" s="5">
        <f>P_R[[#This Row],[30+]]-P_R[[#This Row],[31+]]</f>
        <v>2.2270000000000012E-2</v>
      </c>
      <c r="BU68" s="5">
        <f>P_R[[#This Row],[31+]]-P_R[[#This Row],[32+]]</f>
        <v>1.9889999999999991E-2</v>
      </c>
      <c r="BV68" s="5">
        <f>P_R[[#This Row],[32+]]-P_R[[#This Row],[33+]]</f>
        <v>1.9229999999999997E-2</v>
      </c>
      <c r="BW68" s="5">
        <f>P_R[[#This Row],[33+]]-P_R[[#This Row],[34+]]</f>
        <v>1.5190000000000009E-2</v>
      </c>
      <c r="BX68" s="5">
        <f>P_R[[#This Row],[34+]]-P_R[[#This Row],[35+]]</f>
        <v>1.4359999999999998E-2</v>
      </c>
      <c r="BY68" s="5">
        <f>P_R[[#This Row],[35+]]-P_R[[#This Row],[36+]]</f>
        <v>1.1099999999999999E-2</v>
      </c>
      <c r="BZ68" s="5">
        <f>P_R[[#This Row],[36+]]-P_R[[#This Row],[37+]]</f>
        <v>1.0270000000000001E-2</v>
      </c>
      <c r="CA68" s="5">
        <f>P_R[[#This Row],[37+]]-P_R[[#This Row],[38+]]</f>
        <v>7.7599999999999961E-3</v>
      </c>
      <c r="CB68" s="5">
        <f>P_R[[#This Row],[38+]]-P_R[[#This Row],[39+]]</f>
        <v>7.0200000000000019E-3</v>
      </c>
      <c r="CC68" s="5">
        <f>P_R[[#This Row],[39+]]-P_R[[#This Row],[40+]]</f>
        <v>5.1900000000000002E-3</v>
      </c>
      <c r="CD68" s="5">
        <f>P_R[[#This Row],[40+]]-P_R[[#This Row],[41+]]</f>
        <v>4.5999999999999999E-3</v>
      </c>
      <c r="CE68" s="5">
        <f>P_R[[#This Row],[41+]]-P_R[[#This Row],[42+]]</f>
        <v>3.3300000000000014E-3</v>
      </c>
      <c r="CF68" s="5">
        <f>P_R[[#This Row],[42+]]-P_R[[#This Row],[43+]]</f>
        <v>2.8799999999999989E-3</v>
      </c>
      <c r="CG68" s="5">
        <f>P_R[[#This Row],[43+]]-P_R[[#This Row],[44+]]</f>
        <v>2.0300000000000006E-3</v>
      </c>
      <c r="CH68" s="5">
        <f>P_R[[#This Row],[44+]]-P_R[[#This Row],[45+]]</f>
        <v>1.5900000000000003E-3</v>
      </c>
      <c r="CI68" s="5">
        <f>P_R[[#This Row],[45+]]-P_R[[#This Row],[46+]]</f>
        <v>1.3299999999999996E-3</v>
      </c>
      <c r="CJ68" s="5">
        <f>P_R[[#This Row],[46+]]-P_R[[#This Row],[47+]]</f>
        <v>9.0999999999999978E-4</v>
      </c>
      <c r="CK68" s="5">
        <f>P_R[[#This Row],[47+]]-P_R[[#This Row],[48+]]</f>
        <v>7.5000000000000023E-4</v>
      </c>
      <c r="CL68" s="5">
        <f>P_R[[#This Row],[48+]]-P_R[[#This Row],[49+]]</f>
        <v>5.0000000000000001E-4</v>
      </c>
    </row>
    <row r="69" spans="1:90" x14ac:dyDescent="0.25">
      <c r="A69" s="10">
        <v>22400790</v>
      </c>
      <c r="B69" t="s">
        <v>80</v>
      </c>
      <c r="C69" t="s">
        <v>143</v>
      </c>
      <c r="D69" s="11">
        <v>0.8125</v>
      </c>
      <c r="E69" s="9" t="str">
        <f>HYPERLINK("https://www.nba.com/stats/player/1630175/boxscores-traditional", "Cole Anthony")</f>
        <v>Cole Anthony</v>
      </c>
      <c r="F69">
        <v>12.6</v>
      </c>
      <c r="G69" s="4">
        <v>4.5869999999999997</v>
      </c>
      <c r="H69" s="3">
        <v>0.84133999999999998</v>
      </c>
      <c r="I69" s="3">
        <v>0.7823</v>
      </c>
      <c r="J69" s="3">
        <v>0.71565999999999996</v>
      </c>
      <c r="K69" s="3">
        <v>0.63683000000000001</v>
      </c>
      <c r="L69" s="3">
        <v>0.55171999999999999</v>
      </c>
      <c r="M69" s="3">
        <v>0.46414</v>
      </c>
      <c r="N69" s="3">
        <v>0.37828000000000001</v>
      </c>
      <c r="O69" s="3">
        <v>0.30153000000000002</v>
      </c>
      <c r="P69" s="3">
        <v>0.22964999999999999</v>
      </c>
      <c r="Q69" s="3">
        <v>0.16853000000000001</v>
      </c>
      <c r="R69" s="3">
        <v>0.11899999999999999</v>
      </c>
      <c r="S69" s="3">
        <v>8.0759999999999998E-2</v>
      </c>
      <c r="T69" s="3">
        <v>5.3699999999999998E-2</v>
      </c>
      <c r="U69" s="3">
        <v>3.3619999999999997E-2</v>
      </c>
      <c r="V69" s="3">
        <v>2.018E-2</v>
      </c>
      <c r="W69" s="3">
        <v>1.1599999999999999E-2</v>
      </c>
      <c r="X69" s="3">
        <v>6.3899999999999998E-3</v>
      </c>
      <c r="Y69" s="3">
        <v>3.47E-3</v>
      </c>
      <c r="Z69" s="3">
        <v>1.75E-3</v>
      </c>
      <c r="AA69" s="3">
        <v>8.4000000000000003E-4</v>
      </c>
      <c r="AB69" s="3">
        <v>3.8999999999999999E-4</v>
      </c>
      <c r="AC69" s="3">
        <v>1.7000000000000001E-4</v>
      </c>
      <c r="AD69" s="3">
        <v>8.0000000000000007E-5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P_R[[#This Row],[8+]]-P_R[[#This Row],[9+]]</f>
        <v>5.9039999999999981E-2</v>
      </c>
      <c r="AY69" s="5">
        <f>P_R[[#This Row],[9+]]-P_R[[#This Row],[10+]]</f>
        <v>6.6640000000000033E-2</v>
      </c>
      <c r="AZ69" s="5">
        <f>P_R[[#This Row],[10+]]-P_R[[#This Row],[11+]]</f>
        <v>7.8829999999999956E-2</v>
      </c>
      <c r="BA69" s="5">
        <f>P_R[[#This Row],[11+]]-P_R[[#This Row],[12+]]</f>
        <v>8.5110000000000019E-2</v>
      </c>
      <c r="BB69" s="5">
        <f>P_R[[#This Row],[12+]]-P_R[[#This Row],[13+]]</f>
        <v>8.7579999999999991E-2</v>
      </c>
      <c r="BC69" s="5">
        <f>P_R[[#This Row],[13+]]-P_R[[#This Row],[14+]]</f>
        <v>8.5859999999999992E-2</v>
      </c>
      <c r="BD69" s="5">
        <f>P_R[[#This Row],[14+]]-P_R[[#This Row],[15+]]</f>
        <v>7.6749999999999985E-2</v>
      </c>
      <c r="BE69" s="5">
        <f>P_R[[#This Row],[15+]]-P_R[[#This Row],[16+]]</f>
        <v>7.1880000000000027E-2</v>
      </c>
      <c r="BF69" s="5">
        <f>P_R[[#This Row],[16+]]-P_R[[#This Row],[17+]]</f>
        <v>6.111999999999998E-2</v>
      </c>
      <c r="BG69" s="5">
        <f>P_R[[#This Row],[17+]]-P_R[[#This Row],[18+]]</f>
        <v>4.9530000000000018E-2</v>
      </c>
      <c r="BH69" s="5">
        <f>P_R[[#This Row],[18+]]-P_R[[#This Row],[19+]]</f>
        <v>3.8239999999999996E-2</v>
      </c>
      <c r="BI69" s="5">
        <f>P_R[[#This Row],[19+]]-P_R[[#This Row],[20+]]</f>
        <v>2.7060000000000001E-2</v>
      </c>
      <c r="BJ69" s="5">
        <f>P_R[[#This Row],[20+]]-P_R[[#This Row],[21+]]</f>
        <v>2.0080000000000001E-2</v>
      </c>
      <c r="BK69" s="5">
        <f>P_R[[#This Row],[21+]]-P_R[[#This Row],[22+]]</f>
        <v>1.3439999999999997E-2</v>
      </c>
      <c r="BL69" s="5">
        <f>P_R[[#This Row],[22+]]-P_R[[#This Row],[23+]]</f>
        <v>8.5800000000000008E-3</v>
      </c>
      <c r="BM69" s="5">
        <f>P_R[[#This Row],[23+]]-P_R[[#This Row],[24+]]</f>
        <v>5.2099999999999994E-3</v>
      </c>
      <c r="BN69" s="5">
        <f>P_R[[#This Row],[24+]]-P_R[[#This Row],[25+]]</f>
        <v>2.9199999999999999E-3</v>
      </c>
      <c r="BO69" s="5">
        <f>P_R[[#This Row],[25+]]-P_R[[#This Row],[26+]]</f>
        <v>1.72E-3</v>
      </c>
      <c r="BP69" s="5">
        <f>P_R[[#This Row],[26+]]-P_R[[#This Row],[27+]]</f>
        <v>9.1E-4</v>
      </c>
      <c r="BQ69" s="5">
        <f>P_R[[#This Row],[27+]]-P_R[[#This Row],[28+]]</f>
        <v>4.5000000000000004E-4</v>
      </c>
      <c r="BR69" s="5">
        <f>P_R[[#This Row],[28+]]-P_R[[#This Row],[29+]]</f>
        <v>2.1999999999999998E-4</v>
      </c>
      <c r="BS69" s="5">
        <f>P_R[[#This Row],[29+]]-P_R[[#This Row],[30+]]</f>
        <v>9.0000000000000006E-5</v>
      </c>
      <c r="BT69" s="5">
        <f>P_R[[#This Row],[30+]]-P_R[[#This Row],[31+]]</f>
        <v>8.0000000000000007E-5</v>
      </c>
      <c r="BU69" s="5">
        <f>P_R[[#This Row],[31+]]-P_R[[#This Row],[32+]]</f>
        <v>0</v>
      </c>
      <c r="BV69" s="5">
        <f>P_R[[#This Row],[32+]]-P_R[[#This Row],[33+]]</f>
        <v>0</v>
      </c>
      <c r="BW69" s="5">
        <f>P_R[[#This Row],[33+]]-P_R[[#This Row],[34+]]</f>
        <v>0</v>
      </c>
      <c r="BX69" s="5">
        <f>P_R[[#This Row],[34+]]-P_R[[#This Row],[35+]]</f>
        <v>0</v>
      </c>
      <c r="BY69" s="5">
        <f>P_R[[#This Row],[35+]]-P_R[[#This Row],[36+]]</f>
        <v>0</v>
      </c>
      <c r="BZ69" s="5">
        <f>P_R[[#This Row],[36+]]-P_R[[#This Row],[37+]]</f>
        <v>0</v>
      </c>
      <c r="CA69" s="5">
        <f>P_R[[#This Row],[37+]]-P_R[[#This Row],[38+]]</f>
        <v>0</v>
      </c>
      <c r="CB69" s="5">
        <f>P_R[[#This Row],[38+]]-P_R[[#This Row],[39+]]</f>
        <v>0</v>
      </c>
      <c r="CC69" s="5">
        <f>P_R[[#This Row],[39+]]-P_R[[#This Row],[40+]]</f>
        <v>0</v>
      </c>
      <c r="CD69" s="5">
        <f>P_R[[#This Row],[40+]]-P_R[[#This Row],[41+]]</f>
        <v>0</v>
      </c>
      <c r="CE69" s="5">
        <f>P_R[[#This Row],[41+]]-P_R[[#This Row],[42+]]</f>
        <v>0</v>
      </c>
      <c r="CF69" s="5">
        <f>P_R[[#This Row],[42+]]-P_R[[#This Row],[43+]]</f>
        <v>0</v>
      </c>
      <c r="CG69" s="5">
        <f>P_R[[#This Row],[43+]]-P_R[[#This Row],[44+]]</f>
        <v>0</v>
      </c>
      <c r="CH69" s="5">
        <f>P_R[[#This Row],[44+]]-P_R[[#This Row],[45+]]</f>
        <v>0</v>
      </c>
      <c r="CI69" s="5">
        <f>P_R[[#This Row],[45+]]-P_R[[#This Row],[46+]]</f>
        <v>0</v>
      </c>
      <c r="CJ69" s="5">
        <f>P_R[[#This Row],[46+]]-P_R[[#This Row],[47+]]</f>
        <v>0</v>
      </c>
      <c r="CK69" s="5">
        <f>P_R[[#This Row],[47+]]-P_R[[#This Row],[48+]]</f>
        <v>0</v>
      </c>
      <c r="CL69" s="5">
        <f>P_R[[#This Row],[48+]]-P_R[[#This Row],[49+]]</f>
        <v>0</v>
      </c>
    </row>
    <row r="70" spans="1:90" x14ac:dyDescent="0.25">
      <c r="A70" s="10">
        <v>22400790</v>
      </c>
      <c r="B70" t="s">
        <v>80</v>
      </c>
      <c r="C70" t="s">
        <v>143</v>
      </c>
      <c r="D70" s="11">
        <v>0.8125</v>
      </c>
      <c r="E70" s="9" t="str">
        <f>HYPERLINK("https://www.nba.com/stats/player/1641783/boxscores-traditional", "Tristan da Silva")</f>
        <v>Tristan da Silva</v>
      </c>
      <c r="F70">
        <v>10.199999999999999</v>
      </c>
      <c r="G70" s="4">
        <v>2.9929999999999999</v>
      </c>
      <c r="H70" s="3">
        <v>0.77034999999999998</v>
      </c>
      <c r="I70" s="3">
        <v>0.65542</v>
      </c>
      <c r="J70" s="3">
        <v>0.52790000000000004</v>
      </c>
      <c r="K70" s="3">
        <v>0.39357999999999999</v>
      </c>
      <c r="L70" s="3">
        <v>0.27424999999999999</v>
      </c>
      <c r="M70" s="3">
        <v>0.17360999999999999</v>
      </c>
      <c r="N70" s="3">
        <v>0.10204000000000001</v>
      </c>
      <c r="O70" s="3">
        <v>5.4800000000000001E-2</v>
      </c>
      <c r="P70" s="3">
        <v>2.6190000000000001E-2</v>
      </c>
      <c r="Q70" s="3">
        <v>1.1599999999999999E-2</v>
      </c>
      <c r="R70" s="3">
        <v>4.5300000000000002E-3</v>
      </c>
      <c r="S70" s="3">
        <v>1.64E-3</v>
      </c>
      <c r="T70" s="3">
        <v>5.4000000000000001E-4</v>
      </c>
      <c r="U70" s="3">
        <v>1.4999999999999999E-4</v>
      </c>
      <c r="V70" s="3">
        <v>4.0000000000000003E-5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0.11492999999999998</v>
      </c>
      <c r="AY70" s="5">
        <f>P_R[[#This Row],[9+]]-P_R[[#This Row],[10+]]</f>
        <v>0.12751999999999997</v>
      </c>
      <c r="AZ70" s="5">
        <f>P_R[[#This Row],[10+]]-P_R[[#This Row],[11+]]</f>
        <v>0.13432000000000005</v>
      </c>
      <c r="BA70" s="5">
        <f>P_R[[#This Row],[11+]]-P_R[[#This Row],[12+]]</f>
        <v>0.11932999999999999</v>
      </c>
      <c r="BB70" s="5">
        <f>P_R[[#This Row],[12+]]-P_R[[#This Row],[13+]]</f>
        <v>0.10064000000000001</v>
      </c>
      <c r="BC70" s="5">
        <f>P_R[[#This Row],[13+]]-P_R[[#This Row],[14+]]</f>
        <v>7.1569999999999981E-2</v>
      </c>
      <c r="BD70" s="5">
        <f>P_R[[#This Row],[14+]]-P_R[[#This Row],[15+]]</f>
        <v>4.7240000000000004E-2</v>
      </c>
      <c r="BE70" s="5">
        <f>P_R[[#This Row],[15+]]-P_R[[#This Row],[16+]]</f>
        <v>2.861E-2</v>
      </c>
      <c r="BF70" s="5">
        <f>P_R[[#This Row],[16+]]-P_R[[#This Row],[17+]]</f>
        <v>1.4590000000000002E-2</v>
      </c>
      <c r="BG70" s="5">
        <f>P_R[[#This Row],[17+]]-P_R[[#This Row],[18+]]</f>
        <v>7.069999999999999E-3</v>
      </c>
      <c r="BH70" s="5">
        <f>P_R[[#This Row],[18+]]-P_R[[#This Row],[19+]]</f>
        <v>2.8900000000000002E-3</v>
      </c>
      <c r="BI70" s="5">
        <f>P_R[[#This Row],[19+]]-P_R[[#This Row],[20+]]</f>
        <v>1.0999999999999998E-3</v>
      </c>
      <c r="BJ70" s="5">
        <f>P_R[[#This Row],[20+]]-P_R[[#This Row],[21+]]</f>
        <v>3.9000000000000005E-4</v>
      </c>
      <c r="BK70" s="5">
        <f>P_R[[#This Row],[21+]]-P_R[[#This Row],[22+]]</f>
        <v>1.0999999999999999E-4</v>
      </c>
      <c r="BL70" s="5">
        <f>P_R[[#This Row],[22+]]-P_R[[#This Row],[23+]]</f>
        <v>4.0000000000000003E-5</v>
      </c>
      <c r="BM70" s="5">
        <f>P_R[[#This Row],[23+]]-P_R[[#This Row],[24+]]</f>
        <v>0</v>
      </c>
      <c r="BN70" s="5">
        <f>P_R[[#This Row],[24+]]-P_R[[#This Row],[25+]]</f>
        <v>0</v>
      </c>
      <c r="BO70" s="5">
        <f>P_R[[#This Row],[25+]]-P_R[[#This Row],[26+]]</f>
        <v>0</v>
      </c>
      <c r="BP70" s="5">
        <f>P_R[[#This Row],[26+]]-P_R[[#This Row],[27+]]</f>
        <v>0</v>
      </c>
      <c r="BQ70" s="5">
        <f>P_R[[#This Row],[27+]]-P_R[[#This Row],[28+]]</f>
        <v>0</v>
      </c>
      <c r="BR70" s="5">
        <f>P_R[[#This Row],[28+]]-P_R[[#This Row],[29+]]</f>
        <v>0</v>
      </c>
      <c r="BS70" s="5">
        <f>P_R[[#This Row],[29+]]-P_R[[#This Row],[30+]]</f>
        <v>0</v>
      </c>
      <c r="BT70" s="5">
        <f>P_R[[#This Row],[30+]]-P_R[[#This Row],[31+]]</f>
        <v>0</v>
      </c>
      <c r="BU70" s="5">
        <f>P_R[[#This Row],[31+]]-P_R[[#This Row],[32+]]</f>
        <v>0</v>
      </c>
      <c r="BV70" s="5">
        <f>P_R[[#This Row],[32+]]-P_R[[#This Row],[33+]]</f>
        <v>0</v>
      </c>
      <c r="BW70" s="5">
        <f>P_R[[#This Row],[33+]]-P_R[[#This Row],[34+]]</f>
        <v>0</v>
      </c>
      <c r="BX70" s="5">
        <f>P_R[[#This Row],[34+]]-P_R[[#This Row],[35+]]</f>
        <v>0</v>
      </c>
      <c r="BY70" s="5">
        <f>P_R[[#This Row],[35+]]-P_R[[#This Row],[36+]]</f>
        <v>0</v>
      </c>
      <c r="BZ70" s="5">
        <f>P_R[[#This Row],[36+]]-P_R[[#This Row],[37+]]</f>
        <v>0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22400790</v>
      </c>
      <c r="B71" t="s">
        <v>80</v>
      </c>
      <c r="C71" t="s">
        <v>143</v>
      </c>
      <c r="D71" s="11">
        <v>0.8125</v>
      </c>
      <c r="E71" s="9" t="str">
        <f>HYPERLINK("https://www.nba.com/stats/player/1629048/boxscores-traditional", "Goga Bitadze")</f>
        <v>Goga Bitadze</v>
      </c>
      <c r="F71">
        <v>10</v>
      </c>
      <c r="G71" s="4">
        <v>6.0659999999999998</v>
      </c>
      <c r="H71" s="3">
        <v>0.62929999999999997</v>
      </c>
      <c r="I71" s="3">
        <v>0.56355999999999995</v>
      </c>
      <c r="J71" s="3">
        <v>0.5</v>
      </c>
      <c r="K71" s="3">
        <v>0.43643999999999999</v>
      </c>
      <c r="L71" s="3">
        <v>0.37069999999999997</v>
      </c>
      <c r="M71" s="3">
        <v>0.31207000000000001</v>
      </c>
      <c r="N71" s="3">
        <v>0.25463000000000002</v>
      </c>
      <c r="O71" s="3">
        <v>0.20610999999999999</v>
      </c>
      <c r="P71" s="3">
        <v>0.16109000000000001</v>
      </c>
      <c r="Q71" s="3">
        <v>0.12506999999999999</v>
      </c>
      <c r="R71" s="3">
        <v>9.3420000000000003E-2</v>
      </c>
      <c r="S71" s="3">
        <v>6.9440000000000002E-2</v>
      </c>
      <c r="T71" s="3">
        <v>4.947E-2</v>
      </c>
      <c r="U71" s="3">
        <v>3.5150000000000001E-2</v>
      </c>
      <c r="V71" s="3">
        <v>2.385E-2</v>
      </c>
      <c r="W71" s="3">
        <v>1.618E-2</v>
      </c>
      <c r="X71" s="3">
        <v>1.044E-2</v>
      </c>
      <c r="Y71" s="3">
        <v>6.7600000000000004E-3</v>
      </c>
      <c r="Z71" s="3">
        <v>4.15E-3</v>
      </c>
      <c r="AA71" s="3">
        <v>2.5600000000000002E-3</v>
      </c>
      <c r="AB71" s="3">
        <v>1.49E-3</v>
      </c>
      <c r="AC71" s="3">
        <v>8.7000000000000001E-4</v>
      </c>
      <c r="AD71" s="3">
        <v>4.8000000000000001E-4</v>
      </c>
      <c r="AE71" s="3">
        <v>2.7E-4</v>
      </c>
      <c r="AF71" s="3">
        <v>1.3999999999999999E-4</v>
      </c>
      <c r="AG71" s="3">
        <v>8.0000000000000007E-5</v>
      </c>
      <c r="AH71" s="3">
        <v>4.0000000000000003E-5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P_R[[#This Row],[8+]]-P_R[[#This Row],[9+]]</f>
        <v>6.5740000000000021E-2</v>
      </c>
      <c r="AY71" s="5">
        <f>P_R[[#This Row],[9+]]-P_R[[#This Row],[10+]]</f>
        <v>6.355999999999995E-2</v>
      </c>
      <c r="AZ71" s="5">
        <f>P_R[[#This Row],[10+]]-P_R[[#This Row],[11+]]</f>
        <v>6.3560000000000005E-2</v>
      </c>
      <c r="BA71" s="5">
        <f>P_R[[#This Row],[11+]]-P_R[[#This Row],[12+]]</f>
        <v>6.5740000000000021E-2</v>
      </c>
      <c r="BB71" s="5">
        <f>P_R[[#This Row],[12+]]-P_R[[#This Row],[13+]]</f>
        <v>5.862999999999996E-2</v>
      </c>
      <c r="BC71" s="5">
        <f>P_R[[#This Row],[13+]]-P_R[[#This Row],[14+]]</f>
        <v>5.7439999999999991E-2</v>
      </c>
      <c r="BD71" s="5">
        <f>P_R[[#This Row],[14+]]-P_R[[#This Row],[15+]]</f>
        <v>4.8520000000000035E-2</v>
      </c>
      <c r="BE71" s="5">
        <f>P_R[[#This Row],[15+]]-P_R[[#This Row],[16+]]</f>
        <v>4.5019999999999977E-2</v>
      </c>
      <c r="BF71" s="5">
        <f>P_R[[#This Row],[16+]]-P_R[[#This Row],[17+]]</f>
        <v>3.6020000000000024E-2</v>
      </c>
      <c r="BG71" s="5">
        <f>P_R[[#This Row],[17+]]-P_R[[#This Row],[18+]]</f>
        <v>3.1649999999999984E-2</v>
      </c>
      <c r="BH71" s="5">
        <f>P_R[[#This Row],[18+]]-P_R[[#This Row],[19+]]</f>
        <v>2.3980000000000001E-2</v>
      </c>
      <c r="BI71" s="5">
        <f>P_R[[#This Row],[19+]]-P_R[[#This Row],[20+]]</f>
        <v>1.9970000000000002E-2</v>
      </c>
      <c r="BJ71" s="5">
        <f>P_R[[#This Row],[20+]]-P_R[[#This Row],[21+]]</f>
        <v>1.4319999999999999E-2</v>
      </c>
      <c r="BK71" s="5">
        <f>P_R[[#This Row],[21+]]-P_R[[#This Row],[22+]]</f>
        <v>1.1300000000000001E-2</v>
      </c>
      <c r="BL71" s="5">
        <f>P_R[[#This Row],[22+]]-P_R[[#This Row],[23+]]</f>
        <v>7.6699999999999997E-3</v>
      </c>
      <c r="BM71" s="5">
        <f>P_R[[#This Row],[23+]]-P_R[[#This Row],[24+]]</f>
        <v>5.7400000000000003E-3</v>
      </c>
      <c r="BN71" s="5">
        <f>P_R[[#This Row],[24+]]-P_R[[#This Row],[25+]]</f>
        <v>3.6799999999999992E-3</v>
      </c>
      <c r="BO71" s="5">
        <f>P_R[[#This Row],[25+]]-P_R[[#This Row],[26+]]</f>
        <v>2.6100000000000003E-3</v>
      </c>
      <c r="BP71" s="5">
        <f>P_R[[#This Row],[26+]]-P_R[[#This Row],[27+]]</f>
        <v>1.5899999999999998E-3</v>
      </c>
      <c r="BQ71" s="5">
        <f>P_R[[#This Row],[27+]]-P_R[[#This Row],[28+]]</f>
        <v>1.0700000000000002E-3</v>
      </c>
      <c r="BR71" s="5">
        <f>P_R[[#This Row],[28+]]-P_R[[#This Row],[29+]]</f>
        <v>6.2E-4</v>
      </c>
      <c r="BS71" s="5">
        <f>P_R[[#This Row],[29+]]-P_R[[#This Row],[30+]]</f>
        <v>3.8999999999999999E-4</v>
      </c>
      <c r="BT71" s="5">
        <f>P_R[[#This Row],[30+]]-P_R[[#This Row],[31+]]</f>
        <v>2.1000000000000001E-4</v>
      </c>
      <c r="BU71" s="5">
        <f>P_R[[#This Row],[31+]]-P_R[[#This Row],[32+]]</f>
        <v>1.3000000000000002E-4</v>
      </c>
      <c r="BV71" s="5">
        <f>P_R[[#This Row],[32+]]-P_R[[#This Row],[33+]]</f>
        <v>5.9999999999999981E-5</v>
      </c>
      <c r="BW71" s="5">
        <f>P_R[[#This Row],[33+]]-P_R[[#This Row],[34+]]</f>
        <v>4.0000000000000003E-5</v>
      </c>
      <c r="BX71" s="5">
        <f>P_R[[#This Row],[34+]]-P_R[[#This Row],[35+]]</f>
        <v>4.0000000000000003E-5</v>
      </c>
      <c r="BY71" s="5">
        <f>P_R[[#This Row],[35+]]-P_R[[#This Row],[36+]]</f>
        <v>0</v>
      </c>
      <c r="BZ71" s="5">
        <f>P_R[[#This Row],[36+]]-P_R[[#This Row],[37+]]</f>
        <v>0</v>
      </c>
      <c r="CA71" s="5">
        <f>P_R[[#This Row],[37+]]-P_R[[#This Row],[38+]]</f>
        <v>0</v>
      </c>
      <c r="CB71" s="5">
        <f>P_R[[#This Row],[38+]]-P_R[[#This Row],[39+]]</f>
        <v>0</v>
      </c>
      <c r="CC71" s="5">
        <f>P_R[[#This Row],[39+]]-P_R[[#This Row],[40+]]</f>
        <v>0</v>
      </c>
      <c r="CD71" s="5">
        <f>P_R[[#This Row],[40+]]-P_R[[#This Row],[41+]]</f>
        <v>0</v>
      </c>
      <c r="CE71" s="5">
        <f>P_R[[#This Row],[41+]]-P_R[[#This Row],[42+]]</f>
        <v>0</v>
      </c>
      <c r="CF71" s="5">
        <f>P_R[[#This Row],[42+]]-P_R[[#This Row],[43+]]</f>
        <v>0</v>
      </c>
      <c r="CG71" s="5">
        <f>P_R[[#This Row],[43+]]-P_R[[#This Row],[44+]]</f>
        <v>0</v>
      </c>
      <c r="CH71" s="5">
        <f>P_R[[#This Row],[44+]]-P_R[[#This Row],[45+]]</f>
        <v>0</v>
      </c>
      <c r="CI71" s="5">
        <f>P_R[[#This Row],[45+]]-P_R[[#This Row],[46+]]</f>
        <v>0</v>
      </c>
      <c r="CJ71" s="5">
        <f>P_R[[#This Row],[46+]]-P_R[[#This Row],[47+]]</f>
        <v>0</v>
      </c>
      <c r="CK71" s="5">
        <f>P_R[[#This Row],[47+]]-P_R[[#This Row],[48+]]</f>
        <v>0</v>
      </c>
      <c r="CL71" s="5">
        <f>P_R[[#This Row],[48+]]-P_R[[#This Row],[49+]]</f>
        <v>0</v>
      </c>
    </row>
    <row r="72" spans="1:90" x14ac:dyDescent="0.25">
      <c r="A72" s="10">
        <v>22400790</v>
      </c>
      <c r="B72" t="s">
        <v>80</v>
      </c>
      <c r="C72" t="s">
        <v>143</v>
      </c>
      <c r="D72" s="11">
        <v>0.8125</v>
      </c>
      <c r="E72" s="9" t="str">
        <f>HYPERLINK("https://www.nba.com/stats/player/1630243/boxscores-traditional", "Trevelin Queen")</f>
        <v>Trevelin Queen</v>
      </c>
      <c r="F72">
        <v>8.6</v>
      </c>
      <c r="G72" s="4">
        <v>2.871</v>
      </c>
      <c r="H72" s="3">
        <v>0.58316999999999997</v>
      </c>
      <c r="I72" s="3">
        <v>0.44433</v>
      </c>
      <c r="J72" s="3">
        <v>0.31207000000000001</v>
      </c>
      <c r="K72" s="3">
        <v>0.20044999999999999</v>
      </c>
      <c r="L72" s="3">
        <v>0.11899999999999999</v>
      </c>
      <c r="M72" s="3">
        <v>6.3009999999999997E-2</v>
      </c>
      <c r="N72" s="3">
        <v>3.005E-2</v>
      </c>
      <c r="O72" s="3">
        <v>1.2869999999999999E-2</v>
      </c>
      <c r="P72" s="3">
        <v>4.9399999999999999E-3</v>
      </c>
      <c r="Q72" s="3">
        <v>1.6900000000000001E-3</v>
      </c>
      <c r="R72" s="3">
        <v>5.4000000000000001E-4</v>
      </c>
      <c r="S72" s="3">
        <v>1.4999999999999999E-4</v>
      </c>
      <c r="T72" s="3">
        <v>4.0000000000000003E-5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P_R[[#This Row],[8+]]-P_R[[#This Row],[9+]]</f>
        <v>0.13883999999999996</v>
      </c>
      <c r="AY72" s="5">
        <f>P_R[[#This Row],[9+]]-P_R[[#This Row],[10+]]</f>
        <v>0.13225999999999999</v>
      </c>
      <c r="AZ72" s="5">
        <f>P_R[[#This Row],[10+]]-P_R[[#This Row],[11+]]</f>
        <v>0.11162000000000002</v>
      </c>
      <c r="BA72" s="5">
        <f>P_R[[#This Row],[11+]]-P_R[[#This Row],[12+]]</f>
        <v>8.1449999999999995E-2</v>
      </c>
      <c r="BB72" s="5">
        <f>P_R[[#This Row],[12+]]-P_R[[#This Row],[13+]]</f>
        <v>5.5989999999999998E-2</v>
      </c>
      <c r="BC72" s="5">
        <f>P_R[[#This Row],[13+]]-P_R[[#This Row],[14+]]</f>
        <v>3.2959999999999996E-2</v>
      </c>
      <c r="BD72" s="5">
        <f>P_R[[#This Row],[14+]]-P_R[[#This Row],[15+]]</f>
        <v>1.7180000000000001E-2</v>
      </c>
      <c r="BE72" s="5">
        <f>P_R[[#This Row],[15+]]-P_R[[#This Row],[16+]]</f>
        <v>7.9299999999999995E-3</v>
      </c>
      <c r="BF72" s="5">
        <f>P_R[[#This Row],[16+]]-P_R[[#This Row],[17+]]</f>
        <v>3.2499999999999999E-3</v>
      </c>
      <c r="BG72" s="5">
        <f>P_R[[#This Row],[17+]]-P_R[[#This Row],[18+]]</f>
        <v>1.15E-3</v>
      </c>
      <c r="BH72" s="5">
        <f>P_R[[#This Row],[18+]]-P_R[[#This Row],[19+]]</f>
        <v>3.9000000000000005E-4</v>
      </c>
      <c r="BI72" s="5">
        <f>P_R[[#This Row],[19+]]-P_R[[#This Row],[20+]]</f>
        <v>1.0999999999999999E-4</v>
      </c>
      <c r="BJ72" s="5">
        <f>P_R[[#This Row],[20+]]-P_R[[#This Row],[21+]]</f>
        <v>4.0000000000000003E-5</v>
      </c>
      <c r="BK72" s="5">
        <f>P_R[[#This Row],[21+]]-P_R[[#This Row],[22+]]</f>
        <v>0</v>
      </c>
      <c r="BL72" s="5">
        <f>P_R[[#This Row],[22+]]-P_R[[#This Row],[23+]]</f>
        <v>0</v>
      </c>
      <c r="BM72" s="5">
        <f>P_R[[#This Row],[23+]]-P_R[[#This Row],[24+]]</f>
        <v>0</v>
      </c>
      <c r="BN72" s="5">
        <f>P_R[[#This Row],[24+]]-P_R[[#This Row],[25+]]</f>
        <v>0</v>
      </c>
      <c r="BO72" s="5">
        <f>P_R[[#This Row],[25+]]-P_R[[#This Row],[26+]]</f>
        <v>0</v>
      </c>
      <c r="BP72" s="5">
        <f>P_R[[#This Row],[26+]]-P_R[[#This Row],[27+]]</f>
        <v>0</v>
      </c>
      <c r="BQ72" s="5">
        <f>P_R[[#This Row],[27+]]-P_R[[#This Row],[28+]]</f>
        <v>0</v>
      </c>
      <c r="BR72" s="5">
        <f>P_R[[#This Row],[28+]]-P_R[[#This Row],[29+]]</f>
        <v>0</v>
      </c>
      <c r="BS72" s="5">
        <f>P_R[[#This Row],[29+]]-P_R[[#This Row],[30+]]</f>
        <v>0</v>
      </c>
      <c r="BT72" s="5">
        <f>P_R[[#This Row],[30+]]-P_R[[#This Row],[31+]]</f>
        <v>0</v>
      </c>
      <c r="BU72" s="5">
        <f>P_R[[#This Row],[31+]]-P_R[[#This Row],[32+]]</f>
        <v>0</v>
      </c>
      <c r="BV72" s="5">
        <f>P_R[[#This Row],[32+]]-P_R[[#This Row],[33+]]</f>
        <v>0</v>
      </c>
      <c r="BW72" s="5">
        <f>P_R[[#This Row],[33+]]-P_R[[#This Row],[34+]]</f>
        <v>0</v>
      </c>
      <c r="BX72" s="5">
        <f>P_R[[#This Row],[34+]]-P_R[[#This Row],[35+]]</f>
        <v>0</v>
      </c>
      <c r="BY72" s="5">
        <f>P_R[[#This Row],[35+]]-P_R[[#This Row],[36+]]</f>
        <v>0</v>
      </c>
      <c r="BZ72" s="5">
        <f>P_R[[#This Row],[36+]]-P_R[[#This Row],[37+]]</f>
        <v>0</v>
      </c>
      <c r="CA72" s="5">
        <f>P_R[[#This Row],[37+]]-P_R[[#This Row],[38+]]</f>
        <v>0</v>
      </c>
      <c r="CB72" s="5">
        <f>P_R[[#This Row],[38+]]-P_R[[#This Row],[39+]]</f>
        <v>0</v>
      </c>
      <c r="CC72" s="5">
        <f>P_R[[#This Row],[39+]]-P_R[[#This Row],[40+]]</f>
        <v>0</v>
      </c>
      <c r="CD72" s="5">
        <f>P_R[[#This Row],[40+]]-P_R[[#This Row],[41+]]</f>
        <v>0</v>
      </c>
      <c r="CE72" s="5">
        <f>P_R[[#This Row],[41+]]-P_R[[#This Row],[42+]]</f>
        <v>0</v>
      </c>
      <c r="CF72" s="5">
        <f>P_R[[#This Row],[42+]]-P_R[[#This Row],[43+]]</f>
        <v>0</v>
      </c>
      <c r="CG72" s="5">
        <f>P_R[[#This Row],[43+]]-P_R[[#This Row],[44+]]</f>
        <v>0</v>
      </c>
      <c r="CH72" s="5">
        <f>P_R[[#This Row],[44+]]-P_R[[#This Row],[45+]]</f>
        <v>0</v>
      </c>
      <c r="CI72" s="5">
        <f>P_R[[#This Row],[45+]]-P_R[[#This Row],[46+]]</f>
        <v>0</v>
      </c>
      <c r="CJ72" s="5">
        <f>P_R[[#This Row],[46+]]-P_R[[#This Row],[47+]]</f>
        <v>0</v>
      </c>
      <c r="CK72" s="5">
        <f>P_R[[#This Row],[47+]]-P_R[[#This Row],[48+]]</f>
        <v>0</v>
      </c>
      <c r="CL72" s="5">
        <f>P_R[[#This Row],[48+]]-P_R[[#This Row],[49+]]</f>
        <v>0</v>
      </c>
    </row>
    <row r="73" spans="1:90" x14ac:dyDescent="0.25">
      <c r="A73" s="10">
        <v>22400790</v>
      </c>
      <c r="B73" t="s">
        <v>80</v>
      </c>
      <c r="C73" t="s">
        <v>143</v>
      </c>
      <c r="D73" s="11">
        <v>0.8125</v>
      </c>
      <c r="E73" s="9" t="str">
        <f>HYPERLINK("https://www.nba.com/stats/player/1628371/boxscores-traditional", "Jonathan Isaac")</f>
        <v>Jonathan Isaac</v>
      </c>
      <c r="F73">
        <v>9.4</v>
      </c>
      <c r="G73" s="4">
        <v>6.8</v>
      </c>
      <c r="H73" s="3">
        <v>0.58316999999999997</v>
      </c>
      <c r="I73" s="3">
        <v>0.52392000000000005</v>
      </c>
      <c r="J73" s="3">
        <v>0.46414</v>
      </c>
      <c r="K73" s="3">
        <v>0.40516999999999997</v>
      </c>
      <c r="L73" s="3">
        <v>0.35197000000000001</v>
      </c>
      <c r="M73" s="3">
        <v>0.29805999999999999</v>
      </c>
      <c r="N73" s="3">
        <v>0.24825</v>
      </c>
      <c r="O73" s="3">
        <v>0.20610999999999999</v>
      </c>
      <c r="P73" s="3">
        <v>0.16602</v>
      </c>
      <c r="Q73" s="3">
        <v>0.13136</v>
      </c>
      <c r="R73" s="3">
        <v>0.10383000000000001</v>
      </c>
      <c r="S73" s="3">
        <v>7.9269999999999993E-2</v>
      </c>
      <c r="T73" s="3">
        <v>5.9380000000000002E-2</v>
      </c>
      <c r="U73" s="3">
        <v>4.3630000000000002E-2</v>
      </c>
      <c r="V73" s="3">
        <v>3.2160000000000001E-2</v>
      </c>
      <c r="W73" s="3">
        <v>2.2749999999999999E-2</v>
      </c>
      <c r="X73" s="3">
        <v>1.5779999999999999E-2</v>
      </c>
      <c r="Y73" s="3">
        <v>1.1010000000000001E-2</v>
      </c>
      <c r="Z73" s="3">
        <v>7.3400000000000002E-3</v>
      </c>
      <c r="AA73" s="3">
        <v>4.7999999999999996E-3</v>
      </c>
      <c r="AB73" s="3">
        <v>3.0699999999999998E-3</v>
      </c>
      <c r="AC73" s="3">
        <v>1.99E-3</v>
      </c>
      <c r="AD73" s="3">
        <v>1.2199999999999999E-3</v>
      </c>
      <c r="AE73" s="3">
        <v>7.3999999999999999E-4</v>
      </c>
      <c r="AF73" s="3">
        <v>4.4999999999999999E-4</v>
      </c>
      <c r="AG73" s="3">
        <v>2.5999999999999998E-4</v>
      </c>
      <c r="AH73" s="3">
        <v>1.4999999999999999E-4</v>
      </c>
      <c r="AI73" s="3">
        <v>8.0000000000000007E-5</v>
      </c>
      <c r="AJ73" s="3">
        <v>5.0000000000000002E-5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P_R[[#This Row],[8+]]-P_R[[#This Row],[9+]]</f>
        <v>5.9249999999999914E-2</v>
      </c>
      <c r="AY73" s="5">
        <f>P_R[[#This Row],[9+]]-P_R[[#This Row],[10+]]</f>
        <v>5.9780000000000055E-2</v>
      </c>
      <c r="AZ73" s="5">
        <f>P_R[[#This Row],[10+]]-P_R[[#This Row],[11+]]</f>
        <v>5.8970000000000022E-2</v>
      </c>
      <c r="BA73" s="5">
        <f>P_R[[#This Row],[11+]]-P_R[[#This Row],[12+]]</f>
        <v>5.319999999999997E-2</v>
      </c>
      <c r="BB73" s="5">
        <f>P_R[[#This Row],[12+]]-P_R[[#This Row],[13+]]</f>
        <v>5.3910000000000013E-2</v>
      </c>
      <c r="BC73" s="5">
        <f>P_R[[#This Row],[13+]]-P_R[[#This Row],[14+]]</f>
        <v>4.9809999999999993E-2</v>
      </c>
      <c r="BD73" s="5">
        <f>P_R[[#This Row],[14+]]-P_R[[#This Row],[15+]]</f>
        <v>4.2140000000000011E-2</v>
      </c>
      <c r="BE73" s="5">
        <f>P_R[[#This Row],[15+]]-P_R[[#This Row],[16+]]</f>
        <v>4.0089999999999987E-2</v>
      </c>
      <c r="BF73" s="5">
        <f>P_R[[#This Row],[16+]]-P_R[[#This Row],[17+]]</f>
        <v>3.4659999999999996E-2</v>
      </c>
      <c r="BG73" s="5">
        <f>P_R[[#This Row],[17+]]-P_R[[#This Row],[18+]]</f>
        <v>2.7529999999999999E-2</v>
      </c>
      <c r="BH73" s="5">
        <f>P_R[[#This Row],[18+]]-P_R[[#This Row],[19+]]</f>
        <v>2.4560000000000012E-2</v>
      </c>
      <c r="BI73" s="5">
        <f>P_R[[#This Row],[19+]]-P_R[[#This Row],[20+]]</f>
        <v>1.9889999999999991E-2</v>
      </c>
      <c r="BJ73" s="5">
        <f>P_R[[#This Row],[20+]]-P_R[[#This Row],[21+]]</f>
        <v>1.575E-2</v>
      </c>
      <c r="BK73" s="5">
        <f>P_R[[#This Row],[21+]]-P_R[[#This Row],[22+]]</f>
        <v>1.1470000000000001E-2</v>
      </c>
      <c r="BL73" s="5">
        <f>P_R[[#This Row],[22+]]-P_R[[#This Row],[23+]]</f>
        <v>9.4100000000000017E-3</v>
      </c>
      <c r="BM73" s="5">
        <f>P_R[[#This Row],[23+]]-P_R[[#This Row],[24+]]</f>
        <v>6.9700000000000005E-3</v>
      </c>
      <c r="BN73" s="5">
        <f>P_R[[#This Row],[24+]]-P_R[[#This Row],[25+]]</f>
        <v>4.7699999999999982E-3</v>
      </c>
      <c r="BO73" s="5">
        <f>P_R[[#This Row],[25+]]-P_R[[#This Row],[26+]]</f>
        <v>3.6700000000000005E-3</v>
      </c>
      <c r="BP73" s="5">
        <f>P_R[[#This Row],[26+]]-P_R[[#This Row],[27+]]</f>
        <v>2.5400000000000006E-3</v>
      </c>
      <c r="BQ73" s="5">
        <f>P_R[[#This Row],[27+]]-P_R[[#This Row],[28+]]</f>
        <v>1.7299999999999998E-3</v>
      </c>
      <c r="BR73" s="5">
        <f>P_R[[#This Row],[28+]]-P_R[[#This Row],[29+]]</f>
        <v>1.0799999999999998E-3</v>
      </c>
      <c r="BS73" s="5">
        <f>P_R[[#This Row],[29+]]-P_R[[#This Row],[30+]]</f>
        <v>7.7000000000000007E-4</v>
      </c>
      <c r="BT73" s="5">
        <f>P_R[[#This Row],[30+]]-P_R[[#This Row],[31+]]</f>
        <v>4.7999999999999996E-4</v>
      </c>
      <c r="BU73" s="5">
        <f>P_R[[#This Row],[31+]]-P_R[[#This Row],[32+]]</f>
        <v>2.9E-4</v>
      </c>
      <c r="BV73" s="5">
        <f>P_R[[#This Row],[32+]]-P_R[[#This Row],[33+]]</f>
        <v>1.9000000000000001E-4</v>
      </c>
      <c r="BW73" s="5">
        <f>P_R[[#This Row],[33+]]-P_R[[#This Row],[34+]]</f>
        <v>1.0999999999999999E-4</v>
      </c>
      <c r="BX73" s="5">
        <f>P_R[[#This Row],[34+]]-P_R[[#This Row],[35+]]</f>
        <v>6.999999999999998E-5</v>
      </c>
      <c r="BY73" s="5">
        <f>P_R[[#This Row],[35+]]-P_R[[#This Row],[36+]]</f>
        <v>3.0000000000000004E-5</v>
      </c>
      <c r="BZ73" s="5">
        <f>P_R[[#This Row],[36+]]-P_R[[#This Row],[37+]]</f>
        <v>5.0000000000000002E-5</v>
      </c>
      <c r="CA73" s="5">
        <f>P_R[[#This Row],[37+]]-P_R[[#This Row],[38+]]</f>
        <v>0</v>
      </c>
      <c r="CB73" s="5">
        <f>P_R[[#This Row],[38+]]-P_R[[#This Row],[39+]]</f>
        <v>0</v>
      </c>
      <c r="CC73" s="5">
        <f>P_R[[#This Row],[39+]]-P_R[[#This Row],[40+]]</f>
        <v>0</v>
      </c>
      <c r="CD73" s="5">
        <f>P_R[[#This Row],[40+]]-P_R[[#This Row],[41+]]</f>
        <v>0</v>
      </c>
      <c r="CE73" s="5">
        <f>P_R[[#This Row],[41+]]-P_R[[#This Row],[42+]]</f>
        <v>0</v>
      </c>
      <c r="CF73" s="5">
        <f>P_R[[#This Row],[42+]]-P_R[[#This Row],[43+]]</f>
        <v>0</v>
      </c>
      <c r="CG73" s="5">
        <f>P_R[[#This Row],[43+]]-P_R[[#This Row],[44+]]</f>
        <v>0</v>
      </c>
      <c r="CH73" s="5">
        <f>P_R[[#This Row],[44+]]-P_R[[#This Row],[45+]]</f>
        <v>0</v>
      </c>
      <c r="CI73" s="5">
        <f>P_R[[#This Row],[45+]]-P_R[[#This Row],[46+]]</f>
        <v>0</v>
      </c>
      <c r="CJ73" s="5">
        <f>P_R[[#This Row],[46+]]-P_R[[#This Row],[47+]]</f>
        <v>0</v>
      </c>
      <c r="CK73" s="5">
        <f>P_R[[#This Row],[47+]]-P_R[[#This Row],[48+]]</f>
        <v>0</v>
      </c>
      <c r="CL73" s="5">
        <f>P_R[[#This Row],[48+]]-P_R[[#This Row],[49+]]</f>
        <v>0</v>
      </c>
    </row>
    <row r="74" spans="1:90" x14ac:dyDescent="0.25">
      <c r="A74" s="10">
        <v>22400790</v>
      </c>
      <c r="B74" t="s">
        <v>80</v>
      </c>
      <c r="C74" t="s">
        <v>143</v>
      </c>
      <c r="D74" s="11">
        <v>0.8125</v>
      </c>
      <c r="E74" s="9" t="str">
        <f>HYPERLINK("https://www.nba.com/stats/player/203484/boxscores-traditional", "Kentavious Caldwell-Pope")</f>
        <v>Kentavious Caldwell-Pope</v>
      </c>
      <c r="F74">
        <v>8</v>
      </c>
      <c r="G74" s="4">
        <v>2.2800000000000002</v>
      </c>
      <c r="H74" s="3">
        <v>0.5</v>
      </c>
      <c r="I74" s="3">
        <v>0.32996999999999999</v>
      </c>
      <c r="J74" s="3">
        <v>0.18942999999999999</v>
      </c>
      <c r="K74" s="3">
        <v>9.3420000000000003E-2</v>
      </c>
      <c r="L74" s="3">
        <v>4.0059999999999998E-2</v>
      </c>
      <c r="M74" s="3">
        <v>1.426E-2</v>
      </c>
      <c r="N74" s="3">
        <v>4.2700000000000004E-3</v>
      </c>
      <c r="O74" s="3">
        <v>1.07E-3</v>
      </c>
      <c r="P74" s="3">
        <v>2.2000000000000001E-4</v>
      </c>
      <c r="Q74" s="3">
        <v>4.0000000000000003E-5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0.17003000000000001</v>
      </c>
      <c r="AY74" s="5">
        <f>P_R[[#This Row],[9+]]-P_R[[#This Row],[10+]]</f>
        <v>0.14054</v>
      </c>
      <c r="AZ74" s="5">
        <f>P_R[[#This Row],[10+]]-P_R[[#This Row],[11+]]</f>
        <v>9.6009999999999984E-2</v>
      </c>
      <c r="BA74" s="5">
        <f>P_R[[#This Row],[11+]]-P_R[[#This Row],[12+]]</f>
        <v>5.3360000000000005E-2</v>
      </c>
      <c r="BB74" s="5">
        <f>P_R[[#This Row],[12+]]-P_R[[#This Row],[13+]]</f>
        <v>2.5799999999999997E-2</v>
      </c>
      <c r="BC74" s="5">
        <f>P_R[[#This Row],[13+]]-P_R[[#This Row],[14+]]</f>
        <v>9.9899999999999989E-3</v>
      </c>
      <c r="BD74" s="5">
        <f>P_R[[#This Row],[14+]]-P_R[[#This Row],[15+]]</f>
        <v>3.2000000000000006E-3</v>
      </c>
      <c r="BE74" s="5">
        <f>P_R[[#This Row],[15+]]-P_R[[#This Row],[16+]]</f>
        <v>8.4999999999999995E-4</v>
      </c>
      <c r="BF74" s="5">
        <f>P_R[[#This Row],[16+]]-P_R[[#This Row],[17+]]</f>
        <v>1.8000000000000001E-4</v>
      </c>
      <c r="BG74" s="5">
        <f>P_R[[#This Row],[17+]]-P_R[[#This Row],[18+]]</f>
        <v>4.0000000000000003E-5</v>
      </c>
      <c r="BH74" s="5">
        <f>P_R[[#This Row],[18+]]-P_R[[#This Row],[19+]]</f>
        <v>0</v>
      </c>
      <c r="BI74" s="5">
        <f>P_R[[#This Row],[19+]]-P_R[[#This Row],[20+]]</f>
        <v>0</v>
      </c>
      <c r="BJ74" s="5">
        <f>P_R[[#This Row],[20+]]-P_R[[#This Row],[21+]]</f>
        <v>0</v>
      </c>
      <c r="BK74" s="5">
        <f>P_R[[#This Row],[21+]]-P_R[[#This Row],[22+]]</f>
        <v>0</v>
      </c>
      <c r="BL74" s="5">
        <f>P_R[[#This Row],[22+]]-P_R[[#This Row],[23+]]</f>
        <v>0</v>
      </c>
      <c r="BM74" s="5">
        <f>P_R[[#This Row],[23+]]-P_R[[#This Row],[24+]]</f>
        <v>0</v>
      </c>
      <c r="BN74" s="5">
        <f>P_R[[#This Row],[24+]]-P_R[[#This Row],[25+]]</f>
        <v>0</v>
      </c>
      <c r="BO74" s="5">
        <f>P_R[[#This Row],[25+]]-P_R[[#This Row],[26+]]</f>
        <v>0</v>
      </c>
      <c r="BP74" s="5">
        <f>P_R[[#This Row],[26+]]-P_R[[#This Row],[27+]]</f>
        <v>0</v>
      </c>
      <c r="BQ74" s="5">
        <f>P_R[[#This Row],[27+]]-P_R[[#This Row],[28+]]</f>
        <v>0</v>
      </c>
      <c r="BR74" s="5">
        <f>P_R[[#This Row],[28+]]-P_R[[#This Row],[29+]]</f>
        <v>0</v>
      </c>
      <c r="BS74" s="5">
        <f>P_R[[#This Row],[29+]]-P_R[[#This Row],[30+]]</f>
        <v>0</v>
      </c>
      <c r="BT74" s="5">
        <f>P_R[[#This Row],[30+]]-P_R[[#This Row],[31+]]</f>
        <v>0</v>
      </c>
      <c r="BU74" s="5">
        <f>P_R[[#This Row],[31+]]-P_R[[#This Row],[32+]]</f>
        <v>0</v>
      </c>
      <c r="BV74" s="5">
        <f>P_R[[#This Row],[32+]]-P_R[[#This Row],[33+]]</f>
        <v>0</v>
      </c>
      <c r="BW74" s="5">
        <f>P_R[[#This Row],[33+]]-P_R[[#This Row],[34+]]</f>
        <v>0</v>
      </c>
      <c r="BX74" s="5">
        <f>P_R[[#This Row],[34+]]-P_R[[#This Row],[35+]]</f>
        <v>0</v>
      </c>
      <c r="BY74" s="5">
        <f>P_R[[#This Row],[35+]]-P_R[[#This Row],[36+]]</f>
        <v>0</v>
      </c>
      <c r="BZ74" s="5">
        <f>P_R[[#This Row],[36+]]-P_R[[#This Row],[37+]]</f>
        <v>0</v>
      </c>
      <c r="CA74" s="5">
        <f>P_R[[#This Row],[37+]]-P_R[[#This Row],[38+]]</f>
        <v>0</v>
      </c>
      <c r="CB74" s="5">
        <f>P_R[[#This Row],[38+]]-P_R[[#This Row],[39+]]</f>
        <v>0</v>
      </c>
      <c r="CC74" s="5">
        <f>P_R[[#This Row],[39+]]-P_R[[#This Row],[40+]]</f>
        <v>0</v>
      </c>
      <c r="CD74" s="5">
        <f>P_R[[#This Row],[40+]]-P_R[[#This Row],[41+]]</f>
        <v>0</v>
      </c>
      <c r="CE74" s="5">
        <f>P_R[[#This Row],[41+]]-P_R[[#This Row],[42+]]</f>
        <v>0</v>
      </c>
      <c r="CF74" s="5">
        <f>P_R[[#This Row],[42+]]-P_R[[#This Row],[43+]]</f>
        <v>0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22400791</v>
      </c>
      <c r="B75" t="s">
        <v>132</v>
      </c>
      <c r="C75" t="s">
        <v>165</v>
      </c>
      <c r="D75" s="11">
        <v>0.8125</v>
      </c>
      <c r="E75" s="9" t="str">
        <f>HYPERLINK("https://www.nba.com/stats/player/1628386/boxscores-traditional", "Jarrett Allen")</f>
        <v>Jarrett Allen</v>
      </c>
      <c r="F75">
        <v>25.6</v>
      </c>
      <c r="G75" s="4">
        <v>5.3520000000000003</v>
      </c>
      <c r="H75" s="3">
        <v>0.99950000000000006</v>
      </c>
      <c r="I75" s="3">
        <v>0.99902999999999997</v>
      </c>
      <c r="J75" s="3">
        <v>0.99819000000000002</v>
      </c>
      <c r="K75" s="3">
        <v>0.99682999999999999</v>
      </c>
      <c r="L75" s="3">
        <v>0.99446000000000001</v>
      </c>
      <c r="M75" s="3">
        <v>0.99060999999999999</v>
      </c>
      <c r="N75" s="3">
        <v>0.98499999999999999</v>
      </c>
      <c r="O75" s="3">
        <v>0.97614999999999996</v>
      </c>
      <c r="P75" s="3">
        <v>0.96326999999999996</v>
      </c>
      <c r="Q75" s="3">
        <v>0.94630000000000003</v>
      </c>
      <c r="R75" s="3">
        <v>0.92220000000000002</v>
      </c>
      <c r="S75" s="3">
        <v>0.89065000000000005</v>
      </c>
      <c r="T75" s="3">
        <v>0.85314000000000001</v>
      </c>
      <c r="U75" s="3">
        <v>0.80510999999999999</v>
      </c>
      <c r="V75" s="3">
        <v>0.74856999999999996</v>
      </c>
      <c r="W75" s="3">
        <v>0.68793000000000004</v>
      </c>
      <c r="X75" s="3">
        <v>0.61790999999999996</v>
      </c>
      <c r="Y75" s="3">
        <v>0.54379999999999995</v>
      </c>
      <c r="Z75" s="3">
        <v>0.47210000000000002</v>
      </c>
      <c r="AA75" s="3">
        <v>0.39743000000000001</v>
      </c>
      <c r="AB75" s="3">
        <v>0.32635999999999998</v>
      </c>
      <c r="AC75" s="3">
        <v>0.26108999999999999</v>
      </c>
      <c r="AD75" s="3">
        <v>0.20610999999999999</v>
      </c>
      <c r="AE75" s="3">
        <v>0.15625</v>
      </c>
      <c r="AF75" s="3">
        <v>0.11507000000000001</v>
      </c>
      <c r="AG75" s="3">
        <v>8.3790000000000003E-2</v>
      </c>
      <c r="AH75" s="3">
        <v>5.8209999999999998E-2</v>
      </c>
      <c r="AI75" s="3">
        <v>3.9199999999999999E-2</v>
      </c>
      <c r="AJ75" s="3">
        <v>2.6190000000000001E-2</v>
      </c>
      <c r="AK75" s="3">
        <v>1.6590000000000001E-2</v>
      </c>
      <c r="AL75" s="3">
        <v>1.017E-2</v>
      </c>
      <c r="AM75" s="3">
        <v>6.2100000000000002E-3</v>
      </c>
      <c r="AN75" s="3">
        <v>3.5699999999999998E-3</v>
      </c>
      <c r="AO75" s="3">
        <v>1.99E-3</v>
      </c>
      <c r="AP75" s="3">
        <v>1.1100000000000001E-3</v>
      </c>
      <c r="AQ75" s="3">
        <v>5.8E-4</v>
      </c>
      <c r="AR75" s="3">
        <v>2.9E-4</v>
      </c>
      <c r="AS75" s="3">
        <v>1.4999999999999999E-4</v>
      </c>
      <c r="AT75" s="3">
        <v>6.9999999999999994E-5</v>
      </c>
      <c r="AU75" s="3">
        <v>0</v>
      </c>
      <c r="AV75" s="3">
        <v>0</v>
      </c>
      <c r="AW75" s="3">
        <v>0</v>
      </c>
      <c r="AX75" s="5">
        <f>P_R[[#This Row],[8+]]-P_R[[#This Row],[9+]]</f>
        <v>4.7000000000008146E-4</v>
      </c>
      <c r="AY75" s="5">
        <f>P_R[[#This Row],[9+]]-P_R[[#This Row],[10+]]</f>
        <v>8.399999999999519E-4</v>
      </c>
      <c r="AZ75" s="5">
        <f>P_R[[#This Row],[10+]]-P_R[[#This Row],[11+]]</f>
        <v>1.3600000000000279E-3</v>
      </c>
      <c r="BA75" s="5">
        <f>P_R[[#This Row],[11+]]-P_R[[#This Row],[12+]]</f>
        <v>2.3699999999999832E-3</v>
      </c>
      <c r="BB75" s="5">
        <f>P_R[[#This Row],[12+]]-P_R[[#This Row],[13+]]</f>
        <v>3.8500000000000201E-3</v>
      </c>
      <c r="BC75" s="5">
        <f>P_R[[#This Row],[13+]]-P_R[[#This Row],[14+]]</f>
        <v>5.6100000000000039E-3</v>
      </c>
      <c r="BD75" s="5">
        <f>P_R[[#This Row],[14+]]-P_R[[#This Row],[15+]]</f>
        <v>8.8500000000000245E-3</v>
      </c>
      <c r="BE75" s="5">
        <f>P_R[[#This Row],[15+]]-P_R[[#This Row],[16+]]</f>
        <v>1.2880000000000003E-2</v>
      </c>
      <c r="BF75" s="5">
        <f>P_R[[#This Row],[16+]]-P_R[[#This Row],[17+]]</f>
        <v>1.696999999999993E-2</v>
      </c>
      <c r="BG75" s="5">
        <f>P_R[[#This Row],[17+]]-P_R[[#This Row],[18+]]</f>
        <v>2.410000000000001E-2</v>
      </c>
      <c r="BH75" s="5">
        <f>P_R[[#This Row],[18+]]-P_R[[#This Row],[19+]]</f>
        <v>3.1549999999999967E-2</v>
      </c>
      <c r="BI75" s="5">
        <f>P_R[[#This Row],[19+]]-P_R[[#This Row],[20+]]</f>
        <v>3.7510000000000043E-2</v>
      </c>
      <c r="BJ75" s="5">
        <f>P_R[[#This Row],[20+]]-P_R[[#This Row],[21+]]</f>
        <v>4.8030000000000017E-2</v>
      </c>
      <c r="BK75" s="5">
        <f>P_R[[#This Row],[21+]]-P_R[[#This Row],[22+]]</f>
        <v>5.6540000000000035E-2</v>
      </c>
      <c r="BL75" s="5">
        <f>P_R[[#This Row],[22+]]-P_R[[#This Row],[23+]]</f>
        <v>6.0639999999999916E-2</v>
      </c>
      <c r="BM75" s="5">
        <f>P_R[[#This Row],[23+]]-P_R[[#This Row],[24+]]</f>
        <v>7.0020000000000082E-2</v>
      </c>
      <c r="BN75" s="5">
        <f>P_R[[#This Row],[24+]]-P_R[[#This Row],[25+]]</f>
        <v>7.4110000000000009E-2</v>
      </c>
      <c r="BO75" s="5">
        <f>P_R[[#This Row],[25+]]-P_R[[#This Row],[26+]]</f>
        <v>7.169999999999993E-2</v>
      </c>
      <c r="BP75" s="5">
        <f>P_R[[#This Row],[26+]]-P_R[[#This Row],[27+]]</f>
        <v>7.4670000000000014E-2</v>
      </c>
      <c r="BQ75" s="5">
        <f>P_R[[#This Row],[27+]]-P_R[[#This Row],[28+]]</f>
        <v>7.1070000000000022E-2</v>
      </c>
      <c r="BR75" s="5">
        <f>P_R[[#This Row],[28+]]-P_R[[#This Row],[29+]]</f>
        <v>6.5269999999999995E-2</v>
      </c>
      <c r="BS75" s="5">
        <f>P_R[[#This Row],[29+]]-P_R[[#This Row],[30+]]</f>
        <v>5.4980000000000001E-2</v>
      </c>
      <c r="BT75" s="5">
        <f>P_R[[#This Row],[30+]]-P_R[[#This Row],[31+]]</f>
        <v>4.9859999999999988E-2</v>
      </c>
      <c r="BU75" s="5">
        <f>P_R[[#This Row],[31+]]-P_R[[#This Row],[32+]]</f>
        <v>4.1179999999999994E-2</v>
      </c>
      <c r="BV75" s="5">
        <f>P_R[[#This Row],[32+]]-P_R[[#This Row],[33+]]</f>
        <v>3.1280000000000002E-2</v>
      </c>
      <c r="BW75" s="5">
        <f>P_R[[#This Row],[33+]]-P_R[[#This Row],[34+]]</f>
        <v>2.5580000000000006E-2</v>
      </c>
      <c r="BX75" s="5">
        <f>P_R[[#This Row],[34+]]-P_R[[#This Row],[35+]]</f>
        <v>1.9009999999999999E-2</v>
      </c>
      <c r="BY75" s="5">
        <f>P_R[[#This Row],[35+]]-P_R[[#This Row],[36+]]</f>
        <v>1.3009999999999997E-2</v>
      </c>
      <c r="BZ75" s="5">
        <f>P_R[[#This Row],[36+]]-P_R[[#This Row],[37+]]</f>
        <v>9.6000000000000009E-3</v>
      </c>
      <c r="CA75" s="5">
        <f>P_R[[#This Row],[37+]]-P_R[[#This Row],[38+]]</f>
        <v>6.4200000000000004E-3</v>
      </c>
      <c r="CB75" s="5">
        <f>P_R[[#This Row],[38+]]-P_R[[#This Row],[39+]]</f>
        <v>3.96E-3</v>
      </c>
      <c r="CC75" s="5">
        <f>P_R[[#This Row],[39+]]-P_R[[#This Row],[40+]]</f>
        <v>2.6400000000000004E-3</v>
      </c>
      <c r="CD75" s="5">
        <f>P_R[[#This Row],[40+]]-P_R[[#This Row],[41+]]</f>
        <v>1.5799999999999998E-3</v>
      </c>
      <c r="CE75" s="5">
        <f>P_R[[#This Row],[41+]]-P_R[[#This Row],[42+]]</f>
        <v>8.7999999999999992E-4</v>
      </c>
      <c r="CF75" s="5">
        <f>P_R[[#This Row],[42+]]-P_R[[#This Row],[43+]]</f>
        <v>5.3000000000000009E-4</v>
      </c>
      <c r="CG75" s="5">
        <f>P_R[[#This Row],[43+]]-P_R[[#This Row],[44+]]</f>
        <v>2.9E-4</v>
      </c>
      <c r="CH75" s="5">
        <f>P_R[[#This Row],[44+]]-P_R[[#This Row],[45+]]</f>
        <v>1.4000000000000001E-4</v>
      </c>
      <c r="CI75" s="5">
        <f>P_R[[#This Row],[45+]]-P_R[[#This Row],[46+]]</f>
        <v>7.9999999999999993E-5</v>
      </c>
      <c r="CJ75" s="5">
        <f>P_R[[#This Row],[46+]]-P_R[[#This Row],[47+]]</f>
        <v>6.9999999999999994E-5</v>
      </c>
      <c r="CK75" s="5">
        <f>P_R[[#This Row],[47+]]-P_R[[#This Row],[48+]]</f>
        <v>0</v>
      </c>
      <c r="CL75" s="5">
        <f>P_R[[#This Row],[48+]]-P_R[[#This Row],[49+]]</f>
        <v>0</v>
      </c>
    </row>
    <row r="76" spans="1:90" x14ac:dyDescent="0.25">
      <c r="A76" s="10">
        <v>22400791</v>
      </c>
      <c r="B76" t="s">
        <v>132</v>
      </c>
      <c r="C76" t="s">
        <v>165</v>
      </c>
      <c r="D76" s="11">
        <v>0.8125</v>
      </c>
      <c r="E76" s="9" t="str">
        <f>HYPERLINK("https://www.nba.com/stats/player/1629636/boxscores-traditional", "Darius Garland")</f>
        <v>Darius Garland</v>
      </c>
      <c r="F76">
        <v>23.4</v>
      </c>
      <c r="G76" s="4">
        <v>4.883</v>
      </c>
      <c r="H76" s="3">
        <v>0.99917999999999996</v>
      </c>
      <c r="I76" s="3">
        <v>0.99841000000000002</v>
      </c>
      <c r="J76" s="3">
        <v>0.99692999999999998</v>
      </c>
      <c r="K76" s="3">
        <v>0.99446000000000001</v>
      </c>
      <c r="L76" s="3">
        <v>0.99009999999999998</v>
      </c>
      <c r="M76" s="3">
        <v>0.98341000000000001</v>
      </c>
      <c r="N76" s="3">
        <v>0.97319999999999995</v>
      </c>
      <c r="O76" s="3">
        <v>0.95728000000000002</v>
      </c>
      <c r="P76" s="3">
        <v>0.93574000000000002</v>
      </c>
      <c r="Q76" s="3">
        <v>0.90490000000000004</v>
      </c>
      <c r="R76" s="3">
        <v>0.86650000000000005</v>
      </c>
      <c r="S76" s="3">
        <v>0.81594</v>
      </c>
      <c r="T76" s="3">
        <v>0.75804000000000005</v>
      </c>
      <c r="U76" s="3">
        <v>0.68793000000000004</v>
      </c>
      <c r="V76" s="3">
        <v>0.61409000000000002</v>
      </c>
      <c r="W76" s="3">
        <v>0.53188000000000002</v>
      </c>
      <c r="X76" s="3">
        <v>0.45223999999999998</v>
      </c>
      <c r="Y76" s="3">
        <v>0.37069999999999997</v>
      </c>
      <c r="Z76" s="3">
        <v>0.29805999999999999</v>
      </c>
      <c r="AA76" s="3">
        <v>0.22964999999999999</v>
      </c>
      <c r="AB76" s="3">
        <v>0.17360999999999999</v>
      </c>
      <c r="AC76" s="3">
        <v>0.12506999999999999</v>
      </c>
      <c r="AD76" s="3">
        <v>8.8510000000000005E-2</v>
      </c>
      <c r="AE76" s="3">
        <v>5.9380000000000002E-2</v>
      </c>
      <c r="AF76" s="3">
        <v>3.9199999999999999E-2</v>
      </c>
      <c r="AG76" s="3">
        <v>2.4420000000000001E-2</v>
      </c>
      <c r="AH76" s="3">
        <v>1.4999999999999999E-2</v>
      </c>
      <c r="AI76" s="3">
        <v>8.6599999999999993E-3</v>
      </c>
      <c r="AJ76" s="3">
        <v>4.9399999999999999E-3</v>
      </c>
      <c r="AK76" s="3">
        <v>2.64E-3</v>
      </c>
      <c r="AL76" s="3">
        <v>1.39E-3</v>
      </c>
      <c r="AM76" s="3">
        <v>7.1000000000000002E-4</v>
      </c>
      <c r="AN76" s="3">
        <v>3.4000000000000002E-4</v>
      </c>
      <c r="AO76" s="3">
        <v>1.6000000000000001E-4</v>
      </c>
      <c r="AP76" s="3">
        <v>6.9999999999999994E-5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P_R[[#This Row],[8+]]-P_R[[#This Row],[9+]]</f>
        <v>7.699999999999374E-4</v>
      </c>
      <c r="AY76" s="5">
        <f>P_R[[#This Row],[9+]]-P_R[[#This Row],[10+]]</f>
        <v>1.4800000000000368E-3</v>
      </c>
      <c r="AZ76" s="5">
        <f>P_R[[#This Row],[10+]]-P_R[[#This Row],[11+]]</f>
        <v>2.4699999999999722E-3</v>
      </c>
      <c r="BA76" s="5">
        <f>P_R[[#This Row],[11+]]-P_R[[#This Row],[12+]]</f>
        <v>4.3600000000000305E-3</v>
      </c>
      <c r="BB76" s="5">
        <f>P_R[[#This Row],[12+]]-P_R[[#This Row],[13+]]</f>
        <v>6.6899999999999737E-3</v>
      </c>
      <c r="BC76" s="5">
        <f>P_R[[#This Row],[13+]]-P_R[[#This Row],[14+]]</f>
        <v>1.0210000000000052E-2</v>
      </c>
      <c r="BD76" s="5">
        <f>P_R[[#This Row],[14+]]-P_R[[#This Row],[15+]]</f>
        <v>1.5919999999999934E-2</v>
      </c>
      <c r="BE76" s="5">
        <f>P_R[[#This Row],[15+]]-P_R[[#This Row],[16+]]</f>
        <v>2.1540000000000004E-2</v>
      </c>
      <c r="BF76" s="5">
        <f>P_R[[#This Row],[16+]]-P_R[[#This Row],[17+]]</f>
        <v>3.0839999999999979E-2</v>
      </c>
      <c r="BG76" s="5">
        <f>P_R[[#This Row],[17+]]-P_R[[#This Row],[18+]]</f>
        <v>3.839999999999999E-2</v>
      </c>
      <c r="BH76" s="5">
        <f>P_R[[#This Row],[18+]]-P_R[[#This Row],[19+]]</f>
        <v>5.0560000000000049E-2</v>
      </c>
      <c r="BI76" s="5">
        <f>P_R[[#This Row],[19+]]-P_R[[#This Row],[20+]]</f>
        <v>5.7899999999999952E-2</v>
      </c>
      <c r="BJ76" s="5">
        <f>P_R[[#This Row],[20+]]-P_R[[#This Row],[21+]]</f>
        <v>7.0110000000000006E-2</v>
      </c>
      <c r="BK76" s="5">
        <f>P_R[[#This Row],[21+]]-P_R[[#This Row],[22+]]</f>
        <v>7.3840000000000017E-2</v>
      </c>
      <c r="BL76" s="5">
        <f>P_R[[#This Row],[22+]]-P_R[[#This Row],[23+]]</f>
        <v>8.2210000000000005E-2</v>
      </c>
      <c r="BM76" s="5">
        <f>P_R[[#This Row],[23+]]-P_R[[#This Row],[24+]]</f>
        <v>7.9640000000000044E-2</v>
      </c>
      <c r="BN76" s="5">
        <f>P_R[[#This Row],[24+]]-P_R[[#This Row],[25+]]</f>
        <v>8.1540000000000001E-2</v>
      </c>
      <c r="BO76" s="5">
        <f>P_R[[#This Row],[25+]]-P_R[[#This Row],[26+]]</f>
        <v>7.2639999999999982E-2</v>
      </c>
      <c r="BP76" s="5">
        <f>P_R[[#This Row],[26+]]-P_R[[#This Row],[27+]]</f>
        <v>6.8409999999999999E-2</v>
      </c>
      <c r="BQ76" s="5">
        <f>P_R[[#This Row],[27+]]-P_R[[#This Row],[28+]]</f>
        <v>5.6040000000000006E-2</v>
      </c>
      <c r="BR76" s="5">
        <f>P_R[[#This Row],[28+]]-P_R[[#This Row],[29+]]</f>
        <v>4.854E-2</v>
      </c>
      <c r="BS76" s="5">
        <f>P_R[[#This Row],[29+]]-P_R[[#This Row],[30+]]</f>
        <v>3.6559999999999981E-2</v>
      </c>
      <c r="BT76" s="5">
        <f>P_R[[#This Row],[30+]]-P_R[[#This Row],[31+]]</f>
        <v>2.9130000000000003E-2</v>
      </c>
      <c r="BU76" s="5">
        <f>P_R[[#This Row],[31+]]-P_R[[#This Row],[32+]]</f>
        <v>2.0180000000000003E-2</v>
      </c>
      <c r="BV76" s="5">
        <f>P_R[[#This Row],[32+]]-P_R[[#This Row],[33+]]</f>
        <v>1.4779999999999998E-2</v>
      </c>
      <c r="BW76" s="5">
        <f>P_R[[#This Row],[33+]]-P_R[[#This Row],[34+]]</f>
        <v>9.4200000000000013E-3</v>
      </c>
      <c r="BX76" s="5">
        <f>P_R[[#This Row],[34+]]-P_R[[#This Row],[35+]]</f>
        <v>6.3400000000000001E-3</v>
      </c>
      <c r="BY76" s="5">
        <f>P_R[[#This Row],[35+]]-P_R[[#This Row],[36+]]</f>
        <v>3.7199999999999993E-3</v>
      </c>
      <c r="BZ76" s="5">
        <f>P_R[[#This Row],[36+]]-P_R[[#This Row],[37+]]</f>
        <v>2.3E-3</v>
      </c>
      <c r="CA76" s="5">
        <f>P_R[[#This Row],[37+]]-P_R[[#This Row],[38+]]</f>
        <v>1.25E-3</v>
      </c>
      <c r="CB76" s="5">
        <f>P_R[[#This Row],[38+]]-P_R[[#This Row],[39+]]</f>
        <v>6.7999999999999994E-4</v>
      </c>
      <c r="CC76" s="5">
        <f>P_R[[#This Row],[39+]]-P_R[[#This Row],[40+]]</f>
        <v>3.6999999999999999E-4</v>
      </c>
      <c r="CD76" s="5">
        <f>P_R[[#This Row],[40+]]-P_R[[#This Row],[41+]]</f>
        <v>1.8000000000000001E-4</v>
      </c>
      <c r="CE76" s="5">
        <f>P_R[[#This Row],[41+]]-P_R[[#This Row],[42+]]</f>
        <v>9.0000000000000019E-5</v>
      </c>
      <c r="CF76" s="5">
        <f>P_R[[#This Row],[42+]]-P_R[[#This Row],[43+]]</f>
        <v>6.9999999999999994E-5</v>
      </c>
      <c r="CG76" s="5">
        <f>P_R[[#This Row],[43+]]-P_R[[#This Row],[44+]]</f>
        <v>0</v>
      </c>
      <c r="CH76" s="5">
        <f>P_R[[#This Row],[44+]]-P_R[[#This Row],[45+]]</f>
        <v>0</v>
      </c>
      <c r="CI76" s="5">
        <f>P_R[[#This Row],[45+]]-P_R[[#This Row],[46+]]</f>
        <v>0</v>
      </c>
      <c r="CJ76" s="5">
        <f>P_R[[#This Row],[46+]]-P_R[[#This Row],[47+]]</f>
        <v>0</v>
      </c>
      <c r="CK76" s="5">
        <f>P_R[[#This Row],[47+]]-P_R[[#This Row],[48+]]</f>
        <v>0</v>
      </c>
      <c r="CL76" s="5">
        <f>P_R[[#This Row],[48+]]-P_R[[#This Row],[49+]]</f>
        <v>0</v>
      </c>
    </row>
    <row r="77" spans="1:90" x14ac:dyDescent="0.25">
      <c r="A77" s="10">
        <v>22400791</v>
      </c>
      <c r="B77" t="s">
        <v>132</v>
      </c>
      <c r="C77" t="s">
        <v>165</v>
      </c>
      <c r="D77" s="11">
        <v>0.8125</v>
      </c>
      <c r="E77" s="9" t="str">
        <f>HYPERLINK("https://www.nba.com/stats/player/1628378/boxscores-traditional", "Donovan Mitchell")</f>
        <v>Donovan Mitchell</v>
      </c>
      <c r="F77">
        <v>29.2</v>
      </c>
      <c r="G77" s="4">
        <v>7.782</v>
      </c>
      <c r="H77" s="3">
        <v>0.99673999999999996</v>
      </c>
      <c r="I77" s="3">
        <v>0.99534</v>
      </c>
      <c r="J77" s="3">
        <v>0.99324000000000001</v>
      </c>
      <c r="K77" s="3">
        <v>0.99036000000000002</v>
      </c>
      <c r="L77" s="3">
        <v>0.98645000000000005</v>
      </c>
      <c r="M77" s="3">
        <v>0.98124</v>
      </c>
      <c r="N77" s="3">
        <v>0.97441</v>
      </c>
      <c r="O77" s="3">
        <v>0.96562000000000003</v>
      </c>
      <c r="P77" s="3">
        <v>0.95543</v>
      </c>
      <c r="Q77" s="3">
        <v>0.94179000000000002</v>
      </c>
      <c r="R77" s="3">
        <v>0.92506999999999995</v>
      </c>
      <c r="S77" s="3">
        <v>0.90490000000000004</v>
      </c>
      <c r="T77" s="3">
        <v>0.88100000000000001</v>
      </c>
      <c r="U77" s="3">
        <v>0.85314000000000001</v>
      </c>
      <c r="V77" s="3">
        <v>0.82381000000000004</v>
      </c>
      <c r="W77" s="3">
        <v>0.78813999999999995</v>
      </c>
      <c r="X77" s="3">
        <v>0.74856999999999996</v>
      </c>
      <c r="Y77" s="3">
        <v>0.70540000000000003</v>
      </c>
      <c r="Z77" s="3">
        <v>0.65910000000000002</v>
      </c>
      <c r="AA77" s="3">
        <v>0.61026000000000002</v>
      </c>
      <c r="AB77" s="3">
        <v>0.55962000000000001</v>
      </c>
      <c r="AC77" s="3">
        <v>0.51197000000000004</v>
      </c>
      <c r="AD77" s="3">
        <v>0.46017000000000002</v>
      </c>
      <c r="AE77" s="3">
        <v>0.40905000000000002</v>
      </c>
      <c r="AF77" s="3">
        <v>0.35942000000000002</v>
      </c>
      <c r="AG77" s="3">
        <v>0.31207000000000001</v>
      </c>
      <c r="AH77" s="3">
        <v>0.26762999999999998</v>
      </c>
      <c r="AI77" s="3">
        <v>0.22663</v>
      </c>
      <c r="AJ77" s="3">
        <v>0.19214999999999999</v>
      </c>
      <c r="AK77" s="3">
        <v>0.15866</v>
      </c>
      <c r="AL77" s="3">
        <v>0.12923999999999999</v>
      </c>
      <c r="AM77" s="3">
        <v>0.10383000000000001</v>
      </c>
      <c r="AN77" s="3">
        <v>8.226E-2</v>
      </c>
      <c r="AO77" s="3">
        <v>6.4259999999999998E-2</v>
      </c>
      <c r="AP77" s="3">
        <v>5.0500000000000003E-2</v>
      </c>
      <c r="AQ77" s="3">
        <v>3.8359999999999998E-2</v>
      </c>
      <c r="AR77" s="3">
        <v>2.8719999999999999E-2</v>
      </c>
      <c r="AS77" s="3">
        <v>2.1180000000000001E-2</v>
      </c>
      <c r="AT77" s="3">
        <v>1.5389999999999999E-2</v>
      </c>
      <c r="AU77" s="3">
        <v>1.1010000000000001E-2</v>
      </c>
      <c r="AV77" s="3">
        <v>7.7600000000000004E-3</v>
      </c>
      <c r="AW77" s="3">
        <v>5.5399999999999998E-3</v>
      </c>
      <c r="AX77" s="5">
        <f>P_R[[#This Row],[8+]]-P_R[[#This Row],[9+]]</f>
        <v>1.3999999999999568E-3</v>
      </c>
      <c r="AY77" s="5">
        <f>P_R[[#This Row],[9+]]-P_R[[#This Row],[10+]]</f>
        <v>2.0999999999999908E-3</v>
      </c>
      <c r="AZ77" s="5">
        <f>P_R[[#This Row],[10+]]-P_R[[#This Row],[11+]]</f>
        <v>2.8799999999999937E-3</v>
      </c>
      <c r="BA77" s="5">
        <f>P_R[[#This Row],[11+]]-P_R[[#This Row],[12+]]</f>
        <v>3.9099999999999691E-3</v>
      </c>
      <c r="BB77" s="5">
        <f>P_R[[#This Row],[12+]]-P_R[[#This Row],[13+]]</f>
        <v>5.2100000000000479E-3</v>
      </c>
      <c r="BC77" s="5">
        <f>P_R[[#This Row],[13+]]-P_R[[#This Row],[14+]]</f>
        <v>6.8300000000000027E-3</v>
      </c>
      <c r="BD77" s="5">
        <f>P_R[[#This Row],[14+]]-P_R[[#This Row],[15+]]</f>
        <v>8.7899999999999645E-3</v>
      </c>
      <c r="BE77" s="5">
        <f>P_R[[#This Row],[15+]]-P_R[[#This Row],[16+]]</f>
        <v>1.0190000000000032E-2</v>
      </c>
      <c r="BF77" s="5">
        <f>P_R[[#This Row],[16+]]-P_R[[#This Row],[17+]]</f>
        <v>1.3639999999999985E-2</v>
      </c>
      <c r="BG77" s="5">
        <f>P_R[[#This Row],[17+]]-P_R[[#This Row],[18+]]</f>
        <v>1.6720000000000068E-2</v>
      </c>
      <c r="BH77" s="5">
        <f>P_R[[#This Row],[18+]]-P_R[[#This Row],[19+]]</f>
        <v>2.016999999999991E-2</v>
      </c>
      <c r="BI77" s="5">
        <f>P_R[[#This Row],[19+]]-P_R[[#This Row],[20+]]</f>
        <v>2.3900000000000032E-2</v>
      </c>
      <c r="BJ77" s="5">
        <f>P_R[[#This Row],[20+]]-P_R[[#This Row],[21+]]</f>
        <v>2.7859999999999996E-2</v>
      </c>
      <c r="BK77" s="5">
        <f>P_R[[#This Row],[21+]]-P_R[[#This Row],[22+]]</f>
        <v>2.9329999999999967E-2</v>
      </c>
      <c r="BL77" s="5">
        <f>P_R[[#This Row],[22+]]-P_R[[#This Row],[23+]]</f>
        <v>3.5670000000000091E-2</v>
      </c>
      <c r="BM77" s="5">
        <f>P_R[[#This Row],[23+]]-P_R[[#This Row],[24+]]</f>
        <v>3.9569999999999994E-2</v>
      </c>
      <c r="BN77" s="5">
        <f>P_R[[#This Row],[24+]]-P_R[[#This Row],[25+]]</f>
        <v>4.3169999999999931E-2</v>
      </c>
      <c r="BO77" s="5">
        <f>P_R[[#This Row],[25+]]-P_R[[#This Row],[26+]]</f>
        <v>4.6300000000000008E-2</v>
      </c>
      <c r="BP77" s="5">
        <f>P_R[[#This Row],[26+]]-P_R[[#This Row],[27+]]</f>
        <v>4.8839999999999995E-2</v>
      </c>
      <c r="BQ77" s="5">
        <f>P_R[[#This Row],[27+]]-P_R[[#This Row],[28+]]</f>
        <v>5.0640000000000018E-2</v>
      </c>
      <c r="BR77" s="5">
        <f>P_R[[#This Row],[28+]]-P_R[[#This Row],[29+]]</f>
        <v>4.764999999999997E-2</v>
      </c>
      <c r="BS77" s="5">
        <f>P_R[[#This Row],[29+]]-P_R[[#This Row],[30+]]</f>
        <v>5.1800000000000013E-2</v>
      </c>
      <c r="BT77" s="5">
        <f>P_R[[#This Row],[30+]]-P_R[[#This Row],[31+]]</f>
        <v>5.1119999999999999E-2</v>
      </c>
      <c r="BU77" s="5">
        <f>P_R[[#This Row],[31+]]-P_R[[#This Row],[32+]]</f>
        <v>4.9630000000000007E-2</v>
      </c>
      <c r="BV77" s="5">
        <f>P_R[[#This Row],[32+]]-P_R[[#This Row],[33+]]</f>
        <v>4.7350000000000003E-2</v>
      </c>
      <c r="BW77" s="5">
        <f>P_R[[#This Row],[33+]]-P_R[[#This Row],[34+]]</f>
        <v>4.4440000000000035E-2</v>
      </c>
      <c r="BX77" s="5">
        <f>P_R[[#This Row],[34+]]-P_R[[#This Row],[35+]]</f>
        <v>4.0999999999999981E-2</v>
      </c>
      <c r="BY77" s="5">
        <f>P_R[[#This Row],[35+]]-P_R[[#This Row],[36+]]</f>
        <v>3.4480000000000011E-2</v>
      </c>
      <c r="BZ77" s="5">
        <f>P_R[[#This Row],[36+]]-P_R[[#This Row],[37+]]</f>
        <v>3.3489999999999992E-2</v>
      </c>
      <c r="CA77" s="5">
        <f>P_R[[#This Row],[37+]]-P_R[[#This Row],[38+]]</f>
        <v>2.9420000000000002E-2</v>
      </c>
      <c r="CB77" s="5">
        <f>P_R[[#This Row],[38+]]-P_R[[#This Row],[39+]]</f>
        <v>2.5409999999999988E-2</v>
      </c>
      <c r="CC77" s="5">
        <f>P_R[[#This Row],[39+]]-P_R[[#This Row],[40+]]</f>
        <v>2.1570000000000006E-2</v>
      </c>
      <c r="CD77" s="5">
        <f>P_R[[#This Row],[40+]]-P_R[[#This Row],[41+]]</f>
        <v>1.8000000000000002E-2</v>
      </c>
      <c r="CE77" s="5">
        <f>P_R[[#This Row],[41+]]-P_R[[#This Row],[42+]]</f>
        <v>1.3759999999999994E-2</v>
      </c>
      <c r="CF77" s="5">
        <f>P_R[[#This Row],[42+]]-P_R[[#This Row],[43+]]</f>
        <v>1.2140000000000005E-2</v>
      </c>
      <c r="CG77" s="5">
        <f>P_R[[#This Row],[43+]]-P_R[[#This Row],[44+]]</f>
        <v>9.6399999999999993E-3</v>
      </c>
      <c r="CH77" s="5">
        <f>P_R[[#This Row],[44+]]-P_R[[#This Row],[45+]]</f>
        <v>7.5399999999999981E-3</v>
      </c>
      <c r="CI77" s="5">
        <f>P_R[[#This Row],[45+]]-P_R[[#This Row],[46+]]</f>
        <v>5.7900000000000017E-3</v>
      </c>
      <c r="CJ77" s="5">
        <f>P_R[[#This Row],[46+]]-P_R[[#This Row],[47+]]</f>
        <v>4.3799999999999985E-3</v>
      </c>
      <c r="CK77" s="5">
        <f>P_R[[#This Row],[47+]]-P_R[[#This Row],[48+]]</f>
        <v>3.2500000000000003E-3</v>
      </c>
      <c r="CL77" s="5">
        <f>P_R[[#This Row],[48+]]-P_R[[#This Row],[49+]]</f>
        <v>2.2200000000000006E-3</v>
      </c>
    </row>
    <row r="78" spans="1:90" x14ac:dyDescent="0.25">
      <c r="A78" s="10">
        <v>22400791</v>
      </c>
      <c r="B78" t="s">
        <v>132</v>
      </c>
      <c r="C78" t="s">
        <v>165</v>
      </c>
      <c r="D78" s="11">
        <v>0.8125</v>
      </c>
      <c r="E78" s="9" t="str">
        <f>HYPERLINK("https://www.nba.com/stats/player/1629660/boxscores-traditional", "Ty Jerome")</f>
        <v>Ty Jerome</v>
      </c>
      <c r="F78">
        <v>15.2</v>
      </c>
      <c r="G78" s="4">
        <v>3.25</v>
      </c>
      <c r="H78" s="3">
        <v>0.98678999999999994</v>
      </c>
      <c r="I78" s="3">
        <v>0.97192999999999996</v>
      </c>
      <c r="J78" s="3">
        <v>0.94520000000000004</v>
      </c>
      <c r="K78" s="3">
        <v>0.90146999999999999</v>
      </c>
      <c r="L78" s="3">
        <v>0.83645999999999998</v>
      </c>
      <c r="M78" s="3">
        <v>0.75175000000000003</v>
      </c>
      <c r="N78" s="3">
        <v>0.64431000000000005</v>
      </c>
      <c r="O78" s="3">
        <v>0.52392000000000005</v>
      </c>
      <c r="P78" s="3">
        <v>0.40128999999999998</v>
      </c>
      <c r="Q78" s="3">
        <v>0.29115999999999997</v>
      </c>
      <c r="R78" s="3">
        <v>0.19489000000000001</v>
      </c>
      <c r="S78" s="3">
        <v>0.121</v>
      </c>
      <c r="T78" s="3">
        <v>6.9440000000000002E-2</v>
      </c>
      <c r="U78" s="3">
        <v>3.7539999999999997E-2</v>
      </c>
      <c r="V78" s="3">
        <v>1.831E-2</v>
      </c>
      <c r="W78" s="3">
        <v>8.2000000000000007E-3</v>
      </c>
      <c r="X78" s="3">
        <v>3.3600000000000001E-3</v>
      </c>
      <c r="Y78" s="3">
        <v>1.2600000000000001E-3</v>
      </c>
      <c r="Z78" s="3">
        <v>4.4999999999999999E-4</v>
      </c>
      <c r="AA78" s="3">
        <v>1.3999999999999999E-4</v>
      </c>
      <c r="AB78" s="3">
        <v>4.0000000000000003E-5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P_R[[#This Row],[8+]]-P_R[[#This Row],[9+]]</f>
        <v>1.4859999999999984E-2</v>
      </c>
      <c r="AY78" s="5">
        <f>P_R[[#This Row],[9+]]-P_R[[#This Row],[10+]]</f>
        <v>2.672999999999992E-2</v>
      </c>
      <c r="AZ78" s="5">
        <f>P_R[[#This Row],[10+]]-P_R[[#This Row],[11+]]</f>
        <v>4.3730000000000047E-2</v>
      </c>
      <c r="BA78" s="5">
        <f>P_R[[#This Row],[11+]]-P_R[[#This Row],[12+]]</f>
        <v>6.5010000000000012E-2</v>
      </c>
      <c r="BB78" s="5">
        <f>P_R[[#This Row],[12+]]-P_R[[#This Row],[13+]]</f>
        <v>8.4709999999999952E-2</v>
      </c>
      <c r="BC78" s="5">
        <f>P_R[[#This Row],[13+]]-P_R[[#This Row],[14+]]</f>
        <v>0.10743999999999998</v>
      </c>
      <c r="BD78" s="5">
        <f>P_R[[#This Row],[14+]]-P_R[[#This Row],[15+]]</f>
        <v>0.12039</v>
      </c>
      <c r="BE78" s="5">
        <f>P_R[[#This Row],[15+]]-P_R[[#This Row],[16+]]</f>
        <v>0.12263000000000007</v>
      </c>
      <c r="BF78" s="5">
        <f>P_R[[#This Row],[16+]]-P_R[[#This Row],[17+]]</f>
        <v>0.11013000000000001</v>
      </c>
      <c r="BG78" s="5">
        <f>P_R[[#This Row],[17+]]-P_R[[#This Row],[18+]]</f>
        <v>9.6269999999999967E-2</v>
      </c>
      <c r="BH78" s="5">
        <f>P_R[[#This Row],[18+]]-P_R[[#This Row],[19+]]</f>
        <v>7.3890000000000011E-2</v>
      </c>
      <c r="BI78" s="5">
        <f>P_R[[#This Row],[19+]]-P_R[[#This Row],[20+]]</f>
        <v>5.1559999999999995E-2</v>
      </c>
      <c r="BJ78" s="5">
        <f>P_R[[#This Row],[20+]]-P_R[[#This Row],[21+]]</f>
        <v>3.1900000000000005E-2</v>
      </c>
      <c r="BK78" s="5">
        <f>P_R[[#This Row],[21+]]-P_R[[#This Row],[22+]]</f>
        <v>1.9229999999999997E-2</v>
      </c>
      <c r="BL78" s="5">
        <f>P_R[[#This Row],[22+]]-P_R[[#This Row],[23+]]</f>
        <v>1.0109999999999999E-2</v>
      </c>
      <c r="BM78" s="5">
        <f>P_R[[#This Row],[23+]]-P_R[[#This Row],[24+]]</f>
        <v>4.8400000000000006E-3</v>
      </c>
      <c r="BN78" s="5">
        <f>P_R[[#This Row],[24+]]-P_R[[#This Row],[25+]]</f>
        <v>2.1000000000000003E-3</v>
      </c>
      <c r="BO78" s="5">
        <f>P_R[[#This Row],[25+]]-P_R[[#This Row],[26+]]</f>
        <v>8.1000000000000006E-4</v>
      </c>
      <c r="BP78" s="5">
        <f>P_R[[#This Row],[26+]]-P_R[[#This Row],[27+]]</f>
        <v>3.1E-4</v>
      </c>
      <c r="BQ78" s="5">
        <f>P_R[[#This Row],[27+]]-P_R[[#This Row],[28+]]</f>
        <v>9.9999999999999991E-5</v>
      </c>
      <c r="BR78" s="5">
        <f>P_R[[#This Row],[28+]]-P_R[[#This Row],[29+]]</f>
        <v>4.0000000000000003E-5</v>
      </c>
      <c r="BS78" s="5">
        <f>P_R[[#This Row],[29+]]-P_R[[#This Row],[30+]]</f>
        <v>0</v>
      </c>
      <c r="BT78" s="5">
        <f>P_R[[#This Row],[30+]]-P_R[[#This Row],[31+]]</f>
        <v>0</v>
      </c>
      <c r="BU78" s="5">
        <f>P_R[[#This Row],[31+]]-P_R[[#This Row],[32+]]</f>
        <v>0</v>
      </c>
      <c r="BV78" s="5">
        <f>P_R[[#This Row],[32+]]-P_R[[#This Row],[33+]]</f>
        <v>0</v>
      </c>
      <c r="BW78" s="5">
        <f>P_R[[#This Row],[33+]]-P_R[[#This Row],[34+]]</f>
        <v>0</v>
      </c>
      <c r="BX78" s="5">
        <f>P_R[[#This Row],[34+]]-P_R[[#This Row],[35+]]</f>
        <v>0</v>
      </c>
      <c r="BY78" s="5">
        <f>P_R[[#This Row],[35+]]-P_R[[#This Row],[36+]]</f>
        <v>0</v>
      </c>
      <c r="BZ78" s="5">
        <f>P_R[[#This Row],[36+]]-P_R[[#This Row],[37+]]</f>
        <v>0</v>
      </c>
      <c r="CA78" s="5">
        <f>P_R[[#This Row],[37+]]-P_R[[#This Row],[38+]]</f>
        <v>0</v>
      </c>
      <c r="CB78" s="5">
        <f>P_R[[#This Row],[38+]]-P_R[[#This Row],[39+]]</f>
        <v>0</v>
      </c>
      <c r="CC78" s="5">
        <f>P_R[[#This Row],[39+]]-P_R[[#This Row],[40+]]</f>
        <v>0</v>
      </c>
      <c r="CD78" s="5">
        <f>P_R[[#This Row],[40+]]-P_R[[#This Row],[41+]]</f>
        <v>0</v>
      </c>
      <c r="CE78" s="5">
        <f>P_R[[#This Row],[41+]]-P_R[[#This Row],[42+]]</f>
        <v>0</v>
      </c>
      <c r="CF78" s="5">
        <f>P_R[[#This Row],[42+]]-P_R[[#This Row],[43+]]</f>
        <v>0</v>
      </c>
      <c r="CG78" s="5">
        <f>P_R[[#This Row],[43+]]-P_R[[#This Row],[44+]]</f>
        <v>0</v>
      </c>
      <c r="CH78" s="5">
        <f>P_R[[#This Row],[44+]]-P_R[[#This Row],[45+]]</f>
        <v>0</v>
      </c>
      <c r="CI78" s="5">
        <f>P_R[[#This Row],[45+]]-P_R[[#This Row],[46+]]</f>
        <v>0</v>
      </c>
      <c r="CJ78" s="5">
        <f>P_R[[#This Row],[46+]]-P_R[[#This Row],[47+]]</f>
        <v>0</v>
      </c>
      <c r="CK78" s="5">
        <f>P_R[[#This Row],[47+]]-P_R[[#This Row],[48+]]</f>
        <v>0</v>
      </c>
      <c r="CL78" s="5">
        <f>P_R[[#This Row],[48+]]-P_R[[#This Row],[49+]]</f>
        <v>0</v>
      </c>
    </row>
    <row r="79" spans="1:90" x14ac:dyDescent="0.25">
      <c r="A79" s="10">
        <v>22400791</v>
      </c>
      <c r="B79" t="s">
        <v>132</v>
      </c>
      <c r="C79" t="s">
        <v>165</v>
      </c>
      <c r="D79" s="11">
        <v>0.8125</v>
      </c>
      <c r="E79" s="9" t="str">
        <f>HYPERLINK("https://www.nba.com/stats/player/1630596/boxscores-traditional", "Evan Mobley")</f>
        <v>Evan Mobley</v>
      </c>
      <c r="F79">
        <v>30</v>
      </c>
      <c r="G79" s="4">
        <v>9.94</v>
      </c>
      <c r="H79" s="3">
        <v>0.98645000000000005</v>
      </c>
      <c r="I79" s="3">
        <v>0.98257000000000005</v>
      </c>
      <c r="J79" s="3">
        <v>0.97777999999999998</v>
      </c>
      <c r="K79" s="3">
        <v>0.97192999999999996</v>
      </c>
      <c r="L79" s="3">
        <v>0.96484999999999999</v>
      </c>
      <c r="M79" s="3">
        <v>0.95637000000000005</v>
      </c>
      <c r="N79" s="3">
        <v>0.94630000000000003</v>
      </c>
      <c r="O79" s="3">
        <v>0.93447999999999998</v>
      </c>
      <c r="P79" s="3">
        <v>0.92073000000000005</v>
      </c>
      <c r="Q79" s="3">
        <v>0.90490000000000004</v>
      </c>
      <c r="R79" s="3">
        <v>0.88685999999999998</v>
      </c>
      <c r="S79" s="3">
        <v>0.86650000000000005</v>
      </c>
      <c r="T79" s="3">
        <v>0.84375</v>
      </c>
      <c r="U79" s="3">
        <v>0.81859000000000004</v>
      </c>
      <c r="V79" s="3">
        <v>0.78813999999999995</v>
      </c>
      <c r="W79" s="3">
        <v>0.75804000000000005</v>
      </c>
      <c r="X79" s="3">
        <v>0.72575000000000001</v>
      </c>
      <c r="Y79" s="3">
        <v>0.69145999999999996</v>
      </c>
      <c r="Z79" s="3">
        <v>0.65542</v>
      </c>
      <c r="AA79" s="3">
        <v>0.61790999999999996</v>
      </c>
      <c r="AB79" s="3">
        <v>0.57926</v>
      </c>
      <c r="AC79" s="3">
        <v>0.53983000000000003</v>
      </c>
      <c r="AD79" s="3">
        <v>0.5</v>
      </c>
      <c r="AE79" s="3">
        <v>0.46017000000000002</v>
      </c>
      <c r="AF79" s="3">
        <v>0.42074</v>
      </c>
      <c r="AG79" s="3">
        <v>0.38208999999999999</v>
      </c>
      <c r="AH79" s="3">
        <v>0.34458</v>
      </c>
      <c r="AI79" s="3">
        <v>0.30853999999999998</v>
      </c>
      <c r="AJ79" s="3">
        <v>0.27424999999999999</v>
      </c>
      <c r="AK79" s="3">
        <v>0.24196000000000001</v>
      </c>
      <c r="AL79" s="3">
        <v>0.21185999999999999</v>
      </c>
      <c r="AM79" s="3">
        <v>0.18140999999999999</v>
      </c>
      <c r="AN79" s="3">
        <v>0.15625</v>
      </c>
      <c r="AO79" s="3">
        <v>0.13350000000000001</v>
      </c>
      <c r="AP79" s="3">
        <v>0.11314</v>
      </c>
      <c r="AQ79" s="3">
        <v>9.5100000000000004E-2</v>
      </c>
      <c r="AR79" s="3">
        <v>7.9269999999999993E-2</v>
      </c>
      <c r="AS79" s="3">
        <v>6.5519999999999995E-2</v>
      </c>
      <c r="AT79" s="3">
        <v>5.3699999999999998E-2</v>
      </c>
      <c r="AU79" s="3">
        <v>4.3630000000000002E-2</v>
      </c>
      <c r="AV79" s="3">
        <v>3.5150000000000001E-2</v>
      </c>
      <c r="AW79" s="3">
        <v>2.8070000000000001E-2</v>
      </c>
      <c r="AX79" s="5">
        <f>P_R[[#This Row],[8+]]-P_R[[#This Row],[9+]]</f>
        <v>3.8799999999999946E-3</v>
      </c>
      <c r="AY79" s="5">
        <f>P_R[[#This Row],[9+]]-P_R[[#This Row],[10+]]</f>
        <v>4.790000000000072E-3</v>
      </c>
      <c r="AZ79" s="5">
        <f>P_R[[#This Row],[10+]]-P_R[[#This Row],[11+]]</f>
        <v>5.8500000000000218E-3</v>
      </c>
      <c r="BA79" s="5">
        <f>P_R[[#This Row],[11+]]-P_R[[#This Row],[12+]]</f>
        <v>7.0799999999999752E-3</v>
      </c>
      <c r="BB79" s="5">
        <f>P_R[[#This Row],[12+]]-P_R[[#This Row],[13+]]</f>
        <v>8.479999999999932E-3</v>
      </c>
      <c r="BC79" s="5">
        <f>P_R[[#This Row],[13+]]-P_R[[#This Row],[14+]]</f>
        <v>1.0070000000000023E-2</v>
      </c>
      <c r="BD79" s="5">
        <f>P_R[[#This Row],[14+]]-P_R[[#This Row],[15+]]</f>
        <v>1.1820000000000053E-2</v>
      </c>
      <c r="BE79" s="5">
        <f>P_R[[#This Row],[15+]]-P_R[[#This Row],[16+]]</f>
        <v>1.3749999999999929E-2</v>
      </c>
      <c r="BF79" s="5">
        <f>P_R[[#This Row],[16+]]-P_R[[#This Row],[17+]]</f>
        <v>1.5830000000000011E-2</v>
      </c>
      <c r="BG79" s="5">
        <f>P_R[[#This Row],[17+]]-P_R[[#This Row],[18+]]</f>
        <v>1.8040000000000056E-2</v>
      </c>
      <c r="BH79" s="5">
        <f>P_R[[#This Row],[18+]]-P_R[[#This Row],[19+]]</f>
        <v>2.0359999999999934E-2</v>
      </c>
      <c r="BI79" s="5">
        <f>P_R[[#This Row],[19+]]-P_R[[#This Row],[20+]]</f>
        <v>2.2750000000000048E-2</v>
      </c>
      <c r="BJ79" s="5">
        <f>P_R[[#This Row],[20+]]-P_R[[#This Row],[21+]]</f>
        <v>2.515999999999996E-2</v>
      </c>
      <c r="BK79" s="5">
        <f>P_R[[#This Row],[21+]]-P_R[[#This Row],[22+]]</f>
        <v>3.0450000000000088E-2</v>
      </c>
      <c r="BL79" s="5">
        <f>P_R[[#This Row],[22+]]-P_R[[#This Row],[23+]]</f>
        <v>3.0099999999999905E-2</v>
      </c>
      <c r="BM79" s="5">
        <f>P_R[[#This Row],[23+]]-P_R[[#This Row],[24+]]</f>
        <v>3.2290000000000041E-2</v>
      </c>
      <c r="BN79" s="5">
        <f>P_R[[#This Row],[24+]]-P_R[[#This Row],[25+]]</f>
        <v>3.4290000000000043E-2</v>
      </c>
      <c r="BO79" s="5">
        <f>P_R[[#This Row],[25+]]-P_R[[#This Row],[26+]]</f>
        <v>3.6039999999999961E-2</v>
      </c>
      <c r="BP79" s="5">
        <f>P_R[[#This Row],[26+]]-P_R[[#This Row],[27+]]</f>
        <v>3.7510000000000043E-2</v>
      </c>
      <c r="BQ79" s="5">
        <f>P_R[[#This Row],[27+]]-P_R[[#This Row],[28+]]</f>
        <v>3.8649999999999962E-2</v>
      </c>
      <c r="BR79" s="5">
        <f>P_R[[#This Row],[28+]]-P_R[[#This Row],[29+]]</f>
        <v>3.9429999999999965E-2</v>
      </c>
      <c r="BS79" s="5">
        <f>P_R[[#This Row],[29+]]-P_R[[#This Row],[30+]]</f>
        <v>3.9830000000000032E-2</v>
      </c>
      <c r="BT79" s="5">
        <f>P_R[[#This Row],[30+]]-P_R[[#This Row],[31+]]</f>
        <v>3.9829999999999977E-2</v>
      </c>
      <c r="BU79" s="5">
        <f>P_R[[#This Row],[31+]]-P_R[[#This Row],[32+]]</f>
        <v>3.9430000000000021E-2</v>
      </c>
      <c r="BV79" s="5">
        <f>P_R[[#This Row],[32+]]-P_R[[#This Row],[33+]]</f>
        <v>3.8650000000000018E-2</v>
      </c>
      <c r="BW79" s="5">
        <f>P_R[[#This Row],[33+]]-P_R[[#This Row],[34+]]</f>
        <v>3.7509999999999988E-2</v>
      </c>
      <c r="BX79" s="5">
        <f>P_R[[#This Row],[34+]]-P_R[[#This Row],[35+]]</f>
        <v>3.6040000000000016E-2</v>
      </c>
      <c r="BY79" s="5">
        <f>P_R[[#This Row],[35+]]-P_R[[#This Row],[36+]]</f>
        <v>3.4289999999999987E-2</v>
      </c>
      <c r="BZ79" s="5">
        <f>P_R[[#This Row],[36+]]-P_R[[#This Row],[37+]]</f>
        <v>3.2289999999999985E-2</v>
      </c>
      <c r="CA79" s="5">
        <f>P_R[[#This Row],[37+]]-P_R[[#This Row],[38+]]</f>
        <v>3.0100000000000016E-2</v>
      </c>
      <c r="CB79" s="5">
        <f>P_R[[#This Row],[38+]]-P_R[[#This Row],[39+]]</f>
        <v>3.0450000000000005E-2</v>
      </c>
      <c r="CC79" s="5">
        <f>P_R[[#This Row],[39+]]-P_R[[#This Row],[40+]]</f>
        <v>2.5159999999999988E-2</v>
      </c>
      <c r="CD79" s="5">
        <f>P_R[[#This Row],[40+]]-P_R[[#This Row],[41+]]</f>
        <v>2.2749999999999992E-2</v>
      </c>
      <c r="CE79" s="5">
        <f>P_R[[#This Row],[41+]]-P_R[[#This Row],[42+]]</f>
        <v>2.0360000000000003E-2</v>
      </c>
      <c r="CF79" s="5">
        <f>P_R[[#This Row],[42+]]-P_R[[#This Row],[43+]]</f>
        <v>1.804E-2</v>
      </c>
      <c r="CG79" s="5">
        <f>P_R[[#This Row],[43+]]-P_R[[#This Row],[44+]]</f>
        <v>1.5830000000000011E-2</v>
      </c>
      <c r="CH79" s="5">
        <f>P_R[[#This Row],[44+]]-P_R[[#This Row],[45+]]</f>
        <v>1.3749999999999998E-2</v>
      </c>
      <c r="CI79" s="5">
        <f>P_R[[#This Row],[45+]]-P_R[[#This Row],[46+]]</f>
        <v>1.1819999999999997E-2</v>
      </c>
      <c r="CJ79" s="5">
        <f>P_R[[#This Row],[46+]]-P_R[[#This Row],[47+]]</f>
        <v>1.0069999999999996E-2</v>
      </c>
      <c r="CK79" s="5">
        <f>P_R[[#This Row],[47+]]-P_R[[#This Row],[48+]]</f>
        <v>8.4800000000000014E-3</v>
      </c>
      <c r="CL79" s="5">
        <f>P_R[[#This Row],[48+]]-P_R[[#This Row],[49+]]</f>
        <v>7.0799999999999995E-3</v>
      </c>
    </row>
    <row r="80" spans="1:90" x14ac:dyDescent="0.25">
      <c r="A80" s="10">
        <v>22400791</v>
      </c>
      <c r="B80" t="s">
        <v>132</v>
      </c>
      <c r="C80" t="s">
        <v>165</v>
      </c>
      <c r="D80" s="11">
        <v>0.8125</v>
      </c>
      <c r="E80" s="9" t="str">
        <f>HYPERLINK("https://www.nba.com/stats/player/1629631/boxscores-traditional", "De'Andre Hunter")</f>
        <v>De'Andre Hunter</v>
      </c>
      <c r="F80">
        <v>18</v>
      </c>
      <c r="G80" s="4">
        <v>5</v>
      </c>
      <c r="H80" s="3">
        <v>0.97724999999999995</v>
      </c>
      <c r="I80" s="3">
        <v>0.96406999999999998</v>
      </c>
      <c r="J80" s="3">
        <v>0.94520000000000004</v>
      </c>
      <c r="K80" s="3">
        <v>0.91923999999999995</v>
      </c>
      <c r="L80" s="3">
        <v>0.88492999999999999</v>
      </c>
      <c r="M80" s="3">
        <v>0.84133999999999998</v>
      </c>
      <c r="N80" s="3">
        <v>0.78813999999999995</v>
      </c>
      <c r="O80" s="3">
        <v>0.72575000000000001</v>
      </c>
      <c r="P80" s="3">
        <v>0.65542</v>
      </c>
      <c r="Q80" s="3">
        <v>0.57926</v>
      </c>
      <c r="R80" s="3">
        <v>0.5</v>
      </c>
      <c r="S80" s="3">
        <v>0.42074</v>
      </c>
      <c r="T80" s="3">
        <v>0.34458</v>
      </c>
      <c r="U80" s="3">
        <v>0.27424999999999999</v>
      </c>
      <c r="V80" s="3">
        <v>0.21185999999999999</v>
      </c>
      <c r="W80" s="3">
        <v>0.15866</v>
      </c>
      <c r="X80" s="3">
        <v>0.11507000000000001</v>
      </c>
      <c r="Y80" s="3">
        <v>8.0759999999999998E-2</v>
      </c>
      <c r="Z80" s="3">
        <v>5.4800000000000001E-2</v>
      </c>
      <c r="AA80" s="3">
        <v>3.5929999999999997E-2</v>
      </c>
      <c r="AB80" s="3">
        <v>2.2749999999999999E-2</v>
      </c>
      <c r="AC80" s="3">
        <v>1.3899999999999999E-2</v>
      </c>
      <c r="AD80" s="3">
        <v>8.2000000000000007E-3</v>
      </c>
      <c r="AE80" s="3">
        <v>4.6600000000000001E-3</v>
      </c>
      <c r="AF80" s="3">
        <v>2.5600000000000002E-3</v>
      </c>
      <c r="AG80" s="3">
        <v>1.3500000000000001E-3</v>
      </c>
      <c r="AH80" s="3">
        <v>6.8999999999999997E-4</v>
      </c>
      <c r="AI80" s="3">
        <v>3.4000000000000002E-4</v>
      </c>
      <c r="AJ80" s="3">
        <v>1.6000000000000001E-4</v>
      </c>
      <c r="AK80" s="3">
        <v>6.9999999999999994E-5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P_R[[#This Row],[8+]]-P_R[[#This Row],[9+]]</f>
        <v>1.317999999999997E-2</v>
      </c>
      <c r="AY80" s="5">
        <f>P_R[[#This Row],[9+]]-P_R[[#This Row],[10+]]</f>
        <v>1.8869999999999942E-2</v>
      </c>
      <c r="AZ80" s="5">
        <f>P_R[[#This Row],[10+]]-P_R[[#This Row],[11+]]</f>
        <v>2.5960000000000094E-2</v>
      </c>
      <c r="BA80" s="5">
        <f>P_R[[#This Row],[11+]]-P_R[[#This Row],[12+]]</f>
        <v>3.4309999999999952E-2</v>
      </c>
      <c r="BB80" s="5">
        <f>P_R[[#This Row],[12+]]-P_R[[#This Row],[13+]]</f>
        <v>4.3590000000000018E-2</v>
      </c>
      <c r="BC80" s="5">
        <f>P_R[[#This Row],[13+]]-P_R[[#This Row],[14+]]</f>
        <v>5.3200000000000025E-2</v>
      </c>
      <c r="BD80" s="5">
        <f>P_R[[#This Row],[14+]]-P_R[[#This Row],[15+]]</f>
        <v>6.2389999999999946E-2</v>
      </c>
      <c r="BE80" s="5">
        <f>P_R[[#This Row],[15+]]-P_R[[#This Row],[16+]]</f>
        <v>7.0330000000000004E-2</v>
      </c>
      <c r="BF80" s="5">
        <f>P_R[[#This Row],[16+]]-P_R[[#This Row],[17+]]</f>
        <v>7.6160000000000005E-2</v>
      </c>
      <c r="BG80" s="5">
        <f>P_R[[#This Row],[17+]]-P_R[[#This Row],[18+]]</f>
        <v>7.9259999999999997E-2</v>
      </c>
      <c r="BH80" s="5">
        <f>P_R[[#This Row],[18+]]-P_R[[#This Row],[19+]]</f>
        <v>7.9259999999999997E-2</v>
      </c>
      <c r="BI80" s="5">
        <f>P_R[[#This Row],[19+]]-P_R[[#This Row],[20+]]</f>
        <v>7.6160000000000005E-2</v>
      </c>
      <c r="BJ80" s="5">
        <f>P_R[[#This Row],[20+]]-P_R[[#This Row],[21+]]</f>
        <v>7.0330000000000004E-2</v>
      </c>
      <c r="BK80" s="5">
        <f>P_R[[#This Row],[21+]]-P_R[[#This Row],[22+]]</f>
        <v>6.2390000000000001E-2</v>
      </c>
      <c r="BL80" s="5">
        <f>P_R[[#This Row],[22+]]-P_R[[#This Row],[23+]]</f>
        <v>5.3199999999999997E-2</v>
      </c>
      <c r="BM80" s="5">
        <f>P_R[[#This Row],[23+]]-P_R[[#This Row],[24+]]</f>
        <v>4.358999999999999E-2</v>
      </c>
      <c r="BN80" s="5">
        <f>P_R[[#This Row],[24+]]-P_R[[#This Row],[25+]]</f>
        <v>3.4310000000000007E-2</v>
      </c>
      <c r="BO80" s="5">
        <f>P_R[[#This Row],[25+]]-P_R[[#This Row],[26+]]</f>
        <v>2.5959999999999997E-2</v>
      </c>
      <c r="BP80" s="5">
        <f>P_R[[#This Row],[26+]]-P_R[[#This Row],[27+]]</f>
        <v>1.8870000000000005E-2</v>
      </c>
      <c r="BQ80" s="5">
        <f>P_R[[#This Row],[27+]]-P_R[[#This Row],[28+]]</f>
        <v>1.3179999999999997E-2</v>
      </c>
      <c r="BR80" s="5">
        <f>P_R[[#This Row],[28+]]-P_R[[#This Row],[29+]]</f>
        <v>8.8500000000000002E-3</v>
      </c>
      <c r="BS80" s="5">
        <f>P_R[[#This Row],[29+]]-P_R[[#This Row],[30+]]</f>
        <v>5.6999999999999985E-3</v>
      </c>
      <c r="BT80" s="5">
        <f>P_R[[#This Row],[30+]]-P_R[[#This Row],[31+]]</f>
        <v>3.5400000000000006E-3</v>
      </c>
      <c r="BU80" s="5">
        <f>P_R[[#This Row],[31+]]-P_R[[#This Row],[32+]]</f>
        <v>2.0999999999999999E-3</v>
      </c>
      <c r="BV80" s="5">
        <f>P_R[[#This Row],[32+]]-P_R[[#This Row],[33+]]</f>
        <v>1.2100000000000001E-3</v>
      </c>
      <c r="BW80" s="5">
        <f>P_R[[#This Row],[33+]]-P_R[[#This Row],[34+]]</f>
        <v>6.600000000000001E-4</v>
      </c>
      <c r="BX80" s="5">
        <f>P_R[[#This Row],[34+]]-P_R[[#This Row],[35+]]</f>
        <v>3.4999999999999994E-4</v>
      </c>
      <c r="BY80" s="5">
        <f>P_R[[#This Row],[35+]]-P_R[[#This Row],[36+]]</f>
        <v>1.8000000000000001E-4</v>
      </c>
      <c r="BZ80" s="5">
        <f>P_R[[#This Row],[36+]]-P_R[[#This Row],[37+]]</f>
        <v>9.0000000000000019E-5</v>
      </c>
      <c r="CA80" s="5">
        <f>P_R[[#This Row],[37+]]-P_R[[#This Row],[38+]]</f>
        <v>6.9999999999999994E-5</v>
      </c>
      <c r="CB80" s="5">
        <f>P_R[[#This Row],[38+]]-P_R[[#This Row],[39+]]</f>
        <v>0</v>
      </c>
      <c r="CC80" s="5">
        <f>P_R[[#This Row],[39+]]-P_R[[#This Row],[40+]]</f>
        <v>0</v>
      </c>
      <c r="CD80" s="5">
        <f>P_R[[#This Row],[40+]]-P_R[[#This Row],[41+]]</f>
        <v>0</v>
      </c>
      <c r="CE80" s="5">
        <f>P_R[[#This Row],[41+]]-P_R[[#This Row],[42+]]</f>
        <v>0</v>
      </c>
      <c r="CF80" s="5">
        <f>P_R[[#This Row],[42+]]-P_R[[#This Row],[43+]]</f>
        <v>0</v>
      </c>
      <c r="CG80" s="5">
        <f>P_R[[#This Row],[43+]]-P_R[[#This Row],[44+]]</f>
        <v>0</v>
      </c>
      <c r="CH80" s="5">
        <f>P_R[[#This Row],[44+]]-P_R[[#This Row],[45+]]</f>
        <v>0</v>
      </c>
      <c r="CI80" s="5">
        <f>P_R[[#This Row],[45+]]-P_R[[#This Row],[46+]]</f>
        <v>0</v>
      </c>
      <c r="CJ80" s="5">
        <f>P_R[[#This Row],[46+]]-P_R[[#This Row],[47+]]</f>
        <v>0</v>
      </c>
      <c r="CK80" s="5">
        <f>P_R[[#This Row],[47+]]-P_R[[#This Row],[48+]]</f>
        <v>0</v>
      </c>
      <c r="CL80" s="5">
        <f>P_R[[#This Row],[48+]]-P_R[[#This Row],[49+]]</f>
        <v>0</v>
      </c>
    </row>
    <row r="81" spans="1:90" x14ac:dyDescent="0.25">
      <c r="A81" s="10">
        <v>22400791</v>
      </c>
      <c r="B81" t="s">
        <v>132</v>
      </c>
      <c r="C81" t="s">
        <v>165</v>
      </c>
      <c r="D81" s="11">
        <v>0.8125</v>
      </c>
      <c r="E81" s="9" t="str">
        <f>HYPERLINK("https://www.nba.com/stats/player/1629622/boxscores-traditional", "Max Strus")</f>
        <v>Max Strus</v>
      </c>
      <c r="F81">
        <v>16.399999999999999</v>
      </c>
      <c r="G81" s="4">
        <v>5.4630000000000001</v>
      </c>
      <c r="H81" s="3">
        <v>0.93822000000000005</v>
      </c>
      <c r="I81" s="3">
        <v>0.91149000000000002</v>
      </c>
      <c r="J81" s="3">
        <v>0.879</v>
      </c>
      <c r="K81" s="3">
        <v>0.83891000000000004</v>
      </c>
      <c r="L81" s="3">
        <v>0.79103000000000001</v>
      </c>
      <c r="M81" s="3">
        <v>0.73236999999999997</v>
      </c>
      <c r="N81" s="3">
        <v>0.67003000000000001</v>
      </c>
      <c r="O81" s="3">
        <v>0.60257000000000005</v>
      </c>
      <c r="P81" s="3">
        <v>0.52790000000000004</v>
      </c>
      <c r="Q81" s="3">
        <v>0.45619999999999999</v>
      </c>
      <c r="R81" s="3">
        <v>0.38590999999999998</v>
      </c>
      <c r="S81" s="3">
        <v>0.31561</v>
      </c>
      <c r="T81" s="3">
        <v>0.25463000000000002</v>
      </c>
      <c r="U81" s="3">
        <v>0.20044999999999999</v>
      </c>
      <c r="V81" s="3">
        <v>0.15151000000000001</v>
      </c>
      <c r="W81" s="3">
        <v>0.11314</v>
      </c>
      <c r="X81" s="3">
        <v>8.226E-2</v>
      </c>
      <c r="Y81" s="3">
        <v>5.8209999999999998E-2</v>
      </c>
      <c r="Z81" s="3">
        <v>3.9199999999999999E-2</v>
      </c>
      <c r="AA81" s="3">
        <v>2.6190000000000001E-2</v>
      </c>
      <c r="AB81" s="3">
        <v>1.7000000000000001E-2</v>
      </c>
      <c r="AC81" s="3">
        <v>1.044E-2</v>
      </c>
      <c r="AD81" s="3">
        <v>6.3899999999999998E-3</v>
      </c>
      <c r="AE81" s="3">
        <v>3.79E-3</v>
      </c>
      <c r="AF81" s="3">
        <v>2.1199999999999999E-3</v>
      </c>
      <c r="AG81" s="3">
        <v>1.1800000000000001E-3</v>
      </c>
      <c r="AH81" s="3">
        <v>6.4000000000000005E-4</v>
      </c>
      <c r="AI81" s="3">
        <v>3.4000000000000002E-4</v>
      </c>
      <c r="AJ81" s="3">
        <v>1.7000000000000001E-4</v>
      </c>
      <c r="AK81" s="3">
        <v>8.0000000000000007E-5</v>
      </c>
      <c r="AL81" s="3">
        <v>4.0000000000000003E-5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P_R[[#This Row],[8+]]-P_R[[#This Row],[9+]]</f>
        <v>2.6730000000000032E-2</v>
      </c>
      <c r="AY81" s="5">
        <f>P_R[[#This Row],[9+]]-P_R[[#This Row],[10+]]</f>
        <v>3.2490000000000019E-2</v>
      </c>
      <c r="AZ81" s="5">
        <f>P_R[[#This Row],[10+]]-P_R[[#This Row],[11+]]</f>
        <v>4.0089999999999959E-2</v>
      </c>
      <c r="BA81" s="5">
        <f>P_R[[#This Row],[11+]]-P_R[[#This Row],[12+]]</f>
        <v>4.7880000000000034E-2</v>
      </c>
      <c r="BB81" s="5">
        <f>P_R[[#This Row],[12+]]-P_R[[#This Row],[13+]]</f>
        <v>5.8660000000000045E-2</v>
      </c>
      <c r="BC81" s="5">
        <f>P_R[[#This Row],[13+]]-P_R[[#This Row],[14+]]</f>
        <v>6.2339999999999951E-2</v>
      </c>
      <c r="BD81" s="5">
        <f>P_R[[#This Row],[14+]]-P_R[[#This Row],[15+]]</f>
        <v>6.7459999999999964E-2</v>
      </c>
      <c r="BE81" s="5">
        <f>P_R[[#This Row],[15+]]-P_R[[#This Row],[16+]]</f>
        <v>7.4670000000000014E-2</v>
      </c>
      <c r="BF81" s="5">
        <f>P_R[[#This Row],[16+]]-P_R[[#This Row],[17+]]</f>
        <v>7.1700000000000041E-2</v>
      </c>
      <c r="BG81" s="5">
        <f>P_R[[#This Row],[17+]]-P_R[[#This Row],[18+]]</f>
        <v>7.0290000000000019E-2</v>
      </c>
      <c r="BH81" s="5">
        <f>P_R[[#This Row],[18+]]-P_R[[#This Row],[19+]]</f>
        <v>7.0299999999999974E-2</v>
      </c>
      <c r="BI81" s="5">
        <f>P_R[[#This Row],[19+]]-P_R[[#This Row],[20+]]</f>
        <v>6.0979999999999979E-2</v>
      </c>
      <c r="BJ81" s="5">
        <f>P_R[[#This Row],[20+]]-P_R[[#This Row],[21+]]</f>
        <v>5.4180000000000034E-2</v>
      </c>
      <c r="BK81" s="5">
        <f>P_R[[#This Row],[21+]]-P_R[[#This Row],[22+]]</f>
        <v>4.8939999999999984E-2</v>
      </c>
      <c r="BL81" s="5">
        <f>P_R[[#This Row],[22+]]-P_R[[#This Row],[23+]]</f>
        <v>3.8370000000000001E-2</v>
      </c>
      <c r="BM81" s="5">
        <f>P_R[[#This Row],[23+]]-P_R[[#This Row],[24+]]</f>
        <v>3.0880000000000005E-2</v>
      </c>
      <c r="BN81" s="5">
        <f>P_R[[#This Row],[24+]]-P_R[[#This Row],[25+]]</f>
        <v>2.4050000000000002E-2</v>
      </c>
      <c r="BO81" s="5">
        <f>P_R[[#This Row],[25+]]-P_R[[#This Row],[26+]]</f>
        <v>1.9009999999999999E-2</v>
      </c>
      <c r="BP81" s="5">
        <f>P_R[[#This Row],[26+]]-P_R[[#This Row],[27+]]</f>
        <v>1.3009999999999997E-2</v>
      </c>
      <c r="BQ81" s="5">
        <f>P_R[[#This Row],[27+]]-P_R[[#This Row],[28+]]</f>
        <v>9.1900000000000003E-3</v>
      </c>
      <c r="BR81" s="5">
        <f>P_R[[#This Row],[28+]]-P_R[[#This Row],[29+]]</f>
        <v>6.5600000000000016E-3</v>
      </c>
      <c r="BS81" s="5">
        <f>P_R[[#This Row],[29+]]-P_R[[#This Row],[30+]]</f>
        <v>4.0499999999999998E-3</v>
      </c>
      <c r="BT81" s="5">
        <f>P_R[[#This Row],[30+]]-P_R[[#This Row],[31+]]</f>
        <v>2.5999999999999999E-3</v>
      </c>
      <c r="BU81" s="5">
        <f>P_R[[#This Row],[31+]]-P_R[[#This Row],[32+]]</f>
        <v>1.67E-3</v>
      </c>
      <c r="BV81" s="5">
        <f>P_R[[#This Row],[32+]]-P_R[[#This Row],[33+]]</f>
        <v>9.3999999999999986E-4</v>
      </c>
      <c r="BW81" s="5">
        <f>P_R[[#This Row],[33+]]-P_R[[#This Row],[34+]]</f>
        <v>5.4000000000000001E-4</v>
      </c>
      <c r="BX81" s="5">
        <f>P_R[[#This Row],[34+]]-P_R[[#This Row],[35+]]</f>
        <v>3.0000000000000003E-4</v>
      </c>
      <c r="BY81" s="5">
        <f>P_R[[#This Row],[35+]]-P_R[[#This Row],[36+]]</f>
        <v>1.7000000000000001E-4</v>
      </c>
      <c r="BZ81" s="5">
        <f>P_R[[#This Row],[36+]]-P_R[[#This Row],[37+]]</f>
        <v>9.0000000000000006E-5</v>
      </c>
      <c r="CA81" s="5">
        <f>P_R[[#This Row],[37+]]-P_R[[#This Row],[38+]]</f>
        <v>4.0000000000000003E-5</v>
      </c>
      <c r="CB81" s="5">
        <f>P_R[[#This Row],[38+]]-P_R[[#This Row],[39+]]</f>
        <v>4.0000000000000003E-5</v>
      </c>
      <c r="CC81" s="5">
        <f>P_R[[#This Row],[39+]]-P_R[[#This Row],[40+]]</f>
        <v>0</v>
      </c>
      <c r="CD81" s="5">
        <f>P_R[[#This Row],[40+]]-P_R[[#This Row],[41+]]</f>
        <v>0</v>
      </c>
      <c r="CE81" s="5">
        <f>P_R[[#This Row],[41+]]-P_R[[#This Row],[42+]]</f>
        <v>0</v>
      </c>
      <c r="CF81" s="5">
        <f>P_R[[#This Row],[42+]]-P_R[[#This Row],[43+]]</f>
        <v>0</v>
      </c>
      <c r="CG81" s="5">
        <f>P_R[[#This Row],[43+]]-P_R[[#This Row],[44+]]</f>
        <v>0</v>
      </c>
      <c r="CH81" s="5">
        <f>P_R[[#This Row],[44+]]-P_R[[#This Row],[45+]]</f>
        <v>0</v>
      </c>
      <c r="CI81" s="5">
        <f>P_R[[#This Row],[45+]]-P_R[[#This Row],[46+]]</f>
        <v>0</v>
      </c>
      <c r="CJ81" s="5">
        <f>P_R[[#This Row],[46+]]-P_R[[#This Row],[47+]]</f>
        <v>0</v>
      </c>
      <c r="CK81" s="5">
        <f>P_R[[#This Row],[47+]]-P_R[[#This Row],[48+]]</f>
        <v>0</v>
      </c>
      <c r="CL81" s="5">
        <f>P_R[[#This Row],[48+]]-P_R[[#This Row],[49+]]</f>
        <v>0</v>
      </c>
    </row>
    <row r="82" spans="1:90" x14ac:dyDescent="0.25">
      <c r="A82" s="10">
        <v>22400791</v>
      </c>
      <c r="B82" t="s">
        <v>132</v>
      </c>
      <c r="C82" t="s">
        <v>165</v>
      </c>
      <c r="D82" s="11">
        <v>0.8125</v>
      </c>
      <c r="E82" s="9" t="str">
        <f>HYPERLINK("https://www.nba.com/stats/player/1630241/boxscores-traditional", "Sam Merrill")</f>
        <v>Sam Merrill</v>
      </c>
      <c r="F82">
        <v>16.600000000000001</v>
      </c>
      <c r="G82" s="4">
        <v>6.5600000000000005</v>
      </c>
      <c r="H82" s="3">
        <v>0.90490000000000004</v>
      </c>
      <c r="I82" s="3">
        <v>0.87697999999999998</v>
      </c>
      <c r="J82" s="3">
        <v>0.84375</v>
      </c>
      <c r="K82" s="3">
        <v>0.80234000000000005</v>
      </c>
      <c r="L82" s="3">
        <v>0.75804000000000005</v>
      </c>
      <c r="M82" s="3">
        <v>0.70884000000000003</v>
      </c>
      <c r="N82" s="3">
        <v>0.65542</v>
      </c>
      <c r="O82" s="3">
        <v>0.59482999999999997</v>
      </c>
      <c r="P82" s="3">
        <v>0.53586</v>
      </c>
      <c r="Q82" s="3">
        <v>0.47608</v>
      </c>
      <c r="R82" s="3">
        <v>0.41682999999999998</v>
      </c>
      <c r="S82" s="3">
        <v>0.35569000000000001</v>
      </c>
      <c r="T82" s="3">
        <v>0.30153000000000002</v>
      </c>
      <c r="U82" s="3">
        <v>0.25142999999999999</v>
      </c>
      <c r="V82" s="3">
        <v>0.20610999999999999</v>
      </c>
      <c r="W82" s="3">
        <v>0.16353999999999999</v>
      </c>
      <c r="X82" s="3">
        <v>0.12923999999999999</v>
      </c>
      <c r="Y82" s="3">
        <v>0.10027</v>
      </c>
      <c r="Z82" s="3">
        <v>7.6359999999999997E-2</v>
      </c>
      <c r="AA82" s="3">
        <v>5.5919999999999997E-2</v>
      </c>
      <c r="AB82" s="3">
        <v>4.0930000000000001E-2</v>
      </c>
      <c r="AC82" s="3">
        <v>2.938E-2</v>
      </c>
      <c r="AD82" s="3">
        <v>2.068E-2</v>
      </c>
      <c r="AE82" s="3">
        <v>1.3899999999999999E-2</v>
      </c>
      <c r="AF82" s="3">
        <v>9.3900000000000008E-3</v>
      </c>
      <c r="AG82" s="3">
        <v>6.2100000000000002E-3</v>
      </c>
      <c r="AH82" s="3">
        <v>4.0200000000000001E-3</v>
      </c>
      <c r="AI82" s="3">
        <v>2.5600000000000002E-3</v>
      </c>
      <c r="AJ82" s="3">
        <v>1.5399999999999999E-3</v>
      </c>
      <c r="AK82" s="3">
        <v>9.3999999999999997E-4</v>
      </c>
      <c r="AL82" s="3">
        <v>5.5999999999999995E-4</v>
      </c>
      <c r="AM82" s="3">
        <v>3.2000000000000003E-4</v>
      </c>
      <c r="AN82" s="3">
        <v>1.8000000000000001E-4</v>
      </c>
      <c r="AO82" s="3">
        <v>1E-4</v>
      </c>
      <c r="AP82" s="3">
        <v>5.0000000000000002E-5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P_R[[#This Row],[8+]]-P_R[[#This Row],[9+]]</f>
        <v>2.7920000000000056E-2</v>
      </c>
      <c r="AY82" s="5">
        <f>P_R[[#This Row],[9+]]-P_R[[#This Row],[10+]]</f>
        <v>3.3229999999999982E-2</v>
      </c>
      <c r="AZ82" s="5">
        <f>P_R[[#This Row],[10+]]-P_R[[#This Row],[11+]]</f>
        <v>4.1409999999999947E-2</v>
      </c>
      <c r="BA82" s="5">
        <f>P_R[[#This Row],[11+]]-P_R[[#This Row],[12+]]</f>
        <v>4.4300000000000006E-2</v>
      </c>
      <c r="BB82" s="5">
        <f>P_R[[#This Row],[12+]]-P_R[[#This Row],[13+]]</f>
        <v>4.9200000000000021E-2</v>
      </c>
      <c r="BC82" s="5">
        <f>P_R[[#This Row],[13+]]-P_R[[#This Row],[14+]]</f>
        <v>5.3420000000000023E-2</v>
      </c>
      <c r="BD82" s="5">
        <f>P_R[[#This Row],[14+]]-P_R[[#This Row],[15+]]</f>
        <v>6.0590000000000033E-2</v>
      </c>
      <c r="BE82" s="5">
        <f>P_R[[#This Row],[15+]]-P_R[[#This Row],[16+]]</f>
        <v>5.8969999999999967E-2</v>
      </c>
      <c r="BF82" s="5">
        <f>P_R[[#This Row],[16+]]-P_R[[#This Row],[17+]]</f>
        <v>5.978E-2</v>
      </c>
      <c r="BG82" s="5">
        <f>P_R[[#This Row],[17+]]-P_R[[#This Row],[18+]]</f>
        <v>5.9250000000000025E-2</v>
      </c>
      <c r="BH82" s="5">
        <f>P_R[[#This Row],[18+]]-P_R[[#This Row],[19+]]</f>
        <v>6.1139999999999972E-2</v>
      </c>
      <c r="BI82" s="5">
        <f>P_R[[#This Row],[19+]]-P_R[[#This Row],[20+]]</f>
        <v>5.4159999999999986E-2</v>
      </c>
      <c r="BJ82" s="5">
        <f>P_R[[#This Row],[20+]]-P_R[[#This Row],[21+]]</f>
        <v>5.0100000000000033E-2</v>
      </c>
      <c r="BK82" s="5">
        <f>P_R[[#This Row],[21+]]-P_R[[#This Row],[22+]]</f>
        <v>4.5319999999999999E-2</v>
      </c>
      <c r="BL82" s="5">
        <f>P_R[[#This Row],[22+]]-P_R[[#This Row],[23+]]</f>
        <v>4.2569999999999997E-2</v>
      </c>
      <c r="BM82" s="5">
        <f>P_R[[#This Row],[23+]]-P_R[[#This Row],[24+]]</f>
        <v>3.4299999999999997E-2</v>
      </c>
      <c r="BN82" s="5">
        <f>P_R[[#This Row],[24+]]-P_R[[#This Row],[25+]]</f>
        <v>2.8969999999999996E-2</v>
      </c>
      <c r="BO82" s="5">
        <f>P_R[[#This Row],[25+]]-P_R[[#This Row],[26+]]</f>
        <v>2.3910000000000001E-2</v>
      </c>
      <c r="BP82" s="5">
        <f>P_R[[#This Row],[26+]]-P_R[[#This Row],[27+]]</f>
        <v>2.044E-2</v>
      </c>
      <c r="BQ82" s="5">
        <f>P_R[[#This Row],[27+]]-P_R[[#This Row],[28+]]</f>
        <v>1.4989999999999996E-2</v>
      </c>
      <c r="BR82" s="5">
        <f>P_R[[#This Row],[28+]]-P_R[[#This Row],[29+]]</f>
        <v>1.1550000000000001E-2</v>
      </c>
      <c r="BS82" s="5">
        <f>P_R[[#This Row],[29+]]-P_R[[#This Row],[30+]]</f>
        <v>8.6999999999999994E-3</v>
      </c>
      <c r="BT82" s="5">
        <f>P_R[[#This Row],[30+]]-P_R[[#This Row],[31+]]</f>
        <v>6.7800000000000013E-3</v>
      </c>
      <c r="BU82" s="5">
        <f>P_R[[#This Row],[31+]]-P_R[[#This Row],[32+]]</f>
        <v>4.5099999999999984E-3</v>
      </c>
      <c r="BV82" s="5">
        <f>P_R[[#This Row],[32+]]-P_R[[#This Row],[33+]]</f>
        <v>3.1800000000000005E-3</v>
      </c>
      <c r="BW82" s="5">
        <f>P_R[[#This Row],[33+]]-P_R[[#This Row],[34+]]</f>
        <v>2.1900000000000001E-3</v>
      </c>
      <c r="BX82" s="5">
        <f>P_R[[#This Row],[34+]]-P_R[[#This Row],[35+]]</f>
        <v>1.4599999999999999E-3</v>
      </c>
      <c r="BY82" s="5">
        <f>P_R[[#This Row],[35+]]-P_R[[#This Row],[36+]]</f>
        <v>1.0200000000000003E-3</v>
      </c>
      <c r="BZ82" s="5">
        <f>P_R[[#This Row],[36+]]-P_R[[#This Row],[37+]]</f>
        <v>5.9999999999999995E-4</v>
      </c>
      <c r="CA82" s="5">
        <f>P_R[[#This Row],[37+]]-P_R[[#This Row],[38+]]</f>
        <v>3.8000000000000002E-4</v>
      </c>
      <c r="CB82" s="5">
        <f>P_R[[#This Row],[38+]]-P_R[[#This Row],[39+]]</f>
        <v>2.3999999999999992E-4</v>
      </c>
      <c r="CC82" s="5">
        <f>P_R[[#This Row],[39+]]-P_R[[#This Row],[40+]]</f>
        <v>1.4000000000000001E-4</v>
      </c>
      <c r="CD82" s="5">
        <f>P_R[[#This Row],[40+]]-P_R[[#This Row],[41+]]</f>
        <v>8.0000000000000007E-5</v>
      </c>
      <c r="CE82" s="5">
        <f>P_R[[#This Row],[41+]]-P_R[[#This Row],[42+]]</f>
        <v>5.0000000000000002E-5</v>
      </c>
      <c r="CF82" s="5">
        <f>P_R[[#This Row],[42+]]-P_R[[#This Row],[43+]]</f>
        <v>5.0000000000000002E-5</v>
      </c>
      <c r="CG82" s="5">
        <f>P_R[[#This Row],[43+]]-P_R[[#This Row],[44+]]</f>
        <v>0</v>
      </c>
      <c r="CH82" s="5">
        <f>P_R[[#This Row],[44+]]-P_R[[#This Row],[45+]]</f>
        <v>0</v>
      </c>
      <c r="CI82" s="5">
        <f>P_R[[#This Row],[45+]]-P_R[[#This Row],[46+]]</f>
        <v>0</v>
      </c>
      <c r="CJ82" s="5">
        <f>P_R[[#This Row],[46+]]-P_R[[#This Row],[47+]]</f>
        <v>0</v>
      </c>
      <c r="CK82" s="5">
        <f>P_R[[#This Row],[47+]]-P_R[[#This Row],[48+]]</f>
        <v>0</v>
      </c>
      <c r="CL82" s="5">
        <f>P_R[[#This Row],[48+]]-P_R[[#This Row],[49+]]</f>
        <v>0</v>
      </c>
    </row>
    <row r="83" spans="1:90" x14ac:dyDescent="0.25">
      <c r="A83" s="10">
        <v>22400791</v>
      </c>
      <c r="B83" t="s">
        <v>132</v>
      </c>
      <c r="C83" t="s">
        <v>165</v>
      </c>
      <c r="D83" s="11">
        <v>0.8125</v>
      </c>
      <c r="E83" s="9" t="str">
        <f>HYPERLINK("https://www.nba.com/stats/player/1627777/boxscores-traditional", "Georges Niang")</f>
        <v>Georges Niang</v>
      </c>
      <c r="F83">
        <v>10</v>
      </c>
      <c r="G83" s="4">
        <v>2</v>
      </c>
      <c r="H83" s="3">
        <v>0.84133999999999998</v>
      </c>
      <c r="I83" s="3">
        <v>0.69145999999999996</v>
      </c>
      <c r="J83" s="3">
        <v>0.5</v>
      </c>
      <c r="K83" s="3">
        <v>0.30853999999999998</v>
      </c>
      <c r="L83" s="3">
        <v>0.15866</v>
      </c>
      <c r="M83" s="3">
        <v>6.6809999999999994E-2</v>
      </c>
      <c r="N83" s="3">
        <v>2.2749999999999999E-2</v>
      </c>
      <c r="O83" s="3">
        <v>6.2100000000000002E-3</v>
      </c>
      <c r="P83" s="3">
        <v>1.3500000000000001E-3</v>
      </c>
      <c r="Q83" s="3">
        <v>2.3000000000000001E-4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P_R[[#This Row],[8+]]-P_R[[#This Row],[9+]]</f>
        <v>0.14988000000000001</v>
      </c>
      <c r="AY83" s="5">
        <f>P_R[[#This Row],[9+]]-P_R[[#This Row],[10+]]</f>
        <v>0.19145999999999996</v>
      </c>
      <c r="AZ83" s="5">
        <f>P_R[[#This Row],[10+]]-P_R[[#This Row],[11+]]</f>
        <v>0.19146000000000002</v>
      </c>
      <c r="BA83" s="5">
        <f>P_R[[#This Row],[11+]]-P_R[[#This Row],[12+]]</f>
        <v>0.14987999999999999</v>
      </c>
      <c r="BB83" s="5">
        <f>P_R[[#This Row],[12+]]-P_R[[#This Row],[13+]]</f>
        <v>9.1850000000000001E-2</v>
      </c>
      <c r="BC83" s="5">
        <f>P_R[[#This Row],[13+]]-P_R[[#This Row],[14+]]</f>
        <v>4.4059999999999995E-2</v>
      </c>
      <c r="BD83" s="5">
        <f>P_R[[#This Row],[14+]]-P_R[[#This Row],[15+]]</f>
        <v>1.6539999999999999E-2</v>
      </c>
      <c r="BE83" s="5">
        <f>P_R[[#This Row],[15+]]-P_R[[#This Row],[16+]]</f>
        <v>4.8599999999999997E-3</v>
      </c>
      <c r="BF83" s="5">
        <f>P_R[[#This Row],[16+]]-P_R[[#This Row],[17+]]</f>
        <v>1.1200000000000001E-3</v>
      </c>
      <c r="BG83" s="5">
        <f>P_R[[#This Row],[17+]]-P_R[[#This Row],[18+]]</f>
        <v>2.3000000000000001E-4</v>
      </c>
      <c r="BH83" s="5">
        <f>P_R[[#This Row],[18+]]-P_R[[#This Row],[19+]]</f>
        <v>0</v>
      </c>
      <c r="BI83" s="5">
        <f>P_R[[#This Row],[19+]]-P_R[[#This Row],[20+]]</f>
        <v>0</v>
      </c>
      <c r="BJ83" s="5">
        <f>P_R[[#This Row],[20+]]-P_R[[#This Row],[21+]]</f>
        <v>0</v>
      </c>
      <c r="BK83" s="5">
        <f>P_R[[#This Row],[21+]]-P_R[[#This Row],[22+]]</f>
        <v>0</v>
      </c>
      <c r="BL83" s="5">
        <f>P_R[[#This Row],[22+]]-P_R[[#This Row],[23+]]</f>
        <v>0</v>
      </c>
      <c r="BM83" s="5">
        <f>P_R[[#This Row],[23+]]-P_R[[#This Row],[24+]]</f>
        <v>0</v>
      </c>
      <c r="BN83" s="5">
        <f>P_R[[#This Row],[24+]]-P_R[[#This Row],[25+]]</f>
        <v>0</v>
      </c>
      <c r="BO83" s="5">
        <f>P_R[[#This Row],[25+]]-P_R[[#This Row],[26+]]</f>
        <v>0</v>
      </c>
      <c r="BP83" s="5">
        <f>P_R[[#This Row],[26+]]-P_R[[#This Row],[27+]]</f>
        <v>0</v>
      </c>
      <c r="BQ83" s="5">
        <f>P_R[[#This Row],[27+]]-P_R[[#This Row],[28+]]</f>
        <v>0</v>
      </c>
      <c r="BR83" s="5">
        <f>P_R[[#This Row],[28+]]-P_R[[#This Row],[29+]]</f>
        <v>0</v>
      </c>
      <c r="BS83" s="5">
        <f>P_R[[#This Row],[29+]]-P_R[[#This Row],[30+]]</f>
        <v>0</v>
      </c>
      <c r="BT83" s="5">
        <f>P_R[[#This Row],[30+]]-P_R[[#This Row],[31+]]</f>
        <v>0</v>
      </c>
      <c r="BU83" s="5">
        <f>P_R[[#This Row],[31+]]-P_R[[#This Row],[32+]]</f>
        <v>0</v>
      </c>
      <c r="BV83" s="5">
        <f>P_R[[#This Row],[32+]]-P_R[[#This Row],[33+]]</f>
        <v>0</v>
      </c>
      <c r="BW83" s="5">
        <f>P_R[[#This Row],[33+]]-P_R[[#This Row],[34+]]</f>
        <v>0</v>
      </c>
      <c r="BX83" s="5">
        <f>P_R[[#This Row],[34+]]-P_R[[#This Row],[35+]]</f>
        <v>0</v>
      </c>
      <c r="BY83" s="5">
        <f>P_R[[#This Row],[35+]]-P_R[[#This Row],[36+]]</f>
        <v>0</v>
      </c>
      <c r="BZ83" s="5">
        <f>P_R[[#This Row],[36+]]-P_R[[#This Row],[37+]]</f>
        <v>0</v>
      </c>
      <c r="CA83" s="5">
        <f>P_R[[#This Row],[37+]]-P_R[[#This Row],[38+]]</f>
        <v>0</v>
      </c>
      <c r="CB83" s="5">
        <f>P_R[[#This Row],[38+]]-P_R[[#This Row],[39+]]</f>
        <v>0</v>
      </c>
      <c r="CC83" s="5">
        <f>P_R[[#This Row],[39+]]-P_R[[#This Row],[40+]]</f>
        <v>0</v>
      </c>
      <c r="CD83" s="5">
        <f>P_R[[#This Row],[40+]]-P_R[[#This Row],[41+]]</f>
        <v>0</v>
      </c>
      <c r="CE83" s="5">
        <f>P_R[[#This Row],[41+]]-P_R[[#This Row],[42+]]</f>
        <v>0</v>
      </c>
      <c r="CF83" s="5">
        <f>P_R[[#This Row],[42+]]-P_R[[#This Row],[43+]]</f>
        <v>0</v>
      </c>
      <c r="CG83" s="5">
        <f>P_R[[#This Row],[43+]]-P_R[[#This Row],[44+]]</f>
        <v>0</v>
      </c>
      <c r="CH83" s="5">
        <f>P_R[[#This Row],[44+]]-P_R[[#This Row],[45+]]</f>
        <v>0</v>
      </c>
      <c r="CI83" s="5">
        <f>P_R[[#This Row],[45+]]-P_R[[#This Row],[46+]]</f>
        <v>0</v>
      </c>
      <c r="CJ83" s="5">
        <f>P_R[[#This Row],[46+]]-P_R[[#This Row],[47+]]</f>
        <v>0</v>
      </c>
      <c r="CK83" s="5">
        <f>P_R[[#This Row],[47+]]-P_R[[#This Row],[48+]]</f>
        <v>0</v>
      </c>
      <c r="CL83" s="5">
        <f>P_R[[#This Row],[48+]]-P_R[[#This Row],[49+]]</f>
        <v>0</v>
      </c>
    </row>
    <row r="84" spans="1:90" x14ac:dyDescent="0.25">
      <c r="A84" s="10">
        <v>22400791</v>
      </c>
      <c r="B84" t="s">
        <v>132</v>
      </c>
      <c r="C84" t="s">
        <v>165</v>
      </c>
      <c r="D84" s="11">
        <v>0.8125</v>
      </c>
      <c r="E84" s="9" t="str">
        <f>HYPERLINK("https://www.nba.com/stats/player/1629731/boxscores-traditional", "Dean Wade")</f>
        <v>Dean Wade</v>
      </c>
      <c r="F84">
        <v>11.4</v>
      </c>
      <c r="G84" s="4">
        <v>4.03</v>
      </c>
      <c r="H84" s="3">
        <v>0.79954999999999998</v>
      </c>
      <c r="I84" s="3">
        <v>0.72575000000000001</v>
      </c>
      <c r="J84" s="3">
        <v>0.63683000000000001</v>
      </c>
      <c r="K84" s="3">
        <v>0.53983000000000003</v>
      </c>
      <c r="L84" s="3">
        <v>0.44037999999999999</v>
      </c>
      <c r="M84" s="3">
        <v>0.34458</v>
      </c>
      <c r="N84" s="3">
        <v>0.25785000000000002</v>
      </c>
      <c r="O84" s="3">
        <v>0.18673000000000001</v>
      </c>
      <c r="P84" s="3">
        <v>0.12714</v>
      </c>
      <c r="Q84" s="3">
        <v>8.226E-2</v>
      </c>
      <c r="R84" s="3">
        <v>5.0500000000000003E-2</v>
      </c>
      <c r="S84" s="3">
        <v>2.938E-2</v>
      </c>
      <c r="T84" s="3">
        <v>1.6590000000000001E-2</v>
      </c>
      <c r="U84" s="3">
        <v>8.6599999999999993E-3</v>
      </c>
      <c r="V84" s="3">
        <v>4.2700000000000004E-3</v>
      </c>
      <c r="W84" s="3">
        <v>1.99E-3</v>
      </c>
      <c r="X84" s="3">
        <v>8.7000000000000001E-4</v>
      </c>
      <c r="Y84" s="3">
        <v>3.8000000000000002E-4</v>
      </c>
      <c r="Z84" s="3">
        <v>1.4999999999999999E-4</v>
      </c>
      <c r="AA84" s="3">
        <v>5.0000000000000002E-5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P_R[[#This Row],[8+]]-P_R[[#This Row],[9+]]</f>
        <v>7.3799999999999977E-2</v>
      </c>
      <c r="AY84" s="5">
        <f>P_R[[#This Row],[9+]]-P_R[[#This Row],[10+]]</f>
        <v>8.8919999999999999E-2</v>
      </c>
      <c r="AZ84" s="5">
        <f>P_R[[#This Row],[10+]]-P_R[[#This Row],[11+]]</f>
        <v>9.6999999999999975E-2</v>
      </c>
      <c r="BA84" s="5">
        <f>P_R[[#This Row],[11+]]-P_R[[#This Row],[12+]]</f>
        <v>9.9450000000000038E-2</v>
      </c>
      <c r="BB84" s="5">
        <f>P_R[[#This Row],[12+]]-P_R[[#This Row],[13+]]</f>
        <v>9.5799999999999996E-2</v>
      </c>
      <c r="BC84" s="5">
        <f>P_R[[#This Row],[13+]]-P_R[[#This Row],[14+]]</f>
        <v>8.6729999999999974E-2</v>
      </c>
      <c r="BD84" s="5">
        <f>P_R[[#This Row],[14+]]-P_R[[#This Row],[15+]]</f>
        <v>7.1120000000000017E-2</v>
      </c>
      <c r="BE84" s="5">
        <f>P_R[[#This Row],[15+]]-P_R[[#This Row],[16+]]</f>
        <v>5.9590000000000004E-2</v>
      </c>
      <c r="BF84" s="5">
        <f>P_R[[#This Row],[16+]]-P_R[[#This Row],[17+]]</f>
        <v>4.4880000000000003E-2</v>
      </c>
      <c r="BG84" s="5">
        <f>P_R[[#This Row],[17+]]-P_R[[#This Row],[18+]]</f>
        <v>3.1759999999999997E-2</v>
      </c>
      <c r="BH84" s="5">
        <f>P_R[[#This Row],[18+]]-P_R[[#This Row],[19+]]</f>
        <v>2.1120000000000003E-2</v>
      </c>
      <c r="BI84" s="5">
        <f>P_R[[#This Row],[19+]]-P_R[[#This Row],[20+]]</f>
        <v>1.2789999999999999E-2</v>
      </c>
      <c r="BJ84" s="5">
        <f>P_R[[#This Row],[20+]]-P_R[[#This Row],[21+]]</f>
        <v>7.9300000000000013E-3</v>
      </c>
      <c r="BK84" s="5">
        <f>P_R[[#This Row],[21+]]-P_R[[#This Row],[22+]]</f>
        <v>4.3899999999999989E-3</v>
      </c>
      <c r="BL84" s="5">
        <f>P_R[[#This Row],[22+]]-P_R[[#This Row],[23+]]</f>
        <v>2.2800000000000003E-3</v>
      </c>
      <c r="BM84" s="5">
        <f>P_R[[#This Row],[23+]]-P_R[[#This Row],[24+]]</f>
        <v>1.1199999999999999E-3</v>
      </c>
      <c r="BN84" s="5">
        <f>P_R[[#This Row],[24+]]-P_R[[#This Row],[25+]]</f>
        <v>4.8999999999999998E-4</v>
      </c>
      <c r="BO84" s="5">
        <f>P_R[[#This Row],[25+]]-P_R[[#This Row],[26+]]</f>
        <v>2.3000000000000003E-4</v>
      </c>
      <c r="BP84" s="5">
        <f>P_R[[#This Row],[26+]]-P_R[[#This Row],[27+]]</f>
        <v>9.9999999999999991E-5</v>
      </c>
      <c r="BQ84" s="5">
        <f>P_R[[#This Row],[27+]]-P_R[[#This Row],[28+]]</f>
        <v>5.0000000000000002E-5</v>
      </c>
      <c r="BR84" s="5">
        <f>P_R[[#This Row],[28+]]-P_R[[#This Row],[29+]]</f>
        <v>0</v>
      </c>
      <c r="BS84" s="5">
        <f>P_R[[#This Row],[29+]]-P_R[[#This Row],[30+]]</f>
        <v>0</v>
      </c>
      <c r="BT84" s="5">
        <f>P_R[[#This Row],[30+]]-P_R[[#This Row],[31+]]</f>
        <v>0</v>
      </c>
      <c r="BU84" s="5">
        <f>P_R[[#This Row],[31+]]-P_R[[#This Row],[32+]]</f>
        <v>0</v>
      </c>
      <c r="BV84" s="5">
        <f>P_R[[#This Row],[32+]]-P_R[[#This Row],[33+]]</f>
        <v>0</v>
      </c>
      <c r="BW84" s="5">
        <f>P_R[[#This Row],[33+]]-P_R[[#This Row],[34+]]</f>
        <v>0</v>
      </c>
      <c r="BX84" s="5">
        <f>P_R[[#This Row],[34+]]-P_R[[#This Row],[35+]]</f>
        <v>0</v>
      </c>
      <c r="BY84" s="5">
        <f>P_R[[#This Row],[35+]]-P_R[[#This Row],[36+]]</f>
        <v>0</v>
      </c>
      <c r="BZ84" s="5">
        <f>P_R[[#This Row],[36+]]-P_R[[#This Row],[37+]]</f>
        <v>0</v>
      </c>
      <c r="CA84" s="5">
        <f>P_R[[#This Row],[37+]]-P_R[[#This Row],[38+]]</f>
        <v>0</v>
      </c>
      <c r="CB84" s="5">
        <f>P_R[[#This Row],[38+]]-P_R[[#This Row],[39+]]</f>
        <v>0</v>
      </c>
      <c r="CC84" s="5">
        <f>P_R[[#This Row],[39+]]-P_R[[#This Row],[40+]]</f>
        <v>0</v>
      </c>
      <c r="CD84" s="5">
        <f>P_R[[#This Row],[40+]]-P_R[[#This Row],[41+]]</f>
        <v>0</v>
      </c>
      <c r="CE84" s="5">
        <f>P_R[[#This Row],[41+]]-P_R[[#This Row],[42+]]</f>
        <v>0</v>
      </c>
      <c r="CF84" s="5">
        <f>P_R[[#This Row],[42+]]-P_R[[#This Row],[43+]]</f>
        <v>0</v>
      </c>
      <c r="CG84" s="5">
        <f>P_R[[#This Row],[43+]]-P_R[[#This Row],[44+]]</f>
        <v>0</v>
      </c>
      <c r="CH84" s="5">
        <f>P_R[[#This Row],[44+]]-P_R[[#This Row],[45+]]</f>
        <v>0</v>
      </c>
      <c r="CI84" s="5">
        <f>P_R[[#This Row],[45+]]-P_R[[#This Row],[46+]]</f>
        <v>0</v>
      </c>
      <c r="CJ84" s="5">
        <f>P_R[[#This Row],[46+]]-P_R[[#This Row],[47+]]</f>
        <v>0</v>
      </c>
      <c r="CK84" s="5">
        <f>P_R[[#This Row],[47+]]-P_R[[#This Row],[48+]]</f>
        <v>0</v>
      </c>
      <c r="CL84" s="5">
        <f>P_R[[#This Row],[48+]]-P_R[[#This Row],[49+]]</f>
        <v>0</v>
      </c>
    </row>
    <row r="85" spans="1:90" x14ac:dyDescent="0.25">
      <c r="A85" s="10">
        <v>22400791</v>
      </c>
      <c r="B85" t="s">
        <v>132</v>
      </c>
      <c r="C85" t="s">
        <v>165</v>
      </c>
      <c r="D85" s="11">
        <v>0.8125</v>
      </c>
      <c r="E85" s="9" t="str">
        <f>HYPERLINK("https://www.nba.com/stats/player/1630171/boxscores-traditional", "Isaac Okoro")</f>
        <v>Isaac Okoro</v>
      </c>
      <c r="F85">
        <v>8.1999999999999993</v>
      </c>
      <c r="G85" s="4">
        <v>5.7759999999999998</v>
      </c>
      <c r="H85" s="3">
        <v>0.51197000000000004</v>
      </c>
      <c r="I85" s="3">
        <v>0.44433</v>
      </c>
      <c r="J85" s="3">
        <v>0.37828000000000001</v>
      </c>
      <c r="K85" s="3">
        <v>0.31561</v>
      </c>
      <c r="L85" s="3">
        <v>0.25463000000000002</v>
      </c>
      <c r="M85" s="3">
        <v>0.20327000000000001</v>
      </c>
      <c r="N85" s="3">
        <v>0.15866</v>
      </c>
      <c r="O85" s="3">
        <v>0.11899999999999999</v>
      </c>
      <c r="P85" s="3">
        <v>8.8510000000000005E-2</v>
      </c>
      <c r="Q85" s="3">
        <v>6.4259999999999998E-2</v>
      </c>
      <c r="R85" s="3">
        <v>4.4569999999999999E-2</v>
      </c>
      <c r="S85" s="3">
        <v>3.074E-2</v>
      </c>
      <c r="T85" s="3">
        <v>2.068E-2</v>
      </c>
      <c r="U85" s="3">
        <v>1.321E-2</v>
      </c>
      <c r="V85" s="3">
        <v>8.4200000000000004E-3</v>
      </c>
      <c r="W85" s="3">
        <v>5.2300000000000003E-3</v>
      </c>
      <c r="X85" s="3">
        <v>3.0699999999999998E-3</v>
      </c>
      <c r="Y85" s="3">
        <v>1.81E-3</v>
      </c>
      <c r="Z85" s="3">
        <v>1.0399999999999999E-3</v>
      </c>
      <c r="AA85" s="3">
        <v>5.8E-4</v>
      </c>
      <c r="AB85" s="3">
        <v>2.9999999999999997E-4</v>
      </c>
      <c r="AC85" s="3">
        <v>1.6000000000000001E-4</v>
      </c>
      <c r="AD85" s="3">
        <v>8.0000000000000007E-5</v>
      </c>
      <c r="AE85" s="3">
        <v>4.0000000000000003E-5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P_R[[#This Row],[8+]]-P_R[[#This Row],[9+]]</f>
        <v>6.7640000000000033E-2</v>
      </c>
      <c r="AY85" s="5">
        <f>P_R[[#This Row],[9+]]-P_R[[#This Row],[10+]]</f>
        <v>6.6049999999999998E-2</v>
      </c>
      <c r="AZ85" s="5">
        <f>P_R[[#This Row],[10+]]-P_R[[#This Row],[11+]]</f>
        <v>6.2670000000000003E-2</v>
      </c>
      <c r="BA85" s="5">
        <f>P_R[[#This Row],[11+]]-P_R[[#This Row],[12+]]</f>
        <v>6.0979999999999979E-2</v>
      </c>
      <c r="BB85" s="5">
        <f>P_R[[#This Row],[12+]]-P_R[[#This Row],[13+]]</f>
        <v>5.1360000000000017E-2</v>
      </c>
      <c r="BC85" s="5">
        <f>P_R[[#This Row],[13+]]-P_R[[#This Row],[14+]]</f>
        <v>4.4610000000000011E-2</v>
      </c>
      <c r="BD85" s="5">
        <f>P_R[[#This Row],[14+]]-P_R[[#This Row],[15+]]</f>
        <v>3.9660000000000001E-2</v>
      </c>
      <c r="BE85" s="5">
        <f>P_R[[#This Row],[15+]]-P_R[[#This Row],[16+]]</f>
        <v>3.0489999999999989E-2</v>
      </c>
      <c r="BF85" s="5">
        <f>P_R[[#This Row],[16+]]-P_R[[#This Row],[17+]]</f>
        <v>2.4250000000000008E-2</v>
      </c>
      <c r="BG85" s="5">
        <f>P_R[[#This Row],[17+]]-P_R[[#This Row],[18+]]</f>
        <v>1.9689999999999999E-2</v>
      </c>
      <c r="BH85" s="5">
        <f>P_R[[#This Row],[18+]]-P_R[[#This Row],[19+]]</f>
        <v>1.3829999999999999E-2</v>
      </c>
      <c r="BI85" s="5">
        <f>P_R[[#This Row],[19+]]-P_R[[#This Row],[20+]]</f>
        <v>1.0059999999999999E-2</v>
      </c>
      <c r="BJ85" s="5">
        <f>P_R[[#This Row],[20+]]-P_R[[#This Row],[21+]]</f>
        <v>7.4700000000000009E-3</v>
      </c>
      <c r="BK85" s="5">
        <f>P_R[[#This Row],[21+]]-P_R[[#This Row],[22+]]</f>
        <v>4.7899999999999991E-3</v>
      </c>
      <c r="BL85" s="5">
        <f>P_R[[#This Row],[22+]]-P_R[[#This Row],[23+]]</f>
        <v>3.1900000000000001E-3</v>
      </c>
      <c r="BM85" s="5">
        <f>P_R[[#This Row],[23+]]-P_R[[#This Row],[24+]]</f>
        <v>2.1600000000000005E-3</v>
      </c>
      <c r="BN85" s="5">
        <f>P_R[[#This Row],[24+]]-P_R[[#This Row],[25+]]</f>
        <v>1.2599999999999998E-3</v>
      </c>
      <c r="BO85" s="5">
        <f>P_R[[#This Row],[25+]]-P_R[[#This Row],[26+]]</f>
        <v>7.7000000000000007E-4</v>
      </c>
      <c r="BP85" s="5">
        <f>P_R[[#This Row],[26+]]-P_R[[#This Row],[27+]]</f>
        <v>4.5999999999999991E-4</v>
      </c>
      <c r="BQ85" s="5">
        <f>P_R[[#This Row],[27+]]-P_R[[#This Row],[28+]]</f>
        <v>2.8000000000000003E-4</v>
      </c>
      <c r="BR85" s="5">
        <f>P_R[[#This Row],[28+]]-P_R[[#This Row],[29+]]</f>
        <v>1.3999999999999996E-4</v>
      </c>
      <c r="BS85" s="5">
        <f>P_R[[#This Row],[29+]]-P_R[[#This Row],[30+]]</f>
        <v>8.0000000000000007E-5</v>
      </c>
      <c r="BT85" s="5">
        <f>P_R[[#This Row],[30+]]-P_R[[#This Row],[31+]]</f>
        <v>4.0000000000000003E-5</v>
      </c>
      <c r="BU85" s="5">
        <f>P_R[[#This Row],[31+]]-P_R[[#This Row],[32+]]</f>
        <v>4.0000000000000003E-5</v>
      </c>
      <c r="BV85" s="5">
        <f>P_R[[#This Row],[32+]]-P_R[[#This Row],[33+]]</f>
        <v>0</v>
      </c>
      <c r="BW85" s="5">
        <f>P_R[[#This Row],[33+]]-P_R[[#This Row],[34+]]</f>
        <v>0</v>
      </c>
      <c r="BX85" s="5">
        <f>P_R[[#This Row],[34+]]-P_R[[#This Row],[35+]]</f>
        <v>0</v>
      </c>
      <c r="BY85" s="5">
        <f>P_R[[#This Row],[35+]]-P_R[[#This Row],[36+]]</f>
        <v>0</v>
      </c>
      <c r="BZ85" s="5">
        <f>P_R[[#This Row],[36+]]-P_R[[#This Row],[37+]]</f>
        <v>0</v>
      </c>
      <c r="CA85" s="5">
        <f>P_R[[#This Row],[37+]]-P_R[[#This Row],[38+]]</f>
        <v>0</v>
      </c>
      <c r="CB85" s="5">
        <f>P_R[[#This Row],[38+]]-P_R[[#This Row],[39+]]</f>
        <v>0</v>
      </c>
      <c r="CC85" s="5">
        <f>P_R[[#This Row],[39+]]-P_R[[#This Row],[40+]]</f>
        <v>0</v>
      </c>
      <c r="CD85" s="5">
        <f>P_R[[#This Row],[40+]]-P_R[[#This Row],[41+]]</f>
        <v>0</v>
      </c>
      <c r="CE85" s="5">
        <f>P_R[[#This Row],[41+]]-P_R[[#This Row],[42+]]</f>
        <v>0</v>
      </c>
      <c r="CF85" s="5">
        <f>P_R[[#This Row],[42+]]-P_R[[#This Row],[43+]]</f>
        <v>0</v>
      </c>
      <c r="CG85" s="5">
        <f>P_R[[#This Row],[43+]]-P_R[[#This Row],[44+]]</f>
        <v>0</v>
      </c>
      <c r="CH85" s="5">
        <f>P_R[[#This Row],[44+]]-P_R[[#This Row],[45+]]</f>
        <v>0</v>
      </c>
      <c r="CI85" s="5">
        <f>P_R[[#This Row],[45+]]-P_R[[#This Row],[46+]]</f>
        <v>0</v>
      </c>
      <c r="CJ85" s="5">
        <f>P_R[[#This Row],[46+]]-P_R[[#This Row],[47+]]</f>
        <v>0</v>
      </c>
      <c r="CK85" s="5">
        <f>P_R[[#This Row],[47+]]-P_R[[#This Row],[48+]]</f>
        <v>0</v>
      </c>
      <c r="CL85" s="5">
        <f>P_R[[#This Row],[48+]]-P_R[[#This Row],[49+]]</f>
        <v>0</v>
      </c>
    </row>
    <row r="86" spans="1:90" x14ac:dyDescent="0.25">
      <c r="A86" s="10">
        <v>22400791</v>
      </c>
      <c r="B86" t="s">
        <v>165</v>
      </c>
      <c r="C86" t="s">
        <v>132</v>
      </c>
      <c r="D86" s="11">
        <v>0.8125</v>
      </c>
      <c r="E86" s="9" t="str">
        <f>HYPERLINK("https://www.nba.com/stats/player/1629661/boxscores-traditional", "Cameron Johnson")</f>
        <v>Cameron Johnson</v>
      </c>
      <c r="F86">
        <v>20.8</v>
      </c>
      <c r="G86" s="4">
        <v>1.9390000000000001</v>
      </c>
      <c r="H86" s="3">
        <v>1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0.99978</v>
      </c>
      <c r="O86" s="3">
        <v>0.99861</v>
      </c>
      <c r="P86" s="3">
        <v>0.99343000000000004</v>
      </c>
      <c r="Q86" s="3">
        <v>0.97499999999999998</v>
      </c>
      <c r="R86" s="3">
        <v>0.92506999999999995</v>
      </c>
      <c r="S86" s="3">
        <v>0.82381000000000004</v>
      </c>
      <c r="T86" s="3">
        <v>0.65910000000000002</v>
      </c>
      <c r="U86" s="3">
        <v>0.46017000000000002</v>
      </c>
      <c r="V86" s="3">
        <v>0.26762999999999998</v>
      </c>
      <c r="W86" s="3">
        <v>0.12923999999999999</v>
      </c>
      <c r="X86" s="3">
        <v>4.947E-2</v>
      </c>
      <c r="Y86" s="3">
        <v>1.4999999999999999E-2</v>
      </c>
      <c r="Z86" s="3">
        <v>3.6800000000000001E-3</v>
      </c>
      <c r="AA86" s="3">
        <v>6.8999999999999997E-4</v>
      </c>
      <c r="AB86" s="3">
        <v>1E-4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P_R[[#This Row],[8+]]-P_R[[#This Row],[9+]]</f>
        <v>0</v>
      </c>
      <c r="AY86" s="5">
        <f>P_R[[#This Row],[9+]]-P_R[[#This Row],[10+]]</f>
        <v>0</v>
      </c>
      <c r="AZ86" s="5">
        <f>P_R[[#This Row],[10+]]-P_R[[#This Row],[11+]]</f>
        <v>0</v>
      </c>
      <c r="BA86" s="5">
        <f>P_R[[#This Row],[11+]]-P_R[[#This Row],[12+]]</f>
        <v>0</v>
      </c>
      <c r="BB86" s="5">
        <f>P_R[[#This Row],[12+]]-P_R[[#This Row],[13+]]</f>
        <v>0</v>
      </c>
      <c r="BC86" s="5">
        <f>P_R[[#This Row],[13+]]-P_R[[#This Row],[14+]]</f>
        <v>2.1999999999999797E-4</v>
      </c>
      <c r="BD86" s="5">
        <f>P_R[[#This Row],[14+]]-P_R[[#This Row],[15+]]</f>
        <v>1.1700000000000044E-3</v>
      </c>
      <c r="BE86" s="5">
        <f>P_R[[#This Row],[15+]]-P_R[[#This Row],[16+]]</f>
        <v>5.1799999999999624E-3</v>
      </c>
      <c r="BF86" s="5">
        <f>P_R[[#This Row],[16+]]-P_R[[#This Row],[17+]]</f>
        <v>1.8430000000000057E-2</v>
      </c>
      <c r="BG86" s="5">
        <f>P_R[[#This Row],[17+]]-P_R[[#This Row],[18+]]</f>
        <v>4.993000000000003E-2</v>
      </c>
      <c r="BH86" s="5">
        <f>P_R[[#This Row],[18+]]-P_R[[#This Row],[19+]]</f>
        <v>0.10125999999999991</v>
      </c>
      <c r="BI86" s="5">
        <f>P_R[[#This Row],[19+]]-P_R[[#This Row],[20+]]</f>
        <v>0.16471000000000002</v>
      </c>
      <c r="BJ86" s="5">
        <f>P_R[[#This Row],[20+]]-P_R[[#This Row],[21+]]</f>
        <v>0.19893</v>
      </c>
      <c r="BK86" s="5">
        <f>P_R[[#This Row],[21+]]-P_R[[#This Row],[22+]]</f>
        <v>0.19254000000000004</v>
      </c>
      <c r="BL86" s="5">
        <f>P_R[[#This Row],[22+]]-P_R[[#This Row],[23+]]</f>
        <v>0.13838999999999999</v>
      </c>
      <c r="BM86" s="5">
        <f>P_R[[#This Row],[23+]]-P_R[[#This Row],[24+]]</f>
        <v>7.9769999999999994E-2</v>
      </c>
      <c r="BN86" s="5">
        <f>P_R[[#This Row],[24+]]-P_R[[#This Row],[25+]]</f>
        <v>3.4470000000000001E-2</v>
      </c>
      <c r="BO86" s="5">
        <f>P_R[[#This Row],[25+]]-P_R[[#This Row],[26+]]</f>
        <v>1.132E-2</v>
      </c>
      <c r="BP86" s="5">
        <f>P_R[[#This Row],[26+]]-P_R[[#This Row],[27+]]</f>
        <v>2.99E-3</v>
      </c>
      <c r="BQ86" s="5">
        <f>P_R[[#This Row],[27+]]-P_R[[#This Row],[28+]]</f>
        <v>5.8999999999999992E-4</v>
      </c>
      <c r="BR86" s="5">
        <f>P_R[[#This Row],[28+]]-P_R[[#This Row],[29+]]</f>
        <v>1E-4</v>
      </c>
      <c r="BS86" s="5">
        <f>P_R[[#This Row],[29+]]-P_R[[#This Row],[30+]]</f>
        <v>0</v>
      </c>
      <c r="BT86" s="5">
        <f>P_R[[#This Row],[30+]]-P_R[[#This Row],[31+]]</f>
        <v>0</v>
      </c>
      <c r="BU86" s="5">
        <f>P_R[[#This Row],[31+]]-P_R[[#This Row],[32+]]</f>
        <v>0</v>
      </c>
      <c r="BV86" s="5">
        <f>P_R[[#This Row],[32+]]-P_R[[#This Row],[33+]]</f>
        <v>0</v>
      </c>
      <c r="BW86" s="5">
        <f>P_R[[#This Row],[33+]]-P_R[[#This Row],[34+]]</f>
        <v>0</v>
      </c>
      <c r="BX86" s="5">
        <f>P_R[[#This Row],[34+]]-P_R[[#This Row],[35+]]</f>
        <v>0</v>
      </c>
      <c r="BY86" s="5">
        <f>P_R[[#This Row],[35+]]-P_R[[#This Row],[36+]]</f>
        <v>0</v>
      </c>
      <c r="BZ86" s="5">
        <f>P_R[[#This Row],[36+]]-P_R[[#This Row],[37+]]</f>
        <v>0</v>
      </c>
      <c r="CA86" s="5">
        <f>P_R[[#This Row],[37+]]-P_R[[#This Row],[38+]]</f>
        <v>0</v>
      </c>
      <c r="CB86" s="5">
        <f>P_R[[#This Row],[38+]]-P_R[[#This Row],[39+]]</f>
        <v>0</v>
      </c>
      <c r="CC86" s="5">
        <f>P_R[[#This Row],[39+]]-P_R[[#This Row],[40+]]</f>
        <v>0</v>
      </c>
      <c r="CD86" s="5">
        <f>P_R[[#This Row],[40+]]-P_R[[#This Row],[41+]]</f>
        <v>0</v>
      </c>
      <c r="CE86" s="5">
        <f>P_R[[#This Row],[41+]]-P_R[[#This Row],[42+]]</f>
        <v>0</v>
      </c>
      <c r="CF86" s="5">
        <f>P_R[[#This Row],[42+]]-P_R[[#This Row],[43+]]</f>
        <v>0</v>
      </c>
      <c r="CG86" s="5">
        <f>P_R[[#This Row],[43+]]-P_R[[#This Row],[44+]]</f>
        <v>0</v>
      </c>
      <c r="CH86" s="5">
        <f>P_R[[#This Row],[44+]]-P_R[[#This Row],[45+]]</f>
        <v>0</v>
      </c>
      <c r="CI86" s="5">
        <f>P_R[[#This Row],[45+]]-P_R[[#This Row],[46+]]</f>
        <v>0</v>
      </c>
      <c r="CJ86" s="5">
        <f>P_R[[#This Row],[46+]]-P_R[[#This Row],[47+]]</f>
        <v>0</v>
      </c>
      <c r="CK86" s="5">
        <f>P_R[[#This Row],[47+]]-P_R[[#This Row],[48+]]</f>
        <v>0</v>
      </c>
      <c r="CL86" s="5">
        <f>P_R[[#This Row],[48+]]-P_R[[#This Row],[49+]]</f>
        <v>0</v>
      </c>
    </row>
    <row r="87" spans="1:90" x14ac:dyDescent="0.25">
      <c r="A87" s="10">
        <v>22400791</v>
      </c>
      <c r="B87" t="s">
        <v>165</v>
      </c>
      <c r="C87" t="s">
        <v>132</v>
      </c>
      <c r="D87" s="11">
        <v>0.8125</v>
      </c>
      <c r="E87" s="9" t="str">
        <f>HYPERLINK("https://www.nba.com/stats/player/1630560/boxscores-traditional", "Cam Thomas")</f>
        <v>Cam Thomas</v>
      </c>
      <c r="F87">
        <v>29</v>
      </c>
      <c r="G87" s="4">
        <v>5.0990000000000002</v>
      </c>
      <c r="H87" s="3">
        <v>1</v>
      </c>
      <c r="I87" s="3">
        <v>0.99995999999999996</v>
      </c>
      <c r="J87" s="3">
        <v>0.99990000000000001</v>
      </c>
      <c r="K87" s="3">
        <v>0.99978999999999996</v>
      </c>
      <c r="L87" s="3">
        <v>0.99956999999999996</v>
      </c>
      <c r="M87" s="3">
        <v>0.99916000000000005</v>
      </c>
      <c r="N87" s="3">
        <v>0.99836000000000003</v>
      </c>
      <c r="O87" s="3">
        <v>0.99702000000000002</v>
      </c>
      <c r="P87" s="3">
        <v>0.99460999999999999</v>
      </c>
      <c r="Q87" s="3">
        <v>0.99060999999999999</v>
      </c>
      <c r="R87" s="3">
        <v>0.98460999999999999</v>
      </c>
      <c r="S87" s="3">
        <v>0.97499999999999998</v>
      </c>
      <c r="T87" s="3">
        <v>0.96164000000000005</v>
      </c>
      <c r="U87" s="3">
        <v>0.94179000000000002</v>
      </c>
      <c r="V87" s="3">
        <v>0.91466000000000003</v>
      </c>
      <c r="W87" s="3">
        <v>0.88100000000000001</v>
      </c>
      <c r="X87" s="3">
        <v>0.83645999999999998</v>
      </c>
      <c r="Y87" s="3">
        <v>0.7823</v>
      </c>
      <c r="Z87" s="3">
        <v>0.72240000000000004</v>
      </c>
      <c r="AA87" s="3">
        <v>0.65173000000000003</v>
      </c>
      <c r="AB87" s="3">
        <v>0.57926</v>
      </c>
      <c r="AC87" s="3">
        <v>0.5</v>
      </c>
      <c r="AD87" s="3">
        <v>0.42074</v>
      </c>
      <c r="AE87" s="3">
        <v>0.34827000000000002</v>
      </c>
      <c r="AF87" s="3">
        <v>0.27760000000000001</v>
      </c>
      <c r="AG87" s="3">
        <v>0.2177</v>
      </c>
      <c r="AH87" s="3">
        <v>0.16353999999999999</v>
      </c>
      <c r="AI87" s="3">
        <v>0.11899999999999999</v>
      </c>
      <c r="AJ87" s="3">
        <v>8.5339999999999999E-2</v>
      </c>
      <c r="AK87" s="3">
        <v>5.8209999999999998E-2</v>
      </c>
      <c r="AL87" s="3">
        <v>3.8359999999999998E-2</v>
      </c>
      <c r="AM87" s="3">
        <v>2.5000000000000001E-2</v>
      </c>
      <c r="AN87" s="3">
        <v>1.5389999999999999E-2</v>
      </c>
      <c r="AO87" s="3">
        <v>9.3900000000000008E-3</v>
      </c>
      <c r="AP87" s="3">
        <v>5.3899999999999998E-3</v>
      </c>
      <c r="AQ87" s="3">
        <v>2.98E-3</v>
      </c>
      <c r="AR87" s="3">
        <v>1.64E-3</v>
      </c>
      <c r="AS87" s="3">
        <v>8.4000000000000003E-4</v>
      </c>
      <c r="AT87" s="3">
        <v>4.2999999999999999E-4</v>
      </c>
      <c r="AU87" s="3">
        <v>2.1000000000000001E-4</v>
      </c>
      <c r="AV87" s="3">
        <v>1E-4</v>
      </c>
      <c r="AW87" s="3">
        <v>4.0000000000000003E-5</v>
      </c>
      <c r="AX87" s="5">
        <f>P_R[[#This Row],[8+]]-P_R[[#This Row],[9+]]</f>
        <v>4.0000000000040004E-5</v>
      </c>
      <c r="AY87" s="5">
        <f>P_R[[#This Row],[9+]]-P_R[[#This Row],[10+]]</f>
        <v>5.9999999999948983E-5</v>
      </c>
      <c r="AZ87" s="5">
        <f>P_R[[#This Row],[10+]]-P_R[[#This Row],[11+]]</f>
        <v>1.100000000000545E-4</v>
      </c>
      <c r="BA87" s="5">
        <f>P_R[[#This Row],[11+]]-P_R[[#This Row],[12+]]</f>
        <v>2.1999999999999797E-4</v>
      </c>
      <c r="BB87" s="5">
        <f>P_R[[#This Row],[12+]]-P_R[[#This Row],[13+]]</f>
        <v>4.0999999999991044E-4</v>
      </c>
      <c r="BC87" s="5">
        <f>P_R[[#This Row],[13+]]-P_R[[#This Row],[14+]]</f>
        <v>8.0000000000002292E-4</v>
      </c>
      <c r="BD87" s="5">
        <f>P_R[[#This Row],[14+]]-P_R[[#This Row],[15+]]</f>
        <v>1.3400000000000079E-3</v>
      </c>
      <c r="BE87" s="5">
        <f>P_R[[#This Row],[15+]]-P_R[[#This Row],[16+]]</f>
        <v>2.4100000000000232E-3</v>
      </c>
      <c r="BF87" s="5">
        <f>P_R[[#This Row],[16+]]-P_R[[#This Row],[17+]]</f>
        <v>4.0000000000000036E-3</v>
      </c>
      <c r="BG87" s="5">
        <f>P_R[[#This Row],[17+]]-P_R[[#This Row],[18+]]</f>
        <v>6.0000000000000053E-3</v>
      </c>
      <c r="BH87" s="5">
        <f>P_R[[#This Row],[18+]]-P_R[[#This Row],[19+]]</f>
        <v>9.6100000000000074E-3</v>
      </c>
      <c r="BI87" s="5">
        <f>P_R[[#This Row],[19+]]-P_R[[#This Row],[20+]]</f>
        <v>1.3359999999999927E-2</v>
      </c>
      <c r="BJ87" s="5">
        <f>P_R[[#This Row],[20+]]-P_R[[#This Row],[21+]]</f>
        <v>1.9850000000000034E-2</v>
      </c>
      <c r="BK87" s="5">
        <f>P_R[[#This Row],[21+]]-P_R[[#This Row],[22+]]</f>
        <v>2.7129999999999987E-2</v>
      </c>
      <c r="BL87" s="5">
        <f>P_R[[#This Row],[22+]]-P_R[[#This Row],[23+]]</f>
        <v>3.3660000000000023E-2</v>
      </c>
      <c r="BM87" s="5">
        <f>P_R[[#This Row],[23+]]-P_R[[#This Row],[24+]]</f>
        <v>4.4540000000000024E-2</v>
      </c>
      <c r="BN87" s="5">
        <f>P_R[[#This Row],[24+]]-P_R[[#This Row],[25+]]</f>
        <v>5.4159999999999986E-2</v>
      </c>
      <c r="BO87" s="5">
        <f>P_R[[#This Row],[25+]]-P_R[[#This Row],[26+]]</f>
        <v>5.9899999999999953E-2</v>
      </c>
      <c r="BP87" s="5">
        <f>P_R[[#This Row],[26+]]-P_R[[#This Row],[27+]]</f>
        <v>7.0670000000000011E-2</v>
      </c>
      <c r="BQ87" s="5">
        <f>P_R[[#This Row],[27+]]-P_R[[#This Row],[28+]]</f>
        <v>7.2470000000000034E-2</v>
      </c>
      <c r="BR87" s="5">
        <f>P_R[[#This Row],[28+]]-P_R[[#This Row],[29+]]</f>
        <v>7.9259999999999997E-2</v>
      </c>
      <c r="BS87" s="5">
        <f>P_R[[#This Row],[29+]]-P_R[[#This Row],[30+]]</f>
        <v>7.9259999999999997E-2</v>
      </c>
      <c r="BT87" s="5">
        <f>P_R[[#This Row],[30+]]-P_R[[#This Row],[31+]]</f>
        <v>7.2469999999999979E-2</v>
      </c>
      <c r="BU87" s="5">
        <f>P_R[[#This Row],[31+]]-P_R[[#This Row],[32+]]</f>
        <v>7.0670000000000011E-2</v>
      </c>
      <c r="BV87" s="5">
        <f>P_R[[#This Row],[32+]]-P_R[[#This Row],[33+]]</f>
        <v>5.9900000000000009E-2</v>
      </c>
      <c r="BW87" s="5">
        <f>P_R[[#This Row],[33+]]-P_R[[#This Row],[34+]]</f>
        <v>5.4160000000000014E-2</v>
      </c>
      <c r="BX87" s="5">
        <f>P_R[[#This Row],[34+]]-P_R[[#This Row],[35+]]</f>
        <v>4.4539999999999996E-2</v>
      </c>
      <c r="BY87" s="5">
        <f>P_R[[#This Row],[35+]]-P_R[[#This Row],[36+]]</f>
        <v>3.3659999999999995E-2</v>
      </c>
      <c r="BZ87" s="5">
        <f>P_R[[#This Row],[36+]]-P_R[[#This Row],[37+]]</f>
        <v>2.7130000000000001E-2</v>
      </c>
      <c r="CA87" s="5">
        <f>P_R[[#This Row],[37+]]-P_R[[#This Row],[38+]]</f>
        <v>1.985E-2</v>
      </c>
      <c r="CB87" s="5">
        <f>P_R[[#This Row],[38+]]-P_R[[#This Row],[39+]]</f>
        <v>1.3359999999999997E-2</v>
      </c>
      <c r="CC87" s="5">
        <f>P_R[[#This Row],[39+]]-P_R[[#This Row],[40+]]</f>
        <v>9.6100000000000022E-3</v>
      </c>
      <c r="CD87" s="5">
        <f>P_R[[#This Row],[40+]]-P_R[[#This Row],[41+]]</f>
        <v>5.9999999999999984E-3</v>
      </c>
      <c r="CE87" s="5">
        <f>P_R[[#This Row],[41+]]-P_R[[#This Row],[42+]]</f>
        <v>4.000000000000001E-3</v>
      </c>
      <c r="CF87" s="5">
        <f>P_R[[#This Row],[42+]]-P_R[[#This Row],[43+]]</f>
        <v>2.4099999999999998E-3</v>
      </c>
      <c r="CG87" s="5">
        <f>P_R[[#This Row],[43+]]-P_R[[#This Row],[44+]]</f>
        <v>1.34E-3</v>
      </c>
      <c r="CH87" s="5">
        <f>P_R[[#This Row],[44+]]-P_R[[#This Row],[45+]]</f>
        <v>7.9999999999999993E-4</v>
      </c>
      <c r="CI87" s="5">
        <f>P_R[[#This Row],[45+]]-P_R[[#This Row],[46+]]</f>
        <v>4.1000000000000005E-4</v>
      </c>
      <c r="CJ87" s="5">
        <f>P_R[[#This Row],[46+]]-P_R[[#This Row],[47+]]</f>
        <v>2.1999999999999998E-4</v>
      </c>
      <c r="CK87" s="5">
        <f>P_R[[#This Row],[47+]]-P_R[[#This Row],[48+]]</f>
        <v>1.1E-4</v>
      </c>
      <c r="CL87" s="5">
        <f>P_R[[#This Row],[48+]]-P_R[[#This Row],[49+]]</f>
        <v>6.0000000000000002E-5</v>
      </c>
    </row>
    <row r="88" spans="1:90" x14ac:dyDescent="0.25">
      <c r="A88" s="10">
        <v>22400791</v>
      </c>
      <c r="B88" t="s">
        <v>165</v>
      </c>
      <c r="C88" t="s">
        <v>132</v>
      </c>
      <c r="D88" s="11">
        <v>0.8125</v>
      </c>
      <c r="E88" s="9" t="str">
        <f>HYPERLINK("https://www.nba.com/stats/player/1629651/boxscores-traditional", "Nic Claxton")</f>
        <v>Nic Claxton</v>
      </c>
      <c r="F88">
        <v>19</v>
      </c>
      <c r="G88" s="4">
        <v>4.4719999999999995</v>
      </c>
      <c r="H88" s="3">
        <v>0.99304999999999999</v>
      </c>
      <c r="I88" s="3">
        <v>0.98745000000000005</v>
      </c>
      <c r="J88" s="3">
        <v>0.97777999999999998</v>
      </c>
      <c r="K88" s="3">
        <v>0.96326999999999996</v>
      </c>
      <c r="L88" s="3">
        <v>0.94179000000000002</v>
      </c>
      <c r="M88" s="3">
        <v>0.90988000000000002</v>
      </c>
      <c r="N88" s="3">
        <v>0.86863999999999997</v>
      </c>
      <c r="O88" s="3">
        <v>0.81327000000000005</v>
      </c>
      <c r="P88" s="3">
        <v>0.74856999999999996</v>
      </c>
      <c r="Q88" s="3">
        <v>0.67364000000000002</v>
      </c>
      <c r="R88" s="3">
        <v>0.58706000000000003</v>
      </c>
      <c r="S88" s="3">
        <v>0.5</v>
      </c>
      <c r="T88" s="3">
        <v>0.41293999999999997</v>
      </c>
      <c r="U88" s="3">
        <v>0.32635999999999998</v>
      </c>
      <c r="V88" s="3">
        <v>0.25142999999999999</v>
      </c>
      <c r="W88" s="3">
        <v>0.18673000000000001</v>
      </c>
      <c r="X88" s="3">
        <v>0.13136</v>
      </c>
      <c r="Y88" s="3">
        <v>9.0120000000000006E-2</v>
      </c>
      <c r="Z88" s="3">
        <v>5.8209999999999998E-2</v>
      </c>
      <c r="AA88" s="3">
        <v>3.6729999999999999E-2</v>
      </c>
      <c r="AB88" s="3">
        <v>2.222E-2</v>
      </c>
      <c r="AC88" s="3">
        <v>1.255E-2</v>
      </c>
      <c r="AD88" s="3">
        <v>6.9499999999999996E-3</v>
      </c>
      <c r="AE88" s="3">
        <v>3.6800000000000001E-3</v>
      </c>
      <c r="AF88" s="3">
        <v>1.81E-3</v>
      </c>
      <c r="AG88" s="3">
        <v>8.7000000000000001E-4</v>
      </c>
      <c r="AH88" s="3">
        <v>4.0000000000000002E-4</v>
      </c>
      <c r="AI88" s="3">
        <v>1.7000000000000001E-4</v>
      </c>
      <c r="AJ88" s="3">
        <v>6.9999999999999994E-5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P_R[[#This Row],[8+]]-P_R[[#This Row],[9+]]</f>
        <v>5.5999999999999384E-3</v>
      </c>
      <c r="AY88" s="5">
        <f>P_R[[#This Row],[9+]]-P_R[[#This Row],[10+]]</f>
        <v>9.6700000000000674E-3</v>
      </c>
      <c r="AZ88" s="5">
        <f>P_R[[#This Row],[10+]]-P_R[[#This Row],[11+]]</f>
        <v>1.4510000000000023E-2</v>
      </c>
      <c r="BA88" s="5">
        <f>P_R[[#This Row],[11+]]-P_R[[#This Row],[12+]]</f>
        <v>2.1479999999999944E-2</v>
      </c>
      <c r="BB88" s="5">
        <f>P_R[[#This Row],[12+]]-P_R[[#This Row],[13+]]</f>
        <v>3.1909999999999994E-2</v>
      </c>
      <c r="BC88" s="5">
        <f>P_R[[#This Row],[13+]]-P_R[[#This Row],[14+]]</f>
        <v>4.1240000000000054E-2</v>
      </c>
      <c r="BD88" s="5">
        <f>P_R[[#This Row],[14+]]-P_R[[#This Row],[15+]]</f>
        <v>5.5369999999999919E-2</v>
      </c>
      <c r="BE88" s="5">
        <f>P_R[[#This Row],[15+]]-P_R[[#This Row],[16+]]</f>
        <v>6.4700000000000091E-2</v>
      </c>
      <c r="BF88" s="5">
        <f>P_R[[#This Row],[16+]]-P_R[[#This Row],[17+]]</f>
        <v>7.4929999999999941E-2</v>
      </c>
      <c r="BG88" s="5">
        <f>P_R[[#This Row],[17+]]-P_R[[#This Row],[18+]]</f>
        <v>8.657999999999999E-2</v>
      </c>
      <c r="BH88" s="5">
        <f>P_R[[#This Row],[18+]]-P_R[[#This Row],[19+]]</f>
        <v>8.7060000000000026E-2</v>
      </c>
      <c r="BI88" s="5">
        <f>P_R[[#This Row],[19+]]-P_R[[#This Row],[20+]]</f>
        <v>8.7060000000000026E-2</v>
      </c>
      <c r="BJ88" s="5">
        <f>P_R[[#This Row],[20+]]-P_R[[#This Row],[21+]]</f>
        <v>8.657999999999999E-2</v>
      </c>
      <c r="BK88" s="5">
        <f>P_R[[#This Row],[21+]]-P_R[[#This Row],[22+]]</f>
        <v>7.4929999999999997E-2</v>
      </c>
      <c r="BL88" s="5">
        <f>P_R[[#This Row],[22+]]-P_R[[#This Row],[23+]]</f>
        <v>6.469999999999998E-2</v>
      </c>
      <c r="BM88" s="5">
        <f>P_R[[#This Row],[23+]]-P_R[[#This Row],[24+]]</f>
        <v>5.5370000000000003E-2</v>
      </c>
      <c r="BN88" s="5">
        <f>P_R[[#This Row],[24+]]-P_R[[#This Row],[25+]]</f>
        <v>4.1239999999999999E-2</v>
      </c>
      <c r="BO88" s="5">
        <f>P_R[[#This Row],[25+]]-P_R[[#This Row],[26+]]</f>
        <v>3.1910000000000008E-2</v>
      </c>
      <c r="BP88" s="5">
        <f>P_R[[#This Row],[26+]]-P_R[[#This Row],[27+]]</f>
        <v>2.1479999999999999E-2</v>
      </c>
      <c r="BQ88" s="5">
        <f>P_R[[#This Row],[27+]]-P_R[[#This Row],[28+]]</f>
        <v>1.4509999999999999E-2</v>
      </c>
      <c r="BR88" s="5">
        <f>P_R[[#This Row],[28+]]-P_R[[#This Row],[29+]]</f>
        <v>9.6699999999999998E-3</v>
      </c>
      <c r="BS88" s="5">
        <f>P_R[[#This Row],[29+]]-P_R[[#This Row],[30+]]</f>
        <v>5.6000000000000008E-3</v>
      </c>
      <c r="BT88" s="5">
        <f>P_R[[#This Row],[30+]]-P_R[[#This Row],[31+]]</f>
        <v>3.2699999999999995E-3</v>
      </c>
      <c r="BU88" s="5">
        <f>P_R[[#This Row],[31+]]-P_R[[#This Row],[32+]]</f>
        <v>1.8700000000000001E-3</v>
      </c>
      <c r="BV88" s="5">
        <f>P_R[[#This Row],[32+]]-P_R[[#This Row],[33+]]</f>
        <v>9.3999999999999997E-4</v>
      </c>
      <c r="BW88" s="5">
        <f>P_R[[#This Row],[33+]]-P_R[[#This Row],[34+]]</f>
        <v>4.6999999999999999E-4</v>
      </c>
      <c r="BX88" s="5">
        <f>P_R[[#This Row],[34+]]-P_R[[#This Row],[35+]]</f>
        <v>2.3000000000000001E-4</v>
      </c>
      <c r="BY88" s="5">
        <f>P_R[[#This Row],[35+]]-P_R[[#This Row],[36+]]</f>
        <v>1.0000000000000002E-4</v>
      </c>
      <c r="BZ88" s="5">
        <f>P_R[[#This Row],[36+]]-P_R[[#This Row],[37+]]</f>
        <v>6.9999999999999994E-5</v>
      </c>
      <c r="CA88" s="5">
        <f>P_R[[#This Row],[37+]]-P_R[[#This Row],[38+]]</f>
        <v>0</v>
      </c>
      <c r="CB88" s="5">
        <f>P_R[[#This Row],[38+]]-P_R[[#This Row],[39+]]</f>
        <v>0</v>
      </c>
      <c r="CC88" s="5">
        <f>P_R[[#This Row],[39+]]-P_R[[#This Row],[40+]]</f>
        <v>0</v>
      </c>
      <c r="CD88" s="5">
        <f>P_R[[#This Row],[40+]]-P_R[[#This Row],[41+]]</f>
        <v>0</v>
      </c>
      <c r="CE88" s="5">
        <f>P_R[[#This Row],[41+]]-P_R[[#This Row],[42+]]</f>
        <v>0</v>
      </c>
      <c r="CF88" s="5">
        <f>P_R[[#This Row],[42+]]-P_R[[#This Row],[43+]]</f>
        <v>0</v>
      </c>
      <c r="CG88" s="5">
        <f>P_R[[#This Row],[43+]]-P_R[[#This Row],[44+]]</f>
        <v>0</v>
      </c>
      <c r="CH88" s="5">
        <f>P_R[[#This Row],[44+]]-P_R[[#This Row],[45+]]</f>
        <v>0</v>
      </c>
      <c r="CI88" s="5">
        <f>P_R[[#This Row],[45+]]-P_R[[#This Row],[46+]]</f>
        <v>0</v>
      </c>
      <c r="CJ88" s="5">
        <f>P_R[[#This Row],[46+]]-P_R[[#This Row],[47+]]</f>
        <v>0</v>
      </c>
      <c r="CK88" s="5">
        <f>P_R[[#This Row],[47+]]-P_R[[#This Row],[48+]]</f>
        <v>0</v>
      </c>
      <c r="CL88" s="5">
        <f>P_R[[#This Row],[48+]]-P_R[[#This Row],[49+]]</f>
        <v>0</v>
      </c>
    </row>
    <row r="89" spans="1:90" x14ac:dyDescent="0.25">
      <c r="A89" s="10">
        <v>22400791</v>
      </c>
      <c r="B89" t="s">
        <v>165</v>
      </c>
      <c r="C89" t="s">
        <v>132</v>
      </c>
      <c r="D89" s="11">
        <v>0.8125</v>
      </c>
      <c r="E89" s="9" t="str">
        <f>HYPERLINK("https://www.nba.com/stats/player/1630549/boxscores-traditional", "Day'Ron Sharpe")</f>
        <v>Day'Ron Sharpe</v>
      </c>
      <c r="F89">
        <v>16.2</v>
      </c>
      <c r="G89" s="4">
        <v>3.919</v>
      </c>
      <c r="H89" s="3">
        <v>0.98168999999999995</v>
      </c>
      <c r="I89" s="3">
        <v>0.96711999999999998</v>
      </c>
      <c r="J89" s="3">
        <v>0.94294999999999995</v>
      </c>
      <c r="K89" s="3">
        <v>0.90824000000000005</v>
      </c>
      <c r="L89" s="3">
        <v>0.85768999999999995</v>
      </c>
      <c r="M89" s="3">
        <v>0.79388999999999998</v>
      </c>
      <c r="N89" s="3">
        <v>0.71226</v>
      </c>
      <c r="O89" s="3">
        <v>0.62172000000000005</v>
      </c>
      <c r="P89" s="3">
        <v>0.51993999999999996</v>
      </c>
      <c r="Q89" s="3">
        <v>0.42074</v>
      </c>
      <c r="R89" s="3">
        <v>0.32275999999999999</v>
      </c>
      <c r="S89" s="3">
        <v>0.23885000000000001</v>
      </c>
      <c r="T89" s="3">
        <v>0.16602</v>
      </c>
      <c r="U89" s="3">
        <v>0.11123</v>
      </c>
      <c r="V89" s="3">
        <v>6.9440000000000002E-2</v>
      </c>
      <c r="W89" s="3">
        <v>4.0930000000000001E-2</v>
      </c>
      <c r="X89" s="3">
        <v>2.3300000000000001E-2</v>
      </c>
      <c r="Y89" s="3">
        <v>1.222E-2</v>
      </c>
      <c r="Z89" s="3">
        <v>6.2100000000000002E-3</v>
      </c>
      <c r="AA89" s="3">
        <v>2.8900000000000002E-3</v>
      </c>
      <c r="AB89" s="3">
        <v>1.31E-3</v>
      </c>
      <c r="AC89" s="3">
        <v>5.4000000000000001E-4</v>
      </c>
      <c r="AD89" s="3">
        <v>2.2000000000000001E-4</v>
      </c>
      <c r="AE89" s="3">
        <v>8.0000000000000007E-5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P_R[[#This Row],[8+]]-P_R[[#This Row],[9+]]</f>
        <v>1.4569999999999972E-2</v>
      </c>
      <c r="AY89" s="5">
        <f>P_R[[#This Row],[9+]]-P_R[[#This Row],[10+]]</f>
        <v>2.4170000000000025E-2</v>
      </c>
      <c r="AZ89" s="5">
        <f>P_R[[#This Row],[10+]]-P_R[[#This Row],[11+]]</f>
        <v>3.4709999999999908E-2</v>
      </c>
      <c r="BA89" s="5">
        <f>P_R[[#This Row],[11+]]-P_R[[#This Row],[12+]]</f>
        <v>5.0550000000000095E-2</v>
      </c>
      <c r="BB89" s="5">
        <f>P_R[[#This Row],[12+]]-P_R[[#This Row],[13+]]</f>
        <v>6.3799999999999968E-2</v>
      </c>
      <c r="BC89" s="5">
        <f>P_R[[#This Row],[13+]]-P_R[[#This Row],[14+]]</f>
        <v>8.162999999999998E-2</v>
      </c>
      <c r="BD89" s="5">
        <f>P_R[[#This Row],[14+]]-P_R[[#This Row],[15+]]</f>
        <v>9.0539999999999954E-2</v>
      </c>
      <c r="BE89" s="5">
        <f>P_R[[#This Row],[15+]]-P_R[[#This Row],[16+]]</f>
        <v>0.10178000000000009</v>
      </c>
      <c r="BF89" s="5">
        <f>P_R[[#This Row],[16+]]-P_R[[#This Row],[17+]]</f>
        <v>9.9199999999999955E-2</v>
      </c>
      <c r="BG89" s="5">
        <f>P_R[[#This Row],[17+]]-P_R[[#This Row],[18+]]</f>
        <v>9.7980000000000012E-2</v>
      </c>
      <c r="BH89" s="5">
        <f>P_R[[#This Row],[18+]]-P_R[[#This Row],[19+]]</f>
        <v>8.3909999999999985E-2</v>
      </c>
      <c r="BI89" s="5">
        <f>P_R[[#This Row],[19+]]-P_R[[#This Row],[20+]]</f>
        <v>7.2830000000000006E-2</v>
      </c>
      <c r="BJ89" s="5">
        <f>P_R[[#This Row],[20+]]-P_R[[#This Row],[21+]]</f>
        <v>5.4790000000000005E-2</v>
      </c>
      <c r="BK89" s="5">
        <f>P_R[[#This Row],[21+]]-P_R[[#This Row],[22+]]</f>
        <v>4.1789999999999994E-2</v>
      </c>
      <c r="BL89" s="5">
        <f>P_R[[#This Row],[22+]]-P_R[[#This Row],[23+]]</f>
        <v>2.8510000000000001E-2</v>
      </c>
      <c r="BM89" s="5">
        <f>P_R[[#This Row],[23+]]-P_R[[#This Row],[24+]]</f>
        <v>1.763E-2</v>
      </c>
      <c r="BN89" s="5">
        <f>P_R[[#This Row],[24+]]-P_R[[#This Row],[25+]]</f>
        <v>1.1080000000000001E-2</v>
      </c>
      <c r="BO89" s="5">
        <f>P_R[[#This Row],[25+]]-P_R[[#This Row],[26+]]</f>
        <v>6.0099999999999997E-3</v>
      </c>
      <c r="BP89" s="5">
        <f>P_R[[#This Row],[26+]]-P_R[[#This Row],[27+]]</f>
        <v>3.32E-3</v>
      </c>
      <c r="BQ89" s="5">
        <f>P_R[[#This Row],[27+]]-P_R[[#This Row],[28+]]</f>
        <v>1.5800000000000002E-3</v>
      </c>
      <c r="BR89" s="5">
        <f>P_R[[#This Row],[28+]]-P_R[[#This Row],[29+]]</f>
        <v>7.6999999999999996E-4</v>
      </c>
      <c r="BS89" s="5">
        <f>P_R[[#This Row],[29+]]-P_R[[#This Row],[30+]]</f>
        <v>3.1999999999999997E-4</v>
      </c>
      <c r="BT89" s="5">
        <f>P_R[[#This Row],[30+]]-P_R[[#This Row],[31+]]</f>
        <v>1.3999999999999999E-4</v>
      </c>
      <c r="BU89" s="5">
        <f>P_R[[#This Row],[31+]]-P_R[[#This Row],[32+]]</f>
        <v>8.0000000000000007E-5</v>
      </c>
      <c r="BV89" s="5">
        <f>P_R[[#This Row],[32+]]-P_R[[#This Row],[33+]]</f>
        <v>0</v>
      </c>
      <c r="BW89" s="5">
        <f>P_R[[#This Row],[33+]]-P_R[[#This Row],[34+]]</f>
        <v>0</v>
      </c>
      <c r="BX89" s="5">
        <f>P_R[[#This Row],[34+]]-P_R[[#This Row],[35+]]</f>
        <v>0</v>
      </c>
      <c r="BY89" s="5">
        <f>P_R[[#This Row],[35+]]-P_R[[#This Row],[36+]]</f>
        <v>0</v>
      </c>
      <c r="BZ89" s="5">
        <f>P_R[[#This Row],[36+]]-P_R[[#This Row],[37+]]</f>
        <v>0</v>
      </c>
      <c r="CA89" s="5">
        <f>P_R[[#This Row],[37+]]-P_R[[#This Row],[38+]]</f>
        <v>0</v>
      </c>
      <c r="CB89" s="5">
        <f>P_R[[#This Row],[38+]]-P_R[[#This Row],[39+]]</f>
        <v>0</v>
      </c>
      <c r="CC89" s="5">
        <f>P_R[[#This Row],[39+]]-P_R[[#This Row],[40+]]</f>
        <v>0</v>
      </c>
      <c r="CD89" s="5">
        <f>P_R[[#This Row],[40+]]-P_R[[#This Row],[41+]]</f>
        <v>0</v>
      </c>
      <c r="CE89" s="5">
        <f>P_R[[#This Row],[41+]]-P_R[[#This Row],[42+]]</f>
        <v>0</v>
      </c>
      <c r="CF89" s="5">
        <f>P_R[[#This Row],[42+]]-P_R[[#This Row],[43+]]</f>
        <v>0</v>
      </c>
      <c r="CG89" s="5">
        <f>P_R[[#This Row],[43+]]-P_R[[#This Row],[44+]]</f>
        <v>0</v>
      </c>
      <c r="CH89" s="5">
        <f>P_R[[#This Row],[44+]]-P_R[[#This Row],[45+]]</f>
        <v>0</v>
      </c>
      <c r="CI89" s="5">
        <f>P_R[[#This Row],[45+]]-P_R[[#This Row],[46+]]</f>
        <v>0</v>
      </c>
      <c r="CJ89" s="5">
        <f>P_R[[#This Row],[46+]]-P_R[[#This Row],[47+]]</f>
        <v>0</v>
      </c>
      <c r="CK89" s="5">
        <f>P_R[[#This Row],[47+]]-P_R[[#This Row],[48+]]</f>
        <v>0</v>
      </c>
      <c r="CL89" s="5">
        <f>P_R[[#This Row],[48+]]-P_R[[#This Row],[49+]]</f>
        <v>0</v>
      </c>
    </row>
    <row r="90" spans="1:90" x14ac:dyDescent="0.25">
      <c r="A90" s="10">
        <v>22400791</v>
      </c>
      <c r="B90" t="s">
        <v>165</v>
      </c>
      <c r="C90" t="s">
        <v>132</v>
      </c>
      <c r="D90" s="11">
        <v>0.8125</v>
      </c>
      <c r="E90" s="9" t="str">
        <f>HYPERLINK("https://www.nba.com/stats/player/1641730/boxscores-traditional", "Noah Clowney")</f>
        <v>Noah Clowney</v>
      </c>
      <c r="F90">
        <v>13</v>
      </c>
      <c r="G90" s="4">
        <v>3.5209999999999999</v>
      </c>
      <c r="H90" s="3">
        <v>0.92220000000000002</v>
      </c>
      <c r="I90" s="3">
        <v>0.87285999999999997</v>
      </c>
      <c r="J90" s="3">
        <v>0.80234000000000005</v>
      </c>
      <c r="K90" s="3">
        <v>0.71565999999999996</v>
      </c>
      <c r="L90" s="3">
        <v>0.61026000000000002</v>
      </c>
      <c r="M90" s="3">
        <v>0.5</v>
      </c>
      <c r="N90" s="3">
        <v>0.38973999999999998</v>
      </c>
      <c r="O90" s="3">
        <v>0.28433999999999998</v>
      </c>
      <c r="P90" s="3">
        <v>0.19766</v>
      </c>
      <c r="Q90" s="3">
        <v>0.12714</v>
      </c>
      <c r="R90" s="3">
        <v>7.7799999999999994E-2</v>
      </c>
      <c r="S90" s="3">
        <v>4.4569999999999999E-2</v>
      </c>
      <c r="T90" s="3">
        <v>2.3300000000000001E-2</v>
      </c>
      <c r="U90" s="3">
        <v>1.1599999999999999E-2</v>
      </c>
      <c r="V90" s="3">
        <v>5.2300000000000003E-3</v>
      </c>
      <c r="W90" s="3">
        <v>2.2599999999999999E-3</v>
      </c>
      <c r="X90" s="3">
        <v>8.9999999999999998E-4</v>
      </c>
      <c r="Y90" s="3">
        <v>3.2000000000000003E-4</v>
      </c>
      <c r="Z90" s="3">
        <v>1.1E-4</v>
      </c>
      <c r="AA90" s="3">
        <v>3.0000000000000001E-5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P_R[[#This Row],[8+]]-P_R[[#This Row],[9+]]</f>
        <v>4.934000000000005E-2</v>
      </c>
      <c r="AY90" s="5">
        <f>P_R[[#This Row],[9+]]-P_R[[#This Row],[10+]]</f>
        <v>7.0519999999999916E-2</v>
      </c>
      <c r="AZ90" s="5">
        <f>P_R[[#This Row],[10+]]-P_R[[#This Row],[11+]]</f>
        <v>8.668000000000009E-2</v>
      </c>
      <c r="BA90" s="5">
        <f>P_R[[#This Row],[11+]]-P_R[[#This Row],[12+]]</f>
        <v>0.10539999999999994</v>
      </c>
      <c r="BB90" s="5">
        <f>P_R[[#This Row],[12+]]-P_R[[#This Row],[13+]]</f>
        <v>0.11026000000000002</v>
      </c>
      <c r="BC90" s="5">
        <f>P_R[[#This Row],[13+]]-P_R[[#This Row],[14+]]</f>
        <v>0.11026000000000002</v>
      </c>
      <c r="BD90" s="5">
        <f>P_R[[#This Row],[14+]]-P_R[[#This Row],[15+]]</f>
        <v>0.10539999999999999</v>
      </c>
      <c r="BE90" s="5">
        <f>P_R[[#This Row],[15+]]-P_R[[#This Row],[16+]]</f>
        <v>8.6679999999999979E-2</v>
      </c>
      <c r="BF90" s="5">
        <f>P_R[[#This Row],[16+]]-P_R[[#This Row],[17+]]</f>
        <v>7.0519999999999999E-2</v>
      </c>
      <c r="BG90" s="5">
        <f>P_R[[#This Row],[17+]]-P_R[[#This Row],[18+]]</f>
        <v>4.9340000000000009E-2</v>
      </c>
      <c r="BH90" s="5">
        <f>P_R[[#This Row],[18+]]-P_R[[#This Row],[19+]]</f>
        <v>3.3229999999999996E-2</v>
      </c>
      <c r="BI90" s="5">
        <f>P_R[[#This Row],[19+]]-P_R[[#This Row],[20+]]</f>
        <v>2.1269999999999997E-2</v>
      </c>
      <c r="BJ90" s="5">
        <f>P_R[[#This Row],[20+]]-P_R[[#This Row],[21+]]</f>
        <v>1.1700000000000002E-2</v>
      </c>
      <c r="BK90" s="5">
        <f>P_R[[#This Row],[21+]]-P_R[[#This Row],[22+]]</f>
        <v>6.3699999999999989E-3</v>
      </c>
      <c r="BL90" s="5">
        <f>P_R[[#This Row],[22+]]-P_R[[#This Row],[23+]]</f>
        <v>2.9700000000000004E-3</v>
      </c>
      <c r="BM90" s="5">
        <f>P_R[[#This Row],[23+]]-P_R[[#This Row],[24+]]</f>
        <v>1.3599999999999999E-3</v>
      </c>
      <c r="BN90" s="5">
        <f>P_R[[#This Row],[24+]]-P_R[[#This Row],[25+]]</f>
        <v>5.8E-4</v>
      </c>
      <c r="BO90" s="5">
        <f>P_R[[#This Row],[25+]]-P_R[[#This Row],[26+]]</f>
        <v>2.1000000000000001E-4</v>
      </c>
      <c r="BP90" s="5">
        <f>P_R[[#This Row],[26+]]-P_R[[#This Row],[27+]]</f>
        <v>8.0000000000000007E-5</v>
      </c>
      <c r="BQ90" s="5">
        <f>P_R[[#This Row],[27+]]-P_R[[#This Row],[28+]]</f>
        <v>3.0000000000000001E-5</v>
      </c>
      <c r="BR90" s="5">
        <f>P_R[[#This Row],[28+]]-P_R[[#This Row],[29+]]</f>
        <v>0</v>
      </c>
      <c r="BS90" s="5">
        <f>P_R[[#This Row],[29+]]-P_R[[#This Row],[30+]]</f>
        <v>0</v>
      </c>
      <c r="BT90" s="5">
        <f>P_R[[#This Row],[30+]]-P_R[[#This Row],[31+]]</f>
        <v>0</v>
      </c>
      <c r="BU90" s="5">
        <f>P_R[[#This Row],[31+]]-P_R[[#This Row],[32+]]</f>
        <v>0</v>
      </c>
      <c r="BV90" s="5">
        <f>P_R[[#This Row],[32+]]-P_R[[#This Row],[33+]]</f>
        <v>0</v>
      </c>
      <c r="BW90" s="5">
        <f>P_R[[#This Row],[33+]]-P_R[[#This Row],[34+]]</f>
        <v>0</v>
      </c>
      <c r="BX90" s="5">
        <f>P_R[[#This Row],[34+]]-P_R[[#This Row],[35+]]</f>
        <v>0</v>
      </c>
      <c r="BY90" s="5">
        <f>P_R[[#This Row],[35+]]-P_R[[#This Row],[36+]]</f>
        <v>0</v>
      </c>
      <c r="BZ90" s="5">
        <f>P_R[[#This Row],[36+]]-P_R[[#This Row],[37+]]</f>
        <v>0</v>
      </c>
      <c r="CA90" s="5">
        <f>P_R[[#This Row],[37+]]-P_R[[#This Row],[38+]]</f>
        <v>0</v>
      </c>
      <c r="CB90" s="5">
        <f>P_R[[#This Row],[38+]]-P_R[[#This Row],[39+]]</f>
        <v>0</v>
      </c>
      <c r="CC90" s="5">
        <f>P_R[[#This Row],[39+]]-P_R[[#This Row],[40+]]</f>
        <v>0</v>
      </c>
      <c r="CD90" s="5">
        <f>P_R[[#This Row],[40+]]-P_R[[#This Row],[41+]]</f>
        <v>0</v>
      </c>
      <c r="CE90" s="5">
        <f>P_R[[#This Row],[41+]]-P_R[[#This Row],[42+]]</f>
        <v>0</v>
      </c>
      <c r="CF90" s="5">
        <f>P_R[[#This Row],[42+]]-P_R[[#This Row],[43+]]</f>
        <v>0</v>
      </c>
      <c r="CG90" s="5">
        <f>P_R[[#This Row],[43+]]-P_R[[#This Row],[44+]]</f>
        <v>0</v>
      </c>
      <c r="CH90" s="5">
        <f>P_R[[#This Row],[44+]]-P_R[[#This Row],[45+]]</f>
        <v>0</v>
      </c>
      <c r="CI90" s="5">
        <f>P_R[[#This Row],[45+]]-P_R[[#This Row],[46+]]</f>
        <v>0</v>
      </c>
      <c r="CJ90" s="5">
        <f>P_R[[#This Row],[46+]]-P_R[[#This Row],[47+]]</f>
        <v>0</v>
      </c>
      <c r="CK90" s="5">
        <f>P_R[[#This Row],[47+]]-P_R[[#This Row],[48+]]</f>
        <v>0</v>
      </c>
      <c r="CL90" s="5">
        <f>P_R[[#This Row],[48+]]-P_R[[#This Row],[49+]]</f>
        <v>0</v>
      </c>
    </row>
    <row r="91" spans="1:90" x14ac:dyDescent="0.25">
      <c r="A91" s="10">
        <v>22400791</v>
      </c>
      <c r="B91" t="s">
        <v>165</v>
      </c>
      <c r="C91" t="s">
        <v>132</v>
      </c>
      <c r="D91" s="11">
        <v>0.8125</v>
      </c>
      <c r="E91" s="9" t="str">
        <f>HYPERLINK("https://www.nba.com/stats/player/1630592/boxscores-traditional", "Jalen Wilson")</f>
        <v>Jalen Wilson</v>
      </c>
      <c r="F91">
        <v>9.8000000000000007</v>
      </c>
      <c r="G91" s="4">
        <v>1.327</v>
      </c>
      <c r="H91" s="3">
        <v>0.91308999999999996</v>
      </c>
      <c r="I91" s="3">
        <v>0.72575000000000001</v>
      </c>
      <c r="J91" s="3">
        <v>0.44037999999999999</v>
      </c>
      <c r="K91" s="3">
        <v>0.18406</v>
      </c>
      <c r="L91" s="3">
        <v>4.8460000000000003E-2</v>
      </c>
      <c r="M91" s="3">
        <v>7.9799999999999992E-3</v>
      </c>
      <c r="N91" s="3">
        <v>7.6000000000000004E-4</v>
      </c>
      <c r="O91" s="3">
        <v>4.0000000000000003E-5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P_R[[#This Row],[8+]]-P_R[[#This Row],[9+]]</f>
        <v>0.18733999999999995</v>
      </c>
      <c r="AY91" s="5">
        <f>P_R[[#This Row],[9+]]-P_R[[#This Row],[10+]]</f>
        <v>0.28537000000000001</v>
      </c>
      <c r="AZ91" s="5">
        <f>P_R[[#This Row],[10+]]-P_R[[#This Row],[11+]]</f>
        <v>0.25631999999999999</v>
      </c>
      <c r="BA91" s="5">
        <f>P_R[[#This Row],[11+]]-P_R[[#This Row],[12+]]</f>
        <v>0.1356</v>
      </c>
      <c r="BB91" s="5">
        <f>P_R[[#This Row],[12+]]-P_R[[#This Row],[13+]]</f>
        <v>4.0480000000000002E-2</v>
      </c>
      <c r="BC91" s="5">
        <f>P_R[[#This Row],[13+]]-P_R[[#This Row],[14+]]</f>
        <v>7.219999999999999E-3</v>
      </c>
      <c r="BD91" s="5">
        <f>P_R[[#This Row],[14+]]-P_R[[#This Row],[15+]]</f>
        <v>7.2000000000000005E-4</v>
      </c>
      <c r="BE91" s="5">
        <f>P_R[[#This Row],[15+]]-P_R[[#This Row],[16+]]</f>
        <v>4.0000000000000003E-5</v>
      </c>
      <c r="BF91" s="5">
        <f>P_R[[#This Row],[16+]]-P_R[[#This Row],[17+]]</f>
        <v>0</v>
      </c>
      <c r="BG91" s="5">
        <f>P_R[[#This Row],[17+]]-P_R[[#This Row],[18+]]</f>
        <v>0</v>
      </c>
      <c r="BH91" s="5">
        <f>P_R[[#This Row],[18+]]-P_R[[#This Row],[19+]]</f>
        <v>0</v>
      </c>
      <c r="BI91" s="5">
        <f>P_R[[#This Row],[19+]]-P_R[[#This Row],[20+]]</f>
        <v>0</v>
      </c>
      <c r="BJ91" s="5">
        <f>P_R[[#This Row],[20+]]-P_R[[#This Row],[21+]]</f>
        <v>0</v>
      </c>
      <c r="BK91" s="5">
        <f>P_R[[#This Row],[21+]]-P_R[[#This Row],[22+]]</f>
        <v>0</v>
      </c>
      <c r="BL91" s="5">
        <f>P_R[[#This Row],[22+]]-P_R[[#This Row],[23+]]</f>
        <v>0</v>
      </c>
      <c r="BM91" s="5">
        <f>P_R[[#This Row],[23+]]-P_R[[#This Row],[24+]]</f>
        <v>0</v>
      </c>
      <c r="BN91" s="5">
        <f>P_R[[#This Row],[24+]]-P_R[[#This Row],[25+]]</f>
        <v>0</v>
      </c>
      <c r="BO91" s="5">
        <f>P_R[[#This Row],[25+]]-P_R[[#This Row],[26+]]</f>
        <v>0</v>
      </c>
      <c r="BP91" s="5">
        <f>P_R[[#This Row],[26+]]-P_R[[#This Row],[27+]]</f>
        <v>0</v>
      </c>
      <c r="BQ91" s="5">
        <f>P_R[[#This Row],[27+]]-P_R[[#This Row],[28+]]</f>
        <v>0</v>
      </c>
      <c r="BR91" s="5">
        <f>P_R[[#This Row],[28+]]-P_R[[#This Row],[29+]]</f>
        <v>0</v>
      </c>
      <c r="BS91" s="5">
        <f>P_R[[#This Row],[29+]]-P_R[[#This Row],[30+]]</f>
        <v>0</v>
      </c>
      <c r="BT91" s="5">
        <f>P_R[[#This Row],[30+]]-P_R[[#This Row],[31+]]</f>
        <v>0</v>
      </c>
      <c r="BU91" s="5">
        <f>P_R[[#This Row],[31+]]-P_R[[#This Row],[32+]]</f>
        <v>0</v>
      </c>
      <c r="BV91" s="5">
        <f>P_R[[#This Row],[32+]]-P_R[[#This Row],[33+]]</f>
        <v>0</v>
      </c>
      <c r="BW91" s="5">
        <f>P_R[[#This Row],[33+]]-P_R[[#This Row],[34+]]</f>
        <v>0</v>
      </c>
      <c r="BX91" s="5">
        <f>P_R[[#This Row],[34+]]-P_R[[#This Row],[35+]]</f>
        <v>0</v>
      </c>
      <c r="BY91" s="5">
        <f>P_R[[#This Row],[35+]]-P_R[[#This Row],[36+]]</f>
        <v>0</v>
      </c>
      <c r="BZ91" s="5">
        <f>P_R[[#This Row],[36+]]-P_R[[#This Row],[37+]]</f>
        <v>0</v>
      </c>
      <c r="CA91" s="5">
        <f>P_R[[#This Row],[37+]]-P_R[[#This Row],[38+]]</f>
        <v>0</v>
      </c>
      <c r="CB91" s="5">
        <f>P_R[[#This Row],[38+]]-P_R[[#This Row],[39+]]</f>
        <v>0</v>
      </c>
      <c r="CC91" s="5">
        <f>P_R[[#This Row],[39+]]-P_R[[#This Row],[40+]]</f>
        <v>0</v>
      </c>
      <c r="CD91" s="5">
        <f>P_R[[#This Row],[40+]]-P_R[[#This Row],[41+]]</f>
        <v>0</v>
      </c>
      <c r="CE91" s="5">
        <f>P_R[[#This Row],[41+]]-P_R[[#This Row],[42+]]</f>
        <v>0</v>
      </c>
      <c r="CF91" s="5">
        <f>P_R[[#This Row],[42+]]-P_R[[#This Row],[43+]]</f>
        <v>0</v>
      </c>
      <c r="CG91" s="5">
        <f>P_R[[#This Row],[43+]]-P_R[[#This Row],[44+]]</f>
        <v>0</v>
      </c>
      <c r="CH91" s="5">
        <f>P_R[[#This Row],[44+]]-P_R[[#This Row],[45+]]</f>
        <v>0</v>
      </c>
      <c r="CI91" s="5">
        <f>P_R[[#This Row],[45+]]-P_R[[#This Row],[46+]]</f>
        <v>0</v>
      </c>
      <c r="CJ91" s="5">
        <f>P_R[[#This Row],[46+]]-P_R[[#This Row],[47+]]</f>
        <v>0</v>
      </c>
      <c r="CK91" s="5">
        <f>P_R[[#This Row],[47+]]-P_R[[#This Row],[48+]]</f>
        <v>0</v>
      </c>
      <c r="CL91" s="5">
        <f>P_R[[#This Row],[48+]]-P_R[[#This Row],[49+]]</f>
        <v>0</v>
      </c>
    </row>
    <row r="92" spans="1:90" x14ac:dyDescent="0.25">
      <c r="A92" s="10">
        <v>22400791</v>
      </c>
      <c r="B92" t="s">
        <v>165</v>
      </c>
      <c r="C92" t="s">
        <v>132</v>
      </c>
      <c r="D92" s="11">
        <v>0.8125</v>
      </c>
      <c r="E92" s="9" t="str">
        <f>HYPERLINK("https://www.nba.com/stats/player/1630570/boxscores-traditional", "Trendon Watford")</f>
        <v>Trendon Watford</v>
      </c>
      <c r="F92">
        <v>13.6</v>
      </c>
      <c r="G92" s="4">
        <v>4.1760000000000002</v>
      </c>
      <c r="H92" s="3">
        <v>0.90988000000000002</v>
      </c>
      <c r="I92" s="3">
        <v>0.86433000000000004</v>
      </c>
      <c r="J92" s="3">
        <v>0.80510999999999999</v>
      </c>
      <c r="K92" s="3">
        <v>0.73236999999999997</v>
      </c>
      <c r="L92" s="3">
        <v>0.64802999999999999</v>
      </c>
      <c r="M92" s="3">
        <v>0.55567</v>
      </c>
      <c r="N92" s="3">
        <v>0.46017000000000002</v>
      </c>
      <c r="O92" s="3">
        <v>0.36692999999999998</v>
      </c>
      <c r="P92" s="3">
        <v>0.28433999999999998</v>
      </c>
      <c r="Q92" s="3">
        <v>0.20896999999999999</v>
      </c>
      <c r="R92" s="3">
        <v>0.14685999999999999</v>
      </c>
      <c r="S92" s="3">
        <v>9.8530000000000006E-2</v>
      </c>
      <c r="T92" s="3">
        <v>6.3009999999999997E-2</v>
      </c>
      <c r="U92" s="3">
        <v>3.8359999999999998E-2</v>
      </c>
      <c r="V92" s="3">
        <v>2.222E-2</v>
      </c>
      <c r="W92" s="3">
        <v>1.222E-2</v>
      </c>
      <c r="X92" s="3">
        <v>6.3899999999999998E-3</v>
      </c>
      <c r="Y92" s="3">
        <v>3.1700000000000001E-3</v>
      </c>
      <c r="Z92" s="3">
        <v>1.49E-3</v>
      </c>
      <c r="AA92" s="3">
        <v>6.6E-4</v>
      </c>
      <c r="AB92" s="3">
        <v>2.7999999999999998E-4</v>
      </c>
      <c r="AC92" s="3">
        <v>1.1E-4</v>
      </c>
      <c r="AD92" s="3">
        <v>4.0000000000000003E-5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P_R[[#This Row],[8+]]-P_R[[#This Row],[9+]]</f>
        <v>4.5549999999999979E-2</v>
      </c>
      <c r="AY92" s="5">
        <f>P_R[[#This Row],[9+]]-P_R[[#This Row],[10+]]</f>
        <v>5.922000000000005E-2</v>
      </c>
      <c r="AZ92" s="5">
        <f>P_R[[#This Row],[10+]]-P_R[[#This Row],[11+]]</f>
        <v>7.2740000000000027E-2</v>
      </c>
      <c r="BA92" s="5">
        <f>P_R[[#This Row],[11+]]-P_R[[#This Row],[12+]]</f>
        <v>8.4339999999999971E-2</v>
      </c>
      <c r="BB92" s="5">
        <f>P_R[[#This Row],[12+]]-P_R[[#This Row],[13+]]</f>
        <v>9.2359999999999998E-2</v>
      </c>
      <c r="BC92" s="5">
        <f>P_R[[#This Row],[13+]]-P_R[[#This Row],[14+]]</f>
        <v>9.5499999999999974E-2</v>
      </c>
      <c r="BD92" s="5">
        <f>P_R[[#This Row],[14+]]-P_R[[#This Row],[15+]]</f>
        <v>9.3240000000000045E-2</v>
      </c>
      <c r="BE92" s="5">
        <f>P_R[[#This Row],[15+]]-P_R[[#This Row],[16+]]</f>
        <v>8.2589999999999997E-2</v>
      </c>
      <c r="BF92" s="5">
        <f>P_R[[#This Row],[16+]]-P_R[[#This Row],[17+]]</f>
        <v>7.5369999999999993E-2</v>
      </c>
      <c r="BG92" s="5">
        <f>P_R[[#This Row],[17+]]-P_R[[#This Row],[18+]]</f>
        <v>6.2109999999999999E-2</v>
      </c>
      <c r="BH92" s="5">
        <f>P_R[[#This Row],[18+]]-P_R[[#This Row],[19+]]</f>
        <v>4.8329999999999984E-2</v>
      </c>
      <c r="BI92" s="5">
        <f>P_R[[#This Row],[19+]]-P_R[[#This Row],[20+]]</f>
        <v>3.552000000000001E-2</v>
      </c>
      <c r="BJ92" s="5">
        <f>P_R[[#This Row],[20+]]-P_R[[#This Row],[21+]]</f>
        <v>2.4649999999999998E-2</v>
      </c>
      <c r="BK92" s="5">
        <f>P_R[[#This Row],[21+]]-P_R[[#This Row],[22+]]</f>
        <v>1.6139999999999998E-2</v>
      </c>
      <c r="BL92" s="5">
        <f>P_R[[#This Row],[22+]]-P_R[[#This Row],[23+]]</f>
        <v>0.01</v>
      </c>
      <c r="BM92" s="5">
        <f>P_R[[#This Row],[23+]]-P_R[[#This Row],[24+]]</f>
        <v>5.8300000000000001E-3</v>
      </c>
      <c r="BN92" s="5">
        <f>P_R[[#This Row],[24+]]-P_R[[#This Row],[25+]]</f>
        <v>3.2199999999999998E-3</v>
      </c>
      <c r="BO92" s="5">
        <f>P_R[[#This Row],[25+]]-P_R[[#This Row],[26+]]</f>
        <v>1.6800000000000001E-3</v>
      </c>
      <c r="BP92" s="5">
        <f>P_R[[#This Row],[26+]]-P_R[[#This Row],[27+]]</f>
        <v>8.3000000000000001E-4</v>
      </c>
      <c r="BQ92" s="5">
        <f>P_R[[#This Row],[27+]]-P_R[[#This Row],[28+]]</f>
        <v>3.8000000000000002E-4</v>
      </c>
      <c r="BR92" s="5">
        <f>P_R[[#This Row],[28+]]-P_R[[#This Row],[29+]]</f>
        <v>1.6999999999999996E-4</v>
      </c>
      <c r="BS92" s="5">
        <f>P_R[[#This Row],[29+]]-P_R[[#This Row],[30+]]</f>
        <v>6.9999999999999994E-5</v>
      </c>
      <c r="BT92" s="5">
        <f>P_R[[#This Row],[30+]]-P_R[[#This Row],[31+]]</f>
        <v>4.0000000000000003E-5</v>
      </c>
      <c r="BU92" s="5">
        <f>P_R[[#This Row],[31+]]-P_R[[#This Row],[32+]]</f>
        <v>0</v>
      </c>
      <c r="BV92" s="5">
        <f>P_R[[#This Row],[32+]]-P_R[[#This Row],[33+]]</f>
        <v>0</v>
      </c>
      <c r="BW92" s="5">
        <f>P_R[[#This Row],[33+]]-P_R[[#This Row],[34+]]</f>
        <v>0</v>
      </c>
      <c r="BX92" s="5">
        <f>P_R[[#This Row],[34+]]-P_R[[#This Row],[35+]]</f>
        <v>0</v>
      </c>
      <c r="BY92" s="5">
        <f>P_R[[#This Row],[35+]]-P_R[[#This Row],[36+]]</f>
        <v>0</v>
      </c>
      <c r="BZ92" s="5">
        <f>P_R[[#This Row],[36+]]-P_R[[#This Row],[37+]]</f>
        <v>0</v>
      </c>
      <c r="CA92" s="5">
        <f>P_R[[#This Row],[37+]]-P_R[[#This Row],[38+]]</f>
        <v>0</v>
      </c>
      <c r="CB92" s="5">
        <f>P_R[[#This Row],[38+]]-P_R[[#This Row],[39+]]</f>
        <v>0</v>
      </c>
      <c r="CC92" s="5">
        <f>P_R[[#This Row],[39+]]-P_R[[#This Row],[40+]]</f>
        <v>0</v>
      </c>
      <c r="CD92" s="5">
        <f>P_R[[#This Row],[40+]]-P_R[[#This Row],[41+]]</f>
        <v>0</v>
      </c>
      <c r="CE92" s="5">
        <f>P_R[[#This Row],[41+]]-P_R[[#This Row],[42+]]</f>
        <v>0</v>
      </c>
      <c r="CF92" s="5">
        <f>P_R[[#This Row],[42+]]-P_R[[#This Row],[43+]]</f>
        <v>0</v>
      </c>
      <c r="CG92" s="5">
        <f>P_R[[#This Row],[43+]]-P_R[[#This Row],[44+]]</f>
        <v>0</v>
      </c>
      <c r="CH92" s="5">
        <f>P_R[[#This Row],[44+]]-P_R[[#This Row],[45+]]</f>
        <v>0</v>
      </c>
      <c r="CI92" s="5">
        <f>P_R[[#This Row],[45+]]-P_R[[#This Row],[46+]]</f>
        <v>0</v>
      </c>
      <c r="CJ92" s="5">
        <f>P_R[[#This Row],[46+]]-P_R[[#This Row],[47+]]</f>
        <v>0</v>
      </c>
      <c r="CK92" s="5">
        <f>P_R[[#This Row],[47+]]-P_R[[#This Row],[48+]]</f>
        <v>0</v>
      </c>
      <c r="CL92" s="5">
        <f>P_R[[#This Row],[48+]]-P_R[[#This Row],[49+]]</f>
        <v>0</v>
      </c>
    </row>
    <row r="93" spans="1:90" x14ac:dyDescent="0.25">
      <c r="A93" s="10">
        <v>22400791</v>
      </c>
      <c r="B93" t="s">
        <v>165</v>
      </c>
      <c r="C93" t="s">
        <v>132</v>
      </c>
      <c r="D93" s="11">
        <v>0.8125</v>
      </c>
      <c r="E93" s="9" t="str">
        <f>HYPERLINK("https://www.nba.com/stats/player/1630553/boxscores-traditional", "Keon Johnson")</f>
        <v>Keon Johnson</v>
      </c>
      <c r="F93">
        <v>19.2</v>
      </c>
      <c r="G93" s="4">
        <v>8.4469999999999992</v>
      </c>
      <c r="H93" s="3">
        <v>0.90824000000000005</v>
      </c>
      <c r="I93" s="3">
        <v>0.88685999999999998</v>
      </c>
      <c r="J93" s="3">
        <v>0.86214000000000002</v>
      </c>
      <c r="K93" s="3">
        <v>0.83398000000000005</v>
      </c>
      <c r="L93" s="3">
        <v>0.80234000000000005</v>
      </c>
      <c r="M93" s="3">
        <v>0.76729999999999998</v>
      </c>
      <c r="N93" s="3">
        <v>0.73236999999999997</v>
      </c>
      <c r="O93" s="3">
        <v>0.69145999999999996</v>
      </c>
      <c r="P93" s="3">
        <v>0.64802999999999999</v>
      </c>
      <c r="Q93" s="3">
        <v>0.60257000000000005</v>
      </c>
      <c r="R93" s="3">
        <v>0.55567</v>
      </c>
      <c r="S93" s="3">
        <v>0.50797999999999999</v>
      </c>
      <c r="T93" s="3">
        <v>0.46414</v>
      </c>
      <c r="U93" s="3">
        <v>0.41682999999999998</v>
      </c>
      <c r="V93" s="3">
        <v>0.37069999999999997</v>
      </c>
      <c r="W93" s="3">
        <v>0.32635999999999998</v>
      </c>
      <c r="X93" s="3">
        <v>0.28433999999999998</v>
      </c>
      <c r="Y93" s="3">
        <v>0.24510000000000001</v>
      </c>
      <c r="Z93" s="3">
        <v>0.20896999999999999</v>
      </c>
      <c r="AA93" s="3">
        <v>0.17879</v>
      </c>
      <c r="AB93" s="3">
        <v>0.14917</v>
      </c>
      <c r="AC93" s="3">
        <v>0.12302</v>
      </c>
      <c r="AD93" s="3">
        <v>0.10027</v>
      </c>
      <c r="AE93" s="3">
        <v>8.0759999999999998E-2</v>
      </c>
      <c r="AF93" s="3">
        <v>6.4259999999999998E-2</v>
      </c>
      <c r="AG93" s="3">
        <v>5.1549999999999999E-2</v>
      </c>
      <c r="AH93" s="3">
        <v>4.0059999999999998E-2</v>
      </c>
      <c r="AI93" s="3">
        <v>3.074E-2</v>
      </c>
      <c r="AJ93" s="3">
        <v>2.3300000000000001E-2</v>
      </c>
      <c r="AK93" s="3">
        <v>1.7430000000000001E-2</v>
      </c>
      <c r="AL93" s="3">
        <v>1.2869999999999999E-2</v>
      </c>
      <c r="AM93" s="3">
        <v>9.6399999999999993E-3</v>
      </c>
      <c r="AN93" s="3">
        <v>6.9499999999999996E-3</v>
      </c>
      <c r="AO93" s="3">
        <v>4.9399999999999999E-3</v>
      </c>
      <c r="AP93" s="3">
        <v>3.47E-3</v>
      </c>
      <c r="AQ93" s="3">
        <v>2.3999999999999998E-3</v>
      </c>
      <c r="AR93" s="3">
        <v>1.64E-3</v>
      </c>
      <c r="AS93" s="3">
        <v>1.14E-3</v>
      </c>
      <c r="AT93" s="3">
        <v>7.6000000000000004E-4</v>
      </c>
      <c r="AU93" s="3">
        <v>5.0000000000000001E-4</v>
      </c>
      <c r="AV93" s="3">
        <v>3.2000000000000003E-4</v>
      </c>
      <c r="AW93" s="3">
        <v>2.1000000000000001E-4</v>
      </c>
      <c r="AX93" s="5">
        <f>P_R[[#This Row],[8+]]-P_R[[#This Row],[9+]]</f>
        <v>2.1380000000000066E-2</v>
      </c>
      <c r="AY93" s="5">
        <f>P_R[[#This Row],[9+]]-P_R[[#This Row],[10+]]</f>
        <v>2.4719999999999964E-2</v>
      </c>
      <c r="AZ93" s="5">
        <f>P_R[[#This Row],[10+]]-P_R[[#This Row],[11+]]</f>
        <v>2.8159999999999963E-2</v>
      </c>
      <c r="BA93" s="5">
        <f>P_R[[#This Row],[11+]]-P_R[[#This Row],[12+]]</f>
        <v>3.1640000000000001E-2</v>
      </c>
      <c r="BB93" s="5">
        <f>P_R[[#This Row],[12+]]-P_R[[#This Row],[13+]]</f>
        <v>3.5040000000000071E-2</v>
      </c>
      <c r="BC93" s="5">
        <f>P_R[[#This Row],[13+]]-P_R[[#This Row],[14+]]</f>
        <v>3.4930000000000017E-2</v>
      </c>
      <c r="BD93" s="5">
        <f>P_R[[#This Row],[14+]]-P_R[[#This Row],[15+]]</f>
        <v>4.0910000000000002E-2</v>
      </c>
      <c r="BE93" s="5">
        <f>P_R[[#This Row],[15+]]-P_R[[#This Row],[16+]]</f>
        <v>4.3429999999999969E-2</v>
      </c>
      <c r="BF93" s="5">
        <f>P_R[[#This Row],[16+]]-P_R[[#This Row],[17+]]</f>
        <v>4.5459999999999945E-2</v>
      </c>
      <c r="BG93" s="5">
        <f>P_R[[#This Row],[17+]]-P_R[[#This Row],[18+]]</f>
        <v>4.6900000000000053E-2</v>
      </c>
      <c r="BH93" s="5">
        <f>P_R[[#This Row],[18+]]-P_R[[#This Row],[19+]]</f>
        <v>4.769000000000001E-2</v>
      </c>
      <c r="BI93" s="5">
        <f>P_R[[#This Row],[19+]]-P_R[[#This Row],[20+]]</f>
        <v>4.383999999999999E-2</v>
      </c>
      <c r="BJ93" s="5">
        <f>P_R[[#This Row],[20+]]-P_R[[#This Row],[21+]]</f>
        <v>4.7310000000000019E-2</v>
      </c>
      <c r="BK93" s="5">
        <f>P_R[[#This Row],[21+]]-P_R[[#This Row],[22+]]</f>
        <v>4.6130000000000004E-2</v>
      </c>
      <c r="BL93" s="5">
        <f>P_R[[#This Row],[22+]]-P_R[[#This Row],[23+]]</f>
        <v>4.4339999999999991E-2</v>
      </c>
      <c r="BM93" s="5">
        <f>P_R[[#This Row],[23+]]-P_R[[#This Row],[24+]]</f>
        <v>4.2020000000000002E-2</v>
      </c>
      <c r="BN93" s="5">
        <f>P_R[[#This Row],[24+]]-P_R[[#This Row],[25+]]</f>
        <v>3.9239999999999969E-2</v>
      </c>
      <c r="BO93" s="5">
        <f>P_R[[#This Row],[25+]]-P_R[[#This Row],[26+]]</f>
        <v>3.6130000000000023E-2</v>
      </c>
      <c r="BP93" s="5">
        <f>P_R[[#This Row],[26+]]-P_R[[#This Row],[27+]]</f>
        <v>3.0179999999999985E-2</v>
      </c>
      <c r="BQ93" s="5">
        <f>P_R[[#This Row],[27+]]-P_R[[#This Row],[28+]]</f>
        <v>2.9620000000000007E-2</v>
      </c>
      <c r="BR93" s="5">
        <f>P_R[[#This Row],[28+]]-P_R[[#This Row],[29+]]</f>
        <v>2.6149999999999993E-2</v>
      </c>
      <c r="BS93" s="5">
        <f>P_R[[#This Row],[29+]]-P_R[[#This Row],[30+]]</f>
        <v>2.2750000000000006E-2</v>
      </c>
      <c r="BT93" s="5">
        <f>P_R[[#This Row],[30+]]-P_R[[#This Row],[31+]]</f>
        <v>1.951E-2</v>
      </c>
      <c r="BU93" s="5">
        <f>P_R[[#This Row],[31+]]-P_R[[#This Row],[32+]]</f>
        <v>1.6500000000000001E-2</v>
      </c>
      <c r="BV93" s="5">
        <f>P_R[[#This Row],[32+]]-P_R[[#This Row],[33+]]</f>
        <v>1.2709999999999999E-2</v>
      </c>
      <c r="BW93" s="5">
        <f>P_R[[#This Row],[33+]]-P_R[[#This Row],[34+]]</f>
        <v>1.149E-2</v>
      </c>
      <c r="BX93" s="5">
        <f>P_R[[#This Row],[34+]]-P_R[[#This Row],[35+]]</f>
        <v>9.3199999999999984E-3</v>
      </c>
      <c r="BY93" s="5">
        <f>P_R[[#This Row],[35+]]-P_R[[#This Row],[36+]]</f>
        <v>7.4399999999999987E-3</v>
      </c>
      <c r="BZ93" s="5">
        <f>P_R[[#This Row],[36+]]-P_R[[#This Row],[37+]]</f>
        <v>5.8700000000000002E-3</v>
      </c>
      <c r="CA93" s="5">
        <f>P_R[[#This Row],[37+]]-P_R[[#This Row],[38+]]</f>
        <v>4.5600000000000016E-3</v>
      </c>
      <c r="CB93" s="5">
        <f>P_R[[#This Row],[38+]]-P_R[[#This Row],[39+]]</f>
        <v>3.2300000000000002E-3</v>
      </c>
      <c r="CC93" s="5">
        <f>P_R[[#This Row],[39+]]-P_R[[#This Row],[40+]]</f>
        <v>2.6899999999999997E-3</v>
      </c>
      <c r="CD93" s="5">
        <f>P_R[[#This Row],[40+]]-P_R[[#This Row],[41+]]</f>
        <v>2.0099999999999996E-3</v>
      </c>
      <c r="CE93" s="5">
        <f>P_R[[#This Row],[41+]]-P_R[[#This Row],[42+]]</f>
        <v>1.47E-3</v>
      </c>
      <c r="CF93" s="5">
        <f>P_R[[#This Row],[42+]]-P_R[[#This Row],[43+]]</f>
        <v>1.0700000000000002E-3</v>
      </c>
      <c r="CG93" s="5">
        <f>P_R[[#This Row],[43+]]-P_R[[#This Row],[44+]]</f>
        <v>7.5999999999999983E-4</v>
      </c>
      <c r="CH93" s="5">
        <f>P_R[[#This Row],[44+]]-P_R[[#This Row],[45+]]</f>
        <v>5.0000000000000001E-4</v>
      </c>
      <c r="CI93" s="5">
        <f>P_R[[#This Row],[45+]]-P_R[[#This Row],[46+]]</f>
        <v>3.7999999999999991E-4</v>
      </c>
      <c r="CJ93" s="5">
        <f>P_R[[#This Row],[46+]]-P_R[[#This Row],[47+]]</f>
        <v>2.6000000000000003E-4</v>
      </c>
      <c r="CK93" s="5">
        <f>P_R[[#This Row],[47+]]-P_R[[#This Row],[48+]]</f>
        <v>1.7999999999999998E-4</v>
      </c>
      <c r="CL93" s="5">
        <f>P_R[[#This Row],[48+]]-P_R[[#This Row],[49+]]</f>
        <v>1.1000000000000002E-4</v>
      </c>
    </row>
    <row r="94" spans="1:90" x14ac:dyDescent="0.25">
      <c r="A94" s="10">
        <v>22400791</v>
      </c>
      <c r="B94" t="s">
        <v>165</v>
      </c>
      <c r="C94" t="s">
        <v>132</v>
      </c>
      <c r="D94" s="11">
        <v>0.8125</v>
      </c>
      <c r="E94" s="9" t="str">
        <f>HYPERLINK("https://www.nba.com/stats/player/1630533/boxscores-traditional", "Ziaire Williams")</f>
        <v>Ziaire Williams</v>
      </c>
      <c r="F94">
        <v>12.8</v>
      </c>
      <c r="G94" s="4">
        <v>4.0199999999999996</v>
      </c>
      <c r="H94" s="3">
        <v>0.88297999999999999</v>
      </c>
      <c r="I94" s="3">
        <v>0.82894000000000001</v>
      </c>
      <c r="J94" s="3">
        <v>0.75804000000000005</v>
      </c>
      <c r="K94" s="3">
        <v>0.67364000000000002</v>
      </c>
      <c r="L94" s="3">
        <v>0.57926</v>
      </c>
      <c r="M94" s="3">
        <v>0.48005999999999999</v>
      </c>
      <c r="N94" s="3">
        <v>0.38208999999999999</v>
      </c>
      <c r="O94" s="3">
        <v>0.29115999999999997</v>
      </c>
      <c r="P94" s="3">
        <v>0.21185999999999999</v>
      </c>
      <c r="Q94" s="3">
        <v>0.14917</v>
      </c>
      <c r="R94" s="3">
        <v>9.8530000000000006E-2</v>
      </c>
      <c r="S94" s="3">
        <v>6.1780000000000002E-2</v>
      </c>
      <c r="T94" s="3">
        <v>3.6729999999999999E-2</v>
      </c>
      <c r="U94" s="3">
        <v>2.068E-2</v>
      </c>
      <c r="V94" s="3">
        <v>1.1010000000000001E-2</v>
      </c>
      <c r="W94" s="3">
        <v>5.5399999999999998E-3</v>
      </c>
      <c r="X94" s="3">
        <v>2.64E-3</v>
      </c>
      <c r="Y94" s="3">
        <v>1.2199999999999999E-3</v>
      </c>
      <c r="Z94" s="3">
        <v>5.1999999999999995E-4</v>
      </c>
      <c r="AA94" s="3">
        <v>2.1000000000000001E-4</v>
      </c>
      <c r="AB94" s="3">
        <v>8.0000000000000007E-5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P_R[[#This Row],[8+]]-P_R[[#This Row],[9+]]</f>
        <v>5.4039999999999977E-2</v>
      </c>
      <c r="AY94" s="5">
        <f>P_R[[#This Row],[9+]]-P_R[[#This Row],[10+]]</f>
        <v>7.0899999999999963E-2</v>
      </c>
      <c r="AZ94" s="5">
        <f>P_R[[#This Row],[10+]]-P_R[[#This Row],[11+]]</f>
        <v>8.4400000000000031E-2</v>
      </c>
      <c r="BA94" s="5">
        <f>P_R[[#This Row],[11+]]-P_R[[#This Row],[12+]]</f>
        <v>9.4380000000000019E-2</v>
      </c>
      <c r="BB94" s="5">
        <f>P_R[[#This Row],[12+]]-P_R[[#This Row],[13+]]</f>
        <v>9.920000000000001E-2</v>
      </c>
      <c r="BC94" s="5">
        <f>P_R[[#This Row],[13+]]-P_R[[#This Row],[14+]]</f>
        <v>9.7970000000000002E-2</v>
      </c>
      <c r="BD94" s="5">
        <f>P_R[[#This Row],[14+]]-P_R[[#This Row],[15+]]</f>
        <v>9.0930000000000011E-2</v>
      </c>
      <c r="BE94" s="5">
        <f>P_R[[#This Row],[15+]]-P_R[[#This Row],[16+]]</f>
        <v>7.9299999999999982E-2</v>
      </c>
      <c r="BF94" s="5">
        <f>P_R[[#This Row],[16+]]-P_R[[#This Row],[17+]]</f>
        <v>6.2689999999999996E-2</v>
      </c>
      <c r="BG94" s="5">
        <f>P_R[[#This Row],[17+]]-P_R[[#This Row],[18+]]</f>
        <v>5.0639999999999991E-2</v>
      </c>
      <c r="BH94" s="5">
        <f>P_R[[#This Row],[18+]]-P_R[[#This Row],[19+]]</f>
        <v>3.6750000000000005E-2</v>
      </c>
      <c r="BI94" s="5">
        <f>P_R[[#This Row],[19+]]-P_R[[#This Row],[20+]]</f>
        <v>2.5050000000000003E-2</v>
      </c>
      <c r="BJ94" s="5">
        <f>P_R[[#This Row],[20+]]-P_R[[#This Row],[21+]]</f>
        <v>1.6049999999999998E-2</v>
      </c>
      <c r="BK94" s="5">
        <f>P_R[[#This Row],[21+]]-P_R[[#This Row],[22+]]</f>
        <v>9.6699999999999998E-3</v>
      </c>
      <c r="BL94" s="5">
        <f>P_R[[#This Row],[22+]]-P_R[[#This Row],[23+]]</f>
        <v>5.4700000000000009E-3</v>
      </c>
      <c r="BM94" s="5">
        <f>P_R[[#This Row],[23+]]-P_R[[#This Row],[24+]]</f>
        <v>2.8999999999999998E-3</v>
      </c>
      <c r="BN94" s="5">
        <f>P_R[[#This Row],[24+]]-P_R[[#This Row],[25+]]</f>
        <v>1.42E-3</v>
      </c>
      <c r="BO94" s="5">
        <f>P_R[[#This Row],[25+]]-P_R[[#This Row],[26+]]</f>
        <v>6.9999999999999999E-4</v>
      </c>
      <c r="BP94" s="5">
        <f>P_R[[#This Row],[26+]]-P_R[[#This Row],[27+]]</f>
        <v>3.0999999999999995E-4</v>
      </c>
      <c r="BQ94" s="5">
        <f>P_R[[#This Row],[27+]]-P_R[[#This Row],[28+]]</f>
        <v>1.3000000000000002E-4</v>
      </c>
      <c r="BR94" s="5">
        <f>P_R[[#This Row],[28+]]-P_R[[#This Row],[29+]]</f>
        <v>8.0000000000000007E-5</v>
      </c>
      <c r="BS94" s="5">
        <f>P_R[[#This Row],[29+]]-P_R[[#This Row],[30+]]</f>
        <v>0</v>
      </c>
      <c r="BT94" s="5">
        <f>P_R[[#This Row],[30+]]-P_R[[#This Row],[31+]]</f>
        <v>0</v>
      </c>
      <c r="BU94" s="5">
        <f>P_R[[#This Row],[31+]]-P_R[[#This Row],[32+]]</f>
        <v>0</v>
      </c>
      <c r="BV94" s="5">
        <f>P_R[[#This Row],[32+]]-P_R[[#This Row],[33+]]</f>
        <v>0</v>
      </c>
      <c r="BW94" s="5">
        <f>P_R[[#This Row],[33+]]-P_R[[#This Row],[34+]]</f>
        <v>0</v>
      </c>
      <c r="BX94" s="5">
        <f>P_R[[#This Row],[34+]]-P_R[[#This Row],[35+]]</f>
        <v>0</v>
      </c>
      <c r="BY94" s="5">
        <f>P_R[[#This Row],[35+]]-P_R[[#This Row],[36+]]</f>
        <v>0</v>
      </c>
      <c r="BZ94" s="5">
        <f>P_R[[#This Row],[36+]]-P_R[[#This Row],[37+]]</f>
        <v>0</v>
      </c>
      <c r="CA94" s="5">
        <f>P_R[[#This Row],[37+]]-P_R[[#This Row],[38+]]</f>
        <v>0</v>
      </c>
      <c r="CB94" s="5">
        <f>P_R[[#This Row],[38+]]-P_R[[#This Row],[39+]]</f>
        <v>0</v>
      </c>
      <c r="CC94" s="5">
        <f>P_R[[#This Row],[39+]]-P_R[[#This Row],[40+]]</f>
        <v>0</v>
      </c>
      <c r="CD94" s="5">
        <f>P_R[[#This Row],[40+]]-P_R[[#This Row],[41+]]</f>
        <v>0</v>
      </c>
      <c r="CE94" s="5">
        <f>P_R[[#This Row],[41+]]-P_R[[#This Row],[42+]]</f>
        <v>0</v>
      </c>
      <c r="CF94" s="5">
        <f>P_R[[#This Row],[42+]]-P_R[[#This Row],[43+]]</f>
        <v>0</v>
      </c>
      <c r="CG94" s="5">
        <f>P_R[[#This Row],[43+]]-P_R[[#This Row],[44+]]</f>
        <v>0</v>
      </c>
      <c r="CH94" s="5">
        <f>P_R[[#This Row],[44+]]-P_R[[#This Row],[45+]]</f>
        <v>0</v>
      </c>
      <c r="CI94" s="5">
        <f>P_R[[#This Row],[45+]]-P_R[[#This Row],[46+]]</f>
        <v>0</v>
      </c>
      <c r="CJ94" s="5">
        <f>P_R[[#This Row],[46+]]-P_R[[#This Row],[47+]]</f>
        <v>0</v>
      </c>
      <c r="CK94" s="5">
        <f>P_R[[#This Row],[47+]]-P_R[[#This Row],[48+]]</f>
        <v>0</v>
      </c>
      <c r="CL94" s="5">
        <f>P_R[[#This Row],[48+]]-P_R[[#This Row],[49+]]</f>
        <v>0</v>
      </c>
    </row>
    <row r="95" spans="1:90" x14ac:dyDescent="0.25">
      <c r="A95" s="10">
        <v>22400791</v>
      </c>
      <c r="B95" t="s">
        <v>165</v>
      </c>
      <c r="C95" t="s">
        <v>132</v>
      </c>
      <c r="D95" s="11">
        <v>0.8125</v>
      </c>
      <c r="E95" s="9" t="str">
        <f>HYPERLINK("https://www.nba.com/stats/player/1626156/boxscores-traditional", "D'Angelo Russell")</f>
        <v>D'Angelo Russell</v>
      </c>
      <c r="F95">
        <v>15.8</v>
      </c>
      <c r="G95" s="4">
        <v>7.194</v>
      </c>
      <c r="H95" s="3">
        <v>0.85992999999999997</v>
      </c>
      <c r="I95" s="3">
        <v>0.82894000000000001</v>
      </c>
      <c r="J95" s="3">
        <v>0.79103000000000001</v>
      </c>
      <c r="K95" s="3">
        <v>0.74856999999999996</v>
      </c>
      <c r="L95" s="3">
        <v>0.70194000000000001</v>
      </c>
      <c r="M95" s="3">
        <v>0.65173000000000003</v>
      </c>
      <c r="N95" s="3">
        <v>0.59870999999999996</v>
      </c>
      <c r="O95" s="3">
        <v>0.54379999999999995</v>
      </c>
      <c r="P95" s="3">
        <v>0.48803000000000002</v>
      </c>
      <c r="Q95" s="3">
        <v>0.43251000000000001</v>
      </c>
      <c r="R95" s="3">
        <v>0.37828000000000001</v>
      </c>
      <c r="S95" s="3">
        <v>0.32996999999999999</v>
      </c>
      <c r="T95" s="3">
        <v>0.28095999999999999</v>
      </c>
      <c r="U95" s="3">
        <v>0.23576</v>
      </c>
      <c r="V95" s="3">
        <v>0.19489000000000001</v>
      </c>
      <c r="W95" s="3">
        <v>0.15866</v>
      </c>
      <c r="X95" s="3">
        <v>0.12714</v>
      </c>
      <c r="Y95" s="3">
        <v>0.10027</v>
      </c>
      <c r="Z95" s="3">
        <v>7.7799999999999994E-2</v>
      </c>
      <c r="AA95" s="3">
        <v>5.9380000000000002E-2</v>
      </c>
      <c r="AB95" s="3">
        <v>4.4569999999999999E-2</v>
      </c>
      <c r="AC95" s="3">
        <v>3.3619999999999997E-2</v>
      </c>
      <c r="AD95" s="3">
        <v>2.4420000000000001E-2</v>
      </c>
      <c r="AE95" s="3">
        <v>1.7430000000000001E-2</v>
      </c>
      <c r="AF95" s="3">
        <v>1.222E-2</v>
      </c>
      <c r="AG95" s="3">
        <v>8.4200000000000004E-3</v>
      </c>
      <c r="AH95" s="3">
        <v>5.7000000000000002E-3</v>
      </c>
      <c r="AI95" s="3">
        <v>3.79E-3</v>
      </c>
      <c r="AJ95" s="3">
        <v>2.48E-3</v>
      </c>
      <c r="AK95" s="3">
        <v>1.5900000000000001E-3</v>
      </c>
      <c r="AL95" s="3">
        <v>1E-3</v>
      </c>
      <c r="AM95" s="3">
        <v>6.4000000000000005E-4</v>
      </c>
      <c r="AN95" s="3">
        <v>3.8999999999999999E-4</v>
      </c>
      <c r="AO95" s="3">
        <v>2.3000000000000001E-4</v>
      </c>
      <c r="AP95" s="3">
        <v>1.3999999999999999E-4</v>
      </c>
      <c r="AQ95" s="3">
        <v>8.0000000000000007E-5</v>
      </c>
      <c r="AR95" s="3">
        <v>4.0000000000000003E-5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P_R[[#This Row],[8+]]-P_R[[#This Row],[9+]]</f>
        <v>3.0989999999999962E-2</v>
      </c>
      <c r="AY95" s="5">
        <f>P_R[[#This Row],[9+]]-P_R[[#This Row],[10+]]</f>
        <v>3.7909999999999999E-2</v>
      </c>
      <c r="AZ95" s="5">
        <f>P_R[[#This Row],[10+]]-P_R[[#This Row],[11+]]</f>
        <v>4.2460000000000053E-2</v>
      </c>
      <c r="BA95" s="5">
        <f>P_R[[#This Row],[11+]]-P_R[[#This Row],[12+]]</f>
        <v>4.6629999999999949E-2</v>
      </c>
      <c r="BB95" s="5">
        <f>P_R[[#This Row],[12+]]-P_R[[#This Row],[13+]]</f>
        <v>5.0209999999999977E-2</v>
      </c>
      <c r="BC95" s="5">
        <f>P_R[[#This Row],[13+]]-P_R[[#This Row],[14+]]</f>
        <v>5.3020000000000067E-2</v>
      </c>
      <c r="BD95" s="5">
        <f>P_R[[#This Row],[14+]]-P_R[[#This Row],[15+]]</f>
        <v>5.4910000000000014E-2</v>
      </c>
      <c r="BE95" s="5">
        <f>P_R[[#This Row],[15+]]-P_R[[#This Row],[16+]]</f>
        <v>5.5769999999999931E-2</v>
      </c>
      <c r="BF95" s="5">
        <f>P_R[[#This Row],[16+]]-P_R[[#This Row],[17+]]</f>
        <v>5.5520000000000014E-2</v>
      </c>
      <c r="BG95" s="5">
        <f>P_R[[#This Row],[17+]]-P_R[[#This Row],[18+]]</f>
        <v>5.423E-2</v>
      </c>
      <c r="BH95" s="5">
        <f>P_R[[#This Row],[18+]]-P_R[[#This Row],[19+]]</f>
        <v>4.831000000000002E-2</v>
      </c>
      <c r="BI95" s="5">
        <f>P_R[[#This Row],[19+]]-P_R[[#This Row],[20+]]</f>
        <v>4.9009999999999998E-2</v>
      </c>
      <c r="BJ95" s="5">
        <f>P_R[[#This Row],[20+]]-P_R[[#This Row],[21+]]</f>
        <v>4.519999999999999E-2</v>
      </c>
      <c r="BK95" s="5">
        <f>P_R[[#This Row],[21+]]-P_R[[#This Row],[22+]]</f>
        <v>4.086999999999999E-2</v>
      </c>
      <c r="BL95" s="5">
        <f>P_R[[#This Row],[22+]]-P_R[[#This Row],[23+]]</f>
        <v>3.6230000000000012E-2</v>
      </c>
      <c r="BM95" s="5">
        <f>P_R[[#This Row],[23+]]-P_R[[#This Row],[24+]]</f>
        <v>3.1519999999999992E-2</v>
      </c>
      <c r="BN95" s="5">
        <f>P_R[[#This Row],[24+]]-P_R[[#This Row],[25+]]</f>
        <v>2.6870000000000005E-2</v>
      </c>
      <c r="BO95" s="5">
        <f>P_R[[#This Row],[25+]]-P_R[[#This Row],[26+]]</f>
        <v>2.2470000000000004E-2</v>
      </c>
      <c r="BP95" s="5">
        <f>P_R[[#This Row],[26+]]-P_R[[#This Row],[27+]]</f>
        <v>1.8419999999999992E-2</v>
      </c>
      <c r="BQ95" s="5">
        <f>P_R[[#This Row],[27+]]-P_R[[#This Row],[28+]]</f>
        <v>1.4810000000000004E-2</v>
      </c>
      <c r="BR95" s="5">
        <f>P_R[[#This Row],[28+]]-P_R[[#This Row],[29+]]</f>
        <v>1.0950000000000001E-2</v>
      </c>
      <c r="BS95" s="5">
        <f>P_R[[#This Row],[29+]]-P_R[[#This Row],[30+]]</f>
        <v>9.1999999999999964E-3</v>
      </c>
      <c r="BT95" s="5">
        <f>P_R[[#This Row],[30+]]-P_R[[#This Row],[31+]]</f>
        <v>6.9899999999999997E-3</v>
      </c>
      <c r="BU95" s="5">
        <f>P_R[[#This Row],[31+]]-P_R[[#This Row],[32+]]</f>
        <v>5.2100000000000011E-3</v>
      </c>
      <c r="BV95" s="5">
        <f>P_R[[#This Row],[32+]]-P_R[[#This Row],[33+]]</f>
        <v>3.7999999999999996E-3</v>
      </c>
      <c r="BW95" s="5">
        <f>P_R[[#This Row],[33+]]-P_R[[#This Row],[34+]]</f>
        <v>2.7200000000000002E-3</v>
      </c>
      <c r="BX95" s="5">
        <f>P_R[[#This Row],[34+]]-P_R[[#This Row],[35+]]</f>
        <v>1.9100000000000002E-3</v>
      </c>
      <c r="BY95" s="5">
        <f>P_R[[#This Row],[35+]]-P_R[[#This Row],[36+]]</f>
        <v>1.31E-3</v>
      </c>
      <c r="BZ95" s="5">
        <f>P_R[[#This Row],[36+]]-P_R[[#This Row],[37+]]</f>
        <v>8.8999999999999995E-4</v>
      </c>
      <c r="CA95" s="5">
        <f>P_R[[#This Row],[37+]]-P_R[[#This Row],[38+]]</f>
        <v>5.9000000000000003E-4</v>
      </c>
      <c r="CB95" s="5">
        <f>P_R[[#This Row],[38+]]-P_R[[#This Row],[39+]]</f>
        <v>3.5999999999999997E-4</v>
      </c>
      <c r="CC95" s="5">
        <f>P_R[[#This Row],[39+]]-P_R[[#This Row],[40+]]</f>
        <v>2.5000000000000006E-4</v>
      </c>
      <c r="CD95" s="5">
        <f>P_R[[#This Row],[40+]]-P_R[[#This Row],[41+]]</f>
        <v>1.5999999999999999E-4</v>
      </c>
      <c r="CE95" s="5">
        <f>P_R[[#This Row],[41+]]-P_R[[#This Row],[42+]]</f>
        <v>9.0000000000000019E-5</v>
      </c>
      <c r="CF95" s="5">
        <f>P_R[[#This Row],[42+]]-P_R[[#This Row],[43+]]</f>
        <v>5.9999999999999981E-5</v>
      </c>
      <c r="CG95" s="5">
        <f>P_R[[#This Row],[43+]]-P_R[[#This Row],[44+]]</f>
        <v>4.0000000000000003E-5</v>
      </c>
      <c r="CH95" s="5">
        <f>P_R[[#This Row],[44+]]-P_R[[#This Row],[45+]]</f>
        <v>4.0000000000000003E-5</v>
      </c>
      <c r="CI95" s="5">
        <f>P_R[[#This Row],[45+]]-P_R[[#This Row],[46+]]</f>
        <v>0</v>
      </c>
      <c r="CJ95" s="5">
        <f>P_R[[#This Row],[46+]]-P_R[[#This Row],[47+]]</f>
        <v>0</v>
      </c>
      <c r="CK95" s="5">
        <f>P_R[[#This Row],[47+]]-P_R[[#This Row],[48+]]</f>
        <v>0</v>
      </c>
      <c r="CL95" s="5">
        <f>P_R[[#This Row],[48+]]-P_R[[#This Row],[49+]]</f>
        <v>0</v>
      </c>
    </row>
    <row r="96" spans="1:90" x14ac:dyDescent="0.25">
      <c r="A96" s="10">
        <v>22400791</v>
      </c>
      <c r="B96" t="s">
        <v>165</v>
      </c>
      <c r="C96" t="s">
        <v>132</v>
      </c>
      <c r="D96" s="11">
        <v>0.8125</v>
      </c>
      <c r="E96" s="9" t="str">
        <f>HYPERLINK("https://www.nba.com/stats/player/1627732/boxscores-traditional", "Ben Simmons")</f>
        <v>Ben Simmons</v>
      </c>
      <c r="F96">
        <v>9.75</v>
      </c>
      <c r="G96" s="4">
        <v>1.92</v>
      </c>
      <c r="H96" s="3">
        <v>0.81859000000000004</v>
      </c>
      <c r="I96" s="3">
        <v>0.65173000000000003</v>
      </c>
      <c r="J96" s="3">
        <v>0.44828000000000001</v>
      </c>
      <c r="K96" s="3">
        <v>0.25785000000000002</v>
      </c>
      <c r="L96" s="3">
        <v>0.121</v>
      </c>
      <c r="M96" s="3">
        <v>4.5510000000000002E-2</v>
      </c>
      <c r="N96" s="3">
        <v>1.355E-2</v>
      </c>
      <c r="O96" s="3">
        <v>3.1700000000000001E-3</v>
      </c>
      <c r="P96" s="3">
        <v>5.5999999999999995E-4</v>
      </c>
      <c r="Q96" s="3">
        <v>8.0000000000000007E-5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f>P_R[[#This Row],[8+]]-P_R[[#This Row],[9+]]</f>
        <v>0.16686000000000001</v>
      </c>
      <c r="AY96" s="5">
        <f>P_R[[#This Row],[9+]]-P_R[[#This Row],[10+]]</f>
        <v>0.20345000000000002</v>
      </c>
      <c r="AZ96" s="5">
        <f>P_R[[#This Row],[10+]]-P_R[[#This Row],[11+]]</f>
        <v>0.19042999999999999</v>
      </c>
      <c r="BA96" s="5">
        <f>P_R[[#This Row],[11+]]-P_R[[#This Row],[12+]]</f>
        <v>0.13685000000000003</v>
      </c>
      <c r="BB96" s="5">
        <f>P_R[[#This Row],[12+]]-P_R[[#This Row],[13+]]</f>
        <v>7.5490000000000002E-2</v>
      </c>
      <c r="BC96" s="5">
        <f>P_R[[#This Row],[13+]]-P_R[[#This Row],[14+]]</f>
        <v>3.1960000000000002E-2</v>
      </c>
      <c r="BD96" s="5">
        <f>P_R[[#This Row],[14+]]-P_R[[#This Row],[15+]]</f>
        <v>1.038E-2</v>
      </c>
      <c r="BE96" s="5">
        <f>P_R[[#This Row],[15+]]-P_R[[#This Row],[16+]]</f>
        <v>2.6100000000000003E-3</v>
      </c>
      <c r="BF96" s="5">
        <f>P_R[[#This Row],[16+]]-P_R[[#This Row],[17+]]</f>
        <v>4.7999999999999996E-4</v>
      </c>
      <c r="BG96" s="5">
        <f>P_R[[#This Row],[17+]]-P_R[[#This Row],[18+]]</f>
        <v>8.0000000000000007E-5</v>
      </c>
      <c r="BH96" s="5">
        <f>P_R[[#This Row],[18+]]-P_R[[#This Row],[19+]]</f>
        <v>0</v>
      </c>
      <c r="BI96" s="5">
        <f>P_R[[#This Row],[19+]]-P_R[[#This Row],[20+]]</f>
        <v>0</v>
      </c>
      <c r="BJ96" s="5">
        <f>P_R[[#This Row],[20+]]-P_R[[#This Row],[21+]]</f>
        <v>0</v>
      </c>
      <c r="BK96" s="5">
        <f>P_R[[#This Row],[21+]]-P_R[[#This Row],[22+]]</f>
        <v>0</v>
      </c>
      <c r="BL96" s="5">
        <f>P_R[[#This Row],[22+]]-P_R[[#This Row],[23+]]</f>
        <v>0</v>
      </c>
      <c r="BM96" s="5">
        <f>P_R[[#This Row],[23+]]-P_R[[#This Row],[24+]]</f>
        <v>0</v>
      </c>
      <c r="BN96" s="5">
        <f>P_R[[#This Row],[24+]]-P_R[[#This Row],[25+]]</f>
        <v>0</v>
      </c>
      <c r="BO96" s="5">
        <f>P_R[[#This Row],[25+]]-P_R[[#This Row],[26+]]</f>
        <v>0</v>
      </c>
      <c r="BP96" s="5">
        <f>P_R[[#This Row],[26+]]-P_R[[#This Row],[27+]]</f>
        <v>0</v>
      </c>
      <c r="BQ96" s="5">
        <f>P_R[[#This Row],[27+]]-P_R[[#This Row],[28+]]</f>
        <v>0</v>
      </c>
      <c r="BR96" s="5">
        <f>P_R[[#This Row],[28+]]-P_R[[#This Row],[29+]]</f>
        <v>0</v>
      </c>
      <c r="BS96" s="5">
        <f>P_R[[#This Row],[29+]]-P_R[[#This Row],[30+]]</f>
        <v>0</v>
      </c>
      <c r="BT96" s="5">
        <f>P_R[[#This Row],[30+]]-P_R[[#This Row],[31+]]</f>
        <v>0</v>
      </c>
      <c r="BU96" s="5">
        <f>P_R[[#This Row],[31+]]-P_R[[#This Row],[32+]]</f>
        <v>0</v>
      </c>
      <c r="BV96" s="5">
        <f>P_R[[#This Row],[32+]]-P_R[[#This Row],[33+]]</f>
        <v>0</v>
      </c>
      <c r="BW96" s="5">
        <f>P_R[[#This Row],[33+]]-P_R[[#This Row],[34+]]</f>
        <v>0</v>
      </c>
      <c r="BX96" s="5">
        <f>P_R[[#This Row],[34+]]-P_R[[#This Row],[35+]]</f>
        <v>0</v>
      </c>
      <c r="BY96" s="5">
        <f>P_R[[#This Row],[35+]]-P_R[[#This Row],[36+]]</f>
        <v>0</v>
      </c>
      <c r="BZ96" s="5">
        <f>P_R[[#This Row],[36+]]-P_R[[#This Row],[37+]]</f>
        <v>0</v>
      </c>
      <c r="CA96" s="5">
        <f>P_R[[#This Row],[37+]]-P_R[[#This Row],[38+]]</f>
        <v>0</v>
      </c>
      <c r="CB96" s="5">
        <f>P_R[[#This Row],[38+]]-P_R[[#This Row],[39+]]</f>
        <v>0</v>
      </c>
      <c r="CC96" s="5">
        <f>P_R[[#This Row],[39+]]-P_R[[#This Row],[40+]]</f>
        <v>0</v>
      </c>
      <c r="CD96" s="5">
        <f>P_R[[#This Row],[40+]]-P_R[[#This Row],[41+]]</f>
        <v>0</v>
      </c>
      <c r="CE96" s="5">
        <f>P_R[[#This Row],[41+]]-P_R[[#This Row],[42+]]</f>
        <v>0</v>
      </c>
      <c r="CF96" s="5">
        <f>P_R[[#This Row],[42+]]-P_R[[#This Row],[43+]]</f>
        <v>0</v>
      </c>
      <c r="CG96" s="5">
        <f>P_R[[#This Row],[43+]]-P_R[[#This Row],[44+]]</f>
        <v>0</v>
      </c>
      <c r="CH96" s="5">
        <f>P_R[[#This Row],[44+]]-P_R[[#This Row],[45+]]</f>
        <v>0</v>
      </c>
      <c r="CI96" s="5">
        <f>P_R[[#This Row],[45+]]-P_R[[#This Row],[46+]]</f>
        <v>0</v>
      </c>
      <c r="CJ96" s="5">
        <f>P_R[[#This Row],[46+]]-P_R[[#This Row],[47+]]</f>
        <v>0</v>
      </c>
      <c r="CK96" s="5">
        <f>P_R[[#This Row],[47+]]-P_R[[#This Row],[48+]]</f>
        <v>0</v>
      </c>
      <c r="CL96" s="5">
        <f>P_R[[#This Row],[48+]]-P_R[[#This Row],[49+]]</f>
        <v>0</v>
      </c>
    </row>
    <row r="97" spans="1:90" x14ac:dyDescent="0.25">
      <c r="A97" s="10">
        <v>22400791</v>
      </c>
      <c r="B97" t="s">
        <v>165</v>
      </c>
      <c r="C97" t="s">
        <v>132</v>
      </c>
      <c r="D97" s="11">
        <v>0.8125</v>
      </c>
      <c r="E97" s="9" t="str">
        <f>HYPERLINK("https://www.nba.com/stats/player/1641787/boxscores-traditional", "Tosan Evbuomwan")</f>
        <v>Tosan Evbuomwan</v>
      </c>
      <c r="F97">
        <v>12.6</v>
      </c>
      <c r="G97" s="4">
        <v>5.9870000000000001</v>
      </c>
      <c r="H97" s="3">
        <v>0.77934999999999999</v>
      </c>
      <c r="I97" s="3">
        <v>0.72575000000000001</v>
      </c>
      <c r="J97" s="3">
        <v>0.66639999999999999</v>
      </c>
      <c r="K97" s="3">
        <v>0.60641999999999996</v>
      </c>
      <c r="L97" s="3">
        <v>0.53983000000000003</v>
      </c>
      <c r="M97" s="3">
        <v>0.47210000000000002</v>
      </c>
      <c r="N97" s="3">
        <v>0.40905000000000002</v>
      </c>
      <c r="O97" s="3">
        <v>0.34458</v>
      </c>
      <c r="P97" s="3">
        <v>0.28433999999999998</v>
      </c>
      <c r="Q97" s="3">
        <v>0.23269999999999999</v>
      </c>
      <c r="R97" s="3">
        <v>0.18406</v>
      </c>
      <c r="S97" s="3">
        <v>0.14230999999999999</v>
      </c>
      <c r="T97" s="3">
        <v>0.10749</v>
      </c>
      <c r="U97" s="3">
        <v>8.0759999999999998E-2</v>
      </c>
      <c r="V97" s="3">
        <v>5.8209999999999998E-2</v>
      </c>
      <c r="W97" s="3">
        <v>4.0930000000000001E-2</v>
      </c>
      <c r="X97" s="3">
        <v>2.8719999999999999E-2</v>
      </c>
      <c r="Y97" s="3">
        <v>1.9230000000000001E-2</v>
      </c>
      <c r="Z97" s="3">
        <v>1.255E-2</v>
      </c>
      <c r="AA97" s="3">
        <v>7.9799999999999992E-3</v>
      </c>
      <c r="AB97" s="3">
        <v>5.0800000000000003E-3</v>
      </c>
      <c r="AC97" s="3">
        <v>3.0699999999999998E-3</v>
      </c>
      <c r="AD97" s="3">
        <v>1.81E-3</v>
      </c>
      <c r="AE97" s="3">
        <v>1.07E-3</v>
      </c>
      <c r="AF97" s="3">
        <v>5.9999999999999995E-4</v>
      </c>
      <c r="AG97" s="3">
        <v>3.2000000000000003E-4</v>
      </c>
      <c r="AH97" s="3">
        <v>1.8000000000000001E-4</v>
      </c>
      <c r="AI97" s="3">
        <v>9.0000000000000006E-5</v>
      </c>
      <c r="AJ97" s="3">
        <v>5.0000000000000002E-5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P_R[[#This Row],[8+]]-P_R[[#This Row],[9+]]</f>
        <v>5.3599999999999981E-2</v>
      </c>
      <c r="AY97" s="5">
        <f>P_R[[#This Row],[9+]]-P_R[[#This Row],[10+]]</f>
        <v>5.9350000000000014E-2</v>
      </c>
      <c r="AZ97" s="5">
        <f>P_R[[#This Row],[10+]]-P_R[[#This Row],[11+]]</f>
        <v>5.9980000000000033E-2</v>
      </c>
      <c r="BA97" s="5">
        <f>P_R[[#This Row],[11+]]-P_R[[#This Row],[12+]]</f>
        <v>6.6589999999999927E-2</v>
      </c>
      <c r="BB97" s="5">
        <f>P_R[[#This Row],[12+]]-P_R[[#This Row],[13+]]</f>
        <v>6.7730000000000012E-2</v>
      </c>
      <c r="BC97" s="5">
        <f>P_R[[#This Row],[13+]]-P_R[[#This Row],[14+]]</f>
        <v>6.3049999999999995E-2</v>
      </c>
      <c r="BD97" s="5">
        <f>P_R[[#This Row],[14+]]-P_R[[#This Row],[15+]]</f>
        <v>6.4470000000000027E-2</v>
      </c>
      <c r="BE97" s="5">
        <f>P_R[[#This Row],[15+]]-P_R[[#This Row],[16+]]</f>
        <v>6.0240000000000016E-2</v>
      </c>
      <c r="BF97" s="5">
        <f>P_R[[#This Row],[16+]]-P_R[[#This Row],[17+]]</f>
        <v>5.1639999999999991E-2</v>
      </c>
      <c r="BG97" s="5">
        <f>P_R[[#This Row],[17+]]-P_R[[#This Row],[18+]]</f>
        <v>4.8639999999999989E-2</v>
      </c>
      <c r="BH97" s="5">
        <f>P_R[[#This Row],[18+]]-P_R[[#This Row],[19+]]</f>
        <v>4.1750000000000009E-2</v>
      </c>
      <c r="BI97" s="5">
        <f>P_R[[#This Row],[19+]]-P_R[[#This Row],[20+]]</f>
        <v>3.481999999999999E-2</v>
      </c>
      <c r="BJ97" s="5">
        <f>P_R[[#This Row],[20+]]-P_R[[#This Row],[21+]]</f>
        <v>2.6730000000000004E-2</v>
      </c>
      <c r="BK97" s="5">
        <f>P_R[[#This Row],[21+]]-P_R[[#This Row],[22+]]</f>
        <v>2.2550000000000001E-2</v>
      </c>
      <c r="BL97" s="5">
        <f>P_R[[#This Row],[22+]]-P_R[[#This Row],[23+]]</f>
        <v>1.7279999999999997E-2</v>
      </c>
      <c r="BM97" s="5">
        <f>P_R[[#This Row],[23+]]-P_R[[#This Row],[24+]]</f>
        <v>1.2210000000000002E-2</v>
      </c>
      <c r="BN97" s="5">
        <f>P_R[[#This Row],[24+]]-P_R[[#This Row],[25+]]</f>
        <v>9.4899999999999984E-3</v>
      </c>
      <c r="BO97" s="5">
        <f>P_R[[#This Row],[25+]]-P_R[[#This Row],[26+]]</f>
        <v>6.6800000000000002E-3</v>
      </c>
      <c r="BP97" s="5">
        <f>P_R[[#This Row],[26+]]-P_R[[#This Row],[27+]]</f>
        <v>4.5700000000000011E-3</v>
      </c>
      <c r="BQ97" s="5">
        <f>P_R[[#This Row],[27+]]-P_R[[#This Row],[28+]]</f>
        <v>2.8999999999999989E-3</v>
      </c>
      <c r="BR97" s="5">
        <f>P_R[[#This Row],[28+]]-P_R[[#This Row],[29+]]</f>
        <v>2.0100000000000005E-3</v>
      </c>
      <c r="BS97" s="5">
        <f>P_R[[#This Row],[29+]]-P_R[[#This Row],[30+]]</f>
        <v>1.2599999999999998E-3</v>
      </c>
      <c r="BT97" s="5">
        <f>P_R[[#This Row],[30+]]-P_R[[#This Row],[31+]]</f>
        <v>7.3999999999999999E-4</v>
      </c>
      <c r="BU97" s="5">
        <f>P_R[[#This Row],[31+]]-P_R[[#This Row],[32+]]</f>
        <v>4.7000000000000004E-4</v>
      </c>
      <c r="BV97" s="5">
        <f>P_R[[#This Row],[32+]]-P_R[[#This Row],[33+]]</f>
        <v>2.7999999999999992E-4</v>
      </c>
      <c r="BW97" s="5">
        <f>P_R[[#This Row],[33+]]-P_R[[#This Row],[34+]]</f>
        <v>1.4000000000000001E-4</v>
      </c>
      <c r="BX97" s="5">
        <f>P_R[[#This Row],[34+]]-P_R[[#This Row],[35+]]</f>
        <v>9.0000000000000006E-5</v>
      </c>
      <c r="BY97" s="5">
        <f>P_R[[#This Row],[35+]]-P_R[[#This Row],[36+]]</f>
        <v>4.0000000000000003E-5</v>
      </c>
      <c r="BZ97" s="5">
        <f>P_R[[#This Row],[36+]]-P_R[[#This Row],[37+]]</f>
        <v>5.0000000000000002E-5</v>
      </c>
      <c r="CA97" s="5">
        <f>P_R[[#This Row],[37+]]-P_R[[#This Row],[38+]]</f>
        <v>0</v>
      </c>
      <c r="CB97" s="5">
        <f>P_R[[#This Row],[38+]]-P_R[[#This Row],[39+]]</f>
        <v>0</v>
      </c>
      <c r="CC97" s="5">
        <f>P_R[[#This Row],[39+]]-P_R[[#This Row],[40+]]</f>
        <v>0</v>
      </c>
      <c r="CD97" s="5">
        <f>P_R[[#This Row],[40+]]-P_R[[#This Row],[41+]]</f>
        <v>0</v>
      </c>
      <c r="CE97" s="5">
        <f>P_R[[#This Row],[41+]]-P_R[[#This Row],[42+]]</f>
        <v>0</v>
      </c>
      <c r="CF97" s="5">
        <f>P_R[[#This Row],[42+]]-P_R[[#This Row],[43+]]</f>
        <v>0</v>
      </c>
      <c r="CG97" s="5">
        <f>P_R[[#This Row],[43+]]-P_R[[#This Row],[44+]]</f>
        <v>0</v>
      </c>
      <c r="CH97" s="5">
        <f>P_R[[#This Row],[44+]]-P_R[[#This Row],[45+]]</f>
        <v>0</v>
      </c>
      <c r="CI97" s="5">
        <f>P_R[[#This Row],[45+]]-P_R[[#This Row],[46+]]</f>
        <v>0</v>
      </c>
      <c r="CJ97" s="5">
        <f>P_R[[#This Row],[46+]]-P_R[[#This Row],[47+]]</f>
        <v>0</v>
      </c>
      <c r="CK97" s="5">
        <f>P_R[[#This Row],[47+]]-P_R[[#This Row],[48+]]</f>
        <v>0</v>
      </c>
      <c r="CL97" s="5">
        <f>P_R[[#This Row],[48+]]-P_R[[#This Row],[49+]]</f>
        <v>0</v>
      </c>
    </row>
    <row r="98" spans="1:90" x14ac:dyDescent="0.25">
      <c r="A98" s="10">
        <v>22400791</v>
      </c>
      <c r="B98" t="s">
        <v>165</v>
      </c>
      <c r="C98" t="s">
        <v>132</v>
      </c>
      <c r="D98" s="11">
        <v>0.8125</v>
      </c>
      <c r="E98" s="9" t="str">
        <f>HYPERLINK("https://www.nba.com/stats/player/1641727/boxscores-traditional", "Dariq Whitehead")</f>
        <v>Dariq Whitehead</v>
      </c>
      <c r="F98">
        <v>12.33</v>
      </c>
      <c r="G98" s="4">
        <v>7.04</v>
      </c>
      <c r="H98" s="3">
        <v>0.73236999999999997</v>
      </c>
      <c r="I98" s="3">
        <v>0.68081999999999998</v>
      </c>
      <c r="J98" s="3">
        <v>0.62929999999999997</v>
      </c>
      <c r="K98" s="3">
        <v>0.57535000000000003</v>
      </c>
      <c r="L98" s="3">
        <v>0.51993999999999996</v>
      </c>
      <c r="M98" s="3">
        <v>0.46017000000000002</v>
      </c>
      <c r="N98" s="3">
        <v>0.40516999999999997</v>
      </c>
      <c r="O98" s="3">
        <v>0.35197000000000001</v>
      </c>
      <c r="P98" s="3">
        <v>0.30153000000000002</v>
      </c>
      <c r="Q98" s="3">
        <v>0.25463000000000002</v>
      </c>
      <c r="R98" s="3">
        <v>0.20896999999999999</v>
      </c>
      <c r="S98" s="3">
        <v>0.17105999999999999</v>
      </c>
      <c r="T98" s="3">
        <v>0.13786000000000001</v>
      </c>
      <c r="U98" s="3">
        <v>0.10935</v>
      </c>
      <c r="V98" s="3">
        <v>8.5339999999999999E-2</v>
      </c>
      <c r="W98" s="3">
        <v>6.4259999999999998E-2</v>
      </c>
      <c r="X98" s="3">
        <v>4.8460000000000003E-2</v>
      </c>
      <c r="Y98" s="3">
        <v>3.5929999999999997E-2</v>
      </c>
      <c r="Z98" s="3">
        <v>2.6190000000000001E-2</v>
      </c>
      <c r="AA98" s="3">
        <v>1.8759999999999999E-2</v>
      </c>
      <c r="AB98" s="3">
        <v>1.2869999999999999E-2</v>
      </c>
      <c r="AC98" s="3">
        <v>8.8900000000000003E-3</v>
      </c>
      <c r="AD98" s="3">
        <v>6.0400000000000002E-3</v>
      </c>
      <c r="AE98" s="3">
        <v>4.0200000000000001E-3</v>
      </c>
      <c r="AF98" s="3">
        <v>2.64E-3</v>
      </c>
      <c r="AG98" s="3">
        <v>1.64E-3</v>
      </c>
      <c r="AH98" s="3">
        <v>1.0399999999999999E-3</v>
      </c>
      <c r="AI98" s="3">
        <v>6.4000000000000005E-4</v>
      </c>
      <c r="AJ98" s="3">
        <v>3.8999999999999999E-4</v>
      </c>
      <c r="AK98" s="3">
        <v>2.3000000000000001E-4</v>
      </c>
      <c r="AL98" s="3">
        <v>1.2999999999999999E-4</v>
      </c>
      <c r="AM98" s="3">
        <v>8.0000000000000007E-5</v>
      </c>
      <c r="AN98" s="3">
        <v>4.0000000000000003E-5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P_R[[#This Row],[8+]]-P_R[[#This Row],[9+]]</f>
        <v>5.1549999999999985E-2</v>
      </c>
      <c r="AY98" s="5">
        <f>P_R[[#This Row],[9+]]-P_R[[#This Row],[10+]]</f>
        <v>5.152000000000001E-2</v>
      </c>
      <c r="AZ98" s="5">
        <f>P_R[[#This Row],[10+]]-P_R[[#This Row],[11+]]</f>
        <v>5.3949999999999942E-2</v>
      </c>
      <c r="BA98" s="5">
        <f>P_R[[#This Row],[11+]]-P_R[[#This Row],[12+]]</f>
        <v>5.541000000000007E-2</v>
      </c>
      <c r="BB98" s="5">
        <f>P_R[[#This Row],[12+]]-P_R[[#This Row],[13+]]</f>
        <v>5.9769999999999934E-2</v>
      </c>
      <c r="BC98" s="5">
        <f>P_R[[#This Row],[13+]]-P_R[[#This Row],[14+]]</f>
        <v>5.5000000000000049E-2</v>
      </c>
      <c r="BD98" s="5">
        <f>P_R[[#This Row],[14+]]-P_R[[#This Row],[15+]]</f>
        <v>5.319999999999997E-2</v>
      </c>
      <c r="BE98" s="5">
        <f>P_R[[#This Row],[15+]]-P_R[[#This Row],[16+]]</f>
        <v>5.0439999999999985E-2</v>
      </c>
      <c r="BF98" s="5">
        <f>P_R[[#This Row],[16+]]-P_R[[#This Row],[17+]]</f>
        <v>4.6899999999999997E-2</v>
      </c>
      <c r="BG98" s="5">
        <f>P_R[[#This Row],[17+]]-P_R[[#This Row],[18+]]</f>
        <v>4.5660000000000034E-2</v>
      </c>
      <c r="BH98" s="5">
        <f>P_R[[#This Row],[18+]]-P_R[[#This Row],[19+]]</f>
        <v>3.7909999999999999E-2</v>
      </c>
      <c r="BI98" s="5">
        <f>P_R[[#This Row],[19+]]-P_R[[#This Row],[20+]]</f>
        <v>3.319999999999998E-2</v>
      </c>
      <c r="BJ98" s="5">
        <f>P_R[[#This Row],[20+]]-P_R[[#This Row],[21+]]</f>
        <v>2.8510000000000008E-2</v>
      </c>
      <c r="BK98" s="5">
        <f>P_R[[#This Row],[21+]]-P_R[[#This Row],[22+]]</f>
        <v>2.4010000000000004E-2</v>
      </c>
      <c r="BL98" s="5">
        <f>P_R[[#This Row],[22+]]-P_R[[#This Row],[23+]]</f>
        <v>2.1080000000000002E-2</v>
      </c>
      <c r="BM98" s="5">
        <f>P_R[[#This Row],[23+]]-P_R[[#This Row],[24+]]</f>
        <v>1.5799999999999995E-2</v>
      </c>
      <c r="BN98" s="5">
        <f>P_R[[#This Row],[24+]]-P_R[[#This Row],[25+]]</f>
        <v>1.2530000000000006E-2</v>
      </c>
      <c r="BO98" s="5">
        <f>P_R[[#This Row],[25+]]-P_R[[#This Row],[26+]]</f>
        <v>9.7399999999999952E-3</v>
      </c>
      <c r="BP98" s="5">
        <f>P_R[[#This Row],[26+]]-P_R[[#This Row],[27+]]</f>
        <v>7.4300000000000026E-3</v>
      </c>
      <c r="BQ98" s="5">
        <f>P_R[[#This Row],[27+]]-P_R[[#This Row],[28+]]</f>
        <v>5.8899999999999994E-3</v>
      </c>
      <c r="BR98" s="5">
        <f>P_R[[#This Row],[28+]]-P_R[[#This Row],[29+]]</f>
        <v>3.9799999999999992E-3</v>
      </c>
      <c r="BS98" s="5">
        <f>P_R[[#This Row],[29+]]-P_R[[#This Row],[30+]]</f>
        <v>2.8500000000000001E-3</v>
      </c>
      <c r="BT98" s="5">
        <f>P_R[[#This Row],[30+]]-P_R[[#This Row],[31+]]</f>
        <v>2.0200000000000001E-3</v>
      </c>
      <c r="BU98" s="5">
        <f>P_R[[#This Row],[31+]]-P_R[[#This Row],[32+]]</f>
        <v>1.3800000000000002E-3</v>
      </c>
      <c r="BV98" s="5">
        <f>P_R[[#This Row],[32+]]-P_R[[#This Row],[33+]]</f>
        <v>1E-3</v>
      </c>
      <c r="BW98" s="5">
        <f>P_R[[#This Row],[33+]]-P_R[[#This Row],[34+]]</f>
        <v>6.0000000000000006E-4</v>
      </c>
      <c r="BX98" s="5">
        <f>P_R[[#This Row],[34+]]-P_R[[#This Row],[35+]]</f>
        <v>3.9999999999999986E-4</v>
      </c>
      <c r="BY98" s="5">
        <f>P_R[[#This Row],[35+]]-P_R[[#This Row],[36+]]</f>
        <v>2.5000000000000006E-4</v>
      </c>
      <c r="BZ98" s="5">
        <f>P_R[[#This Row],[36+]]-P_R[[#This Row],[37+]]</f>
        <v>1.5999999999999999E-4</v>
      </c>
      <c r="CA98" s="5">
        <f>P_R[[#This Row],[37+]]-P_R[[#This Row],[38+]]</f>
        <v>1.0000000000000002E-4</v>
      </c>
      <c r="CB98" s="5">
        <f>P_R[[#This Row],[38+]]-P_R[[#This Row],[39+]]</f>
        <v>4.9999999999999982E-5</v>
      </c>
      <c r="CC98" s="5">
        <f>P_R[[#This Row],[39+]]-P_R[[#This Row],[40+]]</f>
        <v>4.0000000000000003E-5</v>
      </c>
      <c r="CD98" s="5">
        <f>P_R[[#This Row],[40+]]-P_R[[#This Row],[41+]]</f>
        <v>4.0000000000000003E-5</v>
      </c>
      <c r="CE98" s="5">
        <f>P_R[[#This Row],[41+]]-P_R[[#This Row],[42+]]</f>
        <v>0</v>
      </c>
      <c r="CF98" s="5">
        <f>P_R[[#This Row],[42+]]-P_R[[#This Row],[43+]]</f>
        <v>0</v>
      </c>
      <c r="CG98" s="5">
        <f>P_R[[#This Row],[43+]]-P_R[[#This Row],[44+]]</f>
        <v>0</v>
      </c>
      <c r="CH98" s="5">
        <f>P_R[[#This Row],[44+]]-P_R[[#This Row],[45+]]</f>
        <v>0</v>
      </c>
      <c r="CI98" s="5">
        <f>P_R[[#This Row],[45+]]-P_R[[#This Row],[46+]]</f>
        <v>0</v>
      </c>
      <c r="CJ98" s="5">
        <f>P_R[[#This Row],[46+]]-P_R[[#This Row],[47+]]</f>
        <v>0</v>
      </c>
      <c r="CK98" s="5">
        <f>P_R[[#This Row],[47+]]-P_R[[#This Row],[48+]]</f>
        <v>0</v>
      </c>
      <c r="CL98" s="5">
        <f>P_R[[#This Row],[48+]]-P_R[[#This Row],[49+]]</f>
        <v>0</v>
      </c>
    </row>
    <row r="99" spans="1:90" x14ac:dyDescent="0.25">
      <c r="A99" s="10">
        <v>22400791</v>
      </c>
      <c r="B99" t="s">
        <v>165</v>
      </c>
      <c r="C99" t="s">
        <v>132</v>
      </c>
      <c r="D99" s="11">
        <v>0.8125</v>
      </c>
      <c r="E99" s="9" t="str">
        <f>HYPERLINK("https://www.nba.com/stats/player/1631213/boxscores-traditional", "Tyrese Martin")</f>
        <v>Tyrese Martin</v>
      </c>
      <c r="F99">
        <v>9.1999999999999993</v>
      </c>
      <c r="G99" s="4">
        <v>3.6550000000000002</v>
      </c>
      <c r="H99" s="3">
        <v>0.62929999999999997</v>
      </c>
      <c r="I99" s="3">
        <v>0.51993999999999996</v>
      </c>
      <c r="J99" s="3">
        <v>0.41293999999999997</v>
      </c>
      <c r="K99" s="3">
        <v>0.31207000000000001</v>
      </c>
      <c r="L99" s="3">
        <v>0.22065000000000001</v>
      </c>
      <c r="M99" s="3">
        <v>0.14917</v>
      </c>
      <c r="N99" s="3">
        <v>9.5100000000000004E-2</v>
      </c>
      <c r="O99" s="3">
        <v>5.5919999999999997E-2</v>
      </c>
      <c r="P99" s="3">
        <v>3.1440000000000003E-2</v>
      </c>
      <c r="Q99" s="3">
        <v>1.6590000000000001E-2</v>
      </c>
      <c r="R99" s="3">
        <v>7.9799999999999992E-3</v>
      </c>
      <c r="S99" s="3">
        <v>3.6800000000000001E-3</v>
      </c>
      <c r="T99" s="3">
        <v>1.5900000000000001E-3</v>
      </c>
      <c r="U99" s="3">
        <v>6.2E-4</v>
      </c>
      <c r="V99" s="3">
        <v>2.3000000000000001E-4</v>
      </c>
      <c r="W99" s="3">
        <v>8.0000000000000007E-5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P_R[[#This Row],[8+]]-P_R[[#This Row],[9+]]</f>
        <v>0.10936000000000001</v>
      </c>
      <c r="AY99" s="5">
        <f>P_R[[#This Row],[9+]]-P_R[[#This Row],[10+]]</f>
        <v>0.10699999999999998</v>
      </c>
      <c r="AZ99" s="5">
        <f>P_R[[#This Row],[10+]]-P_R[[#This Row],[11+]]</f>
        <v>0.10086999999999996</v>
      </c>
      <c r="BA99" s="5">
        <f>P_R[[#This Row],[11+]]-P_R[[#This Row],[12+]]</f>
        <v>9.1420000000000001E-2</v>
      </c>
      <c r="BB99" s="5">
        <f>P_R[[#This Row],[12+]]-P_R[[#This Row],[13+]]</f>
        <v>7.1480000000000016E-2</v>
      </c>
      <c r="BC99" s="5">
        <f>P_R[[#This Row],[13+]]-P_R[[#This Row],[14+]]</f>
        <v>5.4069999999999993E-2</v>
      </c>
      <c r="BD99" s="5">
        <f>P_R[[#This Row],[14+]]-P_R[[#This Row],[15+]]</f>
        <v>3.9180000000000006E-2</v>
      </c>
      <c r="BE99" s="5">
        <f>P_R[[#This Row],[15+]]-P_R[[#This Row],[16+]]</f>
        <v>2.4479999999999995E-2</v>
      </c>
      <c r="BF99" s="5">
        <f>P_R[[#This Row],[16+]]-P_R[[#This Row],[17+]]</f>
        <v>1.4850000000000002E-2</v>
      </c>
      <c r="BG99" s="5">
        <f>P_R[[#This Row],[17+]]-P_R[[#This Row],[18+]]</f>
        <v>8.6100000000000013E-3</v>
      </c>
      <c r="BH99" s="5">
        <f>P_R[[#This Row],[18+]]-P_R[[#This Row],[19+]]</f>
        <v>4.2999999999999991E-3</v>
      </c>
      <c r="BI99" s="5">
        <f>P_R[[#This Row],[19+]]-P_R[[#This Row],[20+]]</f>
        <v>2.0899999999999998E-3</v>
      </c>
      <c r="BJ99" s="5">
        <f>P_R[[#This Row],[20+]]-P_R[[#This Row],[21+]]</f>
        <v>9.7000000000000005E-4</v>
      </c>
      <c r="BK99" s="5">
        <f>P_R[[#This Row],[21+]]-P_R[[#This Row],[22+]]</f>
        <v>3.8999999999999999E-4</v>
      </c>
      <c r="BL99" s="5">
        <f>P_R[[#This Row],[22+]]-P_R[[#This Row],[23+]]</f>
        <v>1.5000000000000001E-4</v>
      </c>
      <c r="BM99" s="5">
        <f>P_R[[#This Row],[23+]]-P_R[[#This Row],[24+]]</f>
        <v>8.0000000000000007E-5</v>
      </c>
      <c r="BN99" s="5">
        <f>P_R[[#This Row],[24+]]-P_R[[#This Row],[25+]]</f>
        <v>0</v>
      </c>
      <c r="BO99" s="5">
        <f>P_R[[#This Row],[25+]]-P_R[[#This Row],[26+]]</f>
        <v>0</v>
      </c>
      <c r="BP99" s="5">
        <f>P_R[[#This Row],[26+]]-P_R[[#This Row],[27+]]</f>
        <v>0</v>
      </c>
      <c r="BQ99" s="5">
        <f>P_R[[#This Row],[27+]]-P_R[[#This Row],[28+]]</f>
        <v>0</v>
      </c>
      <c r="BR99" s="5">
        <f>P_R[[#This Row],[28+]]-P_R[[#This Row],[29+]]</f>
        <v>0</v>
      </c>
      <c r="BS99" s="5">
        <f>P_R[[#This Row],[29+]]-P_R[[#This Row],[30+]]</f>
        <v>0</v>
      </c>
      <c r="BT99" s="5">
        <f>P_R[[#This Row],[30+]]-P_R[[#This Row],[31+]]</f>
        <v>0</v>
      </c>
      <c r="BU99" s="5">
        <f>P_R[[#This Row],[31+]]-P_R[[#This Row],[32+]]</f>
        <v>0</v>
      </c>
      <c r="BV99" s="5">
        <f>P_R[[#This Row],[32+]]-P_R[[#This Row],[33+]]</f>
        <v>0</v>
      </c>
      <c r="BW99" s="5">
        <f>P_R[[#This Row],[33+]]-P_R[[#This Row],[34+]]</f>
        <v>0</v>
      </c>
      <c r="BX99" s="5">
        <f>P_R[[#This Row],[34+]]-P_R[[#This Row],[35+]]</f>
        <v>0</v>
      </c>
      <c r="BY99" s="5">
        <f>P_R[[#This Row],[35+]]-P_R[[#This Row],[36+]]</f>
        <v>0</v>
      </c>
      <c r="BZ99" s="5">
        <f>P_R[[#This Row],[36+]]-P_R[[#This Row],[37+]]</f>
        <v>0</v>
      </c>
      <c r="CA99" s="5">
        <f>P_R[[#This Row],[37+]]-P_R[[#This Row],[38+]]</f>
        <v>0</v>
      </c>
      <c r="CB99" s="5">
        <f>P_R[[#This Row],[38+]]-P_R[[#This Row],[39+]]</f>
        <v>0</v>
      </c>
      <c r="CC99" s="5">
        <f>P_R[[#This Row],[39+]]-P_R[[#This Row],[40+]]</f>
        <v>0</v>
      </c>
      <c r="CD99" s="5">
        <f>P_R[[#This Row],[40+]]-P_R[[#This Row],[41+]]</f>
        <v>0</v>
      </c>
      <c r="CE99" s="5">
        <f>P_R[[#This Row],[41+]]-P_R[[#This Row],[42+]]</f>
        <v>0</v>
      </c>
      <c r="CF99" s="5">
        <f>P_R[[#This Row],[42+]]-P_R[[#This Row],[43+]]</f>
        <v>0</v>
      </c>
      <c r="CG99" s="5">
        <f>P_R[[#This Row],[43+]]-P_R[[#This Row],[44+]]</f>
        <v>0</v>
      </c>
      <c r="CH99" s="5">
        <f>P_R[[#This Row],[44+]]-P_R[[#This Row],[45+]]</f>
        <v>0</v>
      </c>
      <c r="CI99" s="5">
        <f>P_R[[#This Row],[45+]]-P_R[[#This Row],[46+]]</f>
        <v>0</v>
      </c>
      <c r="CJ99" s="5">
        <f>P_R[[#This Row],[46+]]-P_R[[#This Row],[47+]]</f>
        <v>0</v>
      </c>
      <c r="CK99" s="5">
        <f>P_R[[#This Row],[47+]]-P_R[[#This Row],[48+]]</f>
        <v>0</v>
      </c>
      <c r="CL99" s="5">
        <f>P_R[[#This Row],[48+]]-P_R[[#This Row],[49+]]</f>
        <v>0</v>
      </c>
    </row>
    <row r="100" spans="1:90" x14ac:dyDescent="0.25">
      <c r="A100" s="10">
        <v>22400792</v>
      </c>
      <c r="B100" t="s">
        <v>247</v>
      </c>
      <c r="C100" t="s">
        <v>248</v>
      </c>
      <c r="D100" s="11">
        <v>0.8125</v>
      </c>
      <c r="E100" s="9" t="str">
        <f>HYPERLINK("https://www.nba.com/stats/player/1630581/boxscores-traditional", "Josh Giddey")</f>
        <v>Josh Giddey</v>
      </c>
      <c r="F100">
        <v>21</v>
      </c>
      <c r="G100" s="4">
        <v>4.5609999999999999</v>
      </c>
      <c r="H100" s="3">
        <v>0.99780999999999997</v>
      </c>
      <c r="I100" s="3">
        <v>0.99573</v>
      </c>
      <c r="J100" s="3">
        <v>0.99202000000000001</v>
      </c>
      <c r="K100" s="3">
        <v>0.98573999999999995</v>
      </c>
      <c r="L100" s="3">
        <v>0.97558</v>
      </c>
      <c r="M100" s="3">
        <v>0.95994000000000002</v>
      </c>
      <c r="N100" s="3">
        <v>0.93698999999999999</v>
      </c>
      <c r="O100" s="3">
        <v>0.90658000000000005</v>
      </c>
      <c r="P100" s="3">
        <v>0.86433000000000004</v>
      </c>
      <c r="Q100" s="3">
        <v>0.81057000000000001</v>
      </c>
      <c r="R100" s="3">
        <v>0.74536999999999998</v>
      </c>
      <c r="S100" s="3">
        <v>0.67003000000000001</v>
      </c>
      <c r="T100" s="3">
        <v>0.58706000000000003</v>
      </c>
      <c r="U100" s="3">
        <v>0.5</v>
      </c>
      <c r="V100" s="3">
        <v>0.41293999999999997</v>
      </c>
      <c r="W100" s="3">
        <v>0.32996999999999999</v>
      </c>
      <c r="X100" s="3">
        <v>0.25463000000000002</v>
      </c>
      <c r="Y100" s="3">
        <v>0.18942999999999999</v>
      </c>
      <c r="Z100" s="3">
        <v>0.13567000000000001</v>
      </c>
      <c r="AA100" s="3">
        <v>9.3420000000000003E-2</v>
      </c>
      <c r="AB100" s="3">
        <v>6.3009999999999997E-2</v>
      </c>
      <c r="AC100" s="3">
        <v>4.0059999999999998E-2</v>
      </c>
      <c r="AD100" s="3">
        <v>2.4420000000000001E-2</v>
      </c>
      <c r="AE100" s="3">
        <v>1.426E-2</v>
      </c>
      <c r="AF100" s="3">
        <v>7.9799999999999992E-3</v>
      </c>
      <c r="AG100" s="3">
        <v>4.2700000000000004E-3</v>
      </c>
      <c r="AH100" s="3">
        <v>2.1900000000000001E-3</v>
      </c>
      <c r="AI100" s="3">
        <v>1.07E-3</v>
      </c>
      <c r="AJ100" s="3">
        <v>5.0000000000000001E-4</v>
      </c>
      <c r="AK100" s="3">
        <v>2.2000000000000001E-4</v>
      </c>
      <c r="AL100" s="3">
        <v>1E-4</v>
      </c>
      <c r="AM100" s="3">
        <v>4.0000000000000003E-5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P_R[[#This Row],[8+]]-P_R[[#This Row],[9+]]</f>
        <v>2.0799999999999708E-3</v>
      </c>
      <c r="AY100" s="5">
        <f>P_R[[#This Row],[9+]]-P_R[[#This Row],[10+]]</f>
        <v>3.7099999999999911E-3</v>
      </c>
      <c r="AZ100" s="5">
        <f>P_R[[#This Row],[10+]]-P_R[[#This Row],[11+]]</f>
        <v>6.2800000000000633E-3</v>
      </c>
      <c r="BA100" s="5">
        <f>P_R[[#This Row],[11+]]-P_R[[#This Row],[12+]]</f>
        <v>1.0159999999999947E-2</v>
      </c>
      <c r="BB100" s="5">
        <f>P_R[[#This Row],[12+]]-P_R[[#This Row],[13+]]</f>
        <v>1.5639999999999987E-2</v>
      </c>
      <c r="BC100" s="5">
        <f>P_R[[#This Row],[13+]]-P_R[[#This Row],[14+]]</f>
        <v>2.2950000000000026E-2</v>
      </c>
      <c r="BD100" s="5">
        <f>P_R[[#This Row],[14+]]-P_R[[#This Row],[15+]]</f>
        <v>3.0409999999999937E-2</v>
      </c>
      <c r="BE100" s="5">
        <f>P_R[[#This Row],[15+]]-P_R[[#This Row],[16+]]</f>
        <v>4.225000000000001E-2</v>
      </c>
      <c r="BF100" s="5">
        <f>P_R[[#This Row],[16+]]-P_R[[#This Row],[17+]]</f>
        <v>5.376000000000003E-2</v>
      </c>
      <c r="BG100" s="5">
        <f>P_R[[#This Row],[17+]]-P_R[[#This Row],[18+]]</f>
        <v>6.5200000000000036E-2</v>
      </c>
      <c r="BH100" s="5">
        <f>P_R[[#This Row],[18+]]-P_R[[#This Row],[19+]]</f>
        <v>7.5339999999999963E-2</v>
      </c>
      <c r="BI100" s="5">
        <f>P_R[[#This Row],[19+]]-P_R[[#This Row],[20+]]</f>
        <v>8.2969999999999988E-2</v>
      </c>
      <c r="BJ100" s="5">
        <f>P_R[[#This Row],[20+]]-P_R[[#This Row],[21+]]</f>
        <v>8.7060000000000026E-2</v>
      </c>
      <c r="BK100" s="5">
        <f>P_R[[#This Row],[21+]]-P_R[[#This Row],[22+]]</f>
        <v>8.7060000000000026E-2</v>
      </c>
      <c r="BL100" s="5">
        <f>P_R[[#This Row],[22+]]-P_R[[#This Row],[23+]]</f>
        <v>8.2969999999999988E-2</v>
      </c>
      <c r="BM100" s="5">
        <f>P_R[[#This Row],[23+]]-P_R[[#This Row],[24+]]</f>
        <v>7.5339999999999963E-2</v>
      </c>
      <c r="BN100" s="5">
        <f>P_R[[#This Row],[24+]]-P_R[[#This Row],[25+]]</f>
        <v>6.5200000000000036E-2</v>
      </c>
      <c r="BO100" s="5">
        <f>P_R[[#This Row],[25+]]-P_R[[#This Row],[26+]]</f>
        <v>5.3759999999999974E-2</v>
      </c>
      <c r="BP100" s="5">
        <f>P_R[[#This Row],[26+]]-P_R[[#This Row],[27+]]</f>
        <v>4.225000000000001E-2</v>
      </c>
      <c r="BQ100" s="5">
        <f>P_R[[#This Row],[27+]]-P_R[[#This Row],[28+]]</f>
        <v>3.0410000000000006E-2</v>
      </c>
      <c r="BR100" s="5">
        <f>P_R[[#This Row],[28+]]-P_R[[#This Row],[29+]]</f>
        <v>2.2949999999999998E-2</v>
      </c>
      <c r="BS100" s="5">
        <f>P_R[[#This Row],[29+]]-P_R[[#This Row],[30+]]</f>
        <v>1.5639999999999998E-2</v>
      </c>
      <c r="BT100" s="5">
        <f>P_R[[#This Row],[30+]]-P_R[[#This Row],[31+]]</f>
        <v>1.0160000000000001E-2</v>
      </c>
      <c r="BU100" s="5">
        <f>P_R[[#This Row],[31+]]-P_R[[#This Row],[32+]]</f>
        <v>6.2800000000000009E-3</v>
      </c>
      <c r="BV100" s="5">
        <f>P_R[[#This Row],[32+]]-P_R[[#This Row],[33+]]</f>
        <v>3.7099999999999989E-3</v>
      </c>
      <c r="BW100" s="5">
        <f>P_R[[#This Row],[33+]]-P_R[[#This Row],[34+]]</f>
        <v>2.0800000000000003E-3</v>
      </c>
      <c r="BX100" s="5">
        <f>P_R[[#This Row],[34+]]-P_R[[#This Row],[35+]]</f>
        <v>1.1200000000000001E-3</v>
      </c>
      <c r="BY100" s="5">
        <f>P_R[[#This Row],[35+]]-P_R[[#This Row],[36+]]</f>
        <v>5.6999999999999998E-4</v>
      </c>
      <c r="BZ100" s="5">
        <f>P_R[[#This Row],[36+]]-P_R[[#This Row],[37+]]</f>
        <v>2.7999999999999998E-4</v>
      </c>
      <c r="CA100" s="5">
        <f>P_R[[#This Row],[37+]]-P_R[[#This Row],[38+]]</f>
        <v>1.2E-4</v>
      </c>
      <c r="CB100" s="5">
        <f>P_R[[#This Row],[38+]]-P_R[[#This Row],[39+]]</f>
        <v>6.0000000000000002E-5</v>
      </c>
      <c r="CC100" s="5">
        <f>P_R[[#This Row],[39+]]-P_R[[#This Row],[40+]]</f>
        <v>4.0000000000000003E-5</v>
      </c>
      <c r="CD100" s="5">
        <f>P_R[[#This Row],[40+]]-P_R[[#This Row],[41+]]</f>
        <v>0</v>
      </c>
      <c r="CE100" s="5">
        <f>P_R[[#This Row],[41+]]-P_R[[#This Row],[42+]]</f>
        <v>0</v>
      </c>
      <c r="CF100" s="5">
        <f>P_R[[#This Row],[42+]]-P_R[[#This Row],[43+]]</f>
        <v>0</v>
      </c>
      <c r="CG100" s="5">
        <f>P_R[[#This Row],[43+]]-P_R[[#This Row],[44+]]</f>
        <v>0</v>
      </c>
      <c r="CH100" s="5">
        <f>P_R[[#This Row],[44+]]-P_R[[#This Row],[45+]]</f>
        <v>0</v>
      </c>
      <c r="CI100" s="5">
        <f>P_R[[#This Row],[45+]]-P_R[[#This Row],[46+]]</f>
        <v>0</v>
      </c>
      <c r="CJ100" s="5">
        <f>P_R[[#This Row],[46+]]-P_R[[#This Row],[47+]]</f>
        <v>0</v>
      </c>
      <c r="CK100" s="5">
        <f>P_R[[#This Row],[47+]]-P_R[[#This Row],[48+]]</f>
        <v>0</v>
      </c>
      <c r="CL100" s="5">
        <f>P_R[[#This Row],[48+]]-P_R[[#This Row],[49+]]</f>
        <v>0</v>
      </c>
    </row>
    <row r="101" spans="1:90" x14ac:dyDescent="0.25">
      <c r="A101" s="10">
        <v>22400792</v>
      </c>
      <c r="B101" t="s">
        <v>247</v>
      </c>
      <c r="C101" t="s">
        <v>248</v>
      </c>
      <c r="D101" s="11">
        <v>0.8125</v>
      </c>
      <c r="E101" s="9" t="str">
        <f>HYPERLINK("https://www.nba.com/stats/player/1641824/boxscores-traditional", "Matas Buzelis")</f>
        <v>Matas Buzelis</v>
      </c>
      <c r="F101">
        <v>18</v>
      </c>
      <c r="G101" s="4">
        <v>5.0990000000000002</v>
      </c>
      <c r="H101" s="3">
        <v>0.97499999999999998</v>
      </c>
      <c r="I101" s="3">
        <v>0.96164000000000005</v>
      </c>
      <c r="J101" s="3">
        <v>0.94179000000000002</v>
      </c>
      <c r="K101" s="3">
        <v>0.91466000000000003</v>
      </c>
      <c r="L101" s="3">
        <v>0.88100000000000001</v>
      </c>
      <c r="M101" s="3">
        <v>0.83645999999999998</v>
      </c>
      <c r="N101" s="3">
        <v>0.7823</v>
      </c>
      <c r="O101" s="3">
        <v>0.72240000000000004</v>
      </c>
      <c r="P101" s="3">
        <v>0.65173000000000003</v>
      </c>
      <c r="Q101" s="3">
        <v>0.57926</v>
      </c>
      <c r="R101" s="3">
        <v>0.5</v>
      </c>
      <c r="S101" s="3">
        <v>0.42074</v>
      </c>
      <c r="T101" s="3">
        <v>0.34827000000000002</v>
      </c>
      <c r="U101" s="3">
        <v>0.27760000000000001</v>
      </c>
      <c r="V101" s="3">
        <v>0.2177</v>
      </c>
      <c r="W101" s="3">
        <v>0.16353999999999999</v>
      </c>
      <c r="X101" s="3">
        <v>0.11899999999999999</v>
      </c>
      <c r="Y101" s="3">
        <v>8.5339999999999999E-2</v>
      </c>
      <c r="Z101" s="3">
        <v>5.8209999999999998E-2</v>
      </c>
      <c r="AA101" s="3">
        <v>3.8359999999999998E-2</v>
      </c>
      <c r="AB101" s="3">
        <v>2.5000000000000001E-2</v>
      </c>
      <c r="AC101" s="3">
        <v>1.5389999999999999E-2</v>
      </c>
      <c r="AD101" s="3">
        <v>9.3900000000000008E-3</v>
      </c>
      <c r="AE101" s="3">
        <v>5.3899999999999998E-3</v>
      </c>
      <c r="AF101" s="3">
        <v>2.98E-3</v>
      </c>
      <c r="AG101" s="3">
        <v>1.64E-3</v>
      </c>
      <c r="AH101" s="3">
        <v>8.4000000000000003E-4</v>
      </c>
      <c r="AI101" s="3">
        <v>4.2999999999999999E-4</v>
      </c>
      <c r="AJ101" s="3">
        <v>2.1000000000000001E-4</v>
      </c>
      <c r="AK101" s="3">
        <v>1E-4</v>
      </c>
      <c r="AL101" s="3">
        <v>4.0000000000000003E-5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P_R[[#This Row],[8+]]-P_R[[#This Row],[9+]]</f>
        <v>1.3359999999999927E-2</v>
      </c>
      <c r="AY101" s="5">
        <f>P_R[[#This Row],[9+]]-P_R[[#This Row],[10+]]</f>
        <v>1.9850000000000034E-2</v>
      </c>
      <c r="AZ101" s="5">
        <f>P_R[[#This Row],[10+]]-P_R[[#This Row],[11+]]</f>
        <v>2.7129999999999987E-2</v>
      </c>
      <c r="BA101" s="5">
        <f>P_R[[#This Row],[11+]]-P_R[[#This Row],[12+]]</f>
        <v>3.3660000000000023E-2</v>
      </c>
      <c r="BB101" s="5">
        <f>P_R[[#This Row],[12+]]-P_R[[#This Row],[13+]]</f>
        <v>4.4540000000000024E-2</v>
      </c>
      <c r="BC101" s="5">
        <f>P_R[[#This Row],[13+]]-P_R[[#This Row],[14+]]</f>
        <v>5.4159999999999986E-2</v>
      </c>
      <c r="BD101" s="5">
        <f>P_R[[#This Row],[14+]]-P_R[[#This Row],[15+]]</f>
        <v>5.9899999999999953E-2</v>
      </c>
      <c r="BE101" s="5">
        <f>P_R[[#This Row],[15+]]-P_R[[#This Row],[16+]]</f>
        <v>7.0670000000000011E-2</v>
      </c>
      <c r="BF101" s="5">
        <f>P_R[[#This Row],[16+]]-P_R[[#This Row],[17+]]</f>
        <v>7.2470000000000034E-2</v>
      </c>
      <c r="BG101" s="5">
        <f>P_R[[#This Row],[17+]]-P_R[[#This Row],[18+]]</f>
        <v>7.9259999999999997E-2</v>
      </c>
      <c r="BH101" s="5">
        <f>P_R[[#This Row],[18+]]-P_R[[#This Row],[19+]]</f>
        <v>7.9259999999999997E-2</v>
      </c>
      <c r="BI101" s="5">
        <f>P_R[[#This Row],[19+]]-P_R[[#This Row],[20+]]</f>
        <v>7.2469999999999979E-2</v>
      </c>
      <c r="BJ101" s="5">
        <f>P_R[[#This Row],[20+]]-P_R[[#This Row],[21+]]</f>
        <v>7.0670000000000011E-2</v>
      </c>
      <c r="BK101" s="5">
        <f>P_R[[#This Row],[21+]]-P_R[[#This Row],[22+]]</f>
        <v>5.9900000000000009E-2</v>
      </c>
      <c r="BL101" s="5">
        <f>P_R[[#This Row],[22+]]-P_R[[#This Row],[23+]]</f>
        <v>5.4160000000000014E-2</v>
      </c>
      <c r="BM101" s="5">
        <f>P_R[[#This Row],[23+]]-P_R[[#This Row],[24+]]</f>
        <v>4.4539999999999996E-2</v>
      </c>
      <c r="BN101" s="5">
        <f>P_R[[#This Row],[24+]]-P_R[[#This Row],[25+]]</f>
        <v>3.3659999999999995E-2</v>
      </c>
      <c r="BO101" s="5">
        <f>P_R[[#This Row],[25+]]-P_R[[#This Row],[26+]]</f>
        <v>2.7130000000000001E-2</v>
      </c>
      <c r="BP101" s="5">
        <f>P_R[[#This Row],[26+]]-P_R[[#This Row],[27+]]</f>
        <v>1.985E-2</v>
      </c>
      <c r="BQ101" s="5">
        <f>P_R[[#This Row],[27+]]-P_R[[#This Row],[28+]]</f>
        <v>1.3359999999999997E-2</v>
      </c>
      <c r="BR101" s="5">
        <f>P_R[[#This Row],[28+]]-P_R[[#This Row],[29+]]</f>
        <v>9.6100000000000022E-3</v>
      </c>
      <c r="BS101" s="5">
        <f>P_R[[#This Row],[29+]]-P_R[[#This Row],[30+]]</f>
        <v>5.9999999999999984E-3</v>
      </c>
      <c r="BT101" s="5">
        <f>P_R[[#This Row],[30+]]-P_R[[#This Row],[31+]]</f>
        <v>4.000000000000001E-3</v>
      </c>
      <c r="BU101" s="5">
        <f>P_R[[#This Row],[31+]]-P_R[[#This Row],[32+]]</f>
        <v>2.4099999999999998E-3</v>
      </c>
      <c r="BV101" s="5">
        <f>P_R[[#This Row],[32+]]-P_R[[#This Row],[33+]]</f>
        <v>1.34E-3</v>
      </c>
      <c r="BW101" s="5">
        <f>P_R[[#This Row],[33+]]-P_R[[#This Row],[34+]]</f>
        <v>7.9999999999999993E-4</v>
      </c>
      <c r="BX101" s="5">
        <f>P_R[[#This Row],[34+]]-P_R[[#This Row],[35+]]</f>
        <v>4.1000000000000005E-4</v>
      </c>
      <c r="BY101" s="5">
        <f>P_R[[#This Row],[35+]]-P_R[[#This Row],[36+]]</f>
        <v>2.1999999999999998E-4</v>
      </c>
      <c r="BZ101" s="5">
        <f>P_R[[#This Row],[36+]]-P_R[[#This Row],[37+]]</f>
        <v>1.1E-4</v>
      </c>
      <c r="CA101" s="5">
        <f>P_R[[#This Row],[37+]]-P_R[[#This Row],[38+]]</f>
        <v>6.0000000000000002E-5</v>
      </c>
      <c r="CB101" s="5">
        <f>P_R[[#This Row],[38+]]-P_R[[#This Row],[39+]]</f>
        <v>4.0000000000000003E-5</v>
      </c>
      <c r="CC101" s="5">
        <f>P_R[[#This Row],[39+]]-P_R[[#This Row],[40+]]</f>
        <v>0</v>
      </c>
      <c r="CD101" s="5">
        <f>P_R[[#This Row],[40+]]-P_R[[#This Row],[41+]]</f>
        <v>0</v>
      </c>
      <c r="CE101" s="5">
        <f>P_R[[#This Row],[41+]]-P_R[[#This Row],[42+]]</f>
        <v>0</v>
      </c>
      <c r="CF101" s="5">
        <f>P_R[[#This Row],[42+]]-P_R[[#This Row],[43+]]</f>
        <v>0</v>
      </c>
      <c r="CG101" s="5">
        <f>P_R[[#This Row],[43+]]-P_R[[#This Row],[44+]]</f>
        <v>0</v>
      </c>
      <c r="CH101" s="5">
        <f>P_R[[#This Row],[44+]]-P_R[[#This Row],[45+]]</f>
        <v>0</v>
      </c>
      <c r="CI101" s="5">
        <f>P_R[[#This Row],[45+]]-P_R[[#This Row],[46+]]</f>
        <v>0</v>
      </c>
      <c r="CJ101" s="5">
        <f>P_R[[#This Row],[46+]]-P_R[[#This Row],[47+]]</f>
        <v>0</v>
      </c>
      <c r="CK101" s="5">
        <f>P_R[[#This Row],[47+]]-P_R[[#This Row],[48+]]</f>
        <v>0</v>
      </c>
      <c r="CL101" s="5">
        <f>P_R[[#This Row],[48+]]-P_R[[#This Row],[49+]]</f>
        <v>0</v>
      </c>
    </row>
    <row r="102" spans="1:90" x14ac:dyDescent="0.25">
      <c r="A102" s="10">
        <v>22400792</v>
      </c>
      <c r="B102" t="s">
        <v>247</v>
      </c>
      <c r="C102" t="s">
        <v>248</v>
      </c>
      <c r="D102" s="11">
        <v>0.8125</v>
      </c>
      <c r="E102" s="9" t="str">
        <f>HYPERLINK("https://www.nba.com/stats/player/202696/boxscores-traditional", "Nikola Vucevic")</f>
        <v>Nikola Vucevic</v>
      </c>
      <c r="F102">
        <v>21.6</v>
      </c>
      <c r="G102" s="4">
        <v>7.5259999999999998</v>
      </c>
      <c r="H102" s="3">
        <v>0.96484999999999999</v>
      </c>
      <c r="I102" s="3">
        <v>0.95254000000000005</v>
      </c>
      <c r="J102" s="3">
        <v>0.93822000000000005</v>
      </c>
      <c r="K102" s="3">
        <v>0.92073000000000005</v>
      </c>
      <c r="L102" s="3">
        <v>0.89973000000000003</v>
      </c>
      <c r="M102" s="3">
        <v>0.87285999999999997</v>
      </c>
      <c r="N102" s="3">
        <v>0.84375</v>
      </c>
      <c r="O102" s="3">
        <v>0.81057000000000001</v>
      </c>
      <c r="P102" s="3">
        <v>0.77034999999999998</v>
      </c>
      <c r="Q102" s="3">
        <v>0.72907</v>
      </c>
      <c r="R102" s="3">
        <v>0.68439000000000005</v>
      </c>
      <c r="S102" s="3">
        <v>0.63683000000000001</v>
      </c>
      <c r="T102" s="3">
        <v>0.58316999999999997</v>
      </c>
      <c r="U102" s="3">
        <v>0.53188000000000002</v>
      </c>
      <c r="V102" s="3">
        <v>0.48005999999999999</v>
      </c>
      <c r="W102" s="3">
        <v>0.42465000000000003</v>
      </c>
      <c r="X102" s="3">
        <v>0.37447999999999998</v>
      </c>
      <c r="Y102" s="3">
        <v>0.32635999999999998</v>
      </c>
      <c r="Z102" s="3">
        <v>0.28095999999999999</v>
      </c>
      <c r="AA102" s="3">
        <v>0.23576</v>
      </c>
      <c r="AB102" s="3">
        <v>0.19766</v>
      </c>
      <c r="AC102" s="3">
        <v>0.16353999999999999</v>
      </c>
      <c r="AD102" s="3">
        <v>0.13136</v>
      </c>
      <c r="AE102" s="3">
        <v>0.10564999999999999</v>
      </c>
      <c r="AF102" s="3">
        <v>8.3790000000000003E-2</v>
      </c>
      <c r="AG102" s="3">
        <v>6.5519999999999995E-2</v>
      </c>
      <c r="AH102" s="3">
        <v>4.947E-2</v>
      </c>
      <c r="AI102" s="3">
        <v>3.7539999999999997E-2</v>
      </c>
      <c r="AJ102" s="3">
        <v>2.8070000000000001E-2</v>
      </c>
      <c r="AK102" s="3">
        <v>2.018E-2</v>
      </c>
      <c r="AL102" s="3">
        <v>1.4630000000000001E-2</v>
      </c>
      <c r="AM102" s="3">
        <v>1.044E-2</v>
      </c>
      <c r="AN102" s="3">
        <v>7.3400000000000002E-3</v>
      </c>
      <c r="AO102" s="3">
        <v>4.9399999999999999E-3</v>
      </c>
      <c r="AP102" s="3">
        <v>3.3600000000000001E-3</v>
      </c>
      <c r="AQ102" s="3">
        <v>2.2599999999999999E-3</v>
      </c>
      <c r="AR102" s="3">
        <v>1.4400000000000001E-3</v>
      </c>
      <c r="AS102" s="3">
        <v>9.3999999999999997E-4</v>
      </c>
      <c r="AT102" s="3">
        <v>5.9999999999999995E-4</v>
      </c>
      <c r="AU102" s="3">
        <v>3.8000000000000002E-4</v>
      </c>
      <c r="AV102" s="3">
        <v>2.2000000000000001E-4</v>
      </c>
      <c r="AW102" s="3">
        <v>1.3999999999999999E-4</v>
      </c>
      <c r="AX102" s="5">
        <f>P_R[[#This Row],[8+]]-P_R[[#This Row],[9+]]</f>
        <v>1.2309999999999932E-2</v>
      </c>
      <c r="AY102" s="5">
        <f>P_R[[#This Row],[9+]]-P_R[[#This Row],[10+]]</f>
        <v>1.4319999999999999E-2</v>
      </c>
      <c r="AZ102" s="5">
        <f>P_R[[#This Row],[10+]]-P_R[[#This Row],[11+]]</f>
        <v>1.7490000000000006E-2</v>
      </c>
      <c r="BA102" s="5">
        <f>P_R[[#This Row],[11+]]-P_R[[#This Row],[12+]]</f>
        <v>2.1000000000000019E-2</v>
      </c>
      <c r="BB102" s="5">
        <f>P_R[[#This Row],[12+]]-P_R[[#This Row],[13+]]</f>
        <v>2.6870000000000061E-2</v>
      </c>
      <c r="BC102" s="5">
        <f>P_R[[#This Row],[13+]]-P_R[[#This Row],[14+]]</f>
        <v>2.9109999999999969E-2</v>
      </c>
      <c r="BD102" s="5">
        <f>P_R[[#This Row],[14+]]-P_R[[#This Row],[15+]]</f>
        <v>3.3179999999999987E-2</v>
      </c>
      <c r="BE102" s="5">
        <f>P_R[[#This Row],[15+]]-P_R[[#This Row],[16+]]</f>
        <v>4.0220000000000034E-2</v>
      </c>
      <c r="BF102" s="5">
        <f>P_R[[#This Row],[16+]]-P_R[[#This Row],[17+]]</f>
        <v>4.1279999999999983E-2</v>
      </c>
      <c r="BG102" s="5">
        <f>P_R[[#This Row],[17+]]-P_R[[#This Row],[18+]]</f>
        <v>4.4679999999999942E-2</v>
      </c>
      <c r="BH102" s="5">
        <f>P_R[[#This Row],[18+]]-P_R[[#This Row],[19+]]</f>
        <v>4.7560000000000047E-2</v>
      </c>
      <c r="BI102" s="5">
        <f>P_R[[#This Row],[19+]]-P_R[[#This Row],[20+]]</f>
        <v>5.3660000000000041E-2</v>
      </c>
      <c r="BJ102" s="5">
        <f>P_R[[#This Row],[20+]]-P_R[[#This Row],[21+]]</f>
        <v>5.1289999999999947E-2</v>
      </c>
      <c r="BK102" s="5">
        <f>P_R[[#This Row],[21+]]-P_R[[#This Row],[22+]]</f>
        <v>5.1820000000000033E-2</v>
      </c>
      <c r="BL102" s="5">
        <f>P_R[[#This Row],[22+]]-P_R[[#This Row],[23+]]</f>
        <v>5.5409999999999959E-2</v>
      </c>
      <c r="BM102" s="5">
        <f>P_R[[#This Row],[23+]]-P_R[[#This Row],[24+]]</f>
        <v>5.0170000000000048E-2</v>
      </c>
      <c r="BN102" s="5">
        <f>P_R[[#This Row],[24+]]-P_R[[#This Row],[25+]]</f>
        <v>4.8119999999999996E-2</v>
      </c>
      <c r="BO102" s="5">
        <f>P_R[[#This Row],[25+]]-P_R[[#This Row],[26+]]</f>
        <v>4.5399999999999996E-2</v>
      </c>
      <c r="BP102" s="5">
        <f>P_R[[#This Row],[26+]]-P_R[[#This Row],[27+]]</f>
        <v>4.519999999999999E-2</v>
      </c>
      <c r="BQ102" s="5">
        <f>P_R[[#This Row],[27+]]-P_R[[#This Row],[28+]]</f>
        <v>3.8099999999999995E-2</v>
      </c>
      <c r="BR102" s="5">
        <f>P_R[[#This Row],[28+]]-P_R[[#This Row],[29+]]</f>
        <v>3.4120000000000011E-2</v>
      </c>
      <c r="BS102" s="5">
        <f>P_R[[#This Row],[29+]]-P_R[[#This Row],[30+]]</f>
        <v>3.2179999999999986E-2</v>
      </c>
      <c r="BT102" s="5">
        <f>P_R[[#This Row],[30+]]-P_R[[#This Row],[31+]]</f>
        <v>2.5710000000000011E-2</v>
      </c>
      <c r="BU102" s="5">
        <f>P_R[[#This Row],[31+]]-P_R[[#This Row],[32+]]</f>
        <v>2.1859999999999991E-2</v>
      </c>
      <c r="BV102" s="5">
        <f>P_R[[#This Row],[32+]]-P_R[[#This Row],[33+]]</f>
        <v>1.8270000000000008E-2</v>
      </c>
      <c r="BW102" s="5">
        <f>P_R[[#This Row],[33+]]-P_R[[#This Row],[34+]]</f>
        <v>1.6049999999999995E-2</v>
      </c>
      <c r="BX102" s="5">
        <f>P_R[[#This Row],[34+]]-P_R[[#This Row],[35+]]</f>
        <v>1.1930000000000003E-2</v>
      </c>
      <c r="BY102" s="5">
        <f>P_R[[#This Row],[35+]]-P_R[[#This Row],[36+]]</f>
        <v>9.4699999999999958E-3</v>
      </c>
      <c r="BZ102" s="5">
        <f>P_R[[#This Row],[36+]]-P_R[[#This Row],[37+]]</f>
        <v>7.8900000000000012E-3</v>
      </c>
      <c r="CA102" s="5">
        <f>P_R[[#This Row],[37+]]-P_R[[#This Row],[38+]]</f>
        <v>5.5499999999999994E-3</v>
      </c>
      <c r="CB102" s="5">
        <f>P_R[[#This Row],[38+]]-P_R[[#This Row],[39+]]</f>
        <v>4.190000000000001E-3</v>
      </c>
      <c r="CC102" s="5">
        <f>P_R[[#This Row],[39+]]-P_R[[#This Row],[40+]]</f>
        <v>3.0999999999999995E-3</v>
      </c>
      <c r="CD102" s="5">
        <f>P_R[[#This Row],[40+]]-P_R[[#This Row],[41+]]</f>
        <v>2.4000000000000002E-3</v>
      </c>
      <c r="CE102" s="5">
        <f>P_R[[#This Row],[41+]]-P_R[[#This Row],[42+]]</f>
        <v>1.5799999999999998E-3</v>
      </c>
      <c r="CF102" s="5">
        <f>P_R[[#This Row],[42+]]-P_R[[#This Row],[43+]]</f>
        <v>1.1000000000000003E-3</v>
      </c>
      <c r="CG102" s="5">
        <f>P_R[[#This Row],[43+]]-P_R[[#This Row],[44+]]</f>
        <v>8.1999999999999977E-4</v>
      </c>
      <c r="CH102" s="5">
        <f>P_R[[#This Row],[44+]]-P_R[[#This Row],[45+]]</f>
        <v>5.0000000000000012E-4</v>
      </c>
      <c r="CI102" s="5">
        <f>P_R[[#This Row],[45+]]-P_R[[#This Row],[46+]]</f>
        <v>3.4000000000000002E-4</v>
      </c>
      <c r="CJ102" s="5">
        <f>P_R[[#This Row],[46+]]-P_R[[#This Row],[47+]]</f>
        <v>2.1999999999999993E-4</v>
      </c>
      <c r="CK102" s="5">
        <f>P_R[[#This Row],[47+]]-P_R[[#This Row],[48+]]</f>
        <v>1.6000000000000001E-4</v>
      </c>
      <c r="CL102" s="5">
        <f>P_R[[#This Row],[48+]]-P_R[[#This Row],[49+]]</f>
        <v>8.000000000000002E-5</v>
      </c>
    </row>
    <row r="103" spans="1:90" x14ac:dyDescent="0.25">
      <c r="A103" s="10">
        <v>22400792</v>
      </c>
      <c r="B103" t="s">
        <v>247</v>
      </c>
      <c r="C103" t="s">
        <v>248</v>
      </c>
      <c r="D103" s="11">
        <v>0.8125</v>
      </c>
      <c r="E103" s="9" t="str">
        <f>HYPERLINK("https://www.nba.com/stats/player/1629632/boxscores-traditional", "Coby White")</f>
        <v>Coby White</v>
      </c>
      <c r="F103">
        <v>19</v>
      </c>
      <c r="G103" s="4">
        <v>8.5560000000000009</v>
      </c>
      <c r="H103" s="3">
        <v>0.90146999999999999</v>
      </c>
      <c r="I103" s="3">
        <v>0.879</v>
      </c>
      <c r="J103" s="3">
        <v>0.85314000000000001</v>
      </c>
      <c r="K103" s="3">
        <v>0.82638999999999996</v>
      </c>
      <c r="L103" s="3">
        <v>0.79388999999999998</v>
      </c>
      <c r="M103" s="3">
        <v>0.75804000000000005</v>
      </c>
      <c r="N103" s="3">
        <v>0.71904000000000001</v>
      </c>
      <c r="O103" s="3">
        <v>0.68081999999999998</v>
      </c>
      <c r="P103" s="3">
        <v>0.63683000000000001</v>
      </c>
      <c r="Q103" s="3">
        <v>0.59094999999999998</v>
      </c>
      <c r="R103" s="3">
        <v>0.54776000000000002</v>
      </c>
      <c r="S103" s="3">
        <v>0.5</v>
      </c>
      <c r="T103" s="3">
        <v>0.45223999999999998</v>
      </c>
      <c r="U103" s="3">
        <v>0.40905000000000002</v>
      </c>
      <c r="V103" s="3">
        <v>0.36316999999999999</v>
      </c>
      <c r="W103" s="3">
        <v>0.31918000000000002</v>
      </c>
      <c r="X103" s="3">
        <v>0.28095999999999999</v>
      </c>
      <c r="Y103" s="3">
        <v>0.24196000000000001</v>
      </c>
      <c r="Z103" s="3">
        <v>0.20610999999999999</v>
      </c>
      <c r="AA103" s="3">
        <v>0.17360999999999999</v>
      </c>
      <c r="AB103" s="3">
        <v>0.14685999999999999</v>
      </c>
      <c r="AC103" s="3">
        <v>0.121</v>
      </c>
      <c r="AD103" s="3">
        <v>9.8530000000000006E-2</v>
      </c>
      <c r="AE103" s="3">
        <v>8.0759999999999998E-2</v>
      </c>
      <c r="AF103" s="3">
        <v>6.4259999999999998E-2</v>
      </c>
      <c r="AG103" s="3">
        <v>5.0500000000000003E-2</v>
      </c>
      <c r="AH103" s="3">
        <v>4.0059999999999998E-2</v>
      </c>
      <c r="AI103" s="3">
        <v>3.074E-2</v>
      </c>
      <c r="AJ103" s="3">
        <v>2.3300000000000001E-2</v>
      </c>
      <c r="AK103" s="3">
        <v>1.7860000000000001E-2</v>
      </c>
      <c r="AL103" s="3">
        <v>1.321E-2</v>
      </c>
      <c r="AM103" s="3">
        <v>9.6399999999999993E-3</v>
      </c>
      <c r="AN103" s="3">
        <v>7.1399999999999996E-3</v>
      </c>
      <c r="AO103" s="3">
        <v>5.0800000000000003E-3</v>
      </c>
      <c r="AP103" s="3">
        <v>3.5699999999999998E-3</v>
      </c>
      <c r="AQ103" s="3">
        <v>2.48E-3</v>
      </c>
      <c r="AR103" s="3">
        <v>1.75E-3</v>
      </c>
      <c r="AS103" s="3">
        <v>1.1800000000000001E-3</v>
      </c>
      <c r="AT103" s="3">
        <v>7.9000000000000001E-4</v>
      </c>
      <c r="AU103" s="3">
        <v>5.4000000000000001E-4</v>
      </c>
      <c r="AV103" s="3">
        <v>3.5E-4</v>
      </c>
      <c r="AW103" s="3">
        <v>2.2000000000000001E-4</v>
      </c>
      <c r="AX103" s="5">
        <f>P_R[[#This Row],[8+]]-P_R[[#This Row],[9+]]</f>
        <v>2.246999999999999E-2</v>
      </c>
      <c r="AY103" s="5">
        <f>P_R[[#This Row],[9+]]-P_R[[#This Row],[10+]]</f>
        <v>2.5859999999999994E-2</v>
      </c>
      <c r="AZ103" s="5">
        <f>P_R[[#This Row],[10+]]-P_R[[#This Row],[11+]]</f>
        <v>2.6750000000000052E-2</v>
      </c>
      <c r="BA103" s="5">
        <f>P_R[[#This Row],[11+]]-P_R[[#This Row],[12+]]</f>
        <v>3.2499999999999973E-2</v>
      </c>
      <c r="BB103" s="5">
        <f>P_R[[#This Row],[12+]]-P_R[[#This Row],[13+]]</f>
        <v>3.5849999999999937E-2</v>
      </c>
      <c r="BC103" s="5">
        <f>P_R[[#This Row],[13+]]-P_R[[#This Row],[14+]]</f>
        <v>3.9000000000000035E-2</v>
      </c>
      <c r="BD103" s="5">
        <f>P_R[[#This Row],[14+]]-P_R[[#This Row],[15+]]</f>
        <v>3.8220000000000032E-2</v>
      </c>
      <c r="BE103" s="5">
        <f>P_R[[#This Row],[15+]]-P_R[[#This Row],[16+]]</f>
        <v>4.3989999999999974E-2</v>
      </c>
      <c r="BF103" s="5">
        <f>P_R[[#This Row],[16+]]-P_R[[#This Row],[17+]]</f>
        <v>4.5880000000000032E-2</v>
      </c>
      <c r="BG103" s="5">
        <f>P_R[[#This Row],[17+]]-P_R[[#This Row],[18+]]</f>
        <v>4.3189999999999951E-2</v>
      </c>
      <c r="BH103" s="5">
        <f>P_R[[#This Row],[18+]]-P_R[[#This Row],[19+]]</f>
        <v>4.7760000000000025E-2</v>
      </c>
      <c r="BI103" s="5">
        <f>P_R[[#This Row],[19+]]-P_R[[#This Row],[20+]]</f>
        <v>4.7760000000000025E-2</v>
      </c>
      <c r="BJ103" s="5">
        <f>P_R[[#This Row],[20+]]-P_R[[#This Row],[21+]]</f>
        <v>4.3189999999999951E-2</v>
      </c>
      <c r="BK103" s="5">
        <f>P_R[[#This Row],[21+]]-P_R[[#This Row],[22+]]</f>
        <v>4.5880000000000032E-2</v>
      </c>
      <c r="BL103" s="5">
        <f>P_R[[#This Row],[22+]]-P_R[[#This Row],[23+]]</f>
        <v>4.3989999999999974E-2</v>
      </c>
      <c r="BM103" s="5">
        <f>P_R[[#This Row],[23+]]-P_R[[#This Row],[24+]]</f>
        <v>3.8220000000000032E-2</v>
      </c>
      <c r="BN103" s="5">
        <f>P_R[[#This Row],[24+]]-P_R[[#This Row],[25+]]</f>
        <v>3.8999999999999979E-2</v>
      </c>
      <c r="BO103" s="5">
        <f>P_R[[#This Row],[25+]]-P_R[[#This Row],[26+]]</f>
        <v>3.5850000000000021E-2</v>
      </c>
      <c r="BP103" s="5">
        <f>P_R[[#This Row],[26+]]-P_R[[#This Row],[27+]]</f>
        <v>3.2500000000000001E-2</v>
      </c>
      <c r="BQ103" s="5">
        <f>P_R[[#This Row],[27+]]-P_R[[#This Row],[28+]]</f>
        <v>2.6749999999999996E-2</v>
      </c>
      <c r="BR103" s="5">
        <f>P_R[[#This Row],[28+]]-P_R[[#This Row],[29+]]</f>
        <v>2.5859999999999994E-2</v>
      </c>
      <c r="BS103" s="5">
        <f>P_R[[#This Row],[29+]]-P_R[[#This Row],[30+]]</f>
        <v>2.246999999999999E-2</v>
      </c>
      <c r="BT103" s="5">
        <f>P_R[[#This Row],[30+]]-P_R[[#This Row],[31+]]</f>
        <v>1.7770000000000008E-2</v>
      </c>
      <c r="BU103" s="5">
        <f>P_R[[#This Row],[31+]]-P_R[[#This Row],[32+]]</f>
        <v>1.6500000000000001E-2</v>
      </c>
      <c r="BV103" s="5">
        <f>P_R[[#This Row],[32+]]-P_R[[#This Row],[33+]]</f>
        <v>1.3759999999999994E-2</v>
      </c>
      <c r="BW103" s="5">
        <f>P_R[[#This Row],[33+]]-P_R[[#This Row],[34+]]</f>
        <v>1.0440000000000005E-2</v>
      </c>
      <c r="BX103" s="5">
        <f>P_R[[#This Row],[34+]]-P_R[[#This Row],[35+]]</f>
        <v>9.3199999999999984E-3</v>
      </c>
      <c r="BY103" s="5">
        <f>P_R[[#This Row],[35+]]-P_R[[#This Row],[36+]]</f>
        <v>7.4399999999999987E-3</v>
      </c>
      <c r="BZ103" s="5">
        <f>P_R[[#This Row],[36+]]-P_R[[#This Row],[37+]]</f>
        <v>5.4400000000000004E-3</v>
      </c>
      <c r="CA103" s="5">
        <f>P_R[[#This Row],[37+]]-P_R[[#This Row],[38+]]</f>
        <v>4.6500000000000014E-3</v>
      </c>
      <c r="CB103" s="5">
        <f>P_R[[#This Row],[38+]]-P_R[[#This Row],[39+]]</f>
        <v>3.5700000000000003E-3</v>
      </c>
      <c r="CC103" s="5">
        <f>P_R[[#This Row],[39+]]-P_R[[#This Row],[40+]]</f>
        <v>2.4999999999999996E-3</v>
      </c>
      <c r="CD103" s="5">
        <f>P_R[[#This Row],[40+]]-P_R[[#This Row],[41+]]</f>
        <v>2.0599999999999993E-3</v>
      </c>
      <c r="CE103" s="5">
        <f>P_R[[#This Row],[41+]]-P_R[[#This Row],[42+]]</f>
        <v>1.5100000000000005E-3</v>
      </c>
      <c r="CF103" s="5">
        <f>P_R[[#This Row],[42+]]-P_R[[#This Row],[43+]]</f>
        <v>1.0899999999999998E-3</v>
      </c>
      <c r="CG103" s="5">
        <f>P_R[[#This Row],[43+]]-P_R[[#This Row],[44+]]</f>
        <v>7.2999999999999996E-4</v>
      </c>
      <c r="CH103" s="5">
        <f>P_R[[#This Row],[44+]]-P_R[[#This Row],[45+]]</f>
        <v>5.6999999999999998E-4</v>
      </c>
      <c r="CI103" s="5">
        <f>P_R[[#This Row],[45+]]-P_R[[#This Row],[46+]]</f>
        <v>3.9000000000000005E-4</v>
      </c>
      <c r="CJ103" s="5">
        <f>P_R[[#This Row],[46+]]-P_R[[#This Row],[47+]]</f>
        <v>2.5000000000000001E-4</v>
      </c>
      <c r="CK103" s="5">
        <f>P_R[[#This Row],[47+]]-P_R[[#This Row],[48+]]</f>
        <v>1.9000000000000001E-4</v>
      </c>
      <c r="CL103" s="5">
        <f>P_R[[#This Row],[48+]]-P_R[[#This Row],[49+]]</f>
        <v>1.2999999999999999E-4</v>
      </c>
    </row>
    <row r="104" spans="1:90" x14ac:dyDescent="0.25">
      <c r="A104" s="10">
        <v>22400792</v>
      </c>
      <c r="B104" t="s">
        <v>247</v>
      </c>
      <c r="C104" t="s">
        <v>248</v>
      </c>
      <c r="D104" s="11">
        <v>0.8125</v>
      </c>
      <c r="E104" s="9" t="str">
        <f>HYPERLINK("https://www.nba.com/stats/player/1630245/boxscores-traditional", "Ayo Dosunmu")</f>
        <v>Ayo Dosunmu</v>
      </c>
      <c r="F104">
        <v>16</v>
      </c>
      <c r="G104" s="4">
        <v>7.0430000000000001</v>
      </c>
      <c r="H104" s="3">
        <v>0.87285999999999997</v>
      </c>
      <c r="I104" s="3">
        <v>0.83891000000000004</v>
      </c>
      <c r="J104" s="3">
        <v>0.80234000000000005</v>
      </c>
      <c r="K104" s="3">
        <v>0.76114999999999999</v>
      </c>
      <c r="L104" s="3">
        <v>0.71565999999999996</v>
      </c>
      <c r="M104" s="3">
        <v>0.66639999999999999</v>
      </c>
      <c r="N104" s="3">
        <v>0.61026000000000002</v>
      </c>
      <c r="O104" s="3">
        <v>0.55567</v>
      </c>
      <c r="P104" s="3">
        <v>0.5</v>
      </c>
      <c r="Q104" s="3">
        <v>0.44433</v>
      </c>
      <c r="R104" s="3">
        <v>0.38973999999999998</v>
      </c>
      <c r="S104" s="3">
        <v>0.33360000000000001</v>
      </c>
      <c r="T104" s="3">
        <v>0.28433999999999998</v>
      </c>
      <c r="U104" s="3">
        <v>0.23885000000000001</v>
      </c>
      <c r="V104" s="3">
        <v>0.19766</v>
      </c>
      <c r="W104" s="3">
        <v>0.16109000000000001</v>
      </c>
      <c r="X104" s="3">
        <v>0.12714</v>
      </c>
      <c r="Y104" s="3">
        <v>0.10027</v>
      </c>
      <c r="Z104" s="3">
        <v>7.7799999999999994E-2</v>
      </c>
      <c r="AA104" s="3">
        <v>5.9380000000000002E-2</v>
      </c>
      <c r="AB104" s="3">
        <v>4.4569999999999999E-2</v>
      </c>
      <c r="AC104" s="3">
        <v>3.2160000000000001E-2</v>
      </c>
      <c r="AD104" s="3">
        <v>2.3300000000000001E-2</v>
      </c>
      <c r="AE104" s="3">
        <v>1.6590000000000001E-2</v>
      </c>
      <c r="AF104" s="3">
        <v>1.1599999999999999E-2</v>
      </c>
      <c r="AG104" s="3">
        <v>7.9799999999999992E-3</v>
      </c>
      <c r="AH104" s="3">
        <v>5.2300000000000003E-3</v>
      </c>
      <c r="AI104" s="3">
        <v>3.47E-3</v>
      </c>
      <c r="AJ104" s="3">
        <v>2.2599999999999999E-3</v>
      </c>
      <c r="AK104" s="3">
        <v>1.4400000000000001E-3</v>
      </c>
      <c r="AL104" s="3">
        <v>8.9999999999999998E-4</v>
      </c>
      <c r="AM104" s="3">
        <v>5.4000000000000001E-4</v>
      </c>
      <c r="AN104" s="3">
        <v>3.2000000000000003E-4</v>
      </c>
      <c r="AO104" s="3">
        <v>1.9000000000000001E-4</v>
      </c>
      <c r="AP104" s="3">
        <v>1.1E-4</v>
      </c>
      <c r="AQ104" s="3">
        <v>6.0000000000000002E-5</v>
      </c>
      <c r="AR104" s="3">
        <v>3.0000000000000001E-5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P_R[[#This Row],[8+]]-P_R[[#This Row],[9+]]</f>
        <v>3.3949999999999925E-2</v>
      </c>
      <c r="AY104" s="5">
        <f>P_R[[#This Row],[9+]]-P_R[[#This Row],[10+]]</f>
        <v>3.6569999999999991E-2</v>
      </c>
      <c r="AZ104" s="5">
        <f>P_R[[#This Row],[10+]]-P_R[[#This Row],[11+]]</f>
        <v>4.119000000000006E-2</v>
      </c>
      <c r="BA104" s="5">
        <f>P_R[[#This Row],[11+]]-P_R[[#This Row],[12+]]</f>
        <v>4.549000000000003E-2</v>
      </c>
      <c r="BB104" s="5">
        <f>P_R[[#This Row],[12+]]-P_R[[#This Row],[13+]]</f>
        <v>4.925999999999997E-2</v>
      </c>
      <c r="BC104" s="5">
        <f>P_R[[#This Row],[13+]]-P_R[[#This Row],[14+]]</f>
        <v>5.6139999999999968E-2</v>
      </c>
      <c r="BD104" s="5">
        <f>P_R[[#This Row],[14+]]-P_R[[#This Row],[15+]]</f>
        <v>5.4590000000000027E-2</v>
      </c>
      <c r="BE104" s="5">
        <f>P_R[[#This Row],[15+]]-P_R[[#This Row],[16+]]</f>
        <v>5.5669999999999997E-2</v>
      </c>
      <c r="BF104" s="5">
        <f>P_R[[#This Row],[16+]]-P_R[[#This Row],[17+]]</f>
        <v>5.5669999999999997E-2</v>
      </c>
      <c r="BG104" s="5">
        <f>P_R[[#This Row],[17+]]-P_R[[#This Row],[18+]]</f>
        <v>5.4590000000000027E-2</v>
      </c>
      <c r="BH104" s="5">
        <f>P_R[[#This Row],[18+]]-P_R[[#This Row],[19+]]</f>
        <v>5.6139999999999968E-2</v>
      </c>
      <c r="BI104" s="5">
        <f>P_R[[#This Row],[19+]]-P_R[[#This Row],[20+]]</f>
        <v>4.9260000000000026E-2</v>
      </c>
      <c r="BJ104" s="5">
        <f>P_R[[#This Row],[20+]]-P_R[[#This Row],[21+]]</f>
        <v>4.5489999999999975E-2</v>
      </c>
      <c r="BK104" s="5">
        <f>P_R[[#This Row],[21+]]-P_R[[#This Row],[22+]]</f>
        <v>4.1190000000000004E-2</v>
      </c>
      <c r="BL104" s="5">
        <f>P_R[[#This Row],[22+]]-P_R[[#This Row],[23+]]</f>
        <v>3.6569999999999991E-2</v>
      </c>
      <c r="BM104" s="5">
        <f>P_R[[#This Row],[23+]]-P_R[[#This Row],[24+]]</f>
        <v>3.3950000000000008E-2</v>
      </c>
      <c r="BN104" s="5">
        <f>P_R[[#This Row],[24+]]-P_R[[#This Row],[25+]]</f>
        <v>2.6870000000000005E-2</v>
      </c>
      <c r="BO104" s="5">
        <f>P_R[[#This Row],[25+]]-P_R[[#This Row],[26+]]</f>
        <v>2.2470000000000004E-2</v>
      </c>
      <c r="BP104" s="5">
        <f>P_R[[#This Row],[26+]]-P_R[[#This Row],[27+]]</f>
        <v>1.8419999999999992E-2</v>
      </c>
      <c r="BQ104" s="5">
        <f>P_R[[#This Row],[27+]]-P_R[[#This Row],[28+]]</f>
        <v>1.4810000000000004E-2</v>
      </c>
      <c r="BR104" s="5">
        <f>P_R[[#This Row],[28+]]-P_R[[#This Row],[29+]]</f>
        <v>1.2409999999999997E-2</v>
      </c>
      <c r="BS104" s="5">
        <f>P_R[[#This Row],[29+]]-P_R[[#This Row],[30+]]</f>
        <v>8.8599999999999998E-3</v>
      </c>
      <c r="BT104" s="5">
        <f>P_R[[#This Row],[30+]]-P_R[[#This Row],[31+]]</f>
        <v>6.7100000000000007E-3</v>
      </c>
      <c r="BU104" s="5">
        <f>P_R[[#This Row],[31+]]-P_R[[#This Row],[32+]]</f>
        <v>4.9900000000000014E-3</v>
      </c>
      <c r="BV104" s="5">
        <f>P_R[[#This Row],[32+]]-P_R[[#This Row],[33+]]</f>
        <v>3.62E-3</v>
      </c>
      <c r="BW104" s="5">
        <f>P_R[[#This Row],[33+]]-P_R[[#This Row],[34+]]</f>
        <v>2.749999999999999E-3</v>
      </c>
      <c r="BX104" s="5">
        <f>P_R[[#This Row],[34+]]-P_R[[#This Row],[35+]]</f>
        <v>1.7600000000000003E-3</v>
      </c>
      <c r="BY104" s="5">
        <f>P_R[[#This Row],[35+]]-P_R[[#This Row],[36+]]</f>
        <v>1.2100000000000001E-3</v>
      </c>
      <c r="BZ104" s="5">
        <f>P_R[[#This Row],[36+]]-P_R[[#This Row],[37+]]</f>
        <v>8.1999999999999977E-4</v>
      </c>
      <c r="CA104" s="5">
        <f>P_R[[#This Row],[37+]]-P_R[[#This Row],[38+]]</f>
        <v>5.4000000000000012E-4</v>
      </c>
      <c r="CB104" s="5">
        <f>P_R[[#This Row],[38+]]-P_R[[#This Row],[39+]]</f>
        <v>3.5999999999999997E-4</v>
      </c>
      <c r="CC104" s="5">
        <f>P_R[[#This Row],[39+]]-P_R[[#This Row],[40+]]</f>
        <v>2.1999999999999998E-4</v>
      </c>
      <c r="CD104" s="5">
        <f>P_R[[#This Row],[40+]]-P_R[[#This Row],[41+]]</f>
        <v>1.3000000000000002E-4</v>
      </c>
      <c r="CE104" s="5">
        <f>P_R[[#This Row],[41+]]-P_R[[#This Row],[42+]]</f>
        <v>8.0000000000000007E-5</v>
      </c>
      <c r="CF104" s="5">
        <f>P_R[[#This Row],[42+]]-P_R[[#This Row],[43+]]</f>
        <v>5.0000000000000002E-5</v>
      </c>
      <c r="CG104" s="5">
        <f>P_R[[#This Row],[43+]]-P_R[[#This Row],[44+]]</f>
        <v>3.0000000000000001E-5</v>
      </c>
      <c r="CH104" s="5">
        <f>P_R[[#This Row],[44+]]-P_R[[#This Row],[45+]]</f>
        <v>3.0000000000000001E-5</v>
      </c>
      <c r="CI104" s="5">
        <f>P_R[[#This Row],[45+]]-P_R[[#This Row],[46+]]</f>
        <v>0</v>
      </c>
      <c r="CJ104" s="5">
        <f>P_R[[#This Row],[46+]]-P_R[[#This Row],[47+]]</f>
        <v>0</v>
      </c>
      <c r="CK104" s="5">
        <f>P_R[[#This Row],[47+]]-P_R[[#This Row],[48+]]</f>
        <v>0</v>
      </c>
      <c r="CL104" s="5">
        <f>P_R[[#This Row],[48+]]-P_R[[#This Row],[49+]]</f>
        <v>0</v>
      </c>
    </row>
    <row r="105" spans="1:90" x14ac:dyDescent="0.25">
      <c r="A105" s="10">
        <v>22400792</v>
      </c>
      <c r="B105" t="s">
        <v>247</v>
      </c>
      <c r="C105" t="s">
        <v>248</v>
      </c>
      <c r="D105" s="11">
        <v>0.8125</v>
      </c>
      <c r="E105" s="9" t="str">
        <f>HYPERLINK("https://www.nba.com/stats/player/1628366/boxscores-traditional", "Lonzo Ball")</f>
        <v>Lonzo Ball</v>
      </c>
      <c r="F105">
        <v>13.8</v>
      </c>
      <c r="G105" s="4">
        <v>5.0750000000000002</v>
      </c>
      <c r="H105" s="3">
        <v>0.87285999999999997</v>
      </c>
      <c r="I105" s="3">
        <v>0.82894000000000001</v>
      </c>
      <c r="J105" s="3">
        <v>0.77337</v>
      </c>
      <c r="K105" s="3">
        <v>0.70884000000000003</v>
      </c>
      <c r="L105" s="3">
        <v>0.63683000000000001</v>
      </c>
      <c r="M105" s="3">
        <v>0.56355999999999995</v>
      </c>
      <c r="N105" s="3">
        <v>0.48404999999999998</v>
      </c>
      <c r="O105" s="3">
        <v>0.40516999999999997</v>
      </c>
      <c r="P105" s="3">
        <v>0.33360000000000001</v>
      </c>
      <c r="Q105" s="3">
        <v>0.26434999999999997</v>
      </c>
      <c r="R105" s="3">
        <v>0.20327000000000001</v>
      </c>
      <c r="S105" s="3">
        <v>0.15386</v>
      </c>
      <c r="T105" s="3">
        <v>0.11123</v>
      </c>
      <c r="U105" s="3">
        <v>7.7799999999999994E-2</v>
      </c>
      <c r="V105" s="3">
        <v>5.262E-2</v>
      </c>
      <c r="W105" s="3">
        <v>3.5150000000000001E-2</v>
      </c>
      <c r="X105" s="3">
        <v>2.222E-2</v>
      </c>
      <c r="Y105" s="3">
        <v>1.355E-2</v>
      </c>
      <c r="Z105" s="3">
        <v>8.2000000000000007E-3</v>
      </c>
      <c r="AA105" s="3">
        <v>4.6600000000000001E-3</v>
      </c>
      <c r="AB105" s="3">
        <v>2.5600000000000002E-3</v>
      </c>
      <c r="AC105" s="3">
        <v>1.3500000000000001E-3</v>
      </c>
      <c r="AD105" s="3">
        <v>7.1000000000000002E-4</v>
      </c>
      <c r="AE105" s="3">
        <v>3.5E-4</v>
      </c>
      <c r="AF105" s="3">
        <v>1.7000000000000001E-4</v>
      </c>
      <c r="AG105" s="3">
        <v>8.0000000000000007E-5</v>
      </c>
      <c r="AH105" s="3">
        <v>3.0000000000000001E-5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f>P_R[[#This Row],[8+]]-P_R[[#This Row],[9+]]</f>
        <v>4.3919999999999959E-2</v>
      </c>
      <c r="AY105" s="5">
        <f>P_R[[#This Row],[9+]]-P_R[[#This Row],[10+]]</f>
        <v>5.5570000000000008E-2</v>
      </c>
      <c r="AZ105" s="5">
        <f>P_R[[#This Row],[10+]]-P_R[[#This Row],[11+]]</f>
        <v>6.4529999999999976E-2</v>
      </c>
      <c r="BA105" s="5">
        <f>P_R[[#This Row],[11+]]-P_R[[#This Row],[12+]]</f>
        <v>7.2010000000000018E-2</v>
      </c>
      <c r="BB105" s="5">
        <f>P_R[[#This Row],[12+]]-P_R[[#This Row],[13+]]</f>
        <v>7.3270000000000057E-2</v>
      </c>
      <c r="BC105" s="5">
        <f>P_R[[#This Row],[13+]]-P_R[[#This Row],[14+]]</f>
        <v>7.950999999999997E-2</v>
      </c>
      <c r="BD105" s="5">
        <f>P_R[[#This Row],[14+]]-P_R[[#This Row],[15+]]</f>
        <v>7.8880000000000006E-2</v>
      </c>
      <c r="BE105" s="5">
        <f>P_R[[#This Row],[15+]]-P_R[[#This Row],[16+]]</f>
        <v>7.1569999999999967E-2</v>
      </c>
      <c r="BF105" s="5">
        <f>P_R[[#This Row],[16+]]-P_R[[#This Row],[17+]]</f>
        <v>6.9250000000000034E-2</v>
      </c>
      <c r="BG105" s="5">
        <f>P_R[[#This Row],[17+]]-P_R[[#This Row],[18+]]</f>
        <v>6.1079999999999968E-2</v>
      </c>
      <c r="BH105" s="5">
        <f>P_R[[#This Row],[18+]]-P_R[[#This Row],[19+]]</f>
        <v>4.9410000000000009E-2</v>
      </c>
      <c r="BI105" s="5">
        <f>P_R[[#This Row],[19+]]-P_R[[#This Row],[20+]]</f>
        <v>4.2630000000000001E-2</v>
      </c>
      <c r="BJ105" s="5">
        <f>P_R[[#This Row],[20+]]-P_R[[#This Row],[21+]]</f>
        <v>3.3430000000000001E-2</v>
      </c>
      <c r="BK105" s="5">
        <f>P_R[[#This Row],[21+]]-P_R[[#This Row],[22+]]</f>
        <v>2.5179999999999994E-2</v>
      </c>
      <c r="BL105" s="5">
        <f>P_R[[#This Row],[22+]]-P_R[[#This Row],[23+]]</f>
        <v>1.7469999999999999E-2</v>
      </c>
      <c r="BM105" s="5">
        <f>P_R[[#This Row],[23+]]-P_R[[#This Row],[24+]]</f>
        <v>1.2930000000000001E-2</v>
      </c>
      <c r="BN105" s="5">
        <f>P_R[[#This Row],[24+]]-P_R[[#This Row],[25+]]</f>
        <v>8.6700000000000006E-3</v>
      </c>
      <c r="BO105" s="5">
        <f>P_R[[#This Row],[25+]]-P_R[[#This Row],[26+]]</f>
        <v>5.3499999999999989E-3</v>
      </c>
      <c r="BP105" s="5">
        <f>P_R[[#This Row],[26+]]-P_R[[#This Row],[27+]]</f>
        <v>3.5400000000000006E-3</v>
      </c>
      <c r="BQ105" s="5">
        <f>P_R[[#This Row],[27+]]-P_R[[#This Row],[28+]]</f>
        <v>2.0999999999999999E-3</v>
      </c>
      <c r="BR105" s="5">
        <f>P_R[[#This Row],[28+]]-P_R[[#This Row],[29+]]</f>
        <v>1.2100000000000001E-3</v>
      </c>
      <c r="BS105" s="5">
        <f>P_R[[#This Row],[29+]]-P_R[[#This Row],[30+]]</f>
        <v>6.4000000000000005E-4</v>
      </c>
      <c r="BT105" s="5">
        <f>P_R[[#This Row],[30+]]-P_R[[#This Row],[31+]]</f>
        <v>3.6000000000000002E-4</v>
      </c>
      <c r="BU105" s="5">
        <f>P_R[[#This Row],[31+]]-P_R[[#This Row],[32+]]</f>
        <v>1.7999999999999998E-4</v>
      </c>
      <c r="BV105" s="5">
        <f>P_R[[#This Row],[32+]]-P_R[[#This Row],[33+]]</f>
        <v>9.0000000000000006E-5</v>
      </c>
      <c r="BW105" s="5">
        <f>P_R[[#This Row],[33+]]-P_R[[#This Row],[34+]]</f>
        <v>5.0000000000000009E-5</v>
      </c>
      <c r="BX105" s="5">
        <f>P_R[[#This Row],[34+]]-P_R[[#This Row],[35+]]</f>
        <v>3.0000000000000001E-5</v>
      </c>
      <c r="BY105" s="5">
        <f>P_R[[#This Row],[35+]]-P_R[[#This Row],[36+]]</f>
        <v>0</v>
      </c>
      <c r="BZ105" s="5">
        <f>P_R[[#This Row],[36+]]-P_R[[#This Row],[37+]]</f>
        <v>0</v>
      </c>
      <c r="CA105" s="5">
        <f>P_R[[#This Row],[37+]]-P_R[[#This Row],[38+]]</f>
        <v>0</v>
      </c>
      <c r="CB105" s="5">
        <f>P_R[[#This Row],[38+]]-P_R[[#This Row],[39+]]</f>
        <v>0</v>
      </c>
      <c r="CC105" s="5">
        <f>P_R[[#This Row],[39+]]-P_R[[#This Row],[40+]]</f>
        <v>0</v>
      </c>
      <c r="CD105" s="5">
        <f>P_R[[#This Row],[40+]]-P_R[[#This Row],[41+]]</f>
        <v>0</v>
      </c>
      <c r="CE105" s="5">
        <f>P_R[[#This Row],[41+]]-P_R[[#This Row],[42+]]</f>
        <v>0</v>
      </c>
      <c r="CF105" s="5">
        <f>P_R[[#This Row],[42+]]-P_R[[#This Row],[43+]]</f>
        <v>0</v>
      </c>
      <c r="CG105" s="5">
        <f>P_R[[#This Row],[43+]]-P_R[[#This Row],[44+]]</f>
        <v>0</v>
      </c>
      <c r="CH105" s="5">
        <f>P_R[[#This Row],[44+]]-P_R[[#This Row],[45+]]</f>
        <v>0</v>
      </c>
      <c r="CI105" s="5">
        <f>P_R[[#This Row],[45+]]-P_R[[#This Row],[46+]]</f>
        <v>0</v>
      </c>
      <c r="CJ105" s="5">
        <f>P_R[[#This Row],[46+]]-P_R[[#This Row],[47+]]</f>
        <v>0</v>
      </c>
      <c r="CK105" s="5">
        <f>P_R[[#This Row],[47+]]-P_R[[#This Row],[48+]]</f>
        <v>0</v>
      </c>
      <c r="CL105" s="5">
        <f>P_R[[#This Row],[48+]]-P_R[[#This Row],[49+]]</f>
        <v>0</v>
      </c>
    </row>
    <row r="106" spans="1:90" x14ac:dyDescent="0.25">
      <c r="A106" s="10">
        <v>22400792</v>
      </c>
      <c r="B106" t="s">
        <v>247</v>
      </c>
      <c r="C106" t="s">
        <v>248</v>
      </c>
      <c r="D106" s="11">
        <v>0.8125</v>
      </c>
      <c r="E106" s="9" t="str">
        <f>HYPERLINK("https://www.nba.com/stats/player/1630172/boxscores-traditional", "Patrick Williams")</f>
        <v>Patrick Williams</v>
      </c>
      <c r="F106">
        <v>10</v>
      </c>
      <c r="G106" s="4">
        <v>4.2430000000000003</v>
      </c>
      <c r="H106" s="3">
        <v>0.68081999999999998</v>
      </c>
      <c r="I106" s="3">
        <v>0.59482999999999997</v>
      </c>
      <c r="J106" s="3">
        <v>0.5</v>
      </c>
      <c r="K106" s="3">
        <v>0.40516999999999997</v>
      </c>
      <c r="L106" s="3">
        <v>0.31918000000000002</v>
      </c>
      <c r="M106" s="3">
        <v>0.23885000000000001</v>
      </c>
      <c r="N106" s="3">
        <v>0.17360999999999999</v>
      </c>
      <c r="O106" s="3">
        <v>0.11899999999999999</v>
      </c>
      <c r="P106" s="3">
        <v>7.9269999999999993E-2</v>
      </c>
      <c r="Q106" s="3">
        <v>4.947E-2</v>
      </c>
      <c r="R106" s="3">
        <v>2.938E-2</v>
      </c>
      <c r="S106" s="3">
        <v>1.7000000000000001E-2</v>
      </c>
      <c r="T106" s="3">
        <v>9.1400000000000006E-3</v>
      </c>
      <c r="U106" s="3">
        <v>4.7999999999999996E-3</v>
      </c>
      <c r="V106" s="3">
        <v>2.33E-3</v>
      </c>
      <c r="W106" s="3">
        <v>1.1100000000000001E-3</v>
      </c>
      <c r="X106" s="3">
        <v>4.8000000000000001E-4</v>
      </c>
      <c r="Y106" s="3">
        <v>2.0000000000000001E-4</v>
      </c>
      <c r="Z106" s="3">
        <v>8.0000000000000007E-5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P_R[[#This Row],[8+]]-P_R[[#This Row],[9+]]</f>
        <v>8.5990000000000011E-2</v>
      </c>
      <c r="AY106" s="5">
        <f>P_R[[#This Row],[9+]]-P_R[[#This Row],[10+]]</f>
        <v>9.482999999999997E-2</v>
      </c>
      <c r="AZ106" s="5">
        <f>P_R[[#This Row],[10+]]-P_R[[#This Row],[11+]]</f>
        <v>9.4830000000000025E-2</v>
      </c>
      <c r="BA106" s="5">
        <f>P_R[[#This Row],[11+]]-P_R[[#This Row],[12+]]</f>
        <v>8.5989999999999955E-2</v>
      </c>
      <c r="BB106" s="5">
        <f>P_R[[#This Row],[12+]]-P_R[[#This Row],[13+]]</f>
        <v>8.0330000000000013E-2</v>
      </c>
      <c r="BC106" s="5">
        <f>P_R[[#This Row],[13+]]-P_R[[#This Row],[14+]]</f>
        <v>6.524000000000002E-2</v>
      </c>
      <c r="BD106" s="5">
        <f>P_R[[#This Row],[14+]]-P_R[[#This Row],[15+]]</f>
        <v>5.4609999999999992E-2</v>
      </c>
      <c r="BE106" s="5">
        <f>P_R[[#This Row],[15+]]-P_R[[#This Row],[16+]]</f>
        <v>3.9730000000000001E-2</v>
      </c>
      <c r="BF106" s="5">
        <f>P_R[[#This Row],[16+]]-P_R[[#This Row],[17+]]</f>
        <v>2.9799999999999993E-2</v>
      </c>
      <c r="BG106" s="5">
        <f>P_R[[#This Row],[17+]]-P_R[[#This Row],[18+]]</f>
        <v>2.009E-2</v>
      </c>
      <c r="BH106" s="5">
        <f>P_R[[#This Row],[18+]]-P_R[[#This Row],[19+]]</f>
        <v>1.2379999999999999E-2</v>
      </c>
      <c r="BI106" s="5">
        <f>P_R[[#This Row],[19+]]-P_R[[#This Row],[20+]]</f>
        <v>7.8600000000000007E-3</v>
      </c>
      <c r="BJ106" s="5">
        <f>P_R[[#This Row],[20+]]-P_R[[#This Row],[21+]]</f>
        <v>4.340000000000001E-3</v>
      </c>
      <c r="BK106" s="5">
        <f>P_R[[#This Row],[21+]]-P_R[[#This Row],[22+]]</f>
        <v>2.4699999999999995E-3</v>
      </c>
      <c r="BL106" s="5">
        <f>P_R[[#This Row],[22+]]-P_R[[#This Row],[23+]]</f>
        <v>1.2199999999999999E-3</v>
      </c>
      <c r="BM106" s="5">
        <f>P_R[[#This Row],[23+]]-P_R[[#This Row],[24+]]</f>
        <v>6.3000000000000013E-4</v>
      </c>
      <c r="BN106" s="5">
        <f>P_R[[#This Row],[24+]]-P_R[[#This Row],[25+]]</f>
        <v>2.7999999999999998E-4</v>
      </c>
      <c r="BO106" s="5">
        <f>P_R[[#This Row],[25+]]-P_R[[#This Row],[26+]]</f>
        <v>1.2E-4</v>
      </c>
      <c r="BP106" s="5">
        <f>P_R[[#This Row],[26+]]-P_R[[#This Row],[27+]]</f>
        <v>8.0000000000000007E-5</v>
      </c>
      <c r="BQ106" s="5">
        <f>P_R[[#This Row],[27+]]-P_R[[#This Row],[28+]]</f>
        <v>0</v>
      </c>
      <c r="BR106" s="5">
        <f>P_R[[#This Row],[28+]]-P_R[[#This Row],[29+]]</f>
        <v>0</v>
      </c>
      <c r="BS106" s="5">
        <f>P_R[[#This Row],[29+]]-P_R[[#This Row],[30+]]</f>
        <v>0</v>
      </c>
      <c r="BT106" s="5">
        <f>P_R[[#This Row],[30+]]-P_R[[#This Row],[31+]]</f>
        <v>0</v>
      </c>
      <c r="BU106" s="5">
        <f>P_R[[#This Row],[31+]]-P_R[[#This Row],[32+]]</f>
        <v>0</v>
      </c>
      <c r="BV106" s="5">
        <f>P_R[[#This Row],[32+]]-P_R[[#This Row],[33+]]</f>
        <v>0</v>
      </c>
      <c r="BW106" s="5">
        <f>P_R[[#This Row],[33+]]-P_R[[#This Row],[34+]]</f>
        <v>0</v>
      </c>
      <c r="BX106" s="5">
        <f>P_R[[#This Row],[34+]]-P_R[[#This Row],[35+]]</f>
        <v>0</v>
      </c>
      <c r="BY106" s="5">
        <f>P_R[[#This Row],[35+]]-P_R[[#This Row],[36+]]</f>
        <v>0</v>
      </c>
      <c r="BZ106" s="5">
        <f>P_R[[#This Row],[36+]]-P_R[[#This Row],[37+]]</f>
        <v>0</v>
      </c>
      <c r="CA106" s="5">
        <f>P_R[[#This Row],[37+]]-P_R[[#This Row],[38+]]</f>
        <v>0</v>
      </c>
      <c r="CB106" s="5">
        <f>P_R[[#This Row],[38+]]-P_R[[#This Row],[39+]]</f>
        <v>0</v>
      </c>
      <c r="CC106" s="5">
        <f>P_R[[#This Row],[39+]]-P_R[[#This Row],[40+]]</f>
        <v>0</v>
      </c>
      <c r="CD106" s="5">
        <f>P_R[[#This Row],[40+]]-P_R[[#This Row],[41+]]</f>
        <v>0</v>
      </c>
      <c r="CE106" s="5">
        <f>P_R[[#This Row],[41+]]-P_R[[#This Row],[42+]]</f>
        <v>0</v>
      </c>
      <c r="CF106" s="5">
        <f>P_R[[#This Row],[42+]]-P_R[[#This Row],[43+]]</f>
        <v>0</v>
      </c>
      <c r="CG106" s="5">
        <f>P_R[[#This Row],[43+]]-P_R[[#This Row],[44+]]</f>
        <v>0</v>
      </c>
      <c r="CH106" s="5">
        <f>P_R[[#This Row],[44+]]-P_R[[#This Row],[45+]]</f>
        <v>0</v>
      </c>
      <c r="CI106" s="5">
        <f>P_R[[#This Row],[45+]]-P_R[[#This Row],[46+]]</f>
        <v>0</v>
      </c>
      <c r="CJ106" s="5">
        <f>P_R[[#This Row],[46+]]-P_R[[#This Row],[47+]]</f>
        <v>0</v>
      </c>
      <c r="CK106" s="5">
        <f>P_R[[#This Row],[47+]]-P_R[[#This Row],[48+]]</f>
        <v>0</v>
      </c>
      <c r="CL106" s="5">
        <f>P_R[[#This Row],[48+]]-P_R[[#This Row],[49+]]</f>
        <v>0</v>
      </c>
    </row>
    <row r="107" spans="1:90" x14ac:dyDescent="0.25">
      <c r="A107" s="10">
        <v>22400792</v>
      </c>
      <c r="B107" t="s">
        <v>247</v>
      </c>
      <c r="C107" t="s">
        <v>248</v>
      </c>
      <c r="D107" s="11">
        <v>0.8125</v>
      </c>
      <c r="E107" s="9" t="str">
        <f>HYPERLINK("https://www.nba.com/stats/player/1630200/boxscores-traditional", "Tre Jones")</f>
        <v>Tre Jones</v>
      </c>
      <c r="F107">
        <v>9.67</v>
      </c>
      <c r="G107" s="4">
        <v>6.1280000000000001</v>
      </c>
      <c r="H107" s="3">
        <v>0.60641999999999996</v>
      </c>
      <c r="I107" s="3">
        <v>0.54379999999999995</v>
      </c>
      <c r="J107" s="3">
        <v>0.48005999999999999</v>
      </c>
      <c r="K107" s="3">
        <v>0.41293999999999997</v>
      </c>
      <c r="L107" s="3">
        <v>0.35197000000000001</v>
      </c>
      <c r="M107" s="3">
        <v>0.29459999999999997</v>
      </c>
      <c r="N107" s="3">
        <v>0.23885000000000001</v>
      </c>
      <c r="O107" s="3">
        <v>0.19214999999999999</v>
      </c>
      <c r="P107" s="3">
        <v>0.15151000000000001</v>
      </c>
      <c r="Q107" s="3">
        <v>0.11507000000000001</v>
      </c>
      <c r="R107" s="3">
        <v>8.6910000000000001E-2</v>
      </c>
      <c r="S107" s="3">
        <v>6.4259999999999998E-2</v>
      </c>
      <c r="T107" s="3">
        <v>4.5510000000000002E-2</v>
      </c>
      <c r="U107" s="3">
        <v>3.2160000000000001E-2</v>
      </c>
      <c r="V107" s="3">
        <v>2.222E-2</v>
      </c>
      <c r="W107" s="3">
        <v>1.4630000000000001E-2</v>
      </c>
      <c r="X107" s="3">
        <v>9.6399999999999993E-3</v>
      </c>
      <c r="Y107" s="3">
        <v>6.2100000000000002E-3</v>
      </c>
      <c r="Z107" s="3">
        <v>3.9100000000000003E-3</v>
      </c>
      <c r="AA107" s="3">
        <v>2.33E-3</v>
      </c>
      <c r="AB107" s="3">
        <v>1.39E-3</v>
      </c>
      <c r="AC107" s="3">
        <v>8.1999999999999998E-4</v>
      </c>
      <c r="AD107" s="3">
        <v>4.4999999999999999E-4</v>
      </c>
      <c r="AE107" s="3">
        <v>2.5000000000000001E-4</v>
      </c>
      <c r="AF107" s="3">
        <v>1.3999999999999999E-4</v>
      </c>
      <c r="AG107" s="3">
        <v>6.9999999999999994E-5</v>
      </c>
      <c r="AH107" s="3">
        <v>4.0000000000000003E-5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P_R[[#This Row],[8+]]-P_R[[#This Row],[9+]]</f>
        <v>6.2620000000000009E-2</v>
      </c>
      <c r="AY107" s="5">
        <f>P_R[[#This Row],[9+]]-P_R[[#This Row],[10+]]</f>
        <v>6.3739999999999963E-2</v>
      </c>
      <c r="AZ107" s="5">
        <f>P_R[[#This Row],[10+]]-P_R[[#This Row],[11+]]</f>
        <v>6.7120000000000013E-2</v>
      </c>
      <c r="BA107" s="5">
        <f>P_R[[#This Row],[11+]]-P_R[[#This Row],[12+]]</f>
        <v>6.0969999999999969E-2</v>
      </c>
      <c r="BB107" s="5">
        <f>P_R[[#This Row],[12+]]-P_R[[#This Row],[13+]]</f>
        <v>5.7370000000000032E-2</v>
      </c>
      <c r="BC107" s="5">
        <f>P_R[[#This Row],[13+]]-P_R[[#This Row],[14+]]</f>
        <v>5.5749999999999966E-2</v>
      </c>
      <c r="BD107" s="5">
        <f>P_R[[#This Row],[14+]]-P_R[[#This Row],[15+]]</f>
        <v>4.6700000000000019E-2</v>
      </c>
      <c r="BE107" s="5">
        <f>P_R[[#This Row],[15+]]-P_R[[#This Row],[16+]]</f>
        <v>4.0639999999999982E-2</v>
      </c>
      <c r="BF107" s="5">
        <f>P_R[[#This Row],[16+]]-P_R[[#This Row],[17+]]</f>
        <v>3.644E-2</v>
      </c>
      <c r="BG107" s="5">
        <f>P_R[[#This Row],[17+]]-P_R[[#This Row],[18+]]</f>
        <v>2.8160000000000004E-2</v>
      </c>
      <c r="BH107" s="5">
        <f>P_R[[#This Row],[18+]]-P_R[[#This Row],[19+]]</f>
        <v>2.2650000000000003E-2</v>
      </c>
      <c r="BI107" s="5">
        <f>P_R[[#This Row],[19+]]-P_R[[#This Row],[20+]]</f>
        <v>1.8749999999999996E-2</v>
      </c>
      <c r="BJ107" s="5">
        <f>P_R[[#This Row],[20+]]-P_R[[#This Row],[21+]]</f>
        <v>1.3350000000000001E-2</v>
      </c>
      <c r="BK107" s="5">
        <f>P_R[[#This Row],[21+]]-P_R[[#This Row],[22+]]</f>
        <v>9.9400000000000009E-3</v>
      </c>
      <c r="BL107" s="5">
        <f>P_R[[#This Row],[22+]]-P_R[[#This Row],[23+]]</f>
        <v>7.5899999999999995E-3</v>
      </c>
      <c r="BM107" s="5">
        <f>P_R[[#This Row],[23+]]-P_R[[#This Row],[24+]]</f>
        <v>4.9900000000000014E-3</v>
      </c>
      <c r="BN107" s="5">
        <f>P_R[[#This Row],[24+]]-P_R[[#This Row],[25+]]</f>
        <v>3.429999999999999E-3</v>
      </c>
      <c r="BO107" s="5">
        <f>P_R[[#This Row],[25+]]-P_R[[#This Row],[26+]]</f>
        <v>2.3E-3</v>
      </c>
      <c r="BP107" s="5">
        <f>P_R[[#This Row],[26+]]-P_R[[#This Row],[27+]]</f>
        <v>1.5800000000000002E-3</v>
      </c>
      <c r="BQ107" s="5">
        <f>P_R[[#This Row],[27+]]-P_R[[#This Row],[28+]]</f>
        <v>9.4000000000000008E-4</v>
      </c>
      <c r="BR107" s="5">
        <f>P_R[[#This Row],[28+]]-P_R[[#This Row],[29+]]</f>
        <v>5.6999999999999998E-4</v>
      </c>
      <c r="BS107" s="5">
        <f>P_R[[#This Row],[29+]]-P_R[[#This Row],[30+]]</f>
        <v>3.6999999999999999E-4</v>
      </c>
      <c r="BT107" s="5">
        <f>P_R[[#This Row],[30+]]-P_R[[#This Row],[31+]]</f>
        <v>1.9999999999999998E-4</v>
      </c>
      <c r="BU107" s="5">
        <f>P_R[[#This Row],[31+]]-P_R[[#This Row],[32+]]</f>
        <v>1.1000000000000002E-4</v>
      </c>
      <c r="BV107" s="5">
        <f>P_R[[#This Row],[32+]]-P_R[[#This Row],[33+]]</f>
        <v>6.9999999999999994E-5</v>
      </c>
      <c r="BW107" s="5">
        <f>P_R[[#This Row],[33+]]-P_R[[#This Row],[34+]]</f>
        <v>2.9999999999999991E-5</v>
      </c>
      <c r="BX107" s="5">
        <f>P_R[[#This Row],[34+]]-P_R[[#This Row],[35+]]</f>
        <v>4.0000000000000003E-5</v>
      </c>
      <c r="BY107" s="5">
        <f>P_R[[#This Row],[35+]]-P_R[[#This Row],[36+]]</f>
        <v>0</v>
      </c>
      <c r="BZ107" s="5">
        <f>P_R[[#This Row],[36+]]-P_R[[#This Row],[37+]]</f>
        <v>0</v>
      </c>
      <c r="CA107" s="5">
        <f>P_R[[#This Row],[37+]]-P_R[[#This Row],[38+]]</f>
        <v>0</v>
      </c>
      <c r="CB107" s="5">
        <f>P_R[[#This Row],[38+]]-P_R[[#This Row],[39+]]</f>
        <v>0</v>
      </c>
      <c r="CC107" s="5">
        <f>P_R[[#This Row],[39+]]-P_R[[#This Row],[40+]]</f>
        <v>0</v>
      </c>
      <c r="CD107" s="5">
        <f>P_R[[#This Row],[40+]]-P_R[[#This Row],[41+]]</f>
        <v>0</v>
      </c>
      <c r="CE107" s="5">
        <f>P_R[[#This Row],[41+]]-P_R[[#This Row],[42+]]</f>
        <v>0</v>
      </c>
      <c r="CF107" s="5">
        <f>P_R[[#This Row],[42+]]-P_R[[#This Row],[43+]]</f>
        <v>0</v>
      </c>
      <c r="CG107" s="5">
        <f>P_R[[#This Row],[43+]]-P_R[[#This Row],[44+]]</f>
        <v>0</v>
      </c>
      <c r="CH107" s="5">
        <f>P_R[[#This Row],[44+]]-P_R[[#This Row],[45+]]</f>
        <v>0</v>
      </c>
      <c r="CI107" s="5">
        <f>P_R[[#This Row],[45+]]-P_R[[#This Row],[46+]]</f>
        <v>0</v>
      </c>
      <c r="CJ107" s="5">
        <f>P_R[[#This Row],[46+]]-P_R[[#This Row],[47+]]</f>
        <v>0</v>
      </c>
      <c r="CK107" s="5">
        <f>P_R[[#This Row],[47+]]-P_R[[#This Row],[48+]]</f>
        <v>0</v>
      </c>
      <c r="CL107" s="5">
        <f>P_R[[#This Row],[48+]]-P_R[[#This Row],[49+]]</f>
        <v>0</v>
      </c>
    </row>
    <row r="108" spans="1:90" x14ac:dyDescent="0.25">
      <c r="A108" s="10">
        <v>22400792</v>
      </c>
      <c r="B108" t="s">
        <v>247</v>
      </c>
      <c r="C108" t="s">
        <v>248</v>
      </c>
      <c r="D108" s="11">
        <v>0.8125</v>
      </c>
      <c r="E108" s="9" t="str">
        <f>HYPERLINK("https://www.nba.com/stats/player/1628989/boxscores-traditional", "Kevin Huerter")</f>
        <v>Kevin Huerter</v>
      </c>
      <c r="F108">
        <v>8</v>
      </c>
      <c r="G108" s="4">
        <v>1.633</v>
      </c>
      <c r="H108" s="3">
        <v>0.5</v>
      </c>
      <c r="I108" s="3">
        <v>0.27093</v>
      </c>
      <c r="J108" s="3">
        <v>0.11123</v>
      </c>
      <c r="K108" s="3">
        <v>3.288E-2</v>
      </c>
      <c r="L108" s="3">
        <v>7.1399999999999996E-3</v>
      </c>
      <c r="M108" s="3">
        <v>1.1100000000000001E-3</v>
      </c>
      <c r="N108" s="3">
        <v>1.2E-4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P_R[[#This Row],[8+]]-P_R[[#This Row],[9+]]</f>
        <v>0.22907</v>
      </c>
      <c r="AY108" s="5">
        <f>P_R[[#This Row],[9+]]-P_R[[#This Row],[10+]]</f>
        <v>0.15970000000000001</v>
      </c>
      <c r="AZ108" s="5">
        <f>P_R[[#This Row],[10+]]-P_R[[#This Row],[11+]]</f>
        <v>7.8350000000000003E-2</v>
      </c>
      <c r="BA108" s="5">
        <f>P_R[[#This Row],[11+]]-P_R[[#This Row],[12+]]</f>
        <v>2.5739999999999999E-2</v>
      </c>
      <c r="BB108" s="5">
        <f>P_R[[#This Row],[12+]]-P_R[[#This Row],[13+]]</f>
        <v>6.0299999999999998E-3</v>
      </c>
      <c r="BC108" s="5">
        <f>P_R[[#This Row],[13+]]-P_R[[#This Row],[14+]]</f>
        <v>9.8999999999999999E-4</v>
      </c>
      <c r="BD108" s="5">
        <f>P_R[[#This Row],[14+]]-P_R[[#This Row],[15+]]</f>
        <v>1.2E-4</v>
      </c>
      <c r="BE108" s="5">
        <f>P_R[[#This Row],[15+]]-P_R[[#This Row],[16+]]</f>
        <v>0</v>
      </c>
      <c r="BF108" s="5">
        <f>P_R[[#This Row],[16+]]-P_R[[#This Row],[17+]]</f>
        <v>0</v>
      </c>
      <c r="BG108" s="5">
        <f>P_R[[#This Row],[17+]]-P_R[[#This Row],[18+]]</f>
        <v>0</v>
      </c>
      <c r="BH108" s="5">
        <f>P_R[[#This Row],[18+]]-P_R[[#This Row],[19+]]</f>
        <v>0</v>
      </c>
      <c r="BI108" s="5">
        <f>P_R[[#This Row],[19+]]-P_R[[#This Row],[20+]]</f>
        <v>0</v>
      </c>
      <c r="BJ108" s="5">
        <f>P_R[[#This Row],[20+]]-P_R[[#This Row],[21+]]</f>
        <v>0</v>
      </c>
      <c r="BK108" s="5">
        <f>P_R[[#This Row],[21+]]-P_R[[#This Row],[22+]]</f>
        <v>0</v>
      </c>
      <c r="BL108" s="5">
        <f>P_R[[#This Row],[22+]]-P_R[[#This Row],[23+]]</f>
        <v>0</v>
      </c>
      <c r="BM108" s="5">
        <f>P_R[[#This Row],[23+]]-P_R[[#This Row],[24+]]</f>
        <v>0</v>
      </c>
      <c r="BN108" s="5">
        <f>P_R[[#This Row],[24+]]-P_R[[#This Row],[25+]]</f>
        <v>0</v>
      </c>
      <c r="BO108" s="5">
        <f>P_R[[#This Row],[25+]]-P_R[[#This Row],[26+]]</f>
        <v>0</v>
      </c>
      <c r="BP108" s="5">
        <f>P_R[[#This Row],[26+]]-P_R[[#This Row],[27+]]</f>
        <v>0</v>
      </c>
      <c r="BQ108" s="5">
        <f>P_R[[#This Row],[27+]]-P_R[[#This Row],[28+]]</f>
        <v>0</v>
      </c>
      <c r="BR108" s="5">
        <f>P_R[[#This Row],[28+]]-P_R[[#This Row],[29+]]</f>
        <v>0</v>
      </c>
      <c r="BS108" s="5">
        <f>P_R[[#This Row],[29+]]-P_R[[#This Row],[30+]]</f>
        <v>0</v>
      </c>
      <c r="BT108" s="5">
        <f>P_R[[#This Row],[30+]]-P_R[[#This Row],[31+]]</f>
        <v>0</v>
      </c>
      <c r="BU108" s="5">
        <f>P_R[[#This Row],[31+]]-P_R[[#This Row],[32+]]</f>
        <v>0</v>
      </c>
      <c r="BV108" s="5">
        <f>P_R[[#This Row],[32+]]-P_R[[#This Row],[33+]]</f>
        <v>0</v>
      </c>
      <c r="BW108" s="5">
        <f>P_R[[#This Row],[33+]]-P_R[[#This Row],[34+]]</f>
        <v>0</v>
      </c>
      <c r="BX108" s="5">
        <f>P_R[[#This Row],[34+]]-P_R[[#This Row],[35+]]</f>
        <v>0</v>
      </c>
      <c r="BY108" s="5">
        <f>P_R[[#This Row],[35+]]-P_R[[#This Row],[36+]]</f>
        <v>0</v>
      </c>
      <c r="BZ108" s="5">
        <f>P_R[[#This Row],[36+]]-P_R[[#This Row],[37+]]</f>
        <v>0</v>
      </c>
      <c r="CA108" s="5">
        <f>P_R[[#This Row],[37+]]-P_R[[#This Row],[38+]]</f>
        <v>0</v>
      </c>
      <c r="CB108" s="5">
        <f>P_R[[#This Row],[38+]]-P_R[[#This Row],[39+]]</f>
        <v>0</v>
      </c>
      <c r="CC108" s="5">
        <f>P_R[[#This Row],[39+]]-P_R[[#This Row],[40+]]</f>
        <v>0</v>
      </c>
      <c r="CD108" s="5">
        <f>P_R[[#This Row],[40+]]-P_R[[#This Row],[41+]]</f>
        <v>0</v>
      </c>
      <c r="CE108" s="5">
        <f>P_R[[#This Row],[41+]]-P_R[[#This Row],[42+]]</f>
        <v>0</v>
      </c>
      <c r="CF108" s="5">
        <f>P_R[[#This Row],[42+]]-P_R[[#This Row],[43+]]</f>
        <v>0</v>
      </c>
      <c r="CG108" s="5">
        <f>P_R[[#This Row],[43+]]-P_R[[#This Row],[44+]]</f>
        <v>0</v>
      </c>
      <c r="CH108" s="5">
        <f>P_R[[#This Row],[44+]]-P_R[[#This Row],[45+]]</f>
        <v>0</v>
      </c>
      <c r="CI108" s="5">
        <f>P_R[[#This Row],[45+]]-P_R[[#This Row],[46+]]</f>
        <v>0</v>
      </c>
      <c r="CJ108" s="5">
        <f>P_R[[#This Row],[46+]]-P_R[[#This Row],[47+]]</f>
        <v>0</v>
      </c>
      <c r="CK108" s="5">
        <f>P_R[[#This Row],[47+]]-P_R[[#This Row],[48+]]</f>
        <v>0</v>
      </c>
      <c r="CL108" s="5">
        <f>P_R[[#This Row],[48+]]-P_R[[#This Row],[49+]]</f>
        <v>0</v>
      </c>
    </row>
    <row r="109" spans="1:90" x14ac:dyDescent="0.25">
      <c r="A109" s="10">
        <v>22400792</v>
      </c>
      <c r="B109" t="s">
        <v>248</v>
      </c>
      <c r="C109" t="s">
        <v>247</v>
      </c>
      <c r="D109" s="11">
        <v>0.8125</v>
      </c>
      <c r="E109" s="9" t="str">
        <f>HYPERLINK("https://www.nba.com/stats/player/1628404/boxscores-traditional", "Josh Hart")</f>
        <v>Josh Hart</v>
      </c>
      <c r="F109">
        <v>28.4</v>
      </c>
      <c r="G109" s="4">
        <v>6.1509999999999998</v>
      </c>
      <c r="H109" s="3">
        <v>0.99955000000000005</v>
      </c>
      <c r="I109" s="3">
        <v>0.99917999999999996</v>
      </c>
      <c r="J109" s="3">
        <v>0.99861</v>
      </c>
      <c r="K109" s="3">
        <v>0.99766999999999995</v>
      </c>
      <c r="L109" s="3">
        <v>0.99621000000000004</v>
      </c>
      <c r="M109" s="3">
        <v>0.99378999999999995</v>
      </c>
      <c r="N109" s="3">
        <v>0.99036000000000002</v>
      </c>
      <c r="O109" s="3">
        <v>0.98536999999999997</v>
      </c>
      <c r="P109" s="3">
        <v>0.97831000000000001</v>
      </c>
      <c r="Q109" s="3">
        <v>0.96784000000000003</v>
      </c>
      <c r="R109" s="3">
        <v>0.95448999999999995</v>
      </c>
      <c r="S109" s="3">
        <v>0.93698999999999999</v>
      </c>
      <c r="T109" s="3">
        <v>0.91466000000000003</v>
      </c>
      <c r="U109" s="3">
        <v>0.88492999999999999</v>
      </c>
      <c r="V109" s="3">
        <v>0.85082999999999998</v>
      </c>
      <c r="W109" s="3">
        <v>0.81057000000000001</v>
      </c>
      <c r="X109" s="3">
        <v>0.76424000000000003</v>
      </c>
      <c r="Y109" s="3">
        <v>0.70884000000000003</v>
      </c>
      <c r="Z109" s="3">
        <v>0.65173000000000003</v>
      </c>
      <c r="AA109" s="3">
        <v>0.59094999999999998</v>
      </c>
      <c r="AB109" s="3">
        <v>0.52790000000000004</v>
      </c>
      <c r="AC109" s="3">
        <v>0.46017000000000002</v>
      </c>
      <c r="AD109" s="3">
        <v>0.39743000000000001</v>
      </c>
      <c r="AE109" s="3">
        <v>0.33723999999999998</v>
      </c>
      <c r="AF109" s="3">
        <v>0.27760000000000001</v>
      </c>
      <c r="AG109" s="3">
        <v>0.22663</v>
      </c>
      <c r="AH109" s="3">
        <v>0.18140999999999999</v>
      </c>
      <c r="AI109" s="3">
        <v>0.14230999999999999</v>
      </c>
      <c r="AJ109" s="3">
        <v>0.10749</v>
      </c>
      <c r="AK109" s="3">
        <v>8.0759999999999998E-2</v>
      </c>
      <c r="AL109" s="3">
        <v>5.9380000000000002E-2</v>
      </c>
      <c r="AM109" s="3">
        <v>4.2720000000000001E-2</v>
      </c>
      <c r="AN109" s="3">
        <v>2.938E-2</v>
      </c>
      <c r="AO109" s="3">
        <v>2.018E-2</v>
      </c>
      <c r="AP109" s="3">
        <v>1.355E-2</v>
      </c>
      <c r="AQ109" s="3">
        <v>8.8900000000000003E-3</v>
      </c>
      <c r="AR109" s="3">
        <v>5.5399999999999998E-3</v>
      </c>
      <c r="AS109" s="3">
        <v>3.47E-3</v>
      </c>
      <c r="AT109" s="3">
        <v>2.1199999999999999E-3</v>
      </c>
      <c r="AU109" s="3">
        <v>1.2600000000000001E-3</v>
      </c>
      <c r="AV109" s="3">
        <v>7.1000000000000002E-4</v>
      </c>
      <c r="AW109" s="3">
        <v>4.0000000000000002E-4</v>
      </c>
      <c r="AX109" s="5">
        <f>P_R[[#This Row],[8+]]-P_R[[#This Row],[9+]]</f>
        <v>3.7000000000009248E-4</v>
      </c>
      <c r="AY109" s="5">
        <f>P_R[[#This Row],[9+]]-P_R[[#This Row],[10+]]</f>
        <v>5.6999999999995943E-4</v>
      </c>
      <c r="AZ109" s="5">
        <f>P_R[[#This Row],[10+]]-P_R[[#This Row],[11+]]</f>
        <v>9.4000000000005191E-4</v>
      </c>
      <c r="BA109" s="5">
        <f>P_R[[#This Row],[11+]]-P_R[[#This Row],[12+]]</f>
        <v>1.4599999999999058E-3</v>
      </c>
      <c r="BB109" s="5">
        <f>P_R[[#This Row],[12+]]-P_R[[#This Row],[13+]]</f>
        <v>2.4200000000000887E-3</v>
      </c>
      <c r="BC109" s="5">
        <f>P_R[[#This Row],[13+]]-P_R[[#This Row],[14+]]</f>
        <v>3.4299999999999331E-3</v>
      </c>
      <c r="BD109" s="5">
        <f>P_R[[#This Row],[14+]]-P_R[[#This Row],[15+]]</f>
        <v>4.99000000000005E-3</v>
      </c>
      <c r="BE109" s="5">
        <f>P_R[[#This Row],[15+]]-P_R[[#This Row],[16+]]</f>
        <v>7.0599999999999552E-3</v>
      </c>
      <c r="BF109" s="5">
        <f>P_R[[#This Row],[16+]]-P_R[[#This Row],[17+]]</f>
        <v>1.0469999999999979E-2</v>
      </c>
      <c r="BG109" s="5">
        <f>P_R[[#This Row],[17+]]-P_R[[#This Row],[18+]]</f>
        <v>1.3350000000000084E-2</v>
      </c>
      <c r="BH109" s="5">
        <f>P_R[[#This Row],[18+]]-P_R[[#This Row],[19+]]</f>
        <v>1.749999999999996E-2</v>
      </c>
      <c r="BI109" s="5">
        <f>P_R[[#This Row],[19+]]-P_R[[#This Row],[20+]]</f>
        <v>2.2329999999999961E-2</v>
      </c>
      <c r="BJ109" s="5">
        <f>P_R[[#This Row],[20+]]-P_R[[#This Row],[21+]]</f>
        <v>2.9730000000000034E-2</v>
      </c>
      <c r="BK109" s="5">
        <f>P_R[[#This Row],[21+]]-P_R[[#This Row],[22+]]</f>
        <v>3.4100000000000019E-2</v>
      </c>
      <c r="BL109" s="5">
        <f>P_R[[#This Row],[22+]]-P_R[[#This Row],[23+]]</f>
        <v>4.0259999999999962E-2</v>
      </c>
      <c r="BM109" s="5">
        <f>P_R[[#This Row],[23+]]-P_R[[#This Row],[24+]]</f>
        <v>4.6329999999999982E-2</v>
      </c>
      <c r="BN109" s="5">
        <f>P_R[[#This Row],[24+]]-P_R[[#This Row],[25+]]</f>
        <v>5.5400000000000005E-2</v>
      </c>
      <c r="BO109" s="5">
        <f>P_R[[#This Row],[25+]]-P_R[[#This Row],[26+]]</f>
        <v>5.7109999999999994E-2</v>
      </c>
      <c r="BP109" s="5">
        <f>P_R[[#This Row],[26+]]-P_R[[#This Row],[27+]]</f>
        <v>6.0780000000000056E-2</v>
      </c>
      <c r="BQ109" s="5">
        <f>P_R[[#This Row],[27+]]-P_R[[#This Row],[28+]]</f>
        <v>6.3049999999999939E-2</v>
      </c>
      <c r="BR109" s="5">
        <f>P_R[[#This Row],[28+]]-P_R[[#This Row],[29+]]</f>
        <v>6.7730000000000012E-2</v>
      </c>
      <c r="BS109" s="5">
        <f>P_R[[#This Row],[29+]]-P_R[[#This Row],[30+]]</f>
        <v>6.2740000000000018E-2</v>
      </c>
      <c r="BT109" s="5">
        <f>P_R[[#This Row],[30+]]-P_R[[#This Row],[31+]]</f>
        <v>6.0190000000000021E-2</v>
      </c>
      <c r="BU109" s="5">
        <f>P_R[[#This Row],[31+]]-P_R[[#This Row],[32+]]</f>
        <v>5.9639999999999971E-2</v>
      </c>
      <c r="BV109" s="5">
        <f>P_R[[#This Row],[32+]]-P_R[[#This Row],[33+]]</f>
        <v>5.0970000000000015E-2</v>
      </c>
      <c r="BW109" s="5">
        <f>P_R[[#This Row],[33+]]-P_R[[#This Row],[34+]]</f>
        <v>4.522000000000001E-2</v>
      </c>
      <c r="BX109" s="5">
        <f>P_R[[#This Row],[34+]]-P_R[[#This Row],[35+]]</f>
        <v>3.9099999999999996E-2</v>
      </c>
      <c r="BY109" s="5">
        <f>P_R[[#This Row],[35+]]-P_R[[#This Row],[36+]]</f>
        <v>3.481999999999999E-2</v>
      </c>
      <c r="BZ109" s="5">
        <f>P_R[[#This Row],[36+]]-P_R[[#This Row],[37+]]</f>
        <v>2.6730000000000004E-2</v>
      </c>
      <c r="CA109" s="5">
        <f>P_R[[#This Row],[37+]]-P_R[[#This Row],[38+]]</f>
        <v>2.1379999999999996E-2</v>
      </c>
      <c r="CB109" s="5">
        <f>P_R[[#This Row],[38+]]-P_R[[#This Row],[39+]]</f>
        <v>1.6660000000000001E-2</v>
      </c>
      <c r="CC109" s="5">
        <f>P_R[[#This Row],[39+]]-P_R[[#This Row],[40+]]</f>
        <v>1.3340000000000001E-2</v>
      </c>
      <c r="CD109" s="5">
        <f>P_R[[#This Row],[40+]]-P_R[[#This Row],[41+]]</f>
        <v>9.1999999999999998E-3</v>
      </c>
      <c r="CE109" s="5">
        <f>P_R[[#This Row],[41+]]-P_R[[#This Row],[42+]]</f>
        <v>6.6300000000000005E-3</v>
      </c>
      <c r="CF109" s="5">
        <f>P_R[[#This Row],[42+]]-P_R[[#This Row],[43+]]</f>
        <v>4.6599999999999992E-3</v>
      </c>
      <c r="CG109" s="5">
        <f>P_R[[#This Row],[43+]]-P_R[[#This Row],[44+]]</f>
        <v>3.3500000000000005E-3</v>
      </c>
      <c r="CH109" s="5">
        <f>P_R[[#This Row],[44+]]-P_R[[#This Row],[45+]]</f>
        <v>2.0699999999999998E-3</v>
      </c>
      <c r="CI109" s="5">
        <f>P_R[[#This Row],[45+]]-P_R[[#This Row],[46+]]</f>
        <v>1.3500000000000001E-3</v>
      </c>
      <c r="CJ109" s="5">
        <f>P_R[[#This Row],[46+]]-P_R[[#This Row],[47+]]</f>
        <v>8.5999999999999987E-4</v>
      </c>
      <c r="CK109" s="5">
        <f>P_R[[#This Row],[47+]]-P_R[[#This Row],[48+]]</f>
        <v>5.5000000000000003E-4</v>
      </c>
      <c r="CL109" s="5">
        <f>P_R[[#This Row],[48+]]-P_R[[#This Row],[49+]]</f>
        <v>3.1E-4</v>
      </c>
    </row>
    <row r="110" spans="1:90" x14ac:dyDescent="0.25">
      <c r="A110" s="10">
        <v>22400792</v>
      </c>
      <c r="B110" t="s">
        <v>248</v>
      </c>
      <c r="C110" t="s">
        <v>247</v>
      </c>
      <c r="D110" s="11">
        <v>0.8125</v>
      </c>
      <c r="E110" s="9" t="str">
        <f>HYPERLINK("https://www.nba.com/stats/player/1628384/boxscores-traditional", "OG Anunoby")</f>
        <v>OG Anunoby</v>
      </c>
      <c r="F110">
        <v>24.8</v>
      </c>
      <c r="G110" s="4">
        <v>6.5540000000000003</v>
      </c>
      <c r="H110" s="3">
        <v>0.99477000000000004</v>
      </c>
      <c r="I110" s="3">
        <v>0.99202000000000001</v>
      </c>
      <c r="J110" s="3">
        <v>0.98809000000000002</v>
      </c>
      <c r="K110" s="3">
        <v>0.98257000000000005</v>
      </c>
      <c r="L110" s="3">
        <v>0.97441</v>
      </c>
      <c r="M110" s="3">
        <v>0.96406999999999998</v>
      </c>
      <c r="N110" s="3">
        <v>0.95052999999999999</v>
      </c>
      <c r="O110" s="3">
        <v>0.93318999999999996</v>
      </c>
      <c r="P110" s="3">
        <v>0.90988000000000002</v>
      </c>
      <c r="Q110" s="3">
        <v>0.88297999999999999</v>
      </c>
      <c r="R110" s="3">
        <v>0.85082999999999998</v>
      </c>
      <c r="S110" s="3">
        <v>0.81057000000000001</v>
      </c>
      <c r="T110" s="3">
        <v>0.76729999999999998</v>
      </c>
      <c r="U110" s="3">
        <v>0.71904000000000001</v>
      </c>
      <c r="V110" s="3">
        <v>0.66639999999999999</v>
      </c>
      <c r="W110" s="3">
        <v>0.60641999999999996</v>
      </c>
      <c r="X110" s="3">
        <v>0.54776000000000002</v>
      </c>
      <c r="Y110" s="3">
        <v>0.48803000000000002</v>
      </c>
      <c r="Z110" s="3">
        <v>0.42858000000000002</v>
      </c>
      <c r="AA110" s="3">
        <v>0.36692999999999998</v>
      </c>
      <c r="AB110" s="3">
        <v>0.31207000000000001</v>
      </c>
      <c r="AC110" s="3">
        <v>0.26108999999999999</v>
      </c>
      <c r="AD110" s="3">
        <v>0.21476000000000001</v>
      </c>
      <c r="AE110" s="3">
        <v>0.17105999999999999</v>
      </c>
      <c r="AF110" s="3">
        <v>0.13567000000000001</v>
      </c>
      <c r="AG110" s="3">
        <v>0.10564999999999999</v>
      </c>
      <c r="AH110" s="3">
        <v>8.0759999999999998E-2</v>
      </c>
      <c r="AI110" s="3">
        <v>5.9380000000000002E-2</v>
      </c>
      <c r="AJ110" s="3">
        <v>4.3630000000000002E-2</v>
      </c>
      <c r="AK110" s="3">
        <v>3.1440000000000003E-2</v>
      </c>
      <c r="AL110" s="3">
        <v>2.222E-2</v>
      </c>
      <c r="AM110" s="3">
        <v>1.4999999999999999E-2</v>
      </c>
      <c r="AN110" s="3">
        <v>1.017E-2</v>
      </c>
      <c r="AO110" s="3">
        <v>6.7600000000000004E-3</v>
      </c>
      <c r="AP110" s="3">
        <v>4.4000000000000003E-3</v>
      </c>
      <c r="AQ110" s="3">
        <v>2.7200000000000002E-3</v>
      </c>
      <c r="AR110" s="3">
        <v>1.6900000000000001E-3</v>
      </c>
      <c r="AS110" s="3">
        <v>1.0399999999999999E-3</v>
      </c>
      <c r="AT110" s="3">
        <v>6.2E-4</v>
      </c>
      <c r="AU110" s="3">
        <v>3.5E-4</v>
      </c>
      <c r="AV110" s="3">
        <v>2.0000000000000001E-4</v>
      </c>
      <c r="AW110" s="3">
        <v>1.1E-4</v>
      </c>
      <c r="AX110" s="5">
        <f>P_R[[#This Row],[8+]]-P_R[[#This Row],[9+]]</f>
        <v>2.7500000000000302E-3</v>
      </c>
      <c r="AY110" s="5">
        <f>P_R[[#This Row],[9+]]-P_R[[#This Row],[10+]]</f>
        <v>3.9299999999999891E-3</v>
      </c>
      <c r="AZ110" s="5">
        <f>P_R[[#This Row],[10+]]-P_R[[#This Row],[11+]]</f>
        <v>5.5199999999999694E-3</v>
      </c>
      <c r="BA110" s="5">
        <f>P_R[[#This Row],[11+]]-P_R[[#This Row],[12+]]</f>
        <v>8.1600000000000561E-3</v>
      </c>
      <c r="BB110" s="5">
        <f>P_R[[#This Row],[12+]]-P_R[[#This Row],[13+]]</f>
        <v>1.0340000000000016E-2</v>
      </c>
      <c r="BC110" s="5">
        <f>P_R[[#This Row],[13+]]-P_R[[#This Row],[14+]]</f>
        <v>1.3539999999999996E-2</v>
      </c>
      <c r="BD110" s="5">
        <f>P_R[[#This Row],[14+]]-P_R[[#This Row],[15+]]</f>
        <v>1.7340000000000022E-2</v>
      </c>
      <c r="BE110" s="5">
        <f>P_R[[#This Row],[15+]]-P_R[[#This Row],[16+]]</f>
        <v>2.3309999999999942E-2</v>
      </c>
      <c r="BF110" s="5">
        <f>P_R[[#This Row],[16+]]-P_R[[#This Row],[17+]]</f>
        <v>2.6900000000000035E-2</v>
      </c>
      <c r="BG110" s="5">
        <f>P_R[[#This Row],[17+]]-P_R[[#This Row],[18+]]</f>
        <v>3.2150000000000012E-2</v>
      </c>
      <c r="BH110" s="5">
        <f>P_R[[#This Row],[18+]]-P_R[[#This Row],[19+]]</f>
        <v>4.0259999999999962E-2</v>
      </c>
      <c r="BI110" s="5">
        <f>P_R[[#This Row],[19+]]-P_R[[#This Row],[20+]]</f>
        <v>4.3270000000000031E-2</v>
      </c>
      <c r="BJ110" s="5">
        <f>P_R[[#This Row],[20+]]-P_R[[#This Row],[21+]]</f>
        <v>4.825999999999997E-2</v>
      </c>
      <c r="BK110" s="5">
        <f>P_R[[#This Row],[21+]]-P_R[[#This Row],[22+]]</f>
        <v>5.264000000000002E-2</v>
      </c>
      <c r="BL110" s="5">
        <f>P_R[[#This Row],[22+]]-P_R[[#This Row],[23+]]</f>
        <v>5.9980000000000033E-2</v>
      </c>
      <c r="BM110" s="5">
        <f>P_R[[#This Row],[23+]]-P_R[[#This Row],[24+]]</f>
        <v>5.8659999999999934E-2</v>
      </c>
      <c r="BN110" s="5">
        <f>P_R[[#This Row],[24+]]-P_R[[#This Row],[25+]]</f>
        <v>5.9730000000000005E-2</v>
      </c>
      <c r="BO110" s="5">
        <f>P_R[[#This Row],[25+]]-P_R[[#This Row],[26+]]</f>
        <v>5.9450000000000003E-2</v>
      </c>
      <c r="BP110" s="5">
        <f>P_R[[#This Row],[26+]]-P_R[[#This Row],[27+]]</f>
        <v>6.1650000000000038E-2</v>
      </c>
      <c r="BQ110" s="5">
        <f>P_R[[#This Row],[27+]]-P_R[[#This Row],[28+]]</f>
        <v>5.4859999999999964E-2</v>
      </c>
      <c r="BR110" s="5">
        <f>P_R[[#This Row],[28+]]-P_R[[#This Row],[29+]]</f>
        <v>5.0980000000000025E-2</v>
      </c>
      <c r="BS110" s="5">
        <f>P_R[[#This Row],[29+]]-P_R[[#This Row],[30+]]</f>
        <v>4.6329999999999982E-2</v>
      </c>
      <c r="BT110" s="5">
        <f>P_R[[#This Row],[30+]]-P_R[[#This Row],[31+]]</f>
        <v>4.3700000000000017E-2</v>
      </c>
      <c r="BU110" s="5">
        <f>P_R[[#This Row],[31+]]-P_R[[#This Row],[32+]]</f>
        <v>3.5389999999999977E-2</v>
      </c>
      <c r="BV110" s="5">
        <f>P_R[[#This Row],[32+]]-P_R[[#This Row],[33+]]</f>
        <v>3.0020000000000019E-2</v>
      </c>
      <c r="BW110" s="5">
        <f>P_R[[#This Row],[33+]]-P_R[[#This Row],[34+]]</f>
        <v>2.4889999999999995E-2</v>
      </c>
      <c r="BX110" s="5">
        <f>P_R[[#This Row],[34+]]-P_R[[#This Row],[35+]]</f>
        <v>2.1379999999999996E-2</v>
      </c>
      <c r="BY110" s="5">
        <f>P_R[[#This Row],[35+]]-P_R[[#This Row],[36+]]</f>
        <v>1.575E-2</v>
      </c>
      <c r="BZ110" s="5">
        <f>P_R[[#This Row],[36+]]-P_R[[#This Row],[37+]]</f>
        <v>1.2189999999999999E-2</v>
      </c>
      <c r="CA110" s="5">
        <f>P_R[[#This Row],[37+]]-P_R[[#This Row],[38+]]</f>
        <v>9.2200000000000025E-3</v>
      </c>
      <c r="CB110" s="5">
        <f>P_R[[#This Row],[38+]]-P_R[[#This Row],[39+]]</f>
        <v>7.2200000000000007E-3</v>
      </c>
      <c r="CC110" s="5">
        <f>P_R[[#This Row],[39+]]-P_R[[#This Row],[40+]]</f>
        <v>4.8299999999999992E-3</v>
      </c>
      <c r="CD110" s="5">
        <f>P_R[[#This Row],[40+]]-P_R[[#This Row],[41+]]</f>
        <v>3.4099999999999998E-3</v>
      </c>
      <c r="CE110" s="5">
        <f>P_R[[#This Row],[41+]]-P_R[[#This Row],[42+]]</f>
        <v>2.3600000000000001E-3</v>
      </c>
      <c r="CF110" s="5">
        <f>P_R[[#This Row],[42+]]-P_R[[#This Row],[43+]]</f>
        <v>1.6800000000000001E-3</v>
      </c>
      <c r="CG110" s="5">
        <f>P_R[[#This Row],[43+]]-P_R[[#This Row],[44+]]</f>
        <v>1.0300000000000001E-3</v>
      </c>
      <c r="CH110" s="5">
        <f>P_R[[#This Row],[44+]]-P_R[[#This Row],[45+]]</f>
        <v>6.5000000000000019E-4</v>
      </c>
      <c r="CI110" s="5">
        <f>P_R[[#This Row],[45+]]-P_R[[#This Row],[46+]]</f>
        <v>4.1999999999999991E-4</v>
      </c>
      <c r="CJ110" s="5">
        <f>P_R[[#This Row],[46+]]-P_R[[#This Row],[47+]]</f>
        <v>2.7E-4</v>
      </c>
      <c r="CK110" s="5">
        <f>P_R[[#This Row],[47+]]-P_R[[#This Row],[48+]]</f>
        <v>1.4999999999999999E-4</v>
      </c>
      <c r="CL110" s="5">
        <f>P_R[[#This Row],[48+]]-P_R[[#This Row],[49+]]</f>
        <v>9.0000000000000006E-5</v>
      </c>
    </row>
    <row r="111" spans="1:90" x14ac:dyDescent="0.25">
      <c r="A111" s="10">
        <v>22400792</v>
      </c>
      <c r="B111" t="s">
        <v>248</v>
      </c>
      <c r="C111" t="s">
        <v>247</v>
      </c>
      <c r="D111" s="11">
        <v>0.8125</v>
      </c>
      <c r="E111" s="9" t="str">
        <f>HYPERLINK("https://www.nba.com/stats/player/1626157/boxscores-traditional", "Karl-Anthony Towns")</f>
        <v>Karl-Anthony Towns</v>
      </c>
      <c r="F111">
        <v>40.4</v>
      </c>
      <c r="G111" s="4">
        <v>13.807</v>
      </c>
      <c r="H111" s="3">
        <v>0.99060999999999999</v>
      </c>
      <c r="I111" s="3">
        <v>0.98839999999999995</v>
      </c>
      <c r="J111" s="3">
        <v>0.98609999999999998</v>
      </c>
      <c r="K111" s="3">
        <v>0.98341000000000001</v>
      </c>
      <c r="L111" s="3">
        <v>0.98029999999999995</v>
      </c>
      <c r="M111" s="3">
        <v>0.97614999999999996</v>
      </c>
      <c r="N111" s="3">
        <v>0.97192999999999996</v>
      </c>
      <c r="O111" s="3">
        <v>0.96711999999999998</v>
      </c>
      <c r="P111" s="3">
        <v>0.96164000000000005</v>
      </c>
      <c r="Q111" s="3">
        <v>0.95448999999999995</v>
      </c>
      <c r="R111" s="3">
        <v>0.94738</v>
      </c>
      <c r="S111" s="3">
        <v>0.93942999999999999</v>
      </c>
      <c r="T111" s="3">
        <v>0.93056000000000005</v>
      </c>
      <c r="U111" s="3">
        <v>0.92073000000000005</v>
      </c>
      <c r="V111" s="3">
        <v>0.90824000000000005</v>
      </c>
      <c r="W111" s="3">
        <v>0.89617000000000002</v>
      </c>
      <c r="X111" s="3">
        <v>0.88297999999999999</v>
      </c>
      <c r="Y111" s="3">
        <v>0.86863999999999997</v>
      </c>
      <c r="Z111" s="3">
        <v>0.85082999999999998</v>
      </c>
      <c r="AA111" s="3">
        <v>0.83398000000000005</v>
      </c>
      <c r="AB111" s="3">
        <v>0.81594</v>
      </c>
      <c r="AC111" s="3">
        <v>0.79673000000000005</v>
      </c>
      <c r="AD111" s="3">
        <v>0.77337</v>
      </c>
      <c r="AE111" s="3">
        <v>0.75175000000000003</v>
      </c>
      <c r="AF111" s="3">
        <v>0.72907</v>
      </c>
      <c r="AG111" s="3">
        <v>0.70540000000000003</v>
      </c>
      <c r="AH111" s="3">
        <v>0.67723999999999995</v>
      </c>
      <c r="AI111" s="3">
        <v>0.65173000000000003</v>
      </c>
      <c r="AJ111" s="3">
        <v>0.62551999999999996</v>
      </c>
      <c r="AK111" s="3">
        <v>0.59870999999999996</v>
      </c>
      <c r="AL111" s="3">
        <v>0.56749000000000005</v>
      </c>
      <c r="AM111" s="3">
        <v>0.53983000000000003</v>
      </c>
      <c r="AN111" s="3">
        <v>0.51197000000000004</v>
      </c>
      <c r="AO111" s="3">
        <v>0.48404999999999998</v>
      </c>
      <c r="AP111" s="3">
        <v>0.45223999999999998</v>
      </c>
      <c r="AQ111" s="3">
        <v>0.42465000000000003</v>
      </c>
      <c r="AR111" s="3">
        <v>0.39743000000000001</v>
      </c>
      <c r="AS111" s="3">
        <v>0.37069999999999997</v>
      </c>
      <c r="AT111" s="3">
        <v>0.34089999999999998</v>
      </c>
      <c r="AU111" s="3">
        <v>0.31561</v>
      </c>
      <c r="AV111" s="3">
        <v>0.29115999999999997</v>
      </c>
      <c r="AW111" s="3">
        <v>0.26762999999999998</v>
      </c>
      <c r="AX111" s="5">
        <f>P_R[[#This Row],[8+]]-P_R[[#This Row],[9+]]</f>
        <v>2.2100000000000453E-3</v>
      </c>
      <c r="AY111" s="5">
        <f>P_R[[#This Row],[9+]]-P_R[[#This Row],[10+]]</f>
        <v>2.2999999999999687E-3</v>
      </c>
      <c r="AZ111" s="5">
        <f>P_R[[#This Row],[10+]]-P_R[[#This Row],[11+]]</f>
        <v>2.6899999999999702E-3</v>
      </c>
      <c r="BA111" s="5">
        <f>P_R[[#This Row],[11+]]-P_R[[#This Row],[12+]]</f>
        <v>3.1100000000000572E-3</v>
      </c>
      <c r="BB111" s="5">
        <f>P_R[[#This Row],[12+]]-P_R[[#This Row],[13+]]</f>
        <v>4.149999999999987E-3</v>
      </c>
      <c r="BC111" s="5">
        <f>P_R[[#This Row],[13+]]-P_R[[#This Row],[14+]]</f>
        <v>4.2200000000000015E-3</v>
      </c>
      <c r="BD111" s="5">
        <f>P_R[[#This Row],[14+]]-P_R[[#This Row],[15+]]</f>
        <v>4.809999999999981E-3</v>
      </c>
      <c r="BE111" s="5">
        <f>P_R[[#This Row],[15+]]-P_R[[#This Row],[16+]]</f>
        <v>5.4799999999999294E-3</v>
      </c>
      <c r="BF111" s="5">
        <f>P_R[[#This Row],[16+]]-P_R[[#This Row],[17+]]</f>
        <v>7.1500000000001007E-3</v>
      </c>
      <c r="BG111" s="5">
        <f>P_R[[#This Row],[17+]]-P_R[[#This Row],[18+]]</f>
        <v>7.1099999999999497E-3</v>
      </c>
      <c r="BH111" s="5">
        <f>P_R[[#This Row],[18+]]-P_R[[#This Row],[19+]]</f>
        <v>7.9500000000000126E-3</v>
      </c>
      <c r="BI111" s="5">
        <f>P_R[[#This Row],[19+]]-P_R[[#This Row],[20+]]</f>
        <v>8.8699999999999335E-3</v>
      </c>
      <c r="BJ111" s="5">
        <f>P_R[[#This Row],[20+]]-P_R[[#This Row],[21+]]</f>
        <v>9.8300000000000054E-3</v>
      </c>
      <c r="BK111" s="5">
        <f>P_R[[#This Row],[21+]]-P_R[[#This Row],[22+]]</f>
        <v>1.2490000000000001E-2</v>
      </c>
      <c r="BL111" s="5">
        <f>P_R[[#This Row],[22+]]-P_R[[#This Row],[23+]]</f>
        <v>1.2070000000000025E-2</v>
      </c>
      <c r="BM111" s="5">
        <f>P_R[[#This Row],[23+]]-P_R[[#This Row],[24+]]</f>
        <v>1.3190000000000035E-2</v>
      </c>
      <c r="BN111" s="5">
        <f>P_R[[#This Row],[24+]]-P_R[[#This Row],[25+]]</f>
        <v>1.4340000000000019E-2</v>
      </c>
      <c r="BO111" s="5">
        <f>P_R[[#This Row],[25+]]-P_R[[#This Row],[26+]]</f>
        <v>1.7809999999999993E-2</v>
      </c>
      <c r="BP111" s="5">
        <f>P_R[[#This Row],[26+]]-P_R[[#This Row],[27+]]</f>
        <v>1.6849999999999921E-2</v>
      </c>
      <c r="BQ111" s="5">
        <f>P_R[[#This Row],[27+]]-P_R[[#This Row],[28+]]</f>
        <v>1.8040000000000056E-2</v>
      </c>
      <c r="BR111" s="5">
        <f>P_R[[#This Row],[28+]]-P_R[[#This Row],[29+]]</f>
        <v>1.9209999999999949E-2</v>
      </c>
      <c r="BS111" s="5">
        <f>P_R[[#This Row],[29+]]-P_R[[#This Row],[30+]]</f>
        <v>2.3360000000000047E-2</v>
      </c>
      <c r="BT111" s="5">
        <f>P_R[[#This Row],[30+]]-P_R[[#This Row],[31+]]</f>
        <v>2.1619999999999973E-2</v>
      </c>
      <c r="BU111" s="5">
        <f>P_R[[#This Row],[31+]]-P_R[[#This Row],[32+]]</f>
        <v>2.2680000000000033E-2</v>
      </c>
      <c r="BV111" s="5">
        <f>P_R[[#This Row],[32+]]-P_R[[#This Row],[33+]]</f>
        <v>2.3669999999999969E-2</v>
      </c>
      <c r="BW111" s="5">
        <f>P_R[[#This Row],[33+]]-P_R[[#This Row],[34+]]</f>
        <v>2.8160000000000074E-2</v>
      </c>
      <c r="BX111" s="5">
        <f>P_R[[#This Row],[34+]]-P_R[[#This Row],[35+]]</f>
        <v>2.5509999999999922E-2</v>
      </c>
      <c r="BY111" s="5">
        <f>P_R[[#This Row],[35+]]-P_R[[#This Row],[36+]]</f>
        <v>2.6210000000000067E-2</v>
      </c>
      <c r="BZ111" s="5">
        <f>P_R[[#This Row],[36+]]-P_R[[#This Row],[37+]]</f>
        <v>2.681E-2</v>
      </c>
      <c r="CA111" s="5">
        <f>P_R[[#This Row],[37+]]-P_R[[#This Row],[38+]]</f>
        <v>3.1219999999999914E-2</v>
      </c>
      <c r="CB111" s="5">
        <f>P_R[[#This Row],[38+]]-P_R[[#This Row],[39+]]</f>
        <v>2.7660000000000018E-2</v>
      </c>
      <c r="CC111" s="5">
        <f>P_R[[#This Row],[39+]]-P_R[[#This Row],[40+]]</f>
        <v>2.7859999999999996E-2</v>
      </c>
      <c r="CD111" s="5">
        <f>P_R[[#This Row],[40+]]-P_R[[#This Row],[41+]]</f>
        <v>2.7920000000000056E-2</v>
      </c>
      <c r="CE111" s="5">
        <f>P_R[[#This Row],[41+]]-P_R[[#This Row],[42+]]</f>
        <v>3.1810000000000005E-2</v>
      </c>
      <c r="CF111" s="5">
        <f>P_R[[#This Row],[42+]]-P_R[[#This Row],[43+]]</f>
        <v>2.7589999999999948E-2</v>
      </c>
      <c r="CG111" s="5">
        <f>P_R[[#This Row],[43+]]-P_R[[#This Row],[44+]]</f>
        <v>2.7220000000000022E-2</v>
      </c>
      <c r="CH111" s="5">
        <f>P_R[[#This Row],[44+]]-P_R[[#This Row],[45+]]</f>
        <v>2.6730000000000032E-2</v>
      </c>
      <c r="CI111" s="5">
        <f>P_R[[#This Row],[45+]]-P_R[[#This Row],[46+]]</f>
        <v>2.9799999999999993E-2</v>
      </c>
      <c r="CJ111" s="5">
        <f>P_R[[#This Row],[46+]]-P_R[[#This Row],[47+]]</f>
        <v>2.5289999999999979E-2</v>
      </c>
      <c r="CK111" s="5">
        <f>P_R[[#This Row],[47+]]-P_R[[#This Row],[48+]]</f>
        <v>2.4450000000000027E-2</v>
      </c>
      <c r="CL111" s="5">
        <f>P_R[[#This Row],[48+]]-P_R[[#This Row],[49+]]</f>
        <v>2.3529999999999995E-2</v>
      </c>
    </row>
    <row r="112" spans="1:90" x14ac:dyDescent="0.25">
      <c r="A112" s="10">
        <v>22400792</v>
      </c>
      <c r="B112" t="s">
        <v>248</v>
      </c>
      <c r="C112" t="s">
        <v>247</v>
      </c>
      <c r="D112" s="11">
        <v>0.8125</v>
      </c>
      <c r="E112" s="9" t="str">
        <f>HYPERLINK("https://www.nba.com/stats/player/1628973/boxscores-traditional", "Jalen Brunson")</f>
        <v>Jalen Brunson</v>
      </c>
      <c r="F112">
        <v>32.4</v>
      </c>
      <c r="G112" s="4">
        <v>12.753</v>
      </c>
      <c r="H112" s="3">
        <v>0.97192999999999996</v>
      </c>
      <c r="I112" s="3">
        <v>0.96638000000000002</v>
      </c>
      <c r="J112" s="3">
        <v>0.96079999999999999</v>
      </c>
      <c r="K112" s="3">
        <v>0.95352000000000003</v>
      </c>
      <c r="L112" s="3">
        <v>0.94520000000000004</v>
      </c>
      <c r="M112" s="3">
        <v>0.93574000000000002</v>
      </c>
      <c r="N112" s="3">
        <v>0.92506999999999995</v>
      </c>
      <c r="O112" s="3">
        <v>0.91308999999999996</v>
      </c>
      <c r="P112" s="3">
        <v>0.90146999999999999</v>
      </c>
      <c r="Q112" s="3">
        <v>0.88685999999999998</v>
      </c>
      <c r="R112" s="3">
        <v>0.87075999999999998</v>
      </c>
      <c r="S112" s="3">
        <v>0.85314000000000001</v>
      </c>
      <c r="T112" s="3">
        <v>0.83398000000000005</v>
      </c>
      <c r="U112" s="3">
        <v>0.81327000000000005</v>
      </c>
      <c r="V112" s="3">
        <v>0.79388999999999998</v>
      </c>
      <c r="W112" s="3">
        <v>0.77034999999999998</v>
      </c>
      <c r="X112" s="3">
        <v>0.74536999999999998</v>
      </c>
      <c r="Y112" s="3">
        <v>0.71904000000000001</v>
      </c>
      <c r="Z112" s="3">
        <v>0.69145999999999996</v>
      </c>
      <c r="AA112" s="3">
        <v>0.66276000000000002</v>
      </c>
      <c r="AB112" s="3">
        <v>0.63683000000000001</v>
      </c>
      <c r="AC112" s="3">
        <v>0.60641999999999996</v>
      </c>
      <c r="AD112" s="3">
        <v>0.57535000000000003</v>
      </c>
      <c r="AE112" s="3">
        <v>0.54379999999999995</v>
      </c>
      <c r="AF112" s="3">
        <v>0.51197000000000004</v>
      </c>
      <c r="AG112" s="3">
        <v>0.48005999999999999</v>
      </c>
      <c r="AH112" s="3">
        <v>0.44828000000000001</v>
      </c>
      <c r="AI112" s="3">
        <v>0.42074</v>
      </c>
      <c r="AJ112" s="3">
        <v>0.38973999999999998</v>
      </c>
      <c r="AK112" s="3">
        <v>0.35942000000000002</v>
      </c>
      <c r="AL112" s="3">
        <v>0.32996999999999999</v>
      </c>
      <c r="AM112" s="3">
        <v>0.30153000000000002</v>
      </c>
      <c r="AN112" s="3">
        <v>0.27424999999999999</v>
      </c>
      <c r="AO112" s="3">
        <v>0.25142999999999999</v>
      </c>
      <c r="AP112" s="3">
        <v>0.22663</v>
      </c>
      <c r="AQ112" s="3">
        <v>0.20327000000000001</v>
      </c>
      <c r="AR112" s="3">
        <v>0.18140999999999999</v>
      </c>
      <c r="AS112" s="3">
        <v>0.16109000000000001</v>
      </c>
      <c r="AT112" s="3">
        <v>0.14230999999999999</v>
      </c>
      <c r="AU112" s="3">
        <v>0.12714</v>
      </c>
      <c r="AV112" s="3">
        <v>0.11123</v>
      </c>
      <c r="AW112" s="3">
        <v>9.6799999999999997E-2</v>
      </c>
      <c r="AX112" s="5">
        <f>P_R[[#This Row],[8+]]-P_R[[#This Row],[9+]]</f>
        <v>5.5499999999999439E-3</v>
      </c>
      <c r="AY112" s="5">
        <f>P_R[[#This Row],[9+]]-P_R[[#This Row],[10+]]</f>
        <v>5.5800000000000294E-3</v>
      </c>
      <c r="AZ112" s="5">
        <f>P_R[[#This Row],[10+]]-P_R[[#This Row],[11+]]</f>
        <v>7.2799999999999532E-3</v>
      </c>
      <c r="BA112" s="5">
        <f>P_R[[#This Row],[11+]]-P_R[[#This Row],[12+]]</f>
        <v>8.3199999999999941E-3</v>
      </c>
      <c r="BB112" s="5">
        <f>P_R[[#This Row],[12+]]-P_R[[#This Row],[13+]]</f>
        <v>9.4600000000000239E-3</v>
      </c>
      <c r="BC112" s="5">
        <f>P_R[[#This Row],[13+]]-P_R[[#This Row],[14+]]</f>
        <v>1.0670000000000068E-2</v>
      </c>
      <c r="BD112" s="5">
        <f>P_R[[#This Row],[14+]]-P_R[[#This Row],[15+]]</f>
        <v>1.1979999999999991E-2</v>
      </c>
      <c r="BE112" s="5">
        <f>P_R[[#This Row],[15+]]-P_R[[#This Row],[16+]]</f>
        <v>1.1619999999999964E-2</v>
      </c>
      <c r="BF112" s="5">
        <f>P_R[[#This Row],[16+]]-P_R[[#This Row],[17+]]</f>
        <v>1.4610000000000012E-2</v>
      </c>
      <c r="BG112" s="5">
        <f>P_R[[#This Row],[17+]]-P_R[[#This Row],[18+]]</f>
        <v>1.6100000000000003E-2</v>
      </c>
      <c r="BH112" s="5">
        <f>P_R[[#This Row],[18+]]-P_R[[#This Row],[19+]]</f>
        <v>1.7619999999999969E-2</v>
      </c>
      <c r="BI112" s="5">
        <f>P_R[[#This Row],[19+]]-P_R[[#This Row],[20+]]</f>
        <v>1.9159999999999955E-2</v>
      </c>
      <c r="BJ112" s="5">
        <f>P_R[[#This Row],[20+]]-P_R[[#This Row],[21+]]</f>
        <v>2.0710000000000006E-2</v>
      </c>
      <c r="BK112" s="5">
        <f>P_R[[#This Row],[21+]]-P_R[[#This Row],[22+]]</f>
        <v>1.9380000000000064E-2</v>
      </c>
      <c r="BL112" s="5">
        <f>P_R[[#This Row],[22+]]-P_R[[#This Row],[23+]]</f>
        <v>2.3540000000000005E-2</v>
      </c>
      <c r="BM112" s="5">
        <f>P_R[[#This Row],[23+]]-P_R[[#This Row],[24+]]</f>
        <v>2.4980000000000002E-2</v>
      </c>
      <c r="BN112" s="5">
        <f>P_R[[#This Row],[24+]]-P_R[[#This Row],[25+]]</f>
        <v>2.6329999999999965E-2</v>
      </c>
      <c r="BO112" s="5">
        <f>P_R[[#This Row],[25+]]-P_R[[#This Row],[26+]]</f>
        <v>2.7580000000000049E-2</v>
      </c>
      <c r="BP112" s="5">
        <f>P_R[[#This Row],[26+]]-P_R[[#This Row],[27+]]</f>
        <v>2.8699999999999948E-2</v>
      </c>
      <c r="BQ112" s="5">
        <f>P_R[[#This Row],[27+]]-P_R[[#This Row],[28+]]</f>
        <v>2.5930000000000009E-2</v>
      </c>
      <c r="BR112" s="5">
        <f>P_R[[#This Row],[28+]]-P_R[[#This Row],[29+]]</f>
        <v>3.0410000000000048E-2</v>
      </c>
      <c r="BS112" s="5">
        <f>P_R[[#This Row],[29+]]-P_R[[#This Row],[30+]]</f>
        <v>3.1069999999999931E-2</v>
      </c>
      <c r="BT112" s="5">
        <f>P_R[[#This Row],[30+]]-P_R[[#This Row],[31+]]</f>
        <v>3.1550000000000078E-2</v>
      </c>
      <c r="BU112" s="5">
        <f>P_R[[#This Row],[31+]]-P_R[[#This Row],[32+]]</f>
        <v>3.1829999999999914E-2</v>
      </c>
      <c r="BV112" s="5">
        <f>P_R[[#This Row],[32+]]-P_R[[#This Row],[33+]]</f>
        <v>3.1910000000000049E-2</v>
      </c>
      <c r="BW112" s="5">
        <f>P_R[[#This Row],[33+]]-P_R[[#This Row],[34+]]</f>
        <v>3.1779999999999975E-2</v>
      </c>
      <c r="BX112" s="5">
        <f>P_R[[#This Row],[34+]]-P_R[[#This Row],[35+]]</f>
        <v>2.7540000000000009E-2</v>
      </c>
      <c r="BY112" s="5">
        <f>P_R[[#This Row],[35+]]-P_R[[#This Row],[36+]]</f>
        <v>3.1000000000000028E-2</v>
      </c>
      <c r="BZ112" s="5">
        <f>P_R[[#This Row],[36+]]-P_R[[#This Row],[37+]]</f>
        <v>3.0319999999999958E-2</v>
      </c>
      <c r="CA112" s="5">
        <f>P_R[[#This Row],[37+]]-P_R[[#This Row],[38+]]</f>
        <v>2.9450000000000032E-2</v>
      </c>
      <c r="CB112" s="5">
        <f>P_R[[#This Row],[38+]]-P_R[[#This Row],[39+]]</f>
        <v>2.8439999999999965E-2</v>
      </c>
      <c r="CC112" s="5">
        <f>P_R[[#This Row],[39+]]-P_R[[#This Row],[40+]]</f>
        <v>2.7280000000000026E-2</v>
      </c>
      <c r="CD112" s="5">
        <f>P_R[[#This Row],[40+]]-P_R[[#This Row],[41+]]</f>
        <v>2.2820000000000007E-2</v>
      </c>
      <c r="CE112" s="5">
        <f>P_R[[#This Row],[41+]]-P_R[[#This Row],[42+]]</f>
        <v>2.4799999999999989E-2</v>
      </c>
      <c r="CF112" s="5">
        <f>P_R[[#This Row],[42+]]-P_R[[#This Row],[43+]]</f>
        <v>2.3359999999999992E-2</v>
      </c>
      <c r="CG112" s="5">
        <f>P_R[[#This Row],[43+]]-P_R[[#This Row],[44+]]</f>
        <v>2.1860000000000018E-2</v>
      </c>
      <c r="CH112" s="5">
        <f>P_R[[#This Row],[44+]]-P_R[[#This Row],[45+]]</f>
        <v>2.0319999999999977E-2</v>
      </c>
      <c r="CI112" s="5">
        <f>P_R[[#This Row],[45+]]-P_R[[#This Row],[46+]]</f>
        <v>1.8780000000000019E-2</v>
      </c>
      <c r="CJ112" s="5">
        <f>P_R[[#This Row],[46+]]-P_R[[#This Row],[47+]]</f>
        <v>1.5169999999999989E-2</v>
      </c>
      <c r="CK112" s="5">
        <f>P_R[[#This Row],[47+]]-P_R[[#This Row],[48+]]</f>
        <v>1.5910000000000007E-2</v>
      </c>
      <c r="CL112" s="5">
        <f>P_R[[#This Row],[48+]]-P_R[[#This Row],[49+]]</f>
        <v>1.4429999999999998E-2</v>
      </c>
    </row>
    <row r="113" spans="1:90" x14ac:dyDescent="0.25">
      <c r="A113" s="10">
        <v>22400792</v>
      </c>
      <c r="B113" t="s">
        <v>248</v>
      </c>
      <c r="C113" t="s">
        <v>247</v>
      </c>
      <c r="D113" s="11">
        <v>0.8125</v>
      </c>
      <c r="E113" s="9" t="str">
        <f>HYPERLINK("https://www.nba.com/stats/player/1628969/boxscores-traditional", "Mikal Bridges")</f>
        <v>Mikal Bridges</v>
      </c>
      <c r="F113">
        <v>16.600000000000001</v>
      </c>
      <c r="G113" s="4">
        <v>4.923</v>
      </c>
      <c r="H113" s="3">
        <v>0.95994000000000002</v>
      </c>
      <c r="I113" s="3">
        <v>0.93822000000000005</v>
      </c>
      <c r="J113" s="3">
        <v>0.90988000000000002</v>
      </c>
      <c r="K113" s="3">
        <v>0.87285999999999997</v>
      </c>
      <c r="L113" s="3">
        <v>0.82381000000000004</v>
      </c>
      <c r="M113" s="3">
        <v>0.76729999999999998</v>
      </c>
      <c r="N113" s="3">
        <v>0.70194000000000001</v>
      </c>
      <c r="O113" s="3">
        <v>0.62929999999999997</v>
      </c>
      <c r="P113" s="3">
        <v>0.54776000000000002</v>
      </c>
      <c r="Q113" s="3">
        <v>0.46811999999999998</v>
      </c>
      <c r="R113" s="3">
        <v>0.38973999999999998</v>
      </c>
      <c r="S113" s="3">
        <v>0.31207000000000001</v>
      </c>
      <c r="T113" s="3">
        <v>0.24510000000000001</v>
      </c>
      <c r="U113" s="3">
        <v>0.18673000000000001</v>
      </c>
      <c r="V113" s="3">
        <v>0.13567000000000001</v>
      </c>
      <c r="W113" s="3">
        <v>9.6799999999999997E-2</v>
      </c>
      <c r="X113" s="3">
        <v>6.6809999999999994E-2</v>
      </c>
      <c r="Y113" s="3">
        <v>4.3630000000000002E-2</v>
      </c>
      <c r="Z113" s="3">
        <v>2.8070000000000001E-2</v>
      </c>
      <c r="AA113" s="3">
        <v>1.7430000000000001E-2</v>
      </c>
      <c r="AB113" s="3">
        <v>1.017E-2</v>
      </c>
      <c r="AC113" s="3">
        <v>5.8700000000000002E-3</v>
      </c>
      <c r="AD113" s="3">
        <v>3.2599999999999999E-3</v>
      </c>
      <c r="AE113" s="3">
        <v>1.6900000000000001E-3</v>
      </c>
      <c r="AF113" s="3">
        <v>8.7000000000000001E-4</v>
      </c>
      <c r="AG113" s="3">
        <v>4.2999999999999999E-4</v>
      </c>
      <c r="AH113" s="3">
        <v>2.1000000000000001E-4</v>
      </c>
      <c r="AI113" s="3">
        <v>9.0000000000000006E-5</v>
      </c>
      <c r="AJ113" s="3">
        <v>4.0000000000000003E-5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2.1719999999999962E-2</v>
      </c>
      <c r="AY113" s="5">
        <f>P_R[[#This Row],[9+]]-P_R[[#This Row],[10+]]</f>
        <v>2.8340000000000032E-2</v>
      </c>
      <c r="AZ113" s="5">
        <f>P_R[[#This Row],[10+]]-P_R[[#This Row],[11+]]</f>
        <v>3.7020000000000053E-2</v>
      </c>
      <c r="BA113" s="5">
        <f>P_R[[#This Row],[11+]]-P_R[[#This Row],[12+]]</f>
        <v>4.9049999999999927E-2</v>
      </c>
      <c r="BB113" s="5">
        <f>P_R[[#This Row],[12+]]-P_R[[#This Row],[13+]]</f>
        <v>5.651000000000006E-2</v>
      </c>
      <c r="BC113" s="5">
        <f>P_R[[#This Row],[13+]]-P_R[[#This Row],[14+]]</f>
        <v>6.5359999999999974E-2</v>
      </c>
      <c r="BD113" s="5">
        <f>P_R[[#This Row],[14+]]-P_R[[#This Row],[15+]]</f>
        <v>7.2640000000000038E-2</v>
      </c>
      <c r="BE113" s="5">
        <f>P_R[[#This Row],[15+]]-P_R[[#This Row],[16+]]</f>
        <v>8.1539999999999946E-2</v>
      </c>
      <c r="BF113" s="5">
        <f>P_R[[#This Row],[16+]]-P_R[[#This Row],[17+]]</f>
        <v>7.9640000000000044E-2</v>
      </c>
      <c r="BG113" s="5">
        <f>P_R[[#This Row],[17+]]-P_R[[#This Row],[18+]]</f>
        <v>7.8380000000000005E-2</v>
      </c>
      <c r="BH113" s="5">
        <f>P_R[[#This Row],[18+]]-P_R[[#This Row],[19+]]</f>
        <v>7.7669999999999961E-2</v>
      </c>
      <c r="BI113" s="5">
        <f>P_R[[#This Row],[19+]]-P_R[[#This Row],[20+]]</f>
        <v>6.6970000000000002E-2</v>
      </c>
      <c r="BJ113" s="5">
        <f>P_R[[#This Row],[20+]]-P_R[[#This Row],[21+]]</f>
        <v>5.8370000000000005E-2</v>
      </c>
      <c r="BK113" s="5">
        <f>P_R[[#This Row],[21+]]-P_R[[#This Row],[22+]]</f>
        <v>5.1059999999999994E-2</v>
      </c>
      <c r="BL113" s="5">
        <f>P_R[[#This Row],[22+]]-P_R[[#This Row],[23+]]</f>
        <v>3.8870000000000016E-2</v>
      </c>
      <c r="BM113" s="5">
        <f>P_R[[#This Row],[23+]]-P_R[[#This Row],[24+]]</f>
        <v>2.9990000000000003E-2</v>
      </c>
      <c r="BN113" s="5">
        <f>P_R[[#This Row],[24+]]-P_R[[#This Row],[25+]]</f>
        <v>2.3179999999999992E-2</v>
      </c>
      <c r="BO113" s="5">
        <f>P_R[[#This Row],[25+]]-P_R[[#This Row],[26+]]</f>
        <v>1.5560000000000001E-2</v>
      </c>
      <c r="BP113" s="5">
        <f>P_R[[#This Row],[26+]]-P_R[[#This Row],[27+]]</f>
        <v>1.064E-2</v>
      </c>
      <c r="BQ113" s="5">
        <f>P_R[[#This Row],[27+]]-P_R[[#This Row],[28+]]</f>
        <v>7.2600000000000008E-3</v>
      </c>
      <c r="BR113" s="5">
        <f>P_R[[#This Row],[28+]]-P_R[[#This Row],[29+]]</f>
        <v>4.3E-3</v>
      </c>
      <c r="BS113" s="5">
        <f>P_R[[#This Row],[29+]]-P_R[[#This Row],[30+]]</f>
        <v>2.6100000000000003E-3</v>
      </c>
      <c r="BT113" s="5">
        <f>P_R[[#This Row],[30+]]-P_R[[#This Row],[31+]]</f>
        <v>1.5699999999999998E-3</v>
      </c>
      <c r="BU113" s="5">
        <f>P_R[[#This Row],[31+]]-P_R[[#This Row],[32+]]</f>
        <v>8.2000000000000009E-4</v>
      </c>
      <c r="BV113" s="5">
        <f>P_R[[#This Row],[32+]]-P_R[[#This Row],[33+]]</f>
        <v>4.4000000000000002E-4</v>
      </c>
      <c r="BW113" s="5">
        <f>P_R[[#This Row],[33+]]-P_R[[#This Row],[34+]]</f>
        <v>2.1999999999999998E-4</v>
      </c>
      <c r="BX113" s="5">
        <f>P_R[[#This Row],[34+]]-P_R[[#This Row],[35+]]</f>
        <v>1.2E-4</v>
      </c>
      <c r="BY113" s="5">
        <f>P_R[[#This Row],[35+]]-P_R[[#This Row],[36+]]</f>
        <v>5.0000000000000002E-5</v>
      </c>
      <c r="BZ113" s="5">
        <f>P_R[[#This Row],[36+]]-P_R[[#This Row],[37+]]</f>
        <v>4.0000000000000003E-5</v>
      </c>
      <c r="CA113" s="5">
        <f>P_R[[#This Row],[37+]]-P_R[[#This Row],[38+]]</f>
        <v>0</v>
      </c>
      <c r="CB113" s="5">
        <f>P_R[[#This Row],[38+]]-P_R[[#This Row],[39+]]</f>
        <v>0</v>
      </c>
      <c r="CC113" s="5">
        <f>P_R[[#This Row],[39+]]-P_R[[#This Row],[40+]]</f>
        <v>0</v>
      </c>
      <c r="CD113" s="5">
        <f>P_R[[#This Row],[40+]]-P_R[[#This Row],[41+]]</f>
        <v>0</v>
      </c>
      <c r="CE113" s="5">
        <f>P_R[[#This Row],[41+]]-P_R[[#This Row],[42+]]</f>
        <v>0</v>
      </c>
      <c r="CF113" s="5">
        <f>P_R[[#This Row],[42+]]-P_R[[#This Row],[43+]]</f>
        <v>0</v>
      </c>
      <c r="CG113" s="5">
        <f>P_R[[#This Row],[43+]]-P_R[[#This Row],[44+]]</f>
        <v>0</v>
      </c>
      <c r="CH113" s="5">
        <f>P_R[[#This Row],[44+]]-P_R[[#This Row],[45+]]</f>
        <v>0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22400792</v>
      </c>
      <c r="B114" t="s">
        <v>248</v>
      </c>
      <c r="C114" t="s">
        <v>247</v>
      </c>
      <c r="D114" s="11">
        <v>0.8125</v>
      </c>
      <c r="E114" s="9" t="str">
        <f>HYPERLINK("https://www.nba.com/stats/player/1630173/boxscores-traditional", "Precious Achiuwa")</f>
        <v>Precious Achiuwa</v>
      </c>
      <c r="F114">
        <v>20.6</v>
      </c>
      <c r="G114" s="4">
        <v>9.0020000000000007</v>
      </c>
      <c r="H114" s="3">
        <v>0.91923999999999995</v>
      </c>
      <c r="I114" s="3">
        <v>0.90146999999999999</v>
      </c>
      <c r="J114" s="3">
        <v>0.88100000000000001</v>
      </c>
      <c r="K114" s="3">
        <v>0.85768999999999995</v>
      </c>
      <c r="L114" s="3">
        <v>0.83147000000000004</v>
      </c>
      <c r="M114" s="3">
        <v>0.79954999999999998</v>
      </c>
      <c r="N114" s="3">
        <v>0.76729999999999998</v>
      </c>
      <c r="O114" s="3">
        <v>0.73236999999999997</v>
      </c>
      <c r="P114" s="3">
        <v>0.69496999999999998</v>
      </c>
      <c r="Q114" s="3">
        <v>0.65542</v>
      </c>
      <c r="R114" s="3">
        <v>0.61409000000000002</v>
      </c>
      <c r="S114" s="3">
        <v>0.57142000000000004</v>
      </c>
      <c r="T114" s="3">
        <v>0.52790000000000004</v>
      </c>
      <c r="U114" s="3">
        <v>0.48404999999999998</v>
      </c>
      <c r="V114" s="3">
        <v>0.43643999999999999</v>
      </c>
      <c r="W114" s="3">
        <v>0.39357999999999999</v>
      </c>
      <c r="X114" s="3">
        <v>0.35197000000000001</v>
      </c>
      <c r="Y114" s="3">
        <v>0.31207000000000001</v>
      </c>
      <c r="Z114" s="3">
        <v>0.27424999999999999</v>
      </c>
      <c r="AA114" s="3">
        <v>0.23885000000000001</v>
      </c>
      <c r="AB114" s="3">
        <v>0.20610999999999999</v>
      </c>
      <c r="AC114" s="3">
        <v>0.17619000000000001</v>
      </c>
      <c r="AD114" s="3">
        <v>0.14917</v>
      </c>
      <c r="AE114" s="3">
        <v>0.12302</v>
      </c>
      <c r="AF114" s="3">
        <v>0.10204000000000001</v>
      </c>
      <c r="AG114" s="3">
        <v>8.3790000000000003E-2</v>
      </c>
      <c r="AH114" s="3">
        <v>6.8110000000000004E-2</v>
      </c>
      <c r="AI114" s="3">
        <v>5.4800000000000001E-2</v>
      </c>
      <c r="AJ114" s="3">
        <v>4.3630000000000002E-2</v>
      </c>
      <c r="AK114" s="3">
        <v>3.4380000000000001E-2</v>
      </c>
      <c r="AL114" s="3">
        <v>2.6800000000000001E-2</v>
      </c>
      <c r="AM114" s="3">
        <v>2.068E-2</v>
      </c>
      <c r="AN114" s="3">
        <v>1.5389999999999999E-2</v>
      </c>
      <c r="AO114" s="3">
        <v>1.1599999999999999E-2</v>
      </c>
      <c r="AP114" s="3">
        <v>8.6599999999999993E-3</v>
      </c>
      <c r="AQ114" s="3">
        <v>6.3899999999999998E-3</v>
      </c>
      <c r="AR114" s="3">
        <v>4.6600000000000001E-3</v>
      </c>
      <c r="AS114" s="3">
        <v>3.3600000000000001E-3</v>
      </c>
      <c r="AT114" s="3">
        <v>2.3999999999999998E-3</v>
      </c>
      <c r="AU114" s="3">
        <v>1.6900000000000001E-3</v>
      </c>
      <c r="AV114" s="3">
        <v>1.1800000000000001E-3</v>
      </c>
      <c r="AW114" s="3">
        <v>8.1999999999999998E-4</v>
      </c>
      <c r="AX114" s="5">
        <f>P_R[[#This Row],[8+]]-P_R[[#This Row],[9+]]</f>
        <v>1.7769999999999953E-2</v>
      </c>
      <c r="AY114" s="5">
        <f>P_R[[#This Row],[9+]]-P_R[[#This Row],[10+]]</f>
        <v>2.0469999999999988E-2</v>
      </c>
      <c r="AZ114" s="5">
        <f>P_R[[#This Row],[10+]]-P_R[[#This Row],[11+]]</f>
        <v>2.3310000000000053E-2</v>
      </c>
      <c r="BA114" s="5">
        <f>P_R[[#This Row],[11+]]-P_R[[#This Row],[12+]]</f>
        <v>2.621999999999991E-2</v>
      </c>
      <c r="BB114" s="5">
        <f>P_R[[#This Row],[12+]]-P_R[[#This Row],[13+]]</f>
        <v>3.1920000000000059E-2</v>
      </c>
      <c r="BC114" s="5">
        <f>P_R[[#This Row],[13+]]-P_R[[#This Row],[14+]]</f>
        <v>3.2250000000000001E-2</v>
      </c>
      <c r="BD114" s="5">
        <f>P_R[[#This Row],[14+]]-P_R[[#This Row],[15+]]</f>
        <v>3.4930000000000017E-2</v>
      </c>
      <c r="BE114" s="5">
        <f>P_R[[#This Row],[15+]]-P_R[[#This Row],[16+]]</f>
        <v>3.7399999999999989E-2</v>
      </c>
      <c r="BF114" s="5">
        <f>P_R[[#This Row],[16+]]-P_R[[#This Row],[17+]]</f>
        <v>3.9549999999999974E-2</v>
      </c>
      <c r="BG114" s="5">
        <f>P_R[[#This Row],[17+]]-P_R[[#This Row],[18+]]</f>
        <v>4.1329999999999978E-2</v>
      </c>
      <c r="BH114" s="5">
        <f>P_R[[#This Row],[18+]]-P_R[[#This Row],[19+]]</f>
        <v>4.2669999999999986E-2</v>
      </c>
      <c r="BI114" s="5">
        <f>P_R[[#This Row],[19+]]-P_R[[#This Row],[20+]]</f>
        <v>4.3520000000000003E-2</v>
      </c>
      <c r="BJ114" s="5">
        <f>P_R[[#This Row],[20+]]-P_R[[#This Row],[21+]]</f>
        <v>4.3850000000000056E-2</v>
      </c>
      <c r="BK114" s="5">
        <f>P_R[[#This Row],[21+]]-P_R[[#This Row],[22+]]</f>
        <v>4.7609999999999986E-2</v>
      </c>
      <c r="BL114" s="5">
        <f>P_R[[#This Row],[22+]]-P_R[[#This Row],[23+]]</f>
        <v>4.2860000000000009E-2</v>
      </c>
      <c r="BM114" s="5">
        <f>P_R[[#This Row],[23+]]-P_R[[#This Row],[24+]]</f>
        <v>4.160999999999998E-2</v>
      </c>
      <c r="BN114" s="5">
        <f>P_R[[#This Row],[24+]]-P_R[[#This Row],[25+]]</f>
        <v>3.9899999999999991E-2</v>
      </c>
      <c r="BO114" s="5">
        <f>P_R[[#This Row],[25+]]-P_R[[#This Row],[26+]]</f>
        <v>3.782000000000002E-2</v>
      </c>
      <c r="BP114" s="5">
        <f>P_R[[#This Row],[26+]]-P_R[[#This Row],[27+]]</f>
        <v>3.5399999999999987E-2</v>
      </c>
      <c r="BQ114" s="5">
        <f>P_R[[#This Row],[27+]]-P_R[[#This Row],[28+]]</f>
        <v>3.2740000000000019E-2</v>
      </c>
      <c r="BR114" s="5">
        <f>P_R[[#This Row],[28+]]-P_R[[#This Row],[29+]]</f>
        <v>2.9919999999999974E-2</v>
      </c>
      <c r="BS114" s="5">
        <f>P_R[[#This Row],[29+]]-P_R[[#This Row],[30+]]</f>
        <v>2.7020000000000016E-2</v>
      </c>
      <c r="BT114" s="5">
        <f>P_R[[#This Row],[30+]]-P_R[[#This Row],[31+]]</f>
        <v>2.6149999999999993E-2</v>
      </c>
      <c r="BU114" s="5">
        <f>P_R[[#This Row],[31+]]-P_R[[#This Row],[32+]]</f>
        <v>2.0979999999999999E-2</v>
      </c>
      <c r="BV114" s="5">
        <f>P_R[[#This Row],[32+]]-P_R[[#This Row],[33+]]</f>
        <v>1.8250000000000002E-2</v>
      </c>
      <c r="BW114" s="5">
        <f>P_R[[#This Row],[33+]]-P_R[[#This Row],[34+]]</f>
        <v>1.5679999999999999E-2</v>
      </c>
      <c r="BX114" s="5">
        <f>P_R[[#This Row],[34+]]-P_R[[#This Row],[35+]]</f>
        <v>1.3310000000000002E-2</v>
      </c>
      <c r="BY114" s="5">
        <f>P_R[[#This Row],[35+]]-P_R[[#This Row],[36+]]</f>
        <v>1.1169999999999999E-2</v>
      </c>
      <c r="BZ114" s="5">
        <f>P_R[[#This Row],[36+]]-P_R[[#This Row],[37+]]</f>
        <v>9.2500000000000013E-3</v>
      </c>
      <c r="CA114" s="5">
        <f>P_R[[#This Row],[37+]]-P_R[[#This Row],[38+]]</f>
        <v>7.5799999999999999E-3</v>
      </c>
      <c r="CB114" s="5">
        <f>P_R[[#This Row],[38+]]-P_R[[#This Row],[39+]]</f>
        <v>6.1200000000000004E-3</v>
      </c>
      <c r="CC114" s="5">
        <f>P_R[[#This Row],[39+]]-P_R[[#This Row],[40+]]</f>
        <v>5.2900000000000013E-3</v>
      </c>
      <c r="CD114" s="5">
        <f>P_R[[#This Row],[40+]]-P_R[[#This Row],[41+]]</f>
        <v>3.79E-3</v>
      </c>
      <c r="CE114" s="5">
        <f>P_R[[#This Row],[41+]]-P_R[[#This Row],[42+]]</f>
        <v>2.9399999999999999E-3</v>
      </c>
      <c r="CF114" s="5">
        <f>P_R[[#This Row],[42+]]-P_R[[#This Row],[43+]]</f>
        <v>2.2699999999999994E-3</v>
      </c>
      <c r="CG114" s="5">
        <f>P_R[[#This Row],[43+]]-P_R[[#This Row],[44+]]</f>
        <v>1.7299999999999998E-3</v>
      </c>
      <c r="CH114" s="5">
        <f>P_R[[#This Row],[44+]]-P_R[[#This Row],[45+]]</f>
        <v>1.2999999999999999E-3</v>
      </c>
      <c r="CI114" s="5">
        <f>P_R[[#This Row],[45+]]-P_R[[#This Row],[46+]]</f>
        <v>9.6000000000000035E-4</v>
      </c>
      <c r="CJ114" s="5">
        <f>P_R[[#This Row],[46+]]-P_R[[#This Row],[47+]]</f>
        <v>7.0999999999999969E-4</v>
      </c>
      <c r="CK114" s="5">
        <f>P_R[[#This Row],[47+]]-P_R[[#This Row],[48+]]</f>
        <v>5.1000000000000004E-4</v>
      </c>
      <c r="CL114" s="5">
        <f>P_R[[#This Row],[48+]]-P_R[[#This Row],[49+]]</f>
        <v>3.6000000000000008E-4</v>
      </c>
    </row>
    <row r="115" spans="1:90" x14ac:dyDescent="0.25">
      <c r="A115" s="10">
        <v>22400792</v>
      </c>
      <c r="B115" t="s">
        <v>248</v>
      </c>
      <c r="C115" t="s">
        <v>247</v>
      </c>
      <c r="D115" s="11">
        <v>0.8125</v>
      </c>
      <c r="E115" s="9" t="str">
        <f>HYPERLINK("https://www.nba.com/stats/player/1630579/boxscores-traditional", "Jericho Sims")</f>
        <v>Jericho Sims</v>
      </c>
      <c r="F115">
        <v>10.8</v>
      </c>
      <c r="G115" s="4">
        <v>3.7629999999999999</v>
      </c>
      <c r="H115" s="3">
        <v>0.77034999999999998</v>
      </c>
      <c r="I115" s="3">
        <v>0.68439000000000005</v>
      </c>
      <c r="J115" s="3">
        <v>0.58316999999999997</v>
      </c>
      <c r="K115" s="3">
        <v>0.48005999999999999</v>
      </c>
      <c r="L115" s="3">
        <v>0.37447999999999998</v>
      </c>
      <c r="M115" s="3">
        <v>0.28095999999999999</v>
      </c>
      <c r="N115" s="3">
        <v>0.19766</v>
      </c>
      <c r="O115" s="3">
        <v>0.13136</v>
      </c>
      <c r="P115" s="3">
        <v>8.3790000000000003E-2</v>
      </c>
      <c r="Q115" s="3">
        <v>4.947E-2</v>
      </c>
      <c r="R115" s="3">
        <v>2.8070000000000001E-2</v>
      </c>
      <c r="S115" s="3">
        <v>1.4630000000000001E-2</v>
      </c>
      <c r="T115" s="3">
        <v>7.3400000000000002E-3</v>
      </c>
      <c r="U115" s="3">
        <v>3.3600000000000001E-3</v>
      </c>
      <c r="V115" s="3">
        <v>1.4400000000000001E-3</v>
      </c>
      <c r="W115" s="3">
        <v>5.9999999999999995E-4</v>
      </c>
      <c r="X115" s="3">
        <v>2.2000000000000001E-4</v>
      </c>
      <c r="Y115" s="3">
        <v>8.0000000000000007E-5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P_R[[#This Row],[8+]]-P_R[[#This Row],[9+]]</f>
        <v>8.5959999999999925E-2</v>
      </c>
      <c r="AY115" s="5">
        <f>P_R[[#This Row],[9+]]-P_R[[#This Row],[10+]]</f>
        <v>0.10122000000000009</v>
      </c>
      <c r="AZ115" s="5">
        <f>P_R[[#This Row],[10+]]-P_R[[#This Row],[11+]]</f>
        <v>0.10310999999999998</v>
      </c>
      <c r="BA115" s="5">
        <f>P_R[[#This Row],[11+]]-P_R[[#This Row],[12+]]</f>
        <v>0.10558000000000001</v>
      </c>
      <c r="BB115" s="5">
        <f>P_R[[#This Row],[12+]]-P_R[[#This Row],[13+]]</f>
        <v>9.3519999999999992E-2</v>
      </c>
      <c r="BC115" s="5">
        <f>P_R[[#This Row],[13+]]-P_R[[#This Row],[14+]]</f>
        <v>8.3299999999999985E-2</v>
      </c>
      <c r="BD115" s="5">
        <f>P_R[[#This Row],[14+]]-P_R[[#This Row],[15+]]</f>
        <v>6.6299999999999998E-2</v>
      </c>
      <c r="BE115" s="5">
        <f>P_R[[#This Row],[15+]]-P_R[[#This Row],[16+]]</f>
        <v>4.7570000000000001E-2</v>
      </c>
      <c r="BF115" s="5">
        <f>P_R[[#This Row],[16+]]-P_R[[#This Row],[17+]]</f>
        <v>3.4320000000000003E-2</v>
      </c>
      <c r="BG115" s="5">
        <f>P_R[[#This Row],[17+]]-P_R[[#This Row],[18+]]</f>
        <v>2.1399999999999999E-2</v>
      </c>
      <c r="BH115" s="5">
        <f>P_R[[#This Row],[18+]]-P_R[[#This Row],[19+]]</f>
        <v>1.3440000000000001E-2</v>
      </c>
      <c r="BI115" s="5">
        <f>P_R[[#This Row],[19+]]-P_R[[#This Row],[20+]]</f>
        <v>7.2900000000000005E-3</v>
      </c>
      <c r="BJ115" s="5">
        <f>P_R[[#This Row],[20+]]-P_R[[#This Row],[21+]]</f>
        <v>3.98E-3</v>
      </c>
      <c r="BK115" s="5">
        <f>P_R[[#This Row],[21+]]-P_R[[#This Row],[22+]]</f>
        <v>1.92E-3</v>
      </c>
      <c r="BL115" s="5">
        <f>P_R[[#This Row],[22+]]-P_R[[#This Row],[23+]]</f>
        <v>8.4000000000000014E-4</v>
      </c>
      <c r="BM115" s="5">
        <f>P_R[[#This Row],[23+]]-P_R[[#This Row],[24+]]</f>
        <v>3.7999999999999991E-4</v>
      </c>
      <c r="BN115" s="5">
        <f>P_R[[#This Row],[24+]]-P_R[[#This Row],[25+]]</f>
        <v>1.3999999999999999E-4</v>
      </c>
      <c r="BO115" s="5">
        <f>P_R[[#This Row],[25+]]-P_R[[#This Row],[26+]]</f>
        <v>8.0000000000000007E-5</v>
      </c>
      <c r="BP115" s="5">
        <f>P_R[[#This Row],[26+]]-P_R[[#This Row],[27+]]</f>
        <v>0</v>
      </c>
      <c r="BQ115" s="5">
        <f>P_R[[#This Row],[27+]]-P_R[[#This Row],[28+]]</f>
        <v>0</v>
      </c>
      <c r="BR115" s="5">
        <f>P_R[[#This Row],[28+]]-P_R[[#This Row],[29+]]</f>
        <v>0</v>
      </c>
      <c r="BS115" s="5">
        <f>P_R[[#This Row],[29+]]-P_R[[#This Row],[30+]]</f>
        <v>0</v>
      </c>
      <c r="BT115" s="5">
        <f>P_R[[#This Row],[30+]]-P_R[[#This Row],[31+]]</f>
        <v>0</v>
      </c>
      <c r="BU115" s="5">
        <f>P_R[[#This Row],[31+]]-P_R[[#This Row],[32+]]</f>
        <v>0</v>
      </c>
      <c r="BV115" s="5">
        <f>P_R[[#This Row],[32+]]-P_R[[#This Row],[33+]]</f>
        <v>0</v>
      </c>
      <c r="BW115" s="5">
        <f>P_R[[#This Row],[33+]]-P_R[[#This Row],[34+]]</f>
        <v>0</v>
      </c>
      <c r="BX115" s="5">
        <f>P_R[[#This Row],[34+]]-P_R[[#This Row],[35+]]</f>
        <v>0</v>
      </c>
      <c r="BY115" s="5">
        <f>P_R[[#This Row],[35+]]-P_R[[#This Row],[36+]]</f>
        <v>0</v>
      </c>
      <c r="BZ115" s="5">
        <f>P_R[[#This Row],[36+]]-P_R[[#This Row],[37+]]</f>
        <v>0</v>
      </c>
      <c r="CA115" s="5">
        <f>P_R[[#This Row],[37+]]-P_R[[#This Row],[38+]]</f>
        <v>0</v>
      </c>
      <c r="CB115" s="5">
        <f>P_R[[#This Row],[38+]]-P_R[[#This Row],[39+]]</f>
        <v>0</v>
      </c>
      <c r="CC115" s="5">
        <f>P_R[[#This Row],[39+]]-P_R[[#This Row],[40+]]</f>
        <v>0</v>
      </c>
      <c r="CD115" s="5">
        <f>P_R[[#This Row],[40+]]-P_R[[#This Row],[41+]]</f>
        <v>0</v>
      </c>
      <c r="CE115" s="5">
        <f>P_R[[#This Row],[41+]]-P_R[[#This Row],[42+]]</f>
        <v>0</v>
      </c>
      <c r="CF115" s="5">
        <f>P_R[[#This Row],[42+]]-P_R[[#This Row],[43+]]</f>
        <v>0</v>
      </c>
      <c r="CG115" s="5">
        <f>P_R[[#This Row],[43+]]-P_R[[#This Row],[44+]]</f>
        <v>0</v>
      </c>
      <c r="CH115" s="5">
        <f>P_R[[#This Row],[44+]]-P_R[[#This Row],[45+]]</f>
        <v>0</v>
      </c>
      <c r="CI115" s="5">
        <f>P_R[[#This Row],[45+]]-P_R[[#This Row],[46+]]</f>
        <v>0</v>
      </c>
      <c r="CJ115" s="5">
        <f>P_R[[#This Row],[46+]]-P_R[[#This Row],[47+]]</f>
        <v>0</v>
      </c>
      <c r="CK115" s="5">
        <f>P_R[[#This Row],[47+]]-P_R[[#This Row],[48+]]</f>
        <v>0</v>
      </c>
      <c r="CL115" s="5">
        <f>P_R[[#This Row],[48+]]-P_R[[#This Row],[49+]]</f>
        <v>0</v>
      </c>
    </row>
    <row r="116" spans="1:90" x14ac:dyDescent="0.25">
      <c r="A116" s="10">
        <v>22400792</v>
      </c>
      <c r="B116" t="s">
        <v>248</v>
      </c>
      <c r="C116" t="s">
        <v>247</v>
      </c>
      <c r="D116" s="11">
        <v>0.8125</v>
      </c>
      <c r="E116" s="9" t="str">
        <f>HYPERLINK("https://www.nba.com/stats/player/1626166/boxscores-traditional", "Cameron Payne")</f>
        <v>Cameron Payne</v>
      </c>
      <c r="F116">
        <v>10.199999999999999</v>
      </c>
      <c r="G116" s="4">
        <v>3.4289999999999998</v>
      </c>
      <c r="H116" s="3">
        <v>0.73890999999999996</v>
      </c>
      <c r="I116" s="3">
        <v>0.63683000000000001</v>
      </c>
      <c r="J116" s="3">
        <v>0.52392000000000005</v>
      </c>
      <c r="K116" s="3">
        <v>0.40905000000000002</v>
      </c>
      <c r="L116" s="3">
        <v>0.30153000000000002</v>
      </c>
      <c r="M116" s="3">
        <v>0.20610999999999999</v>
      </c>
      <c r="N116" s="3">
        <v>0.13350000000000001</v>
      </c>
      <c r="O116" s="3">
        <v>8.0759999999999998E-2</v>
      </c>
      <c r="P116" s="3">
        <v>4.5510000000000002E-2</v>
      </c>
      <c r="Q116" s="3">
        <v>2.385E-2</v>
      </c>
      <c r="R116" s="3">
        <v>1.1599999999999999E-2</v>
      </c>
      <c r="S116" s="3">
        <v>5.0800000000000003E-3</v>
      </c>
      <c r="T116" s="3">
        <v>2.1199999999999999E-3</v>
      </c>
      <c r="U116" s="3">
        <v>8.1999999999999998E-4</v>
      </c>
      <c r="V116" s="3">
        <v>2.9E-4</v>
      </c>
      <c r="W116" s="3">
        <v>1E-4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P_R[[#This Row],[8+]]-P_R[[#This Row],[9+]]</f>
        <v>0.10207999999999995</v>
      </c>
      <c r="AY116" s="5">
        <f>P_R[[#This Row],[9+]]-P_R[[#This Row],[10+]]</f>
        <v>0.11290999999999995</v>
      </c>
      <c r="AZ116" s="5">
        <f>P_R[[#This Row],[10+]]-P_R[[#This Row],[11+]]</f>
        <v>0.11487000000000003</v>
      </c>
      <c r="BA116" s="5">
        <f>P_R[[#This Row],[11+]]-P_R[[#This Row],[12+]]</f>
        <v>0.10752</v>
      </c>
      <c r="BB116" s="5">
        <f>P_R[[#This Row],[12+]]-P_R[[#This Row],[13+]]</f>
        <v>9.5420000000000033E-2</v>
      </c>
      <c r="BC116" s="5">
        <f>P_R[[#This Row],[13+]]-P_R[[#This Row],[14+]]</f>
        <v>7.260999999999998E-2</v>
      </c>
      <c r="BD116" s="5">
        <f>P_R[[#This Row],[14+]]-P_R[[#This Row],[15+]]</f>
        <v>5.2740000000000009E-2</v>
      </c>
      <c r="BE116" s="5">
        <f>P_R[[#This Row],[15+]]-P_R[[#This Row],[16+]]</f>
        <v>3.5249999999999997E-2</v>
      </c>
      <c r="BF116" s="5">
        <f>P_R[[#This Row],[16+]]-P_R[[#This Row],[17+]]</f>
        <v>2.1660000000000002E-2</v>
      </c>
      <c r="BG116" s="5">
        <f>P_R[[#This Row],[17+]]-P_R[[#This Row],[18+]]</f>
        <v>1.225E-2</v>
      </c>
      <c r="BH116" s="5">
        <f>P_R[[#This Row],[18+]]-P_R[[#This Row],[19+]]</f>
        <v>6.5199999999999989E-3</v>
      </c>
      <c r="BI116" s="5">
        <f>P_R[[#This Row],[19+]]-P_R[[#This Row],[20+]]</f>
        <v>2.9600000000000004E-3</v>
      </c>
      <c r="BJ116" s="5">
        <f>P_R[[#This Row],[20+]]-P_R[[#This Row],[21+]]</f>
        <v>1.2999999999999999E-3</v>
      </c>
      <c r="BK116" s="5">
        <f>P_R[[#This Row],[21+]]-P_R[[#This Row],[22+]]</f>
        <v>5.2999999999999998E-4</v>
      </c>
      <c r="BL116" s="5">
        <f>P_R[[#This Row],[22+]]-P_R[[#This Row],[23+]]</f>
        <v>1.9000000000000001E-4</v>
      </c>
      <c r="BM116" s="5">
        <f>P_R[[#This Row],[23+]]-P_R[[#This Row],[24+]]</f>
        <v>1E-4</v>
      </c>
      <c r="BN116" s="5">
        <f>P_R[[#This Row],[24+]]-P_R[[#This Row],[25+]]</f>
        <v>0</v>
      </c>
      <c r="BO116" s="5">
        <f>P_R[[#This Row],[25+]]-P_R[[#This Row],[26+]]</f>
        <v>0</v>
      </c>
      <c r="BP116" s="5">
        <f>P_R[[#This Row],[26+]]-P_R[[#This Row],[27+]]</f>
        <v>0</v>
      </c>
      <c r="BQ116" s="5">
        <f>P_R[[#This Row],[27+]]-P_R[[#This Row],[28+]]</f>
        <v>0</v>
      </c>
      <c r="BR116" s="5">
        <f>P_R[[#This Row],[28+]]-P_R[[#This Row],[29+]]</f>
        <v>0</v>
      </c>
      <c r="BS116" s="5">
        <f>P_R[[#This Row],[29+]]-P_R[[#This Row],[30+]]</f>
        <v>0</v>
      </c>
      <c r="BT116" s="5">
        <f>P_R[[#This Row],[30+]]-P_R[[#This Row],[31+]]</f>
        <v>0</v>
      </c>
      <c r="BU116" s="5">
        <f>P_R[[#This Row],[31+]]-P_R[[#This Row],[32+]]</f>
        <v>0</v>
      </c>
      <c r="BV116" s="5">
        <f>P_R[[#This Row],[32+]]-P_R[[#This Row],[33+]]</f>
        <v>0</v>
      </c>
      <c r="BW116" s="5">
        <f>P_R[[#This Row],[33+]]-P_R[[#This Row],[34+]]</f>
        <v>0</v>
      </c>
      <c r="BX116" s="5">
        <f>P_R[[#This Row],[34+]]-P_R[[#This Row],[35+]]</f>
        <v>0</v>
      </c>
      <c r="BY116" s="5">
        <f>P_R[[#This Row],[35+]]-P_R[[#This Row],[36+]]</f>
        <v>0</v>
      </c>
      <c r="BZ116" s="5">
        <f>P_R[[#This Row],[36+]]-P_R[[#This Row],[37+]]</f>
        <v>0</v>
      </c>
      <c r="CA116" s="5">
        <f>P_R[[#This Row],[37+]]-P_R[[#This Row],[38+]]</f>
        <v>0</v>
      </c>
      <c r="CB116" s="5">
        <f>P_R[[#This Row],[38+]]-P_R[[#This Row],[39+]]</f>
        <v>0</v>
      </c>
      <c r="CC116" s="5">
        <f>P_R[[#This Row],[39+]]-P_R[[#This Row],[40+]]</f>
        <v>0</v>
      </c>
      <c r="CD116" s="5">
        <f>P_R[[#This Row],[40+]]-P_R[[#This Row],[41+]]</f>
        <v>0</v>
      </c>
      <c r="CE116" s="5">
        <f>P_R[[#This Row],[41+]]-P_R[[#This Row],[42+]]</f>
        <v>0</v>
      </c>
      <c r="CF116" s="5">
        <f>P_R[[#This Row],[42+]]-P_R[[#This Row],[43+]]</f>
        <v>0</v>
      </c>
      <c r="CG116" s="5">
        <f>P_R[[#This Row],[43+]]-P_R[[#This Row],[44+]]</f>
        <v>0</v>
      </c>
      <c r="CH116" s="5">
        <f>P_R[[#This Row],[44+]]-P_R[[#This Row],[45+]]</f>
        <v>0</v>
      </c>
      <c r="CI116" s="5">
        <f>P_R[[#This Row],[45+]]-P_R[[#This Row],[46+]]</f>
        <v>0</v>
      </c>
      <c r="CJ116" s="5">
        <f>P_R[[#This Row],[46+]]-P_R[[#This Row],[47+]]</f>
        <v>0</v>
      </c>
      <c r="CK116" s="5">
        <f>P_R[[#This Row],[47+]]-P_R[[#This Row],[48+]]</f>
        <v>0</v>
      </c>
      <c r="CL116" s="5">
        <f>P_R[[#This Row],[48+]]-P_R[[#This Row],[49+]]</f>
        <v>0</v>
      </c>
    </row>
    <row r="117" spans="1:90" x14ac:dyDescent="0.25">
      <c r="A117" s="10">
        <v>22400792</v>
      </c>
      <c r="B117" t="s">
        <v>248</v>
      </c>
      <c r="C117" t="s">
        <v>247</v>
      </c>
      <c r="D117" s="11">
        <v>0.8125</v>
      </c>
      <c r="E117" s="9" t="str">
        <f>HYPERLINK("https://www.nba.com/stats/player/1630540/boxscores-traditional", "Miles McBride")</f>
        <v>Miles McBride</v>
      </c>
      <c r="F117">
        <v>10.8</v>
      </c>
      <c r="G117" s="4">
        <v>5.0359999999999996</v>
      </c>
      <c r="H117" s="3">
        <v>0.71226</v>
      </c>
      <c r="I117" s="3">
        <v>0.64058000000000004</v>
      </c>
      <c r="J117" s="3">
        <v>0.56355999999999995</v>
      </c>
      <c r="K117" s="3">
        <v>0.48404999999999998</v>
      </c>
      <c r="L117" s="3">
        <v>0.40516999999999997</v>
      </c>
      <c r="M117" s="3">
        <v>0.32996999999999999</v>
      </c>
      <c r="N117" s="3">
        <v>0.26108999999999999</v>
      </c>
      <c r="O117" s="3">
        <v>0.20327000000000001</v>
      </c>
      <c r="P117" s="3">
        <v>0.15151000000000001</v>
      </c>
      <c r="Q117" s="3">
        <v>0.10935</v>
      </c>
      <c r="R117" s="3">
        <v>7.6359999999999997E-2</v>
      </c>
      <c r="S117" s="3">
        <v>5.1549999999999999E-2</v>
      </c>
      <c r="T117" s="3">
        <v>3.3619999999999997E-2</v>
      </c>
      <c r="U117" s="3">
        <v>2.1180000000000001E-2</v>
      </c>
      <c r="V117" s="3">
        <v>1.321E-2</v>
      </c>
      <c r="W117" s="3">
        <v>7.7600000000000004E-3</v>
      </c>
      <c r="X117" s="3">
        <v>4.4000000000000003E-3</v>
      </c>
      <c r="Y117" s="3">
        <v>2.3999999999999998E-3</v>
      </c>
      <c r="Z117" s="3">
        <v>1.2600000000000001E-3</v>
      </c>
      <c r="AA117" s="3">
        <v>6.4000000000000005E-4</v>
      </c>
      <c r="AB117" s="3">
        <v>3.1E-4</v>
      </c>
      <c r="AC117" s="3">
        <v>1.4999999999999999E-4</v>
      </c>
      <c r="AD117" s="3">
        <v>6.9999999999999994E-5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7.1679999999999966E-2</v>
      </c>
      <c r="AY117" s="5">
        <f>P_R[[#This Row],[9+]]-P_R[[#This Row],[10+]]</f>
        <v>7.7020000000000088E-2</v>
      </c>
      <c r="AZ117" s="5">
        <f>P_R[[#This Row],[10+]]-P_R[[#This Row],[11+]]</f>
        <v>7.950999999999997E-2</v>
      </c>
      <c r="BA117" s="5">
        <f>P_R[[#This Row],[11+]]-P_R[[#This Row],[12+]]</f>
        <v>7.8880000000000006E-2</v>
      </c>
      <c r="BB117" s="5">
        <f>P_R[[#This Row],[12+]]-P_R[[#This Row],[13+]]</f>
        <v>7.5199999999999989E-2</v>
      </c>
      <c r="BC117" s="5">
        <f>P_R[[#This Row],[13+]]-P_R[[#This Row],[14+]]</f>
        <v>6.8879999999999997E-2</v>
      </c>
      <c r="BD117" s="5">
        <f>P_R[[#This Row],[14+]]-P_R[[#This Row],[15+]]</f>
        <v>5.7819999999999983E-2</v>
      </c>
      <c r="BE117" s="5">
        <f>P_R[[#This Row],[15+]]-P_R[[#This Row],[16+]]</f>
        <v>5.176E-2</v>
      </c>
      <c r="BF117" s="5">
        <f>P_R[[#This Row],[16+]]-P_R[[#This Row],[17+]]</f>
        <v>4.2160000000000003E-2</v>
      </c>
      <c r="BG117" s="5">
        <f>P_R[[#This Row],[17+]]-P_R[[#This Row],[18+]]</f>
        <v>3.2990000000000005E-2</v>
      </c>
      <c r="BH117" s="5">
        <f>P_R[[#This Row],[18+]]-P_R[[#This Row],[19+]]</f>
        <v>2.4809999999999999E-2</v>
      </c>
      <c r="BI117" s="5">
        <f>P_R[[#This Row],[19+]]-P_R[[#This Row],[20+]]</f>
        <v>1.7930000000000001E-2</v>
      </c>
      <c r="BJ117" s="5">
        <f>P_R[[#This Row],[20+]]-P_R[[#This Row],[21+]]</f>
        <v>1.2439999999999996E-2</v>
      </c>
      <c r="BK117" s="5">
        <f>P_R[[#This Row],[21+]]-P_R[[#This Row],[22+]]</f>
        <v>7.9700000000000014E-3</v>
      </c>
      <c r="BL117" s="5">
        <f>P_R[[#This Row],[22+]]-P_R[[#This Row],[23+]]</f>
        <v>5.4499999999999991E-3</v>
      </c>
      <c r="BM117" s="5">
        <f>P_R[[#This Row],[23+]]-P_R[[#This Row],[24+]]</f>
        <v>3.3600000000000001E-3</v>
      </c>
      <c r="BN117" s="5">
        <f>P_R[[#This Row],[24+]]-P_R[[#This Row],[25+]]</f>
        <v>2.0000000000000005E-3</v>
      </c>
      <c r="BO117" s="5">
        <f>P_R[[#This Row],[25+]]-P_R[[#This Row],[26+]]</f>
        <v>1.1399999999999997E-3</v>
      </c>
      <c r="BP117" s="5">
        <f>P_R[[#This Row],[26+]]-P_R[[#This Row],[27+]]</f>
        <v>6.2E-4</v>
      </c>
      <c r="BQ117" s="5">
        <f>P_R[[#This Row],[27+]]-P_R[[#This Row],[28+]]</f>
        <v>3.3000000000000005E-4</v>
      </c>
      <c r="BR117" s="5">
        <f>P_R[[#This Row],[28+]]-P_R[[#This Row],[29+]]</f>
        <v>1.6000000000000001E-4</v>
      </c>
      <c r="BS117" s="5">
        <f>P_R[[#This Row],[29+]]-P_R[[#This Row],[30+]]</f>
        <v>7.9999999999999993E-5</v>
      </c>
      <c r="BT117" s="5">
        <f>P_R[[#This Row],[30+]]-P_R[[#This Row],[31+]]</f>
        <v>6.9999999999999994E-5</v>
      </c>
      <c r="BU117" s="5">
        <f>P_R[[#This Row],[31+]]-P_R[[#This Row],[32+]]</f>
        <v>0</v>
      </c>
      <c r="BV117" s="5">
        <f>P_R[[#This Row],[32+]]-P_R[[#This Row],[33+]]</f>
        <v>0</v>
      </c>
      <c r="BW117" s="5">
        <f>P_R[[#This Row],[33+]]-P_R[[#This Row],[34+]]</f>
        <v>0</v>
      </c>
      <c r="BX117" s="5">
        <f>P_R[[#This Row],[34+]]-P_R[[#This Row],[35+]]</f>
        <v>0</v>
      </c>
      <c r="BY117" s="5">
        <f>P_R[[#This Row],[35+]]-P_R[[#This Row],[36+]]</f>
        <v>0</v>
      </c>
      <c r="BZ117" s="5">
        <f>P_R[[#This Row],[36+]]-P_R[[#This Row],[37+]]</f>
        <v>0</v>
      </c>
      <c r="CA117" s="5">
        <f>P_R[[#This Row],[37+]]-P_R[[#This Row],[38+]]</f>
        <v>0</v>
      </c>
      <c r="CB117" s="5">
        <f>P_R[[#This Row],[38+]]-P_R[[#This Row],[39+]]</f>
        <v>0</v>
      </c>
      <c r="CC117" s="5">
        <f>P_R[[#This Row],[39+]]-P_R[[#This Row],[40+]]</f>
        <v>0</v>
      </c>
      <c r="CD117" s="5">
        <f>P_R[[#This Row],[40+]]-P_R[[#This Row],[41+]]</f>
        <v>0</v>
      </c>
      <c r="CE117" s="5">
        <f>P_R[[#This Row],[41+]]-P_R[[#This Row],[42+]]</f>
        <v>0</v>
      </c>
      <c r="CF117" s="5">
        <f>P_R[[#This Row],[42+]]-P_R[[#This Row],[43+]]</f>
        <v>0</v>
      </c>
      <c r="CG117" s="5">
        <f>P_R[[#This Row],[43+]]-P_R[[#This Row],[44+]]</f>
        <v>0</v>
      </c>
      <c r="CH117" s="5">
        <f>P_R[[#This Row],[44+]]-P_R[[#This Row],[45+]]</f>
        <v>0</v>
      </c>
      <c r="CI117" s="5">
        <f>P_R[[#This Row],[45+]]-P_R[[#This Row],[46+]]</f>
        <v>0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22400793</v>
      </c>
      <c r="B118" t="s">
        <v>194</v>
      </c>
      <c r="C118" t="s">
        <v>261</v>
      </c>
      <c r="D118" s="11">
        <v>0.83333333333333337</v>
      </c>
      <c r="E118" s="9" t="str">
        <f>HYPERLINK("https://www.nba.com/stats/player/203507/boxscores-traditional", "Giannis Antetokounmpo")</f>
        <v>Giannis Antetokounmpo</v>
      </c>
      <c r="F118">
        <v>48.6</v>
      </c>
      <c r="G118" s="4">
        <v>4.0789999999999997</v>
      </c>
      <c r="H118" s="3">
        <v>1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1</v>
      </c>
      <c r="R118" s="3">
        <v>1</v>
      </c>
      <c r="S118" s="3">
        <v>1</v>
      </c>
      <c r="T118" s="3">
        <v>1</v>
      </c>
      <c r="U118" s="3">
        <v>1</v>
      </c>
      <c r="V118" s="3">
        <v>1</v>
      </c>
      <c r="W118" s="3">
        <v>1</v>
      </c>
      <c r="X118" s="3">
        <v>1</v>
      </c>
      <c r="Y118" s="3">
        <v>1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0.99992999999999999</v>
      </c>
      <c r="AH118" s="3">
        <v>0.99983</v>
      </c>
      <c r="AI118" s="3">
        <v>0.99956999999999996</v>
      </c>
      <c r="AJ118" s="3">
        <v>0.999</v>
      </c>
      <c r="AK118" s="3">
        <v>0.99773999999999996</v>
      </c>
      <c r="AL118" s="3">
        <v>0.99534</v>
      </c>
      <c r="AM118" s="3">
        <v>0.99060999999999999</v>
      </c>
      <c r="AN118" s="3">
        <v>0.98257000000000005</v>
      </c>
      <c r="AO118" s="3">
        <v>0.96855999999999998</v>
      </c>
      <c r="AP118" s="3">
        <v>0.94738</v>
      </c>
      <c r="AQ118" s="3">
        <v>0.91466000000000003</v>
      </c>
      <c r="AR118" s="3">
        <v>0.87075999999999998</v>
      </c>
      <c r="AS118" s="3">
        <v>0.81057000000000001</v>
      </c>
      <c r="AT118" s="3">
        <v>0.73890999999999996</v>
      </c>
      <c r="AU118" s="3">
        <v>0.65173000000000003</v>
      </c>
      <c r="AV118" s="3">
        <v>0.55962000000000001</v>
      </c>
      <c r="AW118" s="3">
        <v>0.46017000000000002</v>
      </c>
      <c r="AX118" s="5">
        <f>P_R[[#This Row],[8+]]-P_R[[#This Row],[9+]]</f>
        <v>0</v>
      </c>
      <c r="AY118" s="5">
        <f>P_R[[#This Row],[9+]]-P_R[[#This Row],[10+]]</f>
        <v>0</v>
      </c>
      <c r="AZ118" s="5">
        <f>P_R[[#This Row],[10+]]-P_R[[#This Row],[11+]]</f>
        <v>0</v>
      </c>
      <c r="BA118" s="5">
        <f>P_R[[#This Row],[11+]]-P_R[[#This Row],[12+]]</f>
        <v>0</v>
      </c>
      <c r="BB118" s="5">
        <f>P_R[[#This Row],[12+]]-P_R[[#This Row],[13+]]</f>
        <v>0</v>
      </c>
      <c r="BC118" s="5">
        <f>P_R[[#This Row],[13+]]-P_R[[#This Row],[14+]]</f>
        <v>0</v>
      </c>
      <c r="BD118" s="5">
        <f>P_R[[#This Row],[14+]]-P_R[[#This Row],[15+]]</f>
        <v>0</v>
      </c>
      <c r="BE118" s="5">
        <f>P_R[[#This Row],[15+]]-P_R[[#This Row],[16+]]</f>
        <v>0</v>
      </c>
      <c r="BF118" s="5">
        <f>P_R[[#This Row],[16+]]-P_R[[#This Row],[17+]]</f>
        <v>0</v>
      </c>
      <c r="BG118" s="5">
        <f>P_R[[#This Row],[17+]]-P_R[[#This Row],[18+]]</f>
        <v>0</v>
      </c>
      <c r="BH118" s="5">
        <f>P_R[[#This Row],[18+]]-P_R[[#This Row],[19+]]</f>
        <v>0</v>
      </c>
      <c r="BI118" s="5">
        <f>P_R[[#This Row],[19+]]-P_R[[#This Row],[20+]]</f>
        <v>0</v>
      </c>
      <c r="BJ118" s="5">
        <f>P_R[[#This Row],[20+]]-P_R[[#This Row],[21+]]</f>
        <v>0</v>
      </c>
      <c r="BK118" s="5">
        <f>P_R[[#This Row],[21+]]-P_R[[#This Row],[22+]]</f>
        <v>0</v>
      </c>
      <c r="BL118" s="5">
        <f>P_R[[#This Row],[22+]]-P_R[[#This Row],[23+]]</f>
        <v>0</v>
      </c>
      <c r="BM118" s="5">
        <f>P_R[[#This Row],[23+]]-P_R[[#This Row],[24+]]</f>
        <v>0</v>
      </c>
      <c r="BN118" s="5">
        <f>P_R[[#This Row],[24+]]-P_R[[#This Row],[25+]]</f>
        <v>0</v>
      </c>
      <c r="BO118" s="5">
        <f>P_R[[#This Row],[25+]]-P_R[[#This Row],[26+]]</f>
        <v>0</v>
      </c>
      <c r="BP118" s="5">
        <f>P_R[[#This Row],[26+]]-P_R[[#This Row],[27+]]</f>
        <v>0</v>
      </c>
      <c r="BQ118" s="5">
        <f>P_R[[#This Row],[27+]]-P_R[[#This Row],[28+]]</f>
        <v>0</v>
      </c>
      <c r="BR118" s="5">
        <f>P_R[[#This Row],[28+]]-P_R[[#This Row],[29+]]</f>
        <v>0</v>
      </c>
      <c r="BS118" s="5">
        <f>P_R[[#This Row],[29+]]-P_R[[#This Row],[30+]]</f>
        <v>0</v>
      </c>
      <c r="BT118" s="5">
        <f>P_R[[#This Row],[30+]]-P_R[[#This Row],[31+]]</f>
        <v>0</v>
      </c>
      <c r="BU118" s="5">
        <f>P_R[[#This Row],[31+]]-P_R[[#This Row],[32+]]</f>
        <v>0</v>
      </c>
      <c r="BV118" s="5">
        <f>P_R[[#This Row],[32+]]-P_R[[#This Row],[33+]]</f>
        <v>7.0000000000014495E-5</v>
      </c>
      <c r="BW118" s="5">
        <f>P_R[[#This Row],[33+]]-P_R[[#This Row],[34+]]</f>
        <v>9.9999999999988987E-5</v>
      </c>
      <c r="BX118" s="5">
        <f>P_R[[#This Row],[34+]]-P_R[[#This Row],[35+]]</f>
        <v>2.6000000000003798E-4</v>
      </c>
      <c r="BY118" s="5">
        <f>P_R[[#This Row],[35+]]-P_R[[#This Row],[36+]]</f>
        <v>5.6999999999995943E-4</v>
      </c>
      <c r="BZ118" s="5">
        <f>P_R[[#This Row],[36+]]-P_R[[#This Row],[37+]]</f>
        <v>1.2600000000000389E-3</v>
      </c>
      <c r="CA118" s="5">
        <f>P_R[[#This Row],[37+]]-P_R[[#This Row],[38+]]</f>
        <v>2.3999999999999577E-3</v>
      </c>
      <c r="CB118" s="5">
        <f>P_R[[#This Row],[38+]]-P_R[[#This Row],[39+]]</f>
        <v>4.730000000000012E-3</v>
      </c>
      <c r="CC118" s="5">
        <f>P_R[[#This Row],[39+]]-P_R[[#This Row],[40+]]</f>
        <v>8.0399999999999361E-3</v>
      </c>
      <c r="CD118" s="5">
        <f>P_R[[#This Row],[40+]]-P_R[[#This Row],[41+]]</f>
        <v>1.4010000000000078E-2</v>
      </c>
      <c r="CE118" s="5">
        <f>P_R[[#This Row],[41+]]-P_R[[#This Row],[42+]]</f>
        <v>2.1179999999999977E-2</v>
      </c>
      <c r="CF118" s="5">
        <f>P_R[[#This Row],[42+]]-P_R[[#This Row],[43+]]</f>
        <v>3.2719999999999971E-2</v>
      </c>
      <c r="CG118" s="5">
        <f>P_R[[#This Row],[43+]]-P_R[[#This Row],[44+]]</f>
        <v>4.390000000000005E-2</v>
      </c>
      <c r="CH118" s="5">
        <f>P_R[[#This Row],[44+]]-P_R[[#This Row],[45+]]</f>
        <v>6.0189999999999966E-2</v>
      </c>
      <c r="CI118" s="5">
        <f>P_R[[#This Row],[45+]]-P_R[[#This Row],[46+]]</f>
        <v>7.1660000000000057E-2</v>
      </c>
      <c r="CJ118" s="5">
        <f>P_R[[#This Row],[46+]]-P_R[[#This Row],[47+]]</f>
        <v>8.7179999999999924E-2</v>
      </c>
      <c r="CK118" s="5">
        <f>P_R[[#This Row],[47+]]-P_R[[#This Row],[48+]]</f>
        <v>9.2110000000000025E-2</v>
      </c>
      <c r="CL118" s="5">
        <f>P_R[[#This Row],[48+]]-P_R[[#This Row],[49+]]</f>
        <v>9.9449999999999983E-2</v>
      </c>
    </row>
    <row r="119" spans="1:90" x14ac:dyDescent="0.25">
      <c r="A119" s="10">
        <v>22400793</v>
      </c>
      <c r="B119" t="s">
        <v>194</v>
      </c>
      <c r="C119" t="s">
        <v>261</v>
      </c>
      <c r="D119" s="11">
        <v>0.83333333333333337</v>
      </c>
      <c r="E119" s="9" t="str">
        <f>HYPERLINK("https://www.nba.com/stats/player/1628398/boxscores-traditional", "Kyle Kuzma")</f>
        <v>Kyle Kuzma</v>
      </c>
      <c r="F119">
        <v>24.75</v>
      </c>
      <c r="G119" s="4">
        <v>5.117</v>
      </c>
      <c r="H119" s="3">
        <v>0.99946000000000002</v>
      </c>
      <c r="I119" s="3">
        <v>0.99895999999999996</v>
      </c>
      <c r="J119" s="3">
        <v>0.99800999999999995</v>
      </c>
      <c r="K119" s="3">
        <v>0.99643000000000004</v>
      </c>
      <c r="L119" s="3">
        <v>0.99360999999999999</v>
      </c>
      <c r="M119" s="3">
        <v>0.98928000000000005</v>
      </c>
      <c r="N119" s="3">
        <v>0.98214000000000001</v>
      </c>
      <c r="O119" s="3">
        <v>0.97192999999999996</v>
      </c>
      <c r="P119" s="3">
        <v>0.95637000000000005</v>
      </c>
      <c r="Q119" s="3">
        <v>0.93447999999999998</v>
      </c>
      <c r="R119" s="3">
        <v>0.90658000000000005</v>
      </c>
      <c r="S119" s="3">
        <v>0.86863999999999997</v>
      </c>
      <c r="T119" s="3">
        <v>0.82381000000000004</v>
      </c>
      <c r="U119" s="3">
        <v>0.76729999999999998</v>
      </c>
      <c r="V119" s="3">
        <v>0.70540000000000003</v>
      </c>
      <c r="W119" s="3">
        <v>0.63307000000000002</v>
      </c>
      <c r="X119" s="3">
        <v>0.55962000000000001</v>
      </c>
      <c r="Y119" s="3">
        <v>0.48005999999999999</v>
      </c>
      <c r="Z119" s="3">
        <v>0.40516999999999997</v>
      </c>
      <c r="AA119" s="3">
        <v>0.32996999999999999</v>
      </c>
      <c r="AB119" s="3">
        <v>0.26108999999999999</v>
      </c>
      <c r="AC119" s="3">
        <v>0.20327000000000001</v>
      </c>
      <c r="AD119" s="3">
        <v>0.15151000000000001</v>
      </c>
      <c r="AE119" s="3">
        <v>0.11123</v>
      </c>
      <c r="AF119" s="3">
        <v>7.7799999999999994E-2</v>
      </c>
      <c r="AG119" s="3">
        <v>5.3699999999999998E-2</v>
      </c>
      <c r="AH119" s="3">
        <v>3.5150000000000001E-2</v>
      </c>
      <c r="AI119" s="3">
        <v>2.2749999999999999E-2</v>
      </c>
      <c r="AJ119" s="3">
        <v>1.3899999999999999E-2</v>
      </c>
      <c r="AK119" s="3">
        <v>8.4200000000000004E-3</v>
      </c>
      <c r="AL119" s="3">
        <v>4.7999999999999996E-3</v>
      </c>
      <c r="AM119" s="3">
        <v>2.7200000000000002E-3</v>
      </c>
      <c r="AN119" s="3">
        <v>1.4400000000000001E-3</v>
      </c>
      <c r="AO119" s="3">
        <v>7.3999999999999999E-4</v>
      </c>
      <c r="AP119" s="3">
        <v>3.8000000000000002E-4</v>
      </c>
      <c r="AQ119" s="3">
        <v>1.8000000000000001E-4</v>
      </c>
      <c r="AR119" s="3">
        <v>8.0000000000000007E-5</v>
      </c>
      <c r="AS119" s="3">
        <v>4.0000000000000003E-5</v>
      </c>
      <c r="AT119" s="3">
        <v>0</v>
      </c>
      <c r="AU119" s="3">
        <v>0</v>
      </c>
      <c r="AV119" s="3">
        <v>0</v>
      </c>
      <c r="AW119" s="3">
        <v>0</v>
      </c>
      <c r="AX119" s="5">
        <f>P_R[[#This Row],[8+]]-P_R[[#This Row],[9+]]</f>
        <v>5.0000000000005596E-4</v>
      </c>
      <c r="AY119" s="5">
        <f>P_R[[#This Row],[9+]]-P_R[[#This Row],[10+]]</f>
        <v>9.5000000000000639E-4</v>
      </c>
      <c r="AZ119" s="5">
        <f>P_R[[#This Row],[10+]]-P_R[[#This Row],[11+]]</f>
        <v>1.5799999999999148E-3</v>
      </c>
      <c r="BA119" s="5">
        <f>P_R[[#This Row],[11+]]-P_R[[#This Row],[12+]]</f>
        <v>2.8200000000000447E-3</v>
      </c>
      <c r="BB119" s="5">
        <f>P_R[[#This Row],[12+]]-P_R[[#This Row],[13+]]</f>
        <v>4.329999999999945E-3</v>
      </c>
      <c r="BC119" s="5">
        <f>P_R[[#This Row],[13+]]-P_R[[#This Row],[14+]]</f>
        <v>7.1400000000000352E-3</v>
      </c>
      <c r="BD119" s="5">
        <f>P_R[[#This Row],[14+]]-P_R[[#This Row],[15+]]</f>
        <v>1.0210000000000052E-2</v>
      </c>
      <c r="BE119" s="5">
        <f>P_R[[#This Row],[15+]]-P_R[[#This Row],[16+]]</f>
        <v>1.5559999999999907E-2</v>
      </c>
      <c r="BF119" s="5">
        <f>P_R[[#This Row],[16+]]-P_R[[#This Row],[17+]]</f>
        <v>2.1890000000000076E-2</v>
      </c>
      <c r="BG119" s="5">
        <f>P_R[[#This Row],[17+]]-P_R[[#This Row],[18+]]</f>
        <v>2.7899999999999925E-2</v>
      </c>
      <c r="BH119" s="5">
        <f>P_R[[#This Row],[18+]]-P_R[[#This Row],[19+]]</f>
        <v>3.7940000000000085E-2</v>
      </c>
      <c r="BI119" s="5">
        <f>P_R[[#This Row],[19+]]-P_R[[#This Row],[20+]]</f>
        <v>4.4829999999999925E-2</v>
      </c>
      <c r="BJ119" s="5">
        <f>P_R[[#This Row],[20+]]-P_R[[#This Row],[21+]]</f>
        <v>5.651000000000006E-2</v>
      </c>
      <c r="BK119" s="5">
        <f>P_R[[#This Row],[21+]]-P_R[[#This Row],[22+]]</f>
        <v>6.1899999999999955E-2</v>
      </c>
      <c r="BL119" s="5">
        <f>P_R[[#This Row],[22+]]-P_R[[#This Row],[23+]]</f>
        <v>7.2330000000000005E-2</v>
      </c>
      <c r="BM119" s="5">
        <f>P_R[[#This Row],[23+]]-P_R[[#This Row],[24+]]</f>
        <v>7.3450000000000015E-2</v>
      </c>
      <c r="BN119" s="5">
        <f>P_R[[#This Row],[24+]]-P_R[[#This Row],[25+]]</f>
        <v>7.956000000000002E-2</v>
      </c>
      <c r="BO119" s="5">
        <f>P_R[[#This Row],[25+]]-P_R[[#This Row],[26+]]</f>
        <v>7.4890000000000012E-2</v>
      </c>
      <c r="BP119" s="5">
        <f>P_R[[#This Row],[26+]]-P_R[[#This Row],[27+]]</f>
        <v>7.5199999999999989E-2</v>
      </c>
      <c r="BQ119" s="5">
        <f>P_R[[#This Row],[27+]]-P_R[[#This Row],[28+]]</f>
        <v>6.8879999999999997E-2</v>
      </c>
      <c r="BR119" s="5">
        <f>P_R[[#This Row],[28+]]-P_R[[#This Row],[29+]]</f>
        <v>5.7819999999999983E-2</v>
      </c>
      <c r="BS119" s="5">
        <f>P_R[[#This Row],[29+]]-P_R[[#This Row],[30+]]</f>
        <v>5.176E-2</v>
      </c>
      <c r="BT119" s="5">
        <f>P_R[[#This Row],[30+]]-P_R[[#This Row],[31+]]</f>
        <v>4.028000000000001E-2</v>
      </c>
      <c r="BU119" s="5">
        <f>P_R[[#This Row],[31+]]-P_R[[#This Row],[32+]]</f>
        <v>3.3430000000000001E-2</v>
      </c>
      <c r="BV119" s="5">
        <f>P_R[[#This Row],[32+]]-P_R[[#This Row],[33+]]</f>
        <v>2.4099999999999996E-2</v>
      </c>
      <c r="BW119" s="5">
        <f>P_R[[#This Row],[33+]]-P_R[[#This Row],[34+]]</f>
        <v>1.8549999999999997E-2</v>
      </c>
      <c r="BX119" s="5">
        <f>P_R[[#This Row],[34+]]-P_R[[#This Row],[35+]]</f>
        <v>1.2400000000000001E-2</v>
      </c>
      <c r="BY119" s="5">
        <f>P_R[[#This Row],[35+]]-P_R[[#This Row],[36+]]</f>
        <v>8.8500000000000002E-3</v>
      </c>
      <c r="BZ119" s="5">
        <f>P_R[[#This Row],[36+]]-P_R[[#This Row],[37+]]</f>
        <v>5.4799999999999988E-3</v>
      </c>
      <c r="CA119" s="5">
        <f>P_R[[#This Row],[37+]]-P_R[[#This Row],[38+]]</f>
        <v>3.6200000000000008E-3</v>
      </c>
      <c r="CB119" s="5">
        <f>P_R[[#This Row],[38+]]-P_R[[#This Row],[39+]]</f>
        <v>2.0799999999999994E-3</v>
      </c>
      <c r="CC119" s="5">
        <f>P_R[[#This Row],[39+]]-P_R[[#This Row],[40+]]</f>
        <v>1.2800000000000001E-3</v>
      </c>
      <c r="CD119" s="5">
        <f>P_R[[#This Row],[40+]]-P_R[[#This Row],[41+]]</f>
        <v>7.000000000000001E-4</v>
      </c>
      <c r="CE119" s="5">
        <f>P_R[[#This Row],[41+]]-P_R[[#This Row],[42+]]</f>
        <v>3.5999999999999997E-4</v>
      </c>
      <c r="CF119" s="5">
        <f>P_R[[#This Row],[42+]]-P_R[[#This Row],[43+]]</f>
        <v>2.0000000000000001E-4</v>
      </c>
      <c r="CG119" s="5">
        <f>P_R[[#This Row],[43+]]-P_R[[#This Row],[44+]]</f>
        <v>1E-4</v>
      </c>
      <c r="CH119" s="5">
        <f>P_R[[#This Row],[44+]]-P_R[[#This Row],[45+]]</f>
        <v>4.0000000000000003E-5</v>
      </c>
      <c r="CI119" s="5">
        <f>P_R[[#This Row],[45+]]-P_R[[#This Row],[46+]]</f>
        <v>4.0000000000000003E-5</v>
      </c>
      <c r="CJ119" s="5">
        <f>P_R[[#This Row],[46+]]-P_R[[#This Row],[47+]]</f>
        <v>0</v>
      </c>
      <c r="CK119" s="5">
        <f>P_R[[#This Row],[47+]]-P_R[[#This Row],[48+]]</f>
        <v>0</v>
      </c>
      <c r="CL119" s="5">
        <f>P_R[[#This Row],[48+]]-P_R[[#This Row],[49+]]</f>
        <v>0</v>
      </c>
    </row>
    <row r="120" spans="1:90" x14ac:dyDescent="0.25">
      <c r="A120" s="10">
        <v>22400793</v>
      </c>
      <c r="B120" t="s">
        <v>194</v>
      </c>
      <c r="C120" t="s">
        <v>261</v>
      </c>
      <c r="D120" s="11">
        <v>0.83333333333333337</v>
      </c>
      <c r="E120" s="9" t="str">
        <f>HYPERLINK("https://www.nba.com/stats/player/203081/boxscores-traditional", "Damian Lillard")</f>
        <v>Damian Lillard</v>
      </c>
      <c r="F120">
        <v>35.200000000000003</v>
      </c>
      <c r="G120" s="4">
        <v>10.87</v>
      </c>
      <c r="H120" s="3">
        <v>0.99378999999999995</v>
      </c>
      <c r="I120" s="3">
        <v>0.99202000000000001</v>
      </c>
      <c r="J120" s="3">
        <v>0.98982999999999999</v>
      </c>
      <c r="K120" s="3">
        <v>0.98712999999999995</v>
      </c>
      <c r="L120" s="3">
        <v>0.98341000000000001</v>
      </c>
      <c r="M120" s="3">
        <v>0.97931999999999997</v>
      </c>
      <c r="N120" s="3">
        <v>0.97441</v>
      </c>
      <c r="O120" s="3">
        <v>0.96855999999999998</v>
      </c>
      <c r="P120" s="3">
        <v>0.96164000000000005</v>
      </c>
      <c r="Q120" s="3">
        <v>0.95254000000000005</v>
      </c>
      <c r="R120" s="3">
        <v>0.94294999999999995</v>
      </c>
      <c r="S120" s="3">
        <v>0.93189</v>
      </c>
      <c r="T120" s="3">
        <v>0.91923999999999995</v>
      </c>
      <c r="U120" s="3">
        <v>0.90490000000000004</v>
      </c>
      <c r="V120" s="3">
        <v>0.88685999999999998</v>
      </c>
      <c r="W120" s="3">
        <v>0.86863999999999997</v>
      </c>
      <c r="X120" s="3">
        <v>0.84848999999999997</v>
      </c>
      <c r="Y120" s="3">
        <v>0.82638999999999996</v>
      </c>
      <c r="Z120" s="3">
        <v>0.80234000000000005</v>
      </c>
      <c r="AA120" s="3">
        <v>0.77337</v>
      </c>
      <c r="AB120" s="3">
        <v>0.74536999999999998</v>
      </c>
      <c r="AC120" s="3">
        <v>0.71565999999999996</v>
      </c>
      <c r="AD120" s="3">
        <v>0.68439000000000005</v>
      </c>
      <c r="AE120" s="3">
        <v>0.65173000000000003</v>
      </c>
      <c r="AF120" s="3">
        <v>0.61409000000000002</v>
      </c>
      <c r="AG120" s="3">
        <v>0.57926</v>
      </c>
      <c r="AH120" s="3">
        <v>0.54379999999999995</v>
      </c>
      <c r="AI120" s="3">
        <v>0.50797999999999999</v>
      </c>
      <c r="AJ120" s="3">
        <v>0.47210000000000002</v>
      </c>
      <c r="AK120" s="3">
        <v>0.43251000000000001</v>
      </c>
      <c r="AL120" s="3">
        <v>0.39743000000000001</v>
      </c>
      <c r="AM120" s="3">
        <v>0.36316999999999999</v>
      </c>
      <c r="AN120" s="3">
        <v>0.32996999999999999</v>
      </c>
      <c r="AO120" s="3">
        <v>0.29805999999999999</v>
      </c>
      <c r="AP120" s="3">
        <v>0.26434999999999997</v>
      </c>
      <c r="AQ120" s="3">
        <v>0.23576</v>
      </c>
      <c r="AR120" s="3">
        <v>0.20896999999999999</v>
      </c>
      <c r="AS120" s="3">
        <v>0.18406</v>
      </c>
      <c r="AT120" s="3">
        <v>0.16109000000000001</v>
      </c>
      <c r="AU120" s="3">
        <v>0.13786000000000001</v>
      </c>
      <c r="AV120" s="3">
        <v>0.11899999999999999</v>
      </c>
      <c r="AW120" s="3">
        <v>0.10204000000000001</v>
      </c>
      <c r="AX120" s="5">
        <f>P_R[[#This Row],[8+]]-P_R[[#This Row],[9+]]</f>
        <v>1.7699999999999383E-3</v>
      </c>
      <c r="AY120" s="5">
        <f>P_R[[#This Row],[9+]]-P_R[[#This Row],[10+]]</f>
        <v>2.1900000000000253E-3</v>
      </c>
      <c r="AZ120" s="5">
        <f>P_R[[#This Row],[10+]]-P_R[[#This Row],[11+]]</f>
        <v>2.7000000000000357E-3</v>
      </c>
      <c r="BA120" s="5">
        <f>P_R[[#This Row],[11+]]-P_R[[#This Row],[12+]]</f>
        <v>3.7199999999999456E-3</v>
      </c>
      <c r="BB120" s="5">
        <f>P_R[[#This Row],[12+]]-P_R[[#This Row],[13+]]</f>
        <v>4.090000000000038E-3</v>
      </c>
      <c r="BC120" s="5">
        <f>P_R[[#This Row],[13+]]-P_R[[#This Row],[14+]]</f>
        <v>4.9099999999999699E-3</v>
      </c>
      <c r="BD120" s="5">
        <f>P_R[[#This Row],[14+]]-P_R[[#This Row],[15+]]</f>
        <v>5.8500000000000218E-3</v>
      </c>
      <c r="BE120" s="5">
        <f>P_R[[#This Row],[15+]]-P_R[[#This Row],[16+]]</f>
        <v>6.9199999999999262E-3</v>
      </c>
      <c r="BF120" s="5">
        <f>P_R[[#This Row],[16+]]-P_R[[#This Row],[17+]]</f>
        <v>9.099999999999997E-3</v>
      </c>
      <c r="BG120" s="5">
        <f>P_R[[#This Row],[17+]]-P_R[[#This Row],[18+]]</f>
        <v>9.5900000000000984E-3</v>
      </c>
      <c r="BH120" s="5">
        <f>P_R[[#This Row],[18+]]-P_R[[#This Row],[19+]]</f>
        <v>1.1059999999999959E-2</v>
      </c>
      <c r="BI120" s="5">
        <f>P_R[[#This Row],[19+]]-P_R[[#This Row],[20+]]</f>
        <v>1.265000000000005E-2</v>
      </c>
      <c r="BJ120" s="5">
        <f>P_R[[#This Row],[20+]]-P_R[[#This Row],[21+]]</f>
        <v>1.4339999999999908E-2</v>
      </c>
      <c r="BK120" s="5">
        <f>P_R[[#This Row],[21+]]-P_R[[#This Row],[22+]]</f>
        <v>1.8040000000000056E-2</v>
      </c>
      <c r="BL120" s="5">
        <f>P_R[[#This Row],[22+]]-P_R[[#This Row],[23+]]</f>
        <v>1.8220000000000014E-2</v>
      </c>
      <c r="BM120" s="5">
        <f>P_R[[#This Row],[23+]]-P_R[[#This Row],[24+]]</f>
        <v>2.0150000000000001E-2</v>
      </c>
      <c r="BN120" s="5">
        <f>P_R[[#This Row],[24+]]-P_R[[#This Row],[25+]]</f>
        <v>2.2100000000000009E-2</v>
      </c>
      <c r="BO120" s="5">
        <f>P_R[[#This Row],[25+]]-P_R[[#This Row],[26+]]</f>
        <v>2.4049999999999905E-2</v>
      </c>
      <c r="BP120" s="5">
        <f>P_R[[#This Row],[26+]]-P_R[[#This Row],[27+]]</f>
        <v>2.8970000000000051E-2</v>
      </c>
      <c r="BQ120" s="5">
        <f>P_R[[#This Row],[27+]]-P_R[[#This Row],[28+]]</f>
        <v>2.8000000000000025E-2</v>
      </c>
      <c r="BR120" s="5">
        <f>P_R[[#This Row],[28+]]-P_R[[#This Row],[29+]]</f>
        <v>2.9710000000000014E-2</v>
      </c>
      <c r="BS120" s="5">
        <f>P_R[[#This Row],[29+]]-P_R[[#This Row],[30+]]</f>
        <v>3.1269999999999909E-2</v>
      </c>
      <c r="BT120" s="5">
        <f>P_R[[#This Row],[30+]]-P_R[[#This Row],[31+]]</f>
        <v>3.2660000000000022E-2</v>
      </c>
      <c r="BU120" s="5">
        <f>P_R[[#This Row],[31+]]-P_R[[#This Row],[32+]]</f>
        <v>3.7640000000000007E-2</v>
      </c>
      <c r="BV120" s="5">
        <f>P_R[[#This Row],[32+]]-P_R[[#This Row],[33+]]</f>
        <v>3.4830000000000028E-2</v>
      </c>
      <c r="BW120" s="5">
        <f>P_R[[#This Row],[33+]]-P_R[[#This Row],[34+]]</f>
        <v>3.5460000000000047E-2</v>
      </c>
      <c r="BX120" s="5">
        <f>P_R[[#This Row],[34+]]-P_R[[#This Row],[35+]]</f>
        <v>3.5819999999999963E-2</v>
      </c>
      <c r="BY120" s="5">
        <f>P_R[[#This Row],[35+]]-P_R[[#This Row],[36+]]</f>
        <v>3.5879999999999967E-2</v>
      </c>
      <c r="BZ120" s="5">
        <f>P_R[[#This Row],[36+]]-P_R[[#This Row],[37+]]</f>
        <v>3.9590000000000014E-2</v>
      </c>
      <c r="CA120" s="5">
        <f>P_R[[#This Row],[37+]]-P_R[[#This Row],[38+]]</f>
        <v>3.508E-2</v>
      </c>
      <c r="CB120" s="5">
        <f>P_R[[#This Row],[38+]]-P_R[[#This Row],[39+]]</f>
        <v>3.4260000000000013E-2</v>
      </c>
      <c r="CC120" s="5">
        <f>P_R[[#This Row],[39+]]-P_R[[#This Row],[40+]]</f>
        <v>3.3200000000000007E-2</v>
      </c>
      <c r="CD120" s="5">
        <f>P_R[[#This Row],[40+]]-P_R[[#This Row],[41+]]</f>
        <v>3.1909999999999994E-2</v>
      </c>
      <c r="CE120" s="5">
        <f>P_R[[#This Row],[41+]]-P_R[[#This Row],[42+]]</f>
        <v>3.3710000000000018E-2</v>
      </c>
      <c r="CF120" s="5">
        <f>P_R[[#This Row],[42+]]-P_R[[#This Row],[43+]]</f>
        <v>2.8589999999999977E-2</v>
      </c>
      <c r="CG120" s="5">
        <f>P_R[[#This Row],[43+]]-P_R[[#This Row],[44+]]</f>
        <v>2.6790000000000008E-2</v>
      </c>
      <c r="CH120" s="5">
        <f>P_R[[#This Row],[44+]]-P_R[[#This Row],[45+]]</f>
        <v>2.4909999999999988E-2</v>
      </c>
      <c r="CI120" s="5">
        <f>P_R[[#This Row],[45+]]-P_R[[#This Row],[46+]]</f>
        <v>2.296999999999999E-2</v>
      </c>
      <c r="CJ120" s="5">
        <f>P_R[[#This Row],[46+]]-P_R[[#This Row],[47+]]</f>
        <v>2.3230000000000001E-2</v>
      </c>
      <c r="CK120" s="5">
        <f>P_R[[#This Row],[47+]]-P_R[[#This Row],[48+]]</f>
        <v>1.8860000000000016E-2</v>
      </c>
      <c r="CL120" s="5">
        <f>P_R[[#This Row],[48+]]-P_R[[#This Row],[49+]]</f>
        <v>1.6959999999999989E-2</v>
      </c>
    </row>
    <row r="121" spans="1:90" x14ac:dyDescent="0.25">
      <c r="A121" s="10">
        <v>22400793</v>
      </c>
      <c r="B121" t="s">
        <v>194</v>
      </c>
      <c r="C121" t="s">
        <v>261</v>
      </c>
      <c r="D121" s="11">
        <v>0.83333333333333337</v>
      </c>
      <c r="E121" s="9" t="str">
        <f>HYPERLINK("https://www.nba.com/stats/player/201572/boxscores-traditional", "Brook Lopez")</f>
        <v>Brook Lopez</v>
      </c>
      <c r="F121">
        <v>17.2</v>
      </c>
      <c r="G121" s="4">
        <v>4.1669999999999998</v>
      </c>
      <c r="H121" s="3">
        <v>0.98645000000000005</v>
      </c>
      <c r="I121" s="3">
        <v>0.97558</v>
      </c>
      <c r="J121" s="3">
        <v>0.95818000000000003</v>
      </c>
      <c r="K121" s="3">
        <v>0.93189</v>
      </c>
      <c r="L121" s="3">
        <v>0.89434999999999998</v>
      </c>
      <c r="M121" s="3">
        <v>0.84375</v>
      </c>
      <c r="N121" s="3">
        <v>0.77934999999999999</v>
      </c>
      <c r="O121" s="3">
        <v>0.70194000000000001</v>
      </c>
      <c r="P121" s="3">
        <v>0.61409000000000002</v>
      </c>
      <c r="Q121" s="3">
        <v>0.51993999999999996</v>
      </c>
      <c r="R121" s="3">
        <v>0.42465000000000003</v>
      </c>
      <c r="S121" s="3">
        <v>0.33360000000000001</v>
      </c>
      <c r="T121" s="3">
        <v>0.25142999999999999</v>
      </c>
      <c r="U121" s="3">
        <v>0.18140999999999999</v>
      </c>
      <c r="V121" s="3">
        <v>0.12506999999999999</v>
      </c>
      <c r="W121" s="3">
        <v>8.226E-2</v>
      </c>
      <c r="X121" s="3">
        <v>5.1549999999999999E-2</v>
      </c>
      <c r="Y121" s="3">
        <v>3.074E-2</v>
      </c>
      <c r="Z121" s="3">
        <v>1.7430000000000001E-2</v>
      </c>
      <c r="AA121" s="3">
        <v>9.3900000000000008E-3</v>
      </c>
      <c r="AB121" s="3">
        <v>4.7999999999999996E-3</v>
      </c>
      <c r="AC121" s="3">
        <v>2.33E-3</v>
      </c>
      <c r="AD121" s="3">
        <v>1.07E-3</v>
      </c>
      <c r="AE121" s="3">
        <v>4.6999999999999999E-4</v>
      </c>
      <c r="AF121" s="3">
        <v>1.9000000000000001E-4</v>
      </c>
      <c r="AG121" s="3">
        <v>8.0000000000000007E-5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1.0870000000000046E-2</v>
      </c>
      <c r="AY121" s="5">
        <f>P_R[[#This Row],[9+]]-P_R[[#This Row],[10+]]</f>
        <v>1.7399999999999971E-2</v>
      </c>
      <c r="AZ121" s="5">
        <f>P_R[[#This Row],[10+]]-P_R[[#This Row],[11+]]</f>
        <v>2.6290000000000036E-2</v>
      </c>
      <c r="BA121" s="5">
        <f>P_R[[#This Row],[11+]]-P_R[[#This Row],[12+]]</f>
        <v>3.7540000000000018E-2</v>
      </c>
      <c r="BB121" s="5">
        <f>P_R[[#This Row],[12+]]-P_R[[#This Row],[13+]]</f>
        <v>5.0599999999999978E-2</v>
      </c>
      <c r="BC121" s="5">
        <f>P_R[[#This Row],[13+]]-P_R[[#This Row],[14+]]</f>
        <v>6.4400000000000013E-2</v>
      </c>
      <c r="BD121" s="5">
        <f>P_R[[#This Row],[14+]]-P_R[[#This Row],[15+]]</f>
        <v>7.7409999999999979E-2</v>
      </c>
      <c r="BE121" s="5">
        <f>P_R[[#This Row],[15+]]-P_R[[#This Row],[16+]]</f>
        <v>8.7849999999999984E-2</v>
      </c>
      <c r="BF121" s="5">
        <f>P_R[[#This Row],[16+]]-P_R[[#This Row],[17+]]</f>
        <v>9.4150000000000067E-2</v>
      </c>
      <c r="BG121" s="5">
        <f>P_R[[#This Row],[17+]]-P_R[[#This Row],[18+]]</f>
        <v>9.528999999999993E-2</v>
      </c>
      <c r="BH121" s="5">
        <f>P_R[[#This Row],[18+]]-P_R[[#This Row],[19+]]</f>
        <v>9.105000000000002E-2</v>
      </c>
      <c r="BI121" s="5">
        <f>P_R[[#This Row],[19+]]-P_R[[#This Row],[20+]]</f>
        <v>8.2170000000000021E-2</v>
      </c>
      <c r="BJ121" s="5">
        <f>P_R[[#This Row],[20+]]-P_R[[#This Row],[21+]]</f>
        <v>7.0019999999999999E-2</v>
      </c>
      <c r="BK121" s="5">
        <f>P_R[[#This Row],[21+]]-P_R[[#This Row],[22+]]</f>
        <v>5.6340000000000001E-2</v>
      </c>
      <c r="BL121" s="5">
        <f>P_R[[#This Row],[22+]]-P_R[[#This Row],[23+]]</f>
        <v>4.2809999999999987E-2</v>
      </c>
      <c r="BM121" s="5">
        <f>P_R[[#This Row],[23+]]-P_R[[#This Row],[24+]]</f>
        <v>3.0710000000000001E-2</v>
      </c>
      <c r="BN121" s="5">
        <f>P_R[[#This Row],[24+]]-P_R[[#This Row],[25+]]</f>
        <v>2.0809999999999999E-2</v>
      </c>
      <c r="BO121" s="5">
        <f>P_R[[#This Row],[25+]]-P_R[[#This Row],[26+]]</f>
        <v>1.3309999999999999E-2</v>
      </c>
      <c r="BP121" s="5">
        <f>P_R[[#This Row],[26+]]-P_R[[#This Row],[27+]]</f>
        <v>8.0400000000000003E-3</v>
      </c>
      <c r="BQ121" s="5">
        <f>P_R[[#This Row],[27+]]-P_R[[#This Row],[28+]]</f>
        <v>4.5900000000000012E-3</v>
      </c>
      <c r="BR121" s="5">
        <f>P_R[[#This Row],[28+]]-P_R[[#This Row],[29+]]</f>
        <v>2.4699999999999995E-3</v>
      </c>
      <c r="BS121" s="5">
        <f>P_R[[#This Row],[29+]]-P_R[[#This Row],[30+]]</f>
        <v>1.2600000000000001E-3</v>
      </c>
      <c r="BT121" s="5">
        <f>P_R[[#This Row],[30+]]-P_R[[#This Row],[31+]]</f>
        <v>6.0000000000000006E-4</v>
      </c>
      <c r="BU121" s="5">
        <f>P_R[[#This Row],[31+]]-P_R[[#This Row],[32+]]</f>
        <v>2.7999999999999998E-4</v>
      </c>
      <c r="BV121" s="5">
        <f>P_R[[#This Row],[32+]]-P_R[[#This Row],[33+]]</f>
        <v>1.1E-4</v>
      </c>
      <c r="BW121" s="5">
        <f>P_R[[#This Row],[33+]]-P_R[[#This Row],[34+]]</f>
        <v>8.0000000000000007E-5</v>
      </c>
      <c r="BX121" s="5">
        <f>P_R[[#This Row],[34+]]-P_R[[#This Row],[35+]]</f>
        <v>0</v>
      </c>
      <c r="BY121" s="5">
        <f>P_R[[#This Row],[35+]]-P_R[[#This Row],[36+]]</f>
        <v>0</v>
      </c>
      <c r="BZ121" s="5">
        <f>P_R[[#This Row],[36+]]-P_R[[#This Row],[37+]]</f>
        <v>0</v>
      </c>
      <c r="CA121" s="5">
        <f>P_R[[#This Row],[37+]]-P_R[[#This Row],[38+]]</f>
        <v>0</v>
      </c>
      <c r="CB121" s="5">
        <f>P_R[[#This Row],[38+]]-P_R[[#This Row],[39+]]</f>
        <v>0</v>
      </c>
      <c r="CC121" s="5">
        <f>P_R[[#This Row],[39+]]-P_R[[#This Row],[40+]]</f>
        <v>0</v>
      </c>
      <c r="CD121" s="5">
        <f>P_R[[#This Row],[40+]]-P_R[[#This Row],[41+]]</f>
        <v>0</v>
      </c>
      <c r="CE121" s="5">
        <f>P_R[[#This Row],[41+]]-P_R[[#This Row],[42+]]</f>
        <v>0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22400793</v>
      </c>
      <c r="B122" t="s">
        <v>194</v>
      </c>
      <c r="C122" t="s">
        <v>261</v>
      </c>
      <c r="D122" s="11">
        <v>0.83333333333333337</v>
      </c>
      <c r="E122" s="9" t="str">
        <f>HYPERLINK("https://www.nba.com/stats/player/1629018/boxscores-traditional", "Gary Trent Jr.")</f>
        <v>Gary Trent Jr.</v>
      </c>
      <c r="F122">
        <v>19.600000000000001</v>
      </c>
      <c r="G122" s="4">
        <v>6.4370000000000003</v>
      </c>
      <c r="H122" s="3">
        <v>0.96406999999999998</v>
      </c>
      <c r="I122" s="3">
        <v>0.95052999999999999</v>
      </c>
      <c r="J122" s="3">
        <v>0.93189</v>
      </c>
      <c r="K122" s="3">
        <v>0.90988000000000002</v>
      </c>
      <c r="L122" s="3">
        <v>0.88100000000000001</v>
      </c>
      <c r="M122" s="3">
        <v>0.84848999999999997</v>
      </c>
      <c r="N122" s="3">
        <v>0.80784999999999996</v>
      </c>
      <c r="O122" s="3">
        <v>0.76114999999999999</v>
      </c>
      <c r="P122" s="3">
        <v>0.71226</v>
      </c>
      <c r="Q122" s="3">
        <v>0.65542</v>
      </c>
      <c r="R122" s="3">
        <v>0.59870999999999996</v>
      </c>
      <c r="S122" s="3">
        <v>0.53586</v>
      </c>
      <c r="T122" s="3">
        <v>0.47608</v>
      </c>
      <c r="U122" s="3">
        <v>0.41293999999999997</v>
      </c>
      <c r="V122" s="3">
        <v>0.35569000000000001</v>
      </c>
      <c r="W122" s="3">
        <v>0.29805999999999999</v>
      </c>
      <c r="X122" s="3">
        <v>0.24825</v>
      </c>
      <c r="Y122" s="3">
        <v>0.20044999999999999</v>
      </c>
      <c r="Z122" s="3">
        <v>0.16109000000000001</v>
      </c>
      <c r="AA122" s="3">
        <v>0.12506999999999999</v>
      </c>
      <c r="AB122" s="3">
        <v>9.6799999999999997E-2</v>
      </c>
      <c r="AC122" s="3">
        <v>7.2150000000000006E-2</v>
      </c>
      <c r="AD122" s="3">
        <v>5.262E-2</v>
      </c>
      <c r="AE122" s="3">
        <v>3.8359999999999998E-2</v>
      </c>
      <c r="AF122" s="3">
        <v>2.6800000000000001E-2</v>
      </c>
      <c r="AG122" s="3">
        <v>1.8759999999999999E-2</v>
      </c>
      <c r="AH122" s="3">
        <v>1.255E-2</v>
      </c>
      <c r="AI122" s="3">
        <v>8.4200000000000004E-3</v>
      </c>
      <c r="AJ122" s="3">
        <v>5.3899999999999998E-3</v>
      </c>
      <c r="AK122" s="3">
        <v>3.47E-3</v>
      </c>
      <c r="AL122" s="3">
        <v>2.1199999999999999E-3</v>
      </c>
      <c r="AM122" s="3">
        <v>1.31E-3</v>
      </c>
      <c r="AN122" s="3">
        <v>7.6000000000000004E-4</v>
      </c>
      <c r="AO122" s="3">
        <v>4.4999999999999999E-4</v>
      </c>
      <c r="AP122" s="3">
        <v>2.5000000000000001E-4</v>
      </c>
      <c r="AQ122" s="3">
        <v>1.3999999999999999E-4</v>
      </c>
      <c r="AR122" s="3">
        <v>8.0000000000000007E-5</v>
      </c>
      <c r="AS122" s="3">
        <v>4.0000000000000003E-5</v>
      </c>
      <c r="AT122" s="3">
        <v>0</v>
      </c>
      <c r="AU122" s="3">
        <v>0</v>
      </c>
      <c r="AV122" s="3">
        <v>0</v>
      </c>
      <c r="AW122" s="3">
        <v>0</v>
      </c>
      <c r="AX122" s="5">
        <f>P_R[[#This Row],[8+]]-P_R[[#This Row],[9+]]</f>
        <v>1.3539999999999996E-2</v>
      </c>
      <c r="AY122" s="5">
        <f>P_R[[#This Row],[9+]]-P_R[[#This Row],[10+]]</f>
        <v>1.863999999999999E-2</v>
      </c>
      <c r="AZ122" s="5">
        <f>P_R[[#This Row],[10+]]-P_R[[#This Row],[11+]]</f>
        <v>2.2009999999999974E-2</v>
      </c>
      <c r="BA122" s="5">
        <f>P_R[[#This Row],[11+]]-P_R[[#This Row],[12+]]</f>
        <v>2.8880000000000017E-2</v>
      </c>
      <c r="BB122" s="5">
        <f>P_R[[#This Row],[12+]]-P_R[[#This Row],[13+]]</f>
        <v>3.2510000000000039E-2</v>
      </c>
      <c r="BC122" s="5">
        <f>P_R[[#This Row],[13+]]-P_R[[#This Row],[14+]]</f>
        <v>4.0640000000000009E-2</v>
      </c>
      <c r="BD122" s="5">
        <f>P_R[[#This Row],[14+]]-P_R[[#This Row],[15+]]</f>
        <v>4.6699999999999964E-2</v>
      </c>
      <c r="BE122" s="5">
        <f>P_R[[#This Row],[15+]]-P_R[[#This Row],[16+]]</f>
        <v>4.8889999999999989E-2</v>
      </c>
      <c r="BF122" s="5">
        <f>P_R[[#This Row],[16+]]-P_R[[#This Row],[17+]]</f>
        <v>5.6840000000000002E-2</v>
      </c>
      <c r="BG122" s="5">
        <f>P_R[[#This Row],[17+]]-P_R[[#This Row],[18+]]</f>
        <v>5.6710000000000038E-2</v>
      </c>
      <c r="BH122" s="5">
        <f>P_R[[#This Row],[18+]]-P_R[[#This Row],[19+]]</f>
        <v>6.2849999999999961E-2</v>
      </c>
      <c r="BI122" s="5">
        <f>P_R[[#This Row],[19+]]-P_R[[#This Row],[20+]]</f>
        <v>5.978E-2</v>
      </c>
      <c r="BJ122" s="5">
        <f>P_R[[#This Row],[20+]]-P_R[[#This Row],[21+]]</f>
        <v>6.3140000000000029E-2</v>
      </c>
      <c r="BK122" s="5">
        <f>P_R[[#This Row],[21+]]-P_R[[#This Row],[22+]]</f>
        <v>5.7249999999999968E-2</v>
      </c>
      <c r="BL122" s="5">
        <f>P_R[[#This Row],[22+]]-P_R[[#This Row],[23+]]</f>
        <v>5.7630000000000015E-2</v>
      </c>
      <c r="BM122" s="5">
        <f>P_R[[#This Row],[23+]]-P_R[[#This Row],[24+]]</f>
        <v>4.9809999999999993E-2</v>
      </c>
      <c r="BN122" s="5">
        <f>P_R[[#This Row],[24+]]-P_R[[#This Row],[25+]]</f>
        <v>4.7800000000000009E-2</v>
      </c>
      <c r="BO122" s="5">
        <f>P_R[[#This Row],[25+]]-P_R[[#This Row],[26+]]</f>
        <v>3.9359999999999978E-2</v>
      </c>
      <c r="BP122" s="5">
        <f>P_R[[#This Row],[26+]]-P_R[[#This Row],[27+]]</f>
        <v>3.6020000000000024E-2</v>
      </c>
      <c r="BQ122" s="5">
        <f>P_R[[#This Row],[27+]]-P_R[[#This Row],[28+]]</f>
        <v>2.826999999999999E-2</v>
      </c>
      <c r="BR122" s="5">
        <f>P_R[[#This Row],[28+]]-P_R[[#This Row],[29+]]</f>
        <v>2.4649999999999991E-2</v>
      </c>
      <c r="BS122" s="5">
        <f>P_R[[#This Row],[29+]]-P_R[[#This Row],[30+]]</f>
        <v>1.9530000000000006E-2</v>
      </c>
      <c r="BT122" s="5">
        <f>P_R[[#This Row],[30+]]-P_R[[#This Row],[31+]]</f>
        <v>1.4260000000000002E-2</v>
      </c>
      <c r="BU122" s="5">
        <f>P_R[[#This Row],[31+]]-P_R[[#This Row],[32+]]</f>
        <v>1.1559999999999997E-2</v>
      </c>
      <c r="BV122" s="5">
        <f>P_R[[#This Row],[32+]]-P_R[[#This Row],[33+]]</f>
        <v>8.040000000000002E-3</v>
      </c>
      <c r="BW122" s="5">
        <f>P_R[[#This Row],[33+]]-P_R[[#This Row],[34+]]</f>
        <v>6.2099999999999985E-3</v>
      </c>
      <c r="BX122" s="5">
        <f>P_R[[#This Row],[34+]]-P_R[[#This Row],[35+]]</f>
        <v>4.13E-3</v>
      </c>
      <c r="BY122" s="5">
        <f>P_R[[#This Row],[35+]]-P_R[[#This Row],[36+]]</f>
        <v>3.0300000000000006E-3</v>
      </c>
      <c r="BZ122" s="5">
        <f>P_R[[#This Row],[36+]]-P_R[[#This Row],[37+]]</f>
        <v>1.9199999999999998E-3</v>
      </c>
      <c r="CA122" s="5">
        <f>P_R[[#This Row],[37+]]-P_R[[#This Row],[38+]]</f>
        <v>1.3500000000000001E-3</v>
      </c>
      <c r="CB122" s="5">
        <f>P_R[[#This Row],[38+]]-P_R[[#This Row],[39+]]</f>
        <v>8.0999999999999996E-4</v>
      </c>
      <c r="CC122" s="5">
        <f>P_R[[#This Row],[39+]]-P_R[[#This Row],[40+]]</f>
        <v>5.4999999999999992E-4</v>
      </c>
      <c r="CD122" s="5">
        <f>P_R[[#This Row],[40+]]-P_R[[#This Row],[41+]]</f>
        <v>3.1000000000000005E-4</v>
      </c>
      <c r="CE122" s="5">
        <f>P_R[[#This Row],[41+]]-P_R[[#This Row],[42+]]</f>
        <v>1.9999999999999998E-4</v>
      </c>
      <c r="CF122" s="5">
        <f>P_R[[#This Row],[42+]]-P_R[[#This Row],[43+]]</f>
        <v>1.1000000000000002E-4</v>
      </c>
      <c r="CG122" s="5">
        <f>P_R[[#This Row],[43+]]-P_R[[#This Row],[44+]]</f>
        <v>5.9999999999999981E-5</v>
      </c>
      <c r="CH122" s="5">
        <f>P_R[[#This Row],[44+]]-P_R[[#This Row],[45+]]</f>
        <v>4.0000000000000003E-5</v>
      </c>
      <c r="CI122" s="5">
        <f>P_R[[#This Row],[45+]]-P_R[[#This Row],[46+]]</f>
        <v>4.0000000000000003E-5</v>
      </c>
      <c r="CJ122" s="5">
        <f>P_R[[#This Row],[46+]]-P_R[[#This Row],[47+]]</f>
        <v>0</v>
      </c>
      <c r="CK122" s="5">
        <f>P_R[[#This Row],[47+]]-P_R[[#This Row],[48+]]</f>
        <v>0</v>
      </c>
      <c r="CL122" s="5">
        <f>P_R[[#This Row],[48+]]-P_R[[#This Row],[49+]]</f>
        <v>0</v>
      </c>
    </row>
    <row r="123" spans="1:90" x14ac:dyDescent="0.25">
      <c r="A123" s="10">
        <v>22400793</v>
      </c>
      <c r="B123" t="s">
        <v>194</v>
      </c>
      <c r="C123" t="s">
        <v>261</v>
      </c>
      <c r="D123" s="11">
        <v>0.83333333333333337</v>
      </c>
      <c r="E123" s="9" t="str">
        <f>HYPERLINK("https://www.nba.com/stats/player/1626171/boxscores-traditional", "Bobby Portis")</f>
        <v>Bobby Portis</v>
      </c>
      <c r="F123">
        <v>28</v>
      </c>
      <c r="G123" s="4">
        <v>11.95</v>
      </c>
      <c r="H123" s="3">
        <v>0.95254000000000005</v>
      </c>
      <c r="I123" s="3">
        <v>0.94408000000000003</v>
      </c>
      <c r="J123" s="3">
        <v>0.93447999999999998</v>
      </c>
      <c r="K123" s="3">
        <v>0.92220000000000002</v>
      </c>
      <c r="L123" s="3">
        <v>0.90988000000000002</v>
      </c>
      <c r="M123" s="3">
        <v>0.89617000000000002</v>
      </c>
      <c r="N123" s="3">
        <v>0.879</v>
      </c>
      <c r="O123" s="3">
        <v>0.86214000000000002</v>
      </c>
      <c r="P123" s="3">
        <v>0.84133999999999998</v>
      </c>
      <c r="Q123" s="3">
        <v>0.82121</v>
      </c>
      <c r="R123" s="3">
        <v>0.79954999999999998</v>
      </c>
      <c r="S123" s="3">
        <v>0.77337</v>
      </c>
      <c r="T123" s="3">
        <v>0.74856999999999996</v>
      </c>
      <c r="U123" s="3">
        <v>0.72240000000000004</v>
      </c>
      <c r="V123" s="3">
        <v>0.69145999999999996</v>
      </c>
      <c r="W123" s="3">
        <v>0.66276000000000002</v>
      </c>
      <c r="X123" s="3">
        <v>0.62929999999999997</v>
      </c>
      <c r="Y123" s="3">
        <v>0.59870999999999996</v>
      </c>
      <c r="Z123" s="3">
        <v>0.56749000000000005</v>
      </c>
      <c r="AA123" s="3">
        <v>0.53188000000000002</v>
      </c>
      <c r="AB123" s="3">
        <v>0.5</v>
      </c>
      <c r="AC123" s="3">
        <v>0.46811999999999998</v>
      </c>
      <c r="AD123" s="3">
        <v>0.43251000000000001</v>
      </c>
      <c r="AE123" s="3">
        <v>0.40128999999999998</v>
      </c>
      <c r="AF123" s="3">
        <v>0.37069999999999997</v>
      </c>
      <c r="AG123" s="3">
        <v>0.33723999999999998</v>
      </c>
      <c r="AH123" s="3">
        <v>0.30853999999999998</v>
      </c>
      <c r="AI123" s="3">
        <v>0.27760000000000001</v>
      </c>
      <c r="AJ123" s="3">
        <v>0.25142999999999999</v>
      </c>
      <c r="AK123" s="3">
        <v>0.22663</v>
      </c>
      <c r="AL123" s="3">
        <v>0.20044999999999999</v>
      </c>
      <c r="AM123" s="3">
        <v>0.17879</v>
      </c>
      <c r="AN123" s="3">
        <v>0.15866</v>
      </c>
      <c r="AO123" s="3">
        <v>0.13786000000000001</v>
      </c>
      <c r="AP123" s="3">
        <v>0.121</v>
      </c>
      <c r="AQ123" s="3">
        <v>0.10383000000000001</v>
      </c>
      <c r="AR123" s="3">
        <v>9.0120000000000006E-2</v>
      </c>
      <c r="AS123" s="3">
        <v>7.7799999999999994E-2</v>
      </c>
      <c r="AT123" s="3">
        <v>6.5519999999999995E-2</v>
      </c>
      <c r="AU123" s="3">
        <v>5.5919999999999997E-2</v>
      </c>
      <c r="AV123" s="3">
        <v>4.7460000000000002E-2</v>
      </c>
      <c r="AW123" s="3">
        <v>3.9199999999999999E-2</v>
      </c>
      <c r="AX123" s="5">
        <f>P_R[[#This Row],[8+]]-P_R[[#This Row],[9+]]</f>
        <v>8.4600000000000231E-3</v>
      </c>
      <c r="AY123" s="5">
        <f>P_R[[#This Row],[9+]]-P_R[[#This Row],[10+]]</f>
        <v>9.6000000000000529E-3</v>
      </c>
      <c r="AZ123" s="5">
        <f>P_R[[#This Row],[10+]]-P_R[[#This Row],[11+]]</f>
        <v>1.2279999999999958E-2</v>
      </c>
      <c r="BA123" s="5">
        <f>P_R[[#This Row],[11+]]-P_R[[#This Row],[12+]]</f>
        <v>1.2319999999999998E-2</v>
      </c>
      <c r="BB123" s="5">
        <f>P_R[[#This Row],[12+]]-P_R[[#This Row],[13+]]</f>
        <v>1.371E-2</v>
      </c>
      <c r="BC123" s="5">
        <f>P_R[[#This Row],[13+]]-P_R[[#This Row],[14+]]</f>
        <v>1.7170000000000019E-2</v>
      </c>
      <c r="BD123" s="5">
        <f>P_R[[#This Row],[14+]]-P_R[[#This Row],[15+]]</f>
        <v>1.6859999999999986E-2</v>
      </c>
      <c r="BE123" s="5">
        <f>P_R[[#This Row],[15+]]-P_R[[#This Row],[16+]]</f>
        <v>2.0800000000000041E-2</v>
      </c>
      <c r="BF123" s="5">
        <f>P_R[[#This Row],[16+]]-P_R[[#This Row],[17+]]</f>
        <v>2.0129999999999981E-2</v>
      </c>
      <c r="BG123" s="5">
        <f>P_R[[#This Row],[17+]]-P_R[[#This Row],[18+]]</f>
        <v>2.1660000000000013E-2</v>
      </c>
      <c r="BH123" s="5">
        <f>P_R[[#This Row],[18+]]-P_R[[#This Row],[19+]]</f>
        <v>2.6179999999999981E-2</v>
      </c>
      <c r="BI123" s="5">
        <f>P_R[[#This Row],[19+]]-P_R[[#This Row],[20+]]</f>
        <v>2.4800000000000044E-2</v>
      </c>
      <c r="BJ123" s="5">
        <f>P_R[[#This Row],[20+]]-P_R[[#This Row],[21+]]</f>
        <v>2.6169999999999916E-2</v>
      </c>
      <c r="BK123" s="5">
        <f>P_R[[#This Row],[21+]]-P_R[[#This Row],[22+]]</f>
        <v>3.0940000000000079E-2</v>
      </c>
      <c r="BL123" s="5">
        <f>P_R[[#This Row],[22+]]-P_R[[#This Row],[23+]]</f>
        <v>2.8699999999999948E-2</v>
      </c>
      <c r="BM123" s="5">
        <f>P_R[[#This Row],[23+]]-P_R[[#This Row],[24+]]</f>
        <v>3.3460000000000045E-2</v>
      </c>
      <c r="BN123" s="5">
        <f>P_R[[#This Row],[24+]]-P_R[[#This Row],[25+]]</f>
        <v>3.0590000000000006E-2</v>
      </c>
      <c r="BO123" s="5">
        <f>P_R[[#This Row],[25+]]-P_R[[#This Row],[26+]]</f>
        <v>3.1219999999999914E-2</v>
      </c>
      <c r="BP123" s="5">
        <f>P_R[[#This Row],[26+]]-P_R[[#This Row],[27+]]</f>
        <v>3.5610000000000031E-2</v>
      </c>
      <c r="BQ123" s="5">
        <f>P_R[[#This Row],[27+]]-P_R[[#This Row],[28+]]</f>
        <v>3.1880000000000019E-2</v>
      </c>
      <c r="BR123" s="5">
        <f>P_R[[#This Row],[28+]]-P_R[[#This Row],[29+]]</f>
        <v>3.1880000000000019E-2</v>
      </c>
      <c r="BS123" s="5">
        <f>P_R[[#This Row],[29+]]-P_R[[#This Row],[30+]]</f>
        <v>3.5609999999999975E-2</v>
      </c>
      <c r="BT123" s="5">
        <f>P_R[[#This Row],[30+]]-P_R[[#This Row],[31+]]</f>
        <v>3.1220000000000026E-2</v>
      </c>
      <c r="BU123" s="5">
        <f>P_R[[#This Row],[31+]]-P_R[[#This Row],[32+]]</f>
        <v>3.0590000000000006E-2</v>
      </c>
      <c r="BV123" s="5">
        <f>P_R[[#This Row],[32+]]-P_R[[#This Row],[33+]]</f>
        <v>3.345999999999999E-2</v>
      </c>
      <c r="BW123" s="5">
        <f>P_R[[#This Row],[33+]]-P_R[[#This Row],[34+]]</f>
        <v>2.8700000000000003E-2</v>
      </c>
      <c r="BX123" s="5">
        <f>P_R[[#This Row],[34+]]-P_R[[#This Row],[35+]]</f>
        <v>3.0939999999999968E-2</v>
      </c>
      <c r="BY123" s="5">
        <f>P_R[[#This Row],[35+]]-P_R[[#This Row],[36+]]</f>
        <v>2.6170000000000027E-2</v>
      </c>
      <c r="BZ123" s="5">
        <f>P_R[[#This Row],[36+]]-P_R[[#This Row],[37+]]</f>
        <v>2.4799999999999989E-2</v>
      </c>
      <c r="CA123" s="5">
        <f>P_R[[#This Row],[37+]]-P_R[[#This Row],[38+]]</f>
        <v>2.6180000000000009E-2</v>
      </c>
      <c r="CB123" s="5">
        <f>P_R[[#This Row],[38+]]-P_R[[#This Row],[39+]]</f>
        <v>2.1659999999999985E-2</v>
      </c>
      <c r="CC123" s="5">
        <f>P_R[[#This Row],[39+]]-P_R[[#This Row],[40+]]</f>
        <v>2.0130000000000009E-2</v>
      </c>
      <c r="CD123" s="5">
        <f>P_R[[#This Row],[40+]]-P_R[[#This Row],[41+]]</f>
        <v>2.0799999999999985E-2</v>
      </c>
      <c r="CE123" s="5">
        <f>P_R[[#This Row],[41+]]-P_R[[#This Row],[42+]]</f>
        <v>1.6860000000000014E-2</v>
      </c>
      <c r="CF123" s="5">
        <f>P_R[[#This Row],[42+]]-P_R[[#This Row],[43+]]</f>
        <v>1.7169999999999991E-2</v>
      </c>
      <c r="CG123" s="5">
        <f>P_R[[#This Row],[43+]]-P_R[[#This Row],[44+]]</f>
        <v>1.371E-2</v>
      </c>
      <c r="CH123" s="5">
        <f>P_R[[#This Row],[44+]]-P_R[[#This Row],[45+]]</f>
        <v>1.2320000000000011E-2</v>
      </c>
      <c r="CI123" s="5">
        <f>P_R[[#This Row],[45+]]-P_R[[#This Row],[46+]]</f>
        <v>1.2279999999999999E-2</v>
      </c>
      <c r="CJ123" s="5">
        <f>P_R[[#This Row],[46+]]-P_R[[#This Row],[47+]]</f>
        <v>9.5999999999999974E-3</v>
      </c>
      <c r="CK123" s="5">
        <f>P_R[[#This Row],[47+]]-P_R[[#This Row],[48+]]</f>
        <v>8.4599999999999953E-3</v>
      </c>
      <c r="CL123" s="5">
        <f>P_R[[#This Row],[48+]]-P_R[[#This Row],[49+]]</f>
        <v>8.2600000000000035E-3</v>
      </c>
    </row>
    <row r="124" spans="1:90" x14ac:dyDescent="0.25">
      <c r="A124" s="10">
        <v>22400793</v>
      </c>
      <c r="B124" t="s">
        <v>194</v>
      </c>
      <c r="C124" t="s">
        <v>261</v>
      </c>
      <c r="D124" s="11">
        <v>0.83333333333333337</v>
      </c>
      <c r="E124" s="9" t="str">
        <f>HYPERLINK("https://www.nba.com/stats/player/1627752/boxscores-traditional", "Taurean Prince")</f>
        <v>Taurean Prince</v>
      </c>
      <c r="F124">
        <v>15.8</v>
      </c>
      <c r="G124" s="4">
        <v>5.8449999999999998</v>
      </c>
      <c r="H124" s="3">
        <v>0.90824000000000005</v>
      </c>
      <c r="I124" s="3">
        <v>0.87697999999999998</v>
      </c>
      <c r="J124" s="3">
        <v>0.83891000000000004</v>
      </c>
      <c r="K124" s="3">
        <v>0.79388999999999998</v>
      </c>
      <c r="L124" s="3">
        <v>0.74214999999999998</v>
      </c>
      <c r="M124" s="3">
        <v>0.68439000000000005</v>
      </c>
      <c r="N124" s="3">
        <v>0.62172000000000005</v>
      </c>
      <c r="O124" s="3">
        <v>0.55567</v>
      </c>
      <c r="P124" s="3">
        <v>0.48803000000000002</v>
      </c>
      <c r="Q124" s="3">
        <v>0.41682999999999998</v>
      </c>
      <c r="R124" s="3">
        <v>0.35197000000000001</v>
      </c>
      <c r="S124" s="3">
        <v>0.29115999999999997</v>
      </c>
      <c r="T124" s="3">
        <v>0.23576</v>
      </c>
      <c r="U124" s="3">
        <v>0.18673000000000001</v>
      </c>
      <c r="V124" s="3">
        <v>0.14457</v>
      </c>
      <c r="W124" s="3">
        <v>0.10935</v>
      </c>
      <c r="X124" s="3">
        <v>8.0759999999999998E-2</v>
      </c>
      <c r="Y124" s="3">
        <v>5.8209999999999998E-2</v>
      </c>
      <c r="Z124" s="3">
        <v>4.0059999999999998E-2</v>
      </c>
      <c r="AA124" s="3">
        <v>2.743E-2</v>
      </c>
      <c r="AB124" s="3">
        <v>1.831E-2</v>
      </c>
      <c r="AC124" s="3">
        <v>1.191E-2</v>
      </c>
      <c r="AD124" s="3">
        <v>7.5500000000000003E-3</v>
      </c>
      <c r="AE124" s="3">
        <v>4.6600000000000001E-3</v>
      </c>
      <c r="AF124" s="3">
        <v>2.8E-3</v>
      </c>
      <c r="AG124" s="3">
        <v>1.64E-3</v>
      </c>
      <c r="AH124" s="3">
        <v>9.3999999999999997E-4</v>
      </c>
      <c r="AI124" s="3">
        <v>5.1999999999999995E-4</v>
      </c>
      <c r="AJ124" s="3">
        <v>2.7E-4</v>
      </c>
      <c r="AK124" s="3">
        <v>1.3999999999999999E-4</v>
      </c>
      <c r="AL124" s="3">
        <v>6.9999999999999994E-5</v>
      </c>
      <c r="AM124" s="3">
        <v>4.0000000000000003E-5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P_R[[#This Row],[8+]]-P_R[[#This Row],[9+]]</f>
        <v>3.1260000000000066E-2</v>
      </c>
      <c r="AY124" s="5">
        <f>P_R[[#This Row],[9+]]-P_R[[#This Row],[10+]]</f>
        <v>3.8069999999999937E-2</v>
      </c>
      <c r="AZ124" s="5">
        <f>P_R[[#This Row],[10+]]-P_R[[#This Row],[11+]]</f>
        <v>4.502000000000006E-2</v>
      </c>
      <c r="BA124" s="5">
        <f>P_R[[#This Row],[11+]]-P_R[[#This Row],[12+]]</f>
        <v>5.1740000000000008E-2</v>
      </c>
      <c r="BB124" s="5">
        <f>P_R[[#This Row],[12+]]-P_R[[#This Row],[13+]]</f>
        <v>5.7759999999999923E-2</v>
      </c>
      <c r="BC124" s="5">
        <f>P_R[[#This Row],[13+]]-P_R[[#This Row],[14+]]</f>
        <v>6.2670000000000003E-2</v>
      </c>
      <c r="BD124" s="5">
        <f>P_R[[#This Row],[14+]]-P_R[[#This Row],[15+]]</f>
        <v>6.6050000000000053E-2</v>
      </c>
      <c r="BE124" s="5">
        <f>P_R[[#This Row],[15+]]-P_R[[#This Row],[16+]]</f>
        <v>6.7639999999999978E-2</v>
      </c>
      <c r="BF124" s="5">
        <f>P_R[[#This Row],[16+]]-P_R[[#This Row],[17+]]</f>
        <v>7.1200000000000041E-2</v>
      </c>
      <c r="BG124" s="5">
        <f>P_R[[#This Row],[17+]]-P_R[[#This Row],[18+]]</f>
        <v>6.4859999999999973E-2</v>
      </c>
      <c r="BH124" s="5">
        <f>P_R[[#This Row],[18+]]-P_R[[#This Row],[19+]]</f>
        <v>6.0810000000000031E-2</v>
      </c>
      <c r="BI124" s="5">
        <f>P_R[[#This Row],[19+]]-P_R[[#This Row],[20+]]</f>
        <v>5.5399999999999977E-2</v>
      </c>
      <c r="BJ124" s="5">
        <f>P_R[[#This Row],[20+]]-P_R[[#This Row],[21+]]</f>
        <v>4.902999999999999E-2</v>
      </c>
      <c r="BK124" s="5">
        <f>P_R[[#This Row],[21+]]-P_R[[#This Row],[22+]]</f>
        <v>4.2160000000000003E-2</v>
      </c>
      <c r="BL124" s="5">
        <f>P_R[[#This Row],[22+]]-P_R[[#This Row],[23+]]</f>
        <v>3.5220000000000001E-2</v>
      </c>
      <c r="BM124" s="5">
        <f>P_R[[#This Row],[23+]]-P_R[[#This Row],[24+]]</f>
        <v>2.8590000000000004E-2</v>
      </c>
      <c r="BN124" s="5">
        <f>P_R[[#This Row],[24+]]-P_R[[#This Row],[25+]]</f>
        <v>2.2550000000000001E-2</v>
      </c>
      <c r="BO124" s="5">
        <f>P_R[[#This Row],[25+]]-P_R[[#This Row],[26+]]</f>
        <v>1.8149999999999999E-2</v>
      </c>
      <c r="BP124" s="5">
        <f>P_R[[#This Row],[26+]]-P_R[[#This Row],[27+]]</f>
        <v>1.2629999999999999E-2</v>
      </c>
      <c r="BQ124" s="5">
        <f>P_R[[#This Row],[27+]]-P_R[[#This Row],[28+]]</f>
        <v>9.1199999999999996E-3</v>
      </c>
      <c r="BR124" s="5">
        <f>P_R[[#This Row],[28+]]-P_R[[#This Row],[29+]]</f>
        <v>6.3999999999999994E-3</v>
      </c>
      <c r="BS124" s="5">
        <f>P_R[[#This Row],[29+]]-P_R[[#This Row],[30+]]</f>
        <v>4.3600000000000002E-3</v>
      </c>
      <c r="BT124" s="5">
        <f>P_R[[#This Row],[30+]]-P_R[[#This Row],[31+]]</f>
        <v>2.8900000000000002E-3</v>
      </c>
      <c r="BU124" s="5">
        <f>P_R[[#This Row],[31+]]-P_R[[#This Row],[32+]]</f>
        <v>1.8600000000000001E-3</v>
      </c>
      <c r="BV124" s="5">
        <f>P_R[[#This Row],[32+]]-P_R[[#This Row],[33+]]</f>
        <v>1.16E-3</v>
      </c>
      <c r="BW124" s="5">
        <f>P_R[[#This Row],[33+]]-P_R[[#This Row],[34+]]</f>
        <v>6.9999999999999999E-4</v>
      </c>
      <c r="BX124" s="5">
        <f>P_R[[#This Row],[34+]]-P_R[[#This Row],[35+]]</f>
        <v>4.2000000000000002E-4</v>
      </c>
      <c r="BY124" s="5">
        <f>P_R[[#This Row],[35+]]-P_R[[#This Row],[36+]]</f>
        <v>2.4999999999999995E-4</v>
      </c>
      <c r="BZ124" s="5">
        <f>P_R[[#This Row],[36+]]-P_R[[#This Row],[37+]]</f>
        <v>1.3000000000000002E-4</v>
      </c>
      <c r="CA124" s="5">
        <f>P_R[[#This Row],[37+]]-P_R[[#This Row],[38+]]</f>
        <v>6.9999999999999994E-5</v>
      </c>
      <c r="CB124" s="5">
        <f>P_R[[#This Row],[38+]]-P_R[[#This Row],[39+]]</f>
        <v>2.9999999999999991E-5</v>
      </c>
      <c r="CC124" s="5">
        <f>P_R[[#This Row],[39+]]-P_R[[#This Row],[40+]]</f>
        <v>4.0000000000000003E-5</v>
      </c>
      <c r="CD124" s="5">
        <f>P_R[[#This Row],[40+]]-P_R[[#This Row],[41+]]</f>
        <v>0</v>
      </c>
      <c r="CE124" s="5">
        <f>P_R[[#This Row],[41+]]-P_R[[#This Row],[42+]]</f>
        <v>0</v>
      </c>
      <c r="CF124" s="5">
        <f>P_R[[#This Row],[42+]]-P_R[[#This Row],[43+]]</f>
        <v>0</v>
      </c>
      <c r="CG124" s="5">
        <f>P_R[[#This Row],[43+]]-P_R[[#This Row],[44+]]</f>
        <v>0</v>
      </c>
      <c r="CH124" s="5">
        <f>P_R[[#This Row],[44+]]-P_R[[#This Row],[45+]]</f>
        <v>0</v>
      </c>
      <c r="CI124" s="5">
        <f>P_R[[#This Row],[45+]]-P_R[[#This Row],[46+]]</f>
        <v>0</v>
      </c>
      <c r="CJ124" s="5">
        <f>P_R[[#This Row],[46+]]-P_R[[#This Row],[47+]]</f>
        <v>0</v>
      </c>
      <c r="CK124" s="5">
        <f>P_R[[#This Row],[47+]]-P_R[[#This Row],[48+]]</f>
        <v>0</v>
      </c>
      <c r="CL124" s="5">
        <f>P_R[[#This Row],[48+]]-P_R[[#This Row],[49+]]</f>
        <v>0</v>
      </c>
    </row>
    <row r="125" spans="1:90" x14ac:dyDescent="0.25">
      <c r="A125" s="10">
        <v>22400793</v>
      </c>
      <c r="B125" t="s">
        <v>194</v>
      </c>
      <c r="C125" t="s">
        <v>261</v>
      </c>
      <c r="D125" s="11">
        <v>0.83333333333333337</v>
      </c>
      <c r="E125" s="9" t="str">
        <f>HYPERLINK("https://www.nba.com/stats/player/203114/boxscores-traditional", "Khris Middleton")</f>
        <v>Khris Middleton</v>
      </c>
      <c r="F125">
        <v>15.4</v>
      </c>
      <c r="G125" s="4">
        <v>10.632</v>
      </c>
      <c r="H125" s="3">
        <v>0.75804000000000005</v>
      </c>
      <c r="I125" s="3">
        <v>0.72575000000000001</v>
      </c>
      <c r="J125" s="3">
        <v>0.69496999999999998</v>
      </c>
      <c r="K125" s="3">
        <v>0.65910000000000002</v>
      </c>
      <c r="L125" s="3">
        <v>0.62551999999999996</v>
      </c>
      <c r="M125" s="3">
        <v>0.59094999999999998</v>
      </c>
      <c r="N125" s="3">
        <v>0.55171999999999999</v>
      </c>
      <c r="O125" s="3">
        <v>0.51595000000000002</v>
      </c>
      <c r="P125" s="3">
        <v>0.47608</v>
      </c>
      <c r="Q125" s="3">
        <v>0.44037999999999999</v>
      </c>
      <c r="R125" s="3">
        <v>0.40516999999999997</v>
      </c>
      <c r="S125" s="3">
        <v>0.36692999999999998</v>
      </c>
      <c r="T125" s="3">
        <v>0.33360000000000001</v>
      </c>
      <c r="U125" s="3">
        <v>0.29805999999999999</v>
      </c>
      <c r="V125" s="3">
        <v>0.26762999999999998</v>
      </c>
      <c r="W125" s="3">
        <v>0.23885000000000001</v>
      </c>
      <c r="X125" s="3">
        <v>0.20896999999999999</v>
      </c>
      <c r="Y125" s="3">
        <v>0.18406</v>
      </c>
      <c r="Z125" s="3">
        <v>0.15866</v>
      </c>
      <c r="AA125" s="3">
        <v>0.13786000000000001</v>
      </c>
      <c r="AB125" s="3">
        <v>0.11702</v>
      </c>
      <c r="AC125" s="3">
        <v>0.10027</v>
      </c>
      <c r="AD125" s="3">
        <v>8.5339999999999999E-2</v>
      </c>
      <c r="AE125" s="3">
        <v>7.0779999999999996E-2</v>
      </c>
      <c r="AF125" s="3">
        <v>5.9380000000000002E-2</v>
      </c>
      <c r="AG125" s="3">
        <v>4.8460000000000003E-2</v>
      </c>
      <c r="AH125" s="3">
        <v>4.0059999999999998E-2</v>
      </c>
      <c r="AI125" s="3">
        <v>3.288E-2</v>
      </c>
      <c r="AJ125" s="3">
        <v>2.6190000000000001E-2</v>
      </c>
      <c r="AK125" s="3">
        <v>2.1180000000000001E-2</v>
      </c>
      <c r="AL125" s="3">
        <v>1.6590000000000001E-2</v>
      </c>
      <c r="AM125" s="3">
        <v>1.321E-2</v>
      </c>
      <c r="AN125" s="3">
        <v>1.044E-2</v>
      </c>
      <c r="AO125" s="3">
        <v>7.9799999999999992E-3</v>
      </c>
      <c r="AP125" s="3">
        <v>6.2100000000000002E-3</v>
      </c>
      <c r="AQ125" s="3">
        <v>4.6600000000000001E-3</v>
      </c>
      <c r="AR125" s="3">
        <v>3.5699999999999998E-3</v>
      </c>
      <c r="AS125" s="3">
        <v>2.7200000000000002E-3</v>
      </c>
      <c r="AT125" s="3">
        <v>1.99E-3</v>
      </c>
      <c r="AU125" s="3">
        <v>1.49E-3</v>
      </c>
      <c r="AV125" s="3">
        <v>1.07E-3</v>
      </c>
      <c r="AW125" s="3">
        <v>7.9000000000000001E-4</v>
      </c>
      <c r="AX125" s="5">
        <f>P_R[[#This Row],[8+]]-P_R[[#This Row],[9+]]</f>
        <v>3.2290000000000041E-2</v>
      </c>
      <c r="AY125" s="5">
        <f>P_R[[#This Row],[9+]]-P_R[[#This Row],[10+]]</f>
        <v>3.078000000000003E-2</v>
      </c>
      <c r="AZ125" s="5">
        <f>P_R[[#This Row],[10+]]-P_R[[#This Row],[11+]]</f>
        <v>3.5869999999999957E-2</v>
      </c>
      <c r="BA125" s="5">
        <f>P_R[[#This Row],[11+]]-P_R[[#This Row],[12+]]</f>
        <v>3.3580000000000054E-2</v>
      </c>
      <c r="BB125" s="5">
        <f>P_R[[#This Row],[12+]]-P_R[[#This Row],[13+]]</f>
        <v>3.456999999999999E-2</v>
      </c>
      <c r="BC125" s="5">
        <f>P_R[[#This Row],[13+]]-P_R[[#This Row],[14+]]</f>
        <v>3.9229999999999987E-2</v>
      </c>
      <c r="BD125" s="5">
        <f>P_R[[#This Row],[14+]]-P_R[[#This Row],[15+]]</f>
        <v>3.5769999999999968E-2</v>
      </c>
      <c r="BE125" s="5">
        <f>P_R[[#This Row],[15+]]-P_R[[#This Row],[16+]]</f>
        <v>3.9870000000000017E-2</v>
      </c>
      <c r="BF125" s="5">
        <f>P_R[[#This Row],[16+]]-P_R[[#This Row],[17+]]</f>
        <v>3.570000000000001E-2</v>
      </c>
      <c r="BG125" s="5">
        <f>P_R[[#This Row],[17+]]-P_R[[#This Row],[18+]]</f>
        <v>3.5210000000000019E-2</v>
      </c>
      <c r="BH125" s="5">
        <f>P_R[[#This Row],[18+]]-P_R[[#This Row],[19+]]</f>
        <v>3.8239999999999996E-2</v>
      </c>
      <c r="BI125" s="5">
        <f>P_R[[#This Row],[19+]]-P_R[[#This Row],[20+]]</f>
        <v>3.3329999999999971E-2</v>
      </c>
      <c r="BJ125" s="5">
        <f>P_R[[#This Row],[20+]]-P_R[[#This Row],[21+]]</f>
        <v>3.5540000000000016E-2</v>
      </c>
      <c r="BK125" s="5">
        <f>P_R[[#This Row],[21+]]-P_R[[#This Row],[22+]]</f>
        <v>3.0430000000000013E-2</v>
      </c>
      <c r="BL125" s="5">
        <f>P_R[[#This Row],[22+]]-P_R[[#This Row],[23+]]</f>
        <v>2.8779999999999972E-2</v>
      </c>
      <c r="BM125" s="5">
        <f>P_R[[#This Row],[23+]]-P_R[[#This Row],[24+]]</f>
        <v>2.9880000000000018E-2</v>
      </c>
      <c r="BN125" s="5">
        <f>P_R[[#This Row],[24+]]-P_R[[#This Row],[25+]]</f>
        <v>2.4909999999999988E-2</v>
      </c>
      <c r="BO125" s="5">
        <f>P_R[[#This Row],[25+]]-P_R[[#This Row],[26+]]</f>
        <v>2.5400000000000006E-2</v>
      </c>
      <c r="BP125" s="5">
        <f>P_R[[#This Row],[26+]]-P_R[[#This Row],[27+]]</f>
        <v>2.0799999999999985E-2</v>
      </c>
      <c r="BQ125" s="5">
        <f>P_R[[#This Row],[27+]]-P_R[[#This Row],[28+]]</f>
        <v>2.0840000000000011E-2</v>
      </c>
      <c r="BR125" s="5">
        <f>P_R[[#This Row],[28+]]-P_R[[#This Row],[29+]]</f>
        <v>1.6750000000000001E-2</v>
      </c>
      <c r="BS125" s="5">
        <f>P_R[[#This Row],[29+]]-P_R[[#This Row],[30+]]</f>
        <v>1.4929999999999999E-2</v>
      </c>
      <c r="BT125" s="5">
        <f>P_R[[#This Row],[30+]]-P_R[[#This Row],[31+]]</f>
        <v>1.4560000000000003E-2</v>
      </c>
      <c r="BU125" s="5">
        <f>P_R[[#This Row],[31+]]-P_R[[#This Row],[32+]]</f>
        <v>1.1399999999999993E-2</v>
      </c>
      <c r="BV125" s="5">
        <f>P_R[[#This Row],[32+]]-P_R[[#This Row],[33+]]</f>
        <v>1.0919999999999999E-2</v>
      </c>
      <c r="BW125" s="5">
        <f>P_R[[#This Row],[33+]]-P_R[[#This Row],[34+]]</f>
        <v>8.4000000000000047E-3</v>
      </c>
      <c r="BX125" s="5">
        <f>P_R[[#This Row],[34+]]-P_R[[#This Row],[35+]]</f>
        <v>7.1799999999999989E-3</v>
      </c>
      <c r="BY125" s="5">
        <f>P_R[[#This Row],[35+]]-P_R[[#This Row],[36+]]</f>
        <v>6.689999999999998E-3</v>
      </c>
      <c r="BZ125" s="5">
        <f>P_R[[#This Row],[36+]]-P_R[[#This Row],[37+]]</f>
        <v>5.0100000000000006E-3</v>
      </c>
      <c r="CA125" s="5">
        <f>P_R[[#This Row],[37+]]-P_R[[#This Row],[38+]]</f>
        <v>4.5900000000000003E-3</v>
      </c>
      <c r="CB125" s="5">
        <f>P_R[[#This Row],[38+]]-P_R[[#This Row],[39+]]</f>
        <v>3.3800000000000011E-3</v>
      </c>
      <c r="CC125" s="5">
        <f>P_R[[#This Row],[39+]]-P_R[[#This Row],[40+]]</f>
        <v>2.7699999999999999E-3</v>
      </c>
      <c r="CD125" s="5">
        <f>P_R[[#This Row],[40+]]-P_R[[#This Row],[41+]]</f>
        <v>2.4600000000000004E-3</v>
      </c>
      <c r="CE125" s="5">
        <f>P_R[[#This Row],[41+]]-P_R[[#This Row],[42+]]</f>
        <v>1.769999999999999E-3</v>
      </c>
      <c r="CF125" s="5">
        <f>P_R[[#This Row],[42+]]-P_R[[#This Row],[43+]]</f>
        <v>1.5500000000000002E-3</v>
      </c>
      <c r="CG125" s="5">
        <f>P_R[[#This Row],[43+]]-P_R[[#This Row],[44+]]</f>
        <v>1.0900000000000003E-3</v>
      </c>
      <c r="CH125" s="5">
        <f>P_R[[#This Row],[44+]]-P_R[[#This Row],[45+]]</f>
        <v>8.4999999999999963E-4</v>
      </c>
      <c r="CI125" s="5">
        <f>P_R[[#This Row],[45+]]-P_R[[#This Row],[46+]]</f>
        <v>7.3000000000000018E-4</v>
      </c>
      <c r="CJ125" s="5">
        <f>P_R[[#This Row],[46+]]-P_R[[#This Row],[47+]]</f>
        <v>5.0000000000000001E-4</v>
      </c>
      <c r="CK125" s="5">
        <f>P_R[[#This Row],[47+]]-P_R[[#This Row],[48+]]</f>
        <v>4.2000000000000002E-4</v>
      </c>
      <c r="CL125" s="5">
        <f>P_R[[#This Row],[48+]]-P_R[[#This Row],[49+]]</f>
        <v>2.7999999999999998E-4</v>
      </c>
    </row>
    <row r="126" spans="1:90" x14ac:dyDescent="0.25">
      <c r="A126" s="10">
        <v>22400793</v>
      </c>
      <c r="B126" t="s">
        <v>194</v>
      </c>
      <c r="C126" t="s">
        <v>261</v>
      </c>
      <c r="D126" s="11">
        <v>0.83333333333333337</v>
      </c>
      <c r="E126" s="9" t="str">
        <f>HYPERLINK("https://www.nba.com/stats/player/1629645/boxscores-traditional", "Kevin Porter Jr.")</f>
        <v>Kevin Porter Jr.</v>
      </c>
      <c r="F126">
        <v>11</v>
      </c>
      <c r="G126" s="4">
        <v>8</v>
      </c>
      <c r="H126" s="3">
        <v>0.64802999999999999</v>
      </c>
      <c r="I126" s="3">
        <v>0.59870999999999996</v>
      </c>
      <c r="J126" s="3">
        <v>0.55171999999999999</v>
      </c>
      <c r="K126" s="3">
        <v>0.5</v>
      </c>
      <c r="L126" s="3">
        <v>0.44828000000000001</v>
      </c>
      <c r="M126" s="3">
        <v>0.40128999999999998</v>
      </c>
      <c r="N126" s="3">
        <v>0.35197000000000001</v>
      </c>
      <c r="O126" s="3">
        <v>0.30853999999999998</v>
      </c>
      <c r="P126" s="3">
        <v>0.26434999999999997</v>
      </c>
      <c r="Q126" s="3">
        <v>0.22663</v>
      </c>
      <c r="R126" s="3">
        <v>0.18942999999999999</v>
      </c>
      <c r="S126" s="3">
        <v>0.15866</v>
      </c>
      <c r="T126" s="3">
        <v>0.12923999999999999</v>
      </c>
      <c r="U126" s="3">
        <v>0.10564999999999999</v>
      </c>
      <c r="V126" s="3">
        <v>8.3790000000000003E-2</v>
      </c>
      <c r="W126" s="3">
        <v>6.6809999999999994E-2</v>
      </c>
      <c r="X126" s="3">
        <v>5.1549999999999999E-2</v>
      </c>
      <c r="Y126" s="3">
        <v>4.0059999999999998E-2</v>
      </c>
      <c r="Z126" s="3">
        <v>3.005E-2</v>
      </c>
      <c r="AA126" s="3">
        <v>2.2749999999999999E-2</v>
      </c>
      <c r="AB126" s="3">
        <v>1.6590000000000001E-2</v>
      </c>
      <c r="AC126" s="3">
        <v>1.222E-2</v>
      </c>
      <c r="AD126" s="3">
        <v>8.6599999999999993E-3</v>
      </c>
      <c r="AE126" s="3">
        <v>6.2100000000000002E-3</v>
      </c>
      <c r="AF126" s="3">
        <v>4.2700000000000004E-3</v>
      </c>
      <c r="AG126" s="3">
        <v>2.98E-3</v>
      </c>
      <c r="AH126" s="3">
        <v>1.99E-3</v>
      </c>
      <c r="AI126" s="3">
        <v>1.3500000000000001E-3</v>
      </c>
      <c r="AJ126" s="3">
        <v>8.7000000000000001E-4</v>
      </c>
      <c r="AK126" s="3">
        <v>5.8E-4</v>
      </c>
      <c r="AL126" s="3">
        <v>3.6000000000000002E-4</v>
      </c>
      <c r="AM126" s="3">
        <v>2.3000000000000001E-4</v>
      </c>
      <c r="AN126" s="3">
        <v>1.3999999999999999E-4</v>
      </c>
      <c r="AO126" s="3">
        <v>9.0000000000000006E-5</v>
      </c>
      <c r="AP126" s="3">
        <v>5.0000000000000002E-5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P_R[[#This Row],[8+]]-P_R[[#This Row],[9+]]</f>
        <v>4.932000000000003E-2</v>
      </c>
      <c r="AY126" s="5">
        <f>P_R[[#This Row],[9+]]-P_R[[#This Row],[10+]]</f>
        <v>4.6989999999999976E-2</v>
      </c>
      <c r="AZ126" s="5">
        <f>P_R[[#This Row],[10+]]-P_R[[#This Row],[11+]]</f>
        <v>5.1719999999999988E-2</v>
      </c>
      <c r="BA126" s="5">
        <f>P_R[[#This Row],[11+]]-P_R[[#This Row],[12+]]</f>
        <v>5.1719999999999988E-2</v>
      </c>
      <c r="BB126" s="5">
        <f>P_R[[#This Row],[12+]]-P_R[[#This Row],[13+]]</f>
        <v>4.6990000000000032E-2</v>
      </c>
      <c r="BC126" s="5">
        <f>P_R[[#This Row],[13+]]-P_R[[#This Row],[14+]]</f>
        <v>4.9319999999999975E-2</v>
      </c>
      <c r="BD126" s="5">
        <f>P_R[[#This Row],[14+]]-P_R[[#This Row],[15+]]</f>
        <v>4.3430000000000024E-2</v>
      </c>
      <c r="BE126" s="5">
        <f>P_R[[#This Row],[15+]]-P_R[[#This Row],[16+]]</f>
        <v>4.4190000000000007E-2</v>
      </c>
      <c r="BF126" s="5">
        <f>P_R[[#This Row],[16+]]-P_R[[#This Row],[17+]]</f>
        <v>3.7719999999999976E-2</v>
      </c>
      <c r="BG126" s="5">
        <f>P_R[[#This Row],[17+]]-P_R[[#This Row],[18+]]</f>
        <v>3.7200000000000011E-2</v>
      </c>
      <c r="BH126" s="5">
        <f>P_R[[#This Row],[18+]]-P_R[[#This Row],[19+]]</f>
        <v>3.0769999999999992E-2</v>
      </c>
      <c r="BI126" s="5">
        <f>P_R[[#This Row],[19+]]-P_R[[#This Row],[20+]]</f>
        <v>2.9420000000000002E-2</v>
      </c>
      <c r="BJ126" s="5">
        <f>P_R[[#This Row],[20+]]-P_R[[#This Row],[21+]]</f>
        <v>2.359E-2</v>
      </c>
      <c r="BK126" s="5">
        <f>P_R[[#This Row],[21+]]-P_R[[#This Row],[22+]]</f>
        <v>2.1859999999999991E-2</v>
      </c>
      <c r="BL126" s="5">
        <f>P_R[[#This Row],[22+]]-P_R[[#This Row],[23+]]</f>
        <v>1.6980000000000009E-2</v>
      </c>
      <c r="BM126" s="5">
        <f>P_R[[#This Row],[23+]]-P_R[[#This Row],[24+]]</f>
        <v>1.5259999999999996E-2</v>
      </c>
      <c r="BN126" s="5">
        <f>P_R[[#This Row],[24+]]-P_R[[#This Row],[25+]]</f>
        <v>1.149E-2</v>
      </c>
      <c r="BO126" s="5">
        <f>P_R[[#This Row],[25+]]-P_R[[#This Row],[26+]]</f>
        <v>1.0009999999999998E-2</v>
      </c>
      <c r="BP126" s="5">
        <f>P_R[[#This Row],[26+]]-P_R[[#This Row],[27+]]</f>
        <v>7.3000000000000009E-3</v>
      </c>
      <c r="BQ126" s="5">
        <f>P_R[[#This Row],[27+]]-P_R[[#This Row],[28+]]</f>
        <v>6.1599999999999988E-3</v>
      </c>
      <c r="BR126" s="5">
        <f>P_R[[#This Row],[28+]]-P_R[[#This Row],[29+]]</f>
        <v>4.3700000000000006E-3</v>
      </c>
      <c r="BS126" s="5">
        <f>P_R[[#This Row],[29+]]-P_R[[#This Row],[30+]]</f>
        <v>3.5600000000000007E-3</v>
      </c>
      <c r="BT126" s="5">
        <f>P_R[[#This Row],[30+]]-P_R[[#This Row],[31+]]</f>
        <v>2.4499999999999991E-3</v>
      </c>
      <c r="BU126" s="5">
        <f>P_R[[#This Row],[31+]]-P_R[[#This Row],[32+]]</f>
        <v>1.9399999999999999E-3</v>
      </c>
      <c r="BV126" s="5">
        <f>P_R[[#This Row],[32+]]-P_R[[#This Row],[33+]]</f>
        <v>1.2900000000000003E-3</v>
      </c>
      <c r="BW126" s="5">
        <f>P_R[[#This Row],[33+]]-P_R[[#This Row],[34+]]</f>
        <v>9.8999999999999999E-4</v>
      </c>
      <c r="BX126" s="5">
        <f>P_R[[#This Row],[34+]]-P_R[[#This Row],[35+]]</f>
        <v>6.3999999999999994E-4</v>
      </c>
      <c r="BY126" s="5">
        <f>P_R[[#This Row],[35+]]-P_R[[#This Row],[36+]]</f>
        <v>4.8000000000000007E-4</v>
      </c>
      <c r="BZ126" s="5">
        <f>P_R[[#This Row],[36+]]-P_R[[#This Row],[37+]]</f>
        <v>2.9E-4</v>
      </c>
      <c r="CA126" s="5">
        <f>P_R[[#This Row],[37+]]-P_R[[#This Row],[38+]]</f>
        <v>2.1999999999999998E-4</v>
      </c>
      <c r="CB126" s="5">
        <f>P_R[[#This Row],[38+]]-P_R[[#This Row],[39+]]</f>
        <v>1.3000000000000002E-4</v>
      </c>
      <c r="CC126" s="5">
        <f>P_R[[#This Row],[39+]]-P_R[[#This Row],[40+]]</f>
        <v>9.0000000000000019E-5</v>
      </c>
      <c r="CD126" s="5">
        <f>P_R[[#This Row],[40+]]-P_R[[#This Row],[41+]]</f>
        <v>4.9999999999999982E-5</v>
      </c>
      <c r="CE126" s="5">
        <f>P_R[[#This Row],[41+]]-P_R[[#This Row],[42+]]</f>
        <v>4.0000000000000003E-5</v>
      </c>
      <c r="CF126" s="5">
        <f>P_R[[#This Row],[42+]]-P_R[[#This Row],[43+]]</f>
        <v>5.0000000000000002E-5</v>
      </c>
      <c r="CG126" s="5">
        <f>P_R[[#This Row],[43+]]-P_R[[#This Row],[44+]]</f>
        <v>0</v>
      </c>
      <c r="CH126" s="5">
        <f>P_R[[#This Row],[44+]]-P_R[[#This Row],[45+]]</f>
        <v>0</v>
      </c>
      <c r="CI126" s="5">
        <f>P_R[[#This Row],[45+]]-P_R[[#This Row],[46+]]</f>
        <v>0</v>
      </c>
      <c r="CJ126" s="5">
        <f>P_R[[#This Row],[46+]]-P_R[[#This Row],[47+]]</f>
        <v>0</v>
      </c>
      <c r="CK126" s="5">
        <f>P_R[[#This Row],[47+]]-P_R[[#This Row],[48+]]</f>
        <v>0</v>
      </c>
      <c r="CL126" s="5">
        <f>P_R[[#This Row],[48+]]-P_R[[#This Row],[49+]]</f>
        <v>0</v>
      </c>
    </row>
    <row r="127" spans="1:90" x14ac:dyDescent="0.25">
      <c r="A127" s="10">
        <v>22400793</v>
      </c>
      <c r="B127" t="s">
        <v>194</v>
      </c>
      <c r="C127" t="s">
        <v>261</v>
      </c>
      <c r="D127" s="11">
        <v>0.83333333333333337</v>
      </c>
      <c r="E127" s="9" t="str">
        <f>HYPERLINK("https://www.nba.com/stats/player/1631260/boxscores-traditional", "AJ Green")</f>
        <v>AJ Green</v>
      </c>
      <c r="F127">
        <v>9</v>
      </c>
      <c r="G127" s="4">
        <v>3.95</v>
      </c>
      <c r="H127" s="3">
        <v>0.59870999999999996</v>
      </c>
      <c r="I127" s="3">
        <v>0.5</v>
      </c>
      <c r="J127" s="3">
        <v>0.40128999999999998</v>
      </c>
      <c r="K127" s="3">
        <v>0.30503000000000002</v>
      </c>
      <c r="L127" s="3">
        <v>0.22363</v>
      </c>
      <c r="M127" s="3">
        <v>0.15625</v>
      </c>
      <c r="N127" s="3">
        <v>0.10204000000000001</v>
      </c>
      <c r="O127" s="3">
        <v>6.4259999999999998E-2</v>
      </c>
      <c r="P127" s="3">
        <v>3.8359999999999998E-2</v>
      </c>
      <c r="Q127" s="3">
        <v>2.1180000000000001E-2</v>
      </c>
      <c r="R127" s="3">
        <v>1.1299999999999999E-2</v>
      </c>
      <c r="S127" s="3">
        <v>5.7000000000000002E-3</v>
      </c>
      <c r="T127" s="3">
        <v>2.7200000000000002E-3</v>
      </c>
      <c r="U127" s="3">
        <v>1.1800000000000001E-3</v>
      </c>
      <c r="V127" s="3">
        <v>5.0000000000000001E-4</v>
      </c>
      <c r="W127" s="3">
        <v>2.0000000000000001E-4</v>
      </c>
      <c r="X127" s="3">
        <v>6.9999999999999994E-5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P_R[[#This Row],[8+]]-P_R[[#This Row],[9+]]</f>
        <v>9.8709999999999964E-2</v>
      </c>
      <c r="AY127" s="5">
        <f>P_R[[#This Row],[9+]]-P_R[[#This Row],[10+]]</f>
        <v>9.871000000000002E-2</v>
      </c>
      <c r="AZ127" s="5">
        <f>P_R[[#This Row],[10+]]-P_R[[#This Row],[11+]]</f>
        <v>9.6259999999999957E-2</v>
      </c>
      <c r="BA127" s="5">
        <f>P_R[[#This Row],[11+]]-P_R[[#This Row],[12+]]</f>
        <v>8.1400000000000028E-2</v>
      </c>
      <c r="BB127" s="5">
        <f>P_R[[#This Row],[12+]]-P_R[[#This Row],[13+]]</f>
        <v>6.7379999999999995E-2</v>
      </c>
      <c r="BC127" s="5">
        <f>P_R[[#This Row],[13+]]-P_R[[#This Row],[14+]]</f>
        <v>5.4209999999999994E-2</v>
      </c>
      <c r="BD127" s="5">
        <f>P_R[[#This Row],[14+]]-P_R[[#This Row],[15+]]</f>
        <v>3.7780000000000008E-2</v>
      </c>
      <c r="BE127" s="5">
        <f>P_R[[#This Row],[15+]]-P_R[[#This Row],[16+]]</f>
        <v>2.5899999999999999E-2</v>
      </c>
      <c r="BF127" s="5">
        <f>P_R[[#This Row],[16+]]-P_R[[#This Row],[17+]]</f>
        <v>1.7179999999999997E-2</v>
      </c>
      <c r="BG127" s="5">
        <f>P_R[[#This Row],[17+]]-P_R[[#This Row],[18+]]</f>
        <v>9.8800000000000016E-3</v>
      </c>
      <c r="BH127" s="5">
        <f>P_R[[#This Row],[18+]]-P_R[[#This Row],[19+]]</f>
        <v>5.5999999999999991E-3</v>
      </c>
      <c r="BI127" s="5">
        <f>P_R[[#This Row],[19+]]-P_R[[#This Row],[20+]]</f>
        <v>2.98E-3</v>
      </c>
      <c r="BJ127" s="5">
        <f>P_R[[#This Row],[20+]]-P_R[[#This Row],[21+]]</f>
        <v>1.5400000000000001E-3</v>
      </c>
      <c r="BK127" s="5">
        <f>P_R[[#This Row],[21+]]-P_R[[#This Row],[22+]]</f>
        <v>6.8000000000000005E-4</v>
      </c>
      <c r="BL127" s="5">
        <f>P_R[[#This Row],[22+]]-P_R[[#This Row],[23+]]</f>
        <v>3.0000000000000003E-4</v>
      </c>
      <c r="BM127" s="5">
        <f>P_R[[#This Row],[23+]]-P_R[[#This Row],[24+]]</f>
        <v>1.3000000000000002E-4</v>
      </c>
      <c r="BN127" s="5">
        <f>P_R[[#This Row],[24+]]-P_R[[#This Row],[25+]]</f>
        <v>6.9999999999999994E-5</v>
      </c>
      <c r="BO127" s="5">
        <f>P_R[[#This Row],[25+]]-P_R[[#This Row],[26+]]</f>
        <v>0</v>
      </c>
      <c r="BP127" s="5">
        <f>P_R[[#This Row],[26+]]-P_R[[#This Row],[27+]]</f>
        <v>0</v>
      </c>
      <c r="BQ127" s="5">
        <f>P_R[[#This Row],[27+]]-P_R[[#This Row],[28+]]</f>
        <v>0</v>
      </c>
      <c r="BR127" s="5">
        <f>P_R[[#This Row],[28+]]-P_R[[#This Row],[29+]]</f>
        <v>0</v>
      </c>
      <c r="BS127" s="5">
        <f>P_R[[#This Row],[29+]]-P_R[[#This Row],[30+]]</f>
        <v>0</v>
      </c>
      <c r="BT127" s="5">
        <f>P_R[[#This Row],[30+]]-P_R[[#This Row],[31+]]</f>
        <v>0</v>
      </c>
      <c r="BU127" s="5">
        <f>P_R[[#This Row],[31+]]-P_R[[#This Row],[32+]]</f>
        <v>0</v>
      </c>
      <c r="BV127" s="5">
        <f>P_R[[#This Row],[32+]]-P_R[[#This Row],[33+]]</f>
        <v>0</v>
      </c>
      <c r="BW127" s="5">
        <f>P_R[[#This Row],[33+]]-P_R[[#This Row],[34+]]</f>
        <v>0</v>
      </c>
      <c r="BX127" s="5">
        <f>P_R[[#This Row],[34+]]-P_R[[#This Row],[35+]]</f>
        <v>0</v>
      </c>
      <c r="BY127" s="5">
        <f>P_R[[#This Row],[35+]]-P_R[[#This Row],[36+]]</f>
        <v>0</v>
      </c>
      <c r="BZ127" s="5">
        <f>P_R[[#This Row],[36+]]-P_R[[#This Row],[37+]]</f>
        <v>0</v>
      </c>
      <c r="CA127" s="5">
        <f>P_R[[#This Row],[37+]]-P_R[[#This Row],[38+]]</f>
        <v>0</v>
      </c>
      <c r="CB127" s="5">
        <f>P_R[[#This Row],[38+]]-P_R[[#This Row],[39+]]</f>
        <v>0</v>
      </c>
      <c r="CC127" s="5">
        <f>P_R[[#This Row],[39+]]-P_R[[#This Row],[40+]]</f>
        <v>0</v>
      </c>
      <c r="CD127" s="5">
        <f>P_R[[#This Row],[40+]]-P_R[[#This Row],[41+]]</f>
        <v>0</v>
      </c>
      <c r="CE127" s="5">
        <f>P_R[[#This Row],[41+]]-P_R[[#This Row],[42+]]</f>
        <v>0</v>
      </c>
      <c r="CF127" s="5">
        <f>P_R[[#This Row],[42+]]-P_R[[#This Row],[43+]]</f>
        <v>0</v>
      </c>
      <c r="CG127" s="5">
        <f>P_R[[#This Row],[43+]]-P_R[[#This Row],[44+]]</f>
        <v>0</v>
      </c>
      <c r="CH127" s="5">
        <f>P_R[[#This Row],[44+]]-P_R[[#This Row],[45+]]</f>
        <v>0</v>
      </c>
      <c r="CI127" s="5">
        <f>P_R[[#This Row],[45+]]-P_R[[#This Row],[46+]]</f>
        <v>0</v>
      </c>
      <c r="CJ127" s="5">
        <f>P_R[[#This Row],[46+]]-P_R[[#This Row],[47+]]</f>
        <v>0</v>
      </c>
      <c r="CK127" s="5">
        <f>P_R[[#This Row],[47+]]-P_R[[#This Row],[48+]]</f>
        <v>0</v>
      </c>
      <c r="CL127" s="5">
        <f>P_R[[#This Row],[48+]]-P_R[[#This Row],[49+]]</f>
        <v>0</v>
      </c>
    </row>
    <row r="128" spans="1:90" x14ac:dyDescent="0.25">
      <c r="A128" s="10">
        <v>22400793</v>
      </c>
      <c r="B128" t="s">
        <v>194</v>
      </c>
      <c r="C128" t="s">
        <v>261</v>
      </c>
      <c r="D128" s="11">
        <v>0.83333333333333337</v>
      </c>
      <c r="E128" s="9" t="str">
        <f>HYPERLINK("https://www.nba.com/stats/player/1631157/boxscores-traditional", "Ryan Rollins")</f>
        <v>Ryan Rollins</v>
      </c>
      <c r="F128">
        <v>8.6</v>
      </c>
      <c r="G128" s="4">
        <v>4.2240000000000002</v>
      </c>
      <c r="H128" s="3">
        <v>0.55567</v>
      </c>
      <c r="I128" s="3">
        <v>0.46414</v>
      </c>
      <c r="J128" s="3">
        <v>0.37069999999999997</v>
      </c>
      <c r="K128" s="3">
        <v>0.28433999999999998</v>
      </c>
      <c r="L128" s="3">
        <v>0.21185999999999999</v>
      </c>
      <c r="M128" s="3">
        <v>0.14917</v>
      </c>
      <c r="N128" s="3">
        <v>0.10027</v>
      </c>
      <c r="O128" s="3">
        <v>6.4259999999999998E-2</v>
      </c>
      <c r="P128" s="3">
        <v>4.0059999999999998E-2</v>
      </c>
      <c r="Q128" s="3">
        <v>2.3300000000000001E-2</v>
      </c>
      <c r="R128" s="3">
        <v>1.2869999999999999E-2</v>
      </c>
      <c r="S128" s="3">
        <v>6.9499999999999996E-3</v>
      </c>
      <c r="T128" s="3">
        <v>3.47E-3</v>
      </c>
      <c r="U128" s="3">
        <v>1.64E-3</v>
      </c>
      <c r="V128" s="3">
        <v>7.6000000000000004E-4</v>
      </c>
      <c r="W128" s="3">
        <v>3.2000000000000003E-4</v>
      </c>
      <c r="X128" s="3">
        <v>1.2999999999999999E-4</v>
      </c>
      <c r="Y128" s="3">
        <v>5.0000000000000002E-5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P_R[[#This Row],[8+]]-P_R[[#This Row],[9+]]</f>
        <v>9.153E-2</v>
      </c>
      <c r="AY128" s="5">
        <f>P_R[[#This Row],[9+]]-P_R[[#This Row],[10+]]</f>
        <v>9.3440000000000023E-2</v>
      </c>
      <c r="AZ128" s="5">
        <f>P_R[[#This Row],[10+]]-P_R[[#This Row],[11+]]</f>
        <v>8.6359999999999992E-2</v>
      </c>
      <c r="BA128" s="5">
        <f>P_R[[#This Row],[11+]]-P_R[[#This Row],[12+]]</f>
        <v>7.2479999999999989E-2</v>
      </c>
      <c r="BB128" s="5">
        <f>P_R[[#This Row],[12+]]-P_R[[#This Row],[13+]]</f>
        <v>6.2689999999999996E-2</v>
      </c>
      <c r="BC128" s="5">
        <f>P_R[[#This Row],[13+]]-P_R[[#This Row],[14+]]</f>
        <v>4.8899999999999999E-2</v>
      </c>
      <c r="BD128" s="5">
        <f>P_R[[#This Row],[14+]]-P_R[[#This Row],[15+]]</f>
        <v>3.601E-2</v>
      </c>
      <c r="BE128" s="5">
        <f>P_R[[#This Row],[15+]]-P_R[[#This Row],[16+]]</f>
        <v>2.4199999999999999E-2</v>
      </c>
      <c r="BF128" s="5">
        <f>P_R[[#This Row],[16+]]-P_R[[#This Row],[17+]]</f>
        <v>1.6759999999999997E-2</v>
      </c>
      <c r="BG128" s="5">
        <f>P_R[[#This Row],[17+]]-P_R[[#This Row],[18+]]</f>
        <v>1.0430000000000002E-2</v>
      </c>
      <c r="BH128" s="5">
        <f>P_R[[#This Row],[18+]]-P_R[[#This Row],[19+]]</f>
        <v>5.9199999999999999E-3</v>
      </c>
      <c r="BI128" s="5">
        <f>P_R[[#This Row],[19+]]-P_R[[#This Row],[20+]]</f>
        <v>3.4799999999999996E-3</v>
      </c>
      <c r="BJ128" s="5">
        <f>P_R[[#This Row],[20+]]-P_R[[#This Row],[21+]]</f>
        <v>1.83E-3</v>
      </c>
      <c r="BK128" s="5">
        <f>P_R[[#This Row],[21+]]-P_R[[#This Row],[22+]]</f>
        <v>8.7999999999999992E-4</v>
      </c>
      <c r="BL128" s="5">
        <f>P_R[[#This Row],[22+]]-P_R[[#This Row],[23+]]</f>
        <v>4.4000000000000002E-4</v>
      </c>
      <c r="BM128" s="5">
        <f>P_R[[#This Row],[23+]]-P_R[[#This Row],[24+]]</f>
        <v>1.9000000000000004E-4</v>
      </c>
      <c r="BN128" s="5">
        <f>P_R[[#This Row],[24+]]-P_R[[#This Row],[25+]]</f>
        <v>7.9999999999999993E-5</v>
      </c>
      <c r="BO128" s="5">
        <f>P_R[[#This Row],[25+]]-P_R[[#This Row],[26+]]</f>
        <v>5.0000000000000002E-5</v>
      </c>
      <c r="BP128" s="5">
        <f>P_R[[#This Row],[26+]]-P_R[[#This Row],[27+]]</f>
        <v>0</v>
      </c>
      <c r="BQ128" s="5">
        <f>P_R[[#This Row],[27+]]-P_R[[#This Row],[28+]]</f>
        <v>0</v>
      </c>
      <c r="BR128" s="5">
        <f>P_R[[#This Row],[28+]]-P_R[[#This Row],[29+]]</f>
        <v>0</v>
      </c>
      <c r="BS128" s="5">
        <f>P_R[[#This Row],[29+]]-P_R[[#This Row],[30+]]</f>
        <v>0</v>
      </c>
      <c r="BT128" s="5">
        <f>P_R[[#This Row],[30+]]-P_R[[#This Row],[31+]]</f>
        <v>0</v>
      </c>
      <c r="BU128" s="5">
        <f>P_R[[#This Row],[31+]]-P_R[[#This Row],[32+]]</f>
        <v>0</v>
      </c>
      <c r="BV128" s="5">
        <f>P_R[[#This Row],[32+]]-P_R[[#This Row],[33+]]</f>
        <v>0</v>
      </c>
      <c r="BW128" s="5">
        <f>P_R[[#This Row],[33+]]-P_R[[#This Row],[34+]]</f>
        <v>0</v>
      </c>
      <c r="BX128" s="5">
        <f>P_R[[#This Row],[34+]]-P_R[[#This Row],[35+]]</f>
        <v>0</v>
      </c>
      <c r="BY128" s="5">
        <f>P_R[[#This Row],[35+]]-P_R[[#This Row],[36+]]</f>
        <v>0</v>
      </c>
      <c r="BZ128" s="5">
        <f>P_R[[#This Row],[36+]]-P_R[[#This Row],[37+]]</f>
        <v>0</v>
      </c>
      <c r="CA128" s="5">
        <f>P_R[[#This Row],[37+]]-P_R[[#This Row],[38+]]</f>
        <v>0</v>
      </c>
      <c r="CB128" s="5">
        <f>P_R[[#This Row],[38+]]-P_R[[#This Row],[39+]]</f>
        <v>0</v>
      </c>
      <c r="CC128" s="5">
        <f>P_R[[#This Row],[39+]]-P_R[[#This Row],[40+]]</f>
        <v>0</v>
      </c>
      <c r="CD128" s="5">
        <f>P_R[[#This Row],[40+]]-P_R[[#This Row],[41+]]</f>
        <v>0</v>
      </c>
      <c r="CE128" s="5">
        <f>P_R[[#This Row],[41+]]-P_R[[#This Row],[42+]]</f>
        <v>0</v>
      </c>
      <c r="CF128" s="5">
        <f>P_R[[#This Row],[42+]]-P_R[[#This Row],[43+]]</f>
        <v>0</v>
      </c>
      <c r="CG128" s="5">
        <f>P_R[[#This Row],[43+]]-P_R[[#This Row],[44+]]</f>
        <v>0</v>
      </c>
      <c r="CH128" s="5">
        <f>P_R[[#This Row],[44+]]-P_R[[#This Row],[45+]]</f>
        <v>0</v>
      </c>
      <c r="CI128" s="5">
        <f>P_R[[#This Row],[45+]]-P_R[[#This Row],[46+]]</f>
        <v>0</v>
      </c>
      <c r="CJ128" s="5">
        <f>P_R[[#This Row],[46+]]-P_R[[#This Row],[47+]]</f>
        <v>0</v>
      </c>
      <c r="CK128" s="5">
        <f>P_R[[#This Row],[47+]]-P_R[[#This Row],[48+]]</f>
        <v>0</v>
      </c>
      <c r="CL128" s="5">
        <f>P_R[[#This Row],[48+]]-P_R[[#This Row],[49+]]</f>
        <v>0</v>
      </c>
    </row>
    <row r="129" spans="1:90" x14ac:dyDescent="0.25">
      <c r="A129" s="10">
        <v>22400793</v>
      </c>
      <c r="B129" t="s">
        <v>194</v>
      </c>
      <c r="C129" t="s">
        <v>261</v>
      </c>
      <c r="D129" s="11">
        <v>0.83333333333333337</v>
      </c>
      <c r="E129" s="9" t="str">
        <f>HYPERLINK("https://www.nba.com/stats/player/1642358/boxscores-traditional", "AJ Johnson")</f>
        <v>AJ Johnson</v>
      </c>
      <c r="F129">
        <v>9</v>
      </c>
      <c r="G129" s="4">
        <v>8</v>
      </c>
      <c r="H129" s="3">
        <v>0.55171999999999999</v>
      </c>
      <c r="I129" s="3">
        <v>0.5</v>
      </c>
      <c r="J129" s="3">
        <v>0.44828000000000001</v>
      </c>
      <c r="K129" s="3">
        <v>0.40128999999999998</v>
      </c>
      <c r="L129" s="3">
        <v>0.35197000000000001</v>
      </c>
      <c r="M129" s="3">
        <v>0.30853999999999998</v>
      </c>
      <c r="N129" s="3">
        <v>0.26434999999999997</v>
      </c>
      <c r="O129" s="3">
        <v>0.22663</v>
      </c>
      <c r="P129" s="3">
        <v>0.18942999999999999</v>
      </c>
      <c r="Q129" s="3">
        <v>0.15866</v>
      </c>
      <c r="R129" s="3">
        <v>0.12923999999999999</v>
      </c>
      <c r="S129" s="3">
        <v>0.10564999999999999</v>
      </c>
      <c r="T129" s="3">
        <v>8.3790000000000003E-2</v>
      </c>
      <c r="U129" s="3">
        <v>6.6809999999999994E-2</v>
      </c>
      <c r="V129" s="3">
        <v>5.1549999999999999E-2</v>
      </c>
      <c r="W129" s="3">
        <v>4.0059999999999998E-2</v>
      </c>
      <c r="X129" s="3">
        <v>3.005E-2</v>
      </c>
      <c r="Y129" s="3">
        <v>2.2749999999999999E-2</v>
      </c>
      <c r="Z129" s="3">
        <v>1.6590000000000001E-2</v>
      </c>
      <c r="AA129" s="3">
        <v>1.222E-2</v>
      </c>
      <c r="AB129" s="3">
        <v>8.6599999999999993E-3</v>
      </c>
      <c r="AC129" s="3">
        <v>6.2100000000000002E-3</v>
      </c>
      <c r="AD129" s="3">
        <v>4.2700000000000004E-3</v>
      </c>
      <c r="AE129" s="3">
        <v>2.98E-3</v>
      </c>
      <c r="AF129" s="3">
        <v>1.99E-3</v>
      </c>
      <c r="AG129" s="3">
        <v>1.3500000000000001E-3</v>
      </c>
      <c r="AH129" s="3">
        <v>8.7000000000000001E-4</v>
      </c>
      <c r="AI129" s="3">
        <v>5.8E-4</v>
      </c>
      <c r="AJ129" s="3">
        <v>3.6000000000000002E-4</v>
      </c>
      <c r="AK129" s="3">
        <v>2.3000000000000001E-4</v>
      </c>
      <c r="AL129" s="3">
        <v>1.3999999999999999E-4</v>
      </c>
      <c r="AM129" s="3">
        <v>9.0000000000000006E-5</v>
      </c>
      <c r="AN129" s="3">
        <v>5.0000000000000002E-5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P_R[[#This Row],[8+]]-P_R[[#This Row],[9+]]</f>
        <v>5.1719999999999988E-2</v>
      </c>
      <c r="AY129" s="5">
        <f>P_R[[#This Row],[9+]]-P_R[[#This Row],[10+]]</f>
        <v>5.1719999999999988E-2</v>
      </c>
      <c r="AZ129" s="5">
        <f>P_R[[#This Row],[10+]]-P_R[[#This Row],[11+]]</f>
        <v>4.6990000000000032E-2</v>
      </c>
      <c r="BA129" s="5">
        <f>P_R[[#This Row],[11+]]-P_R[[#This Row],[12+]]</f>
        <v>4.9319999999999975E-2</v>
      </c>
      <c r="BB129" s="5">
        <f>P_R[[#This Row],[12+]]-P_R[[#This Row],[13+]]</f>
        <v>4.3430000000000024E-2</v>
      </c>
      <c r="BC129" s="5">
        <f>P_R[[#This Row],[13+]]-P_R[[#This Row],[14+]]</f>
        <v>4.4190000000000007E-2</v>
      </c>
      <c r="BD129" s="5">
        <f>P_R[[#This Row],[14+]]-P_R[[#This Row],[15+]]</f>
        <v>3.7719999999999976E-2</v>
      </c>
      <c r="BE129" s="5">
        <f>P_R[[#This Row],[15+]]-P_R[[#This Row],[16+]]</f>
        <v>3.7200000000000011E-2</v>
      </c>
      <c r="BF129" s="5">
        <f>P_R[[#This Row],[16+]]-P_R[[#This Row],[17+]]</f>
        <v>3.0769999999999992E-2</v>
      </c>
      <c r="BG129" s="5">
        <f>P_R[[#This Row],[17+]]-P_R[[#This Row],[18+]]</f>
        <v>2.9420000000000002E-2</v>
      </c>
      <c r="BH129" s="5">
        <f>P_R[[#This Row],[18+]]-P_R[[#This Row],[19+]]</f>
        <v>2.359E-2</v>
      </c>
      <c r="BI129" s="5">
        <f>P_R[[#This Row],[19+]]-P_R[[#This Row],[20+]]</f>
        <v>2.1859999999999991E-2</v>
      </c>
      <c r="BJ129" s="5">
        <f>P_R[[#This Row],[20+]]-P_R[[#This Row],[21+]]</f>
        <v>1.6980000000000009E-2</v>
      </c>
      <c r="BK129" s="5">
        <f>P_R[[#This Row],[21+]]-P_R[[#This Row],[22+]]</f>
        <v>1.5259999999999996E-2</v>
      </c>
      <c r="BL129" s="5">
        <f>P_R[[#This Row],[22+]]-P_R[[#This Row],[23+]]</f>
        <v>1.149E-2</v>
      </c>
      <c r="BM129" s="5">
        <f>P_R[[#This Row],[23+]]-P_R[[#This Row],[24+]]</f>
        <v>1.0009999999999998E-2</v>
      </c>
      <c r="BN129" s="5">
        <f>P_R[[#This Row],[24+]]-P_R[[#This Row],[25+]]</f>
        <v>7.3000000000000009E-3</v>
      </c>
      <c r="BO129" s="5">
        <f>P_R[[#This Row],[25+]]-P_R[[#This Row],[26+]]</f>
        <v>6.1599999999999988E-3</v>
      </c>
      <c r="BP129" s="5">
        <f>P_R[[#This Row],[26+]]-P_R[[#This Row],[27+]]</f>
        <v>4.3700000000000006E-3</v>
      </c>
      <c r="BQ129" s="5">
        <f>P_R[[#This Row],[27+]]-P_R[[#This Row],[28+]]</f>
        <v>3.5600000000000007E-3</v>
      </c>
      <c r="BR129" s="5">
        <f>P_R[[#This Row],[28+]]-P_R[[#This Row],[29+]]</f>
        <v>2.4499999999999991E-3</v>
      </c>
      <c r="BS129" s="5">
        <f>P_R[[#This Row],[29+]]-P_R[[#This Row],[30+]]</f>
        <v>1.9399999999999999E-3</v>
      </c>
      <c r="BT129" s="5">
        <f>P_R[[#This Row],[30+]]-P_R[[#This Row],[31+]]</f>
        <v>1.2900000000000003E-3</v>
      </c>
      <c r="BU129" s="5">
        <f>P_R[[#This Row],[31+]]-P_R[[#This Row],[32+]]</f>
        <v>9.8999999999999999E-4</v>
      </c>
      <c r="BV129" s="5">
        <f>P_R[[#This Row],[32+]]-P_R[[#This Row],[33+]]</f>
        <v>6.3999999999999994E-4</v>
      </c>
      <c r="BW129" s="5">
        <f>P_R[[#This Row],[33+]]-P_R[[#This Row],[34+]]</f>
        <v>4.8000000000000007E-4</v>
      </c>
      <c r="BX129" s="5">
        <f>P_R[[#This Row],[34+]]-P_R[[#This Row],[35+]]</f>
        <v>2.9E-4</v>
      </c>
      <c r="BY129" s="5">
        <f>P_R[[#This Row],[35+]]-P_R[[#This Row],[36+]]</f>
        <v>2.1999999999999998E-4</v>
      </c>
      <c r="BZ129" s="5">
        <f>P_R[[#This Row],[36+]]-P_R[[#This Row],[37+]]</f>
        <v>1.3000000000000002E-4</v>
      </c>
      <c r="CA129" s="5">
        <f>P_R[[#This Row],[37+]]-P_R[[#This Row],[38+]]</f>
        <v>9.0000000000000019E-5</v>
      </c>
      <c r="CB129" s="5">
        <f>P_R[[#This Row],[38+]]-P_R[[#This Row],[39+]]</f>
        <v>4.9999999999999982E-5</v>
      </c>
      <c r="CC129" s="5">
        <f>P_R[[#This Row],[39+]]-P_R[[#This Row],[40+]]</f>
        <v>4.0000000000000003E-5</v>
      </c>
      <c r="CD129" s="5">
        <f>P_R[[#This Row],[40+]]-P_R[[#This Row],[41+]]</f>
        <v>5.0000000000000002E-5</v>
      </c>
      <c r="CE129" s="5">
        <f>P_R[[#This Row],[41+]]-P_R[[#This Row],[42+]]</f>
        <v>0</v>
      </c>
      <c r="CF129" s="5">
        <f>P_R[[#This Row],[42+]]-P_R[[#This Row],[43+]]</f>
        <v>0</v>
      </c>
      <c r="CG129" s="5">
        <f>P_R[[#This Row],[43+]]-P_R[[#This Row],[44+]]</f>
        <v>0</v>
      </c>
      <c r="CH129" s="5">
        <f>P_R[[#This Row],[44+]]-P_R[[#This Row],[45+]]</f>
        <v>0</v>
      </c>
      <c r="CI129" s="5">
        <f>P_R[[#This Row],[45+]]-P_R[[#This Row],[46+]]</f>
        <v>0</v>
      </c>
      <c r="CJ129" s="5">
        <f>P_R[[#This Row],[46+]]-P_R[[#This Row],[47+]]</f>
        <v>0</v>
      </c>
      <c r="CK129" s="5">
        <f>P_R[[#This Row],[47+]]-P_R[[#This Row],[48+]]</f>
        <v>0</v>
      </c>
      <c r="CL129" s="5">
        <f>P_R[[#This Row],[48+]]-P_R[[#This Row],[49+]]</f>
        <v>0</v>
      </c>
    </row>
    <row r="130" spans="1:90" x14ac:dyDescent="0.25">
      <c r="A130" s="10">
        <v>22400793</v>
      </c>
      <c r="B130" t="s">
        <v>194</v>
      </c>
      <c r="C130" t="s">
        <v>261</v>
      </c>
      <c r="D130" s="11">
        <v>0.83333333333333337</v>
      </c>
      <c r="E130" s="9" t="str">
        <f>HYPERLINK("https://www.nba.com/stats/player/1626192/boxscores-traditional", "Pat Connaughton")</f>
        <v>Pat Connaughton</v>
      </c>
      <c r="F130">
        <v>8</v>
      </c>
      <c r="G130" s="4">
        <v>3.0329999999999999</v>
      </c>
      <c r="H130" s="3">
        <v>0.5</v>
      </c>
      <c r="I130" s="3">
        <v>0.37069999999999997</v>
      </c>
      <c r="J130" s="3">
        <v>0.25463000000000002</v>
      </c>
      <c r="K130" s="3">
        <v>0.16109000000000001</v>
      </c>
      <c r="L130" s="3">
        <v>9.3420000000000003E-2</v>
      </c>
      <c r="M130" s="3">
        <v>4.947E-2</v>
      </c>
      <c r="N130" s="3">
        <v>2.385E-2</v>
      </c>
      <c r="O130" s="3">
        <v>1.044E-2</v>
      </c>
      <c r="P130" s="3">
        <v>4.15E-3</v>
      </c>
      <c r="Q130" s="3">
        <v>1.49E-3</v>
      </c>
      <c r="R130" s="3">
        <v>4.8000000000000001E-4</v>
      </c>
      <c r="S130" s="3">
        <v>1.3999999999999999E-4</v>
      </c>
      <c r="T130" s="3">
        <v>4.0000000000000003E-5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5">
        <f>P_R[[#This Row],[8+]]-P_R[[#This Row],[9+]]</f>
        <v>0.12930000000000003</v>
      </c>
      <c r="AY130" s="5">
        <f>P_R[[#This Row],[9+]]-P_R[[#This Row],[10+]]</f>
        <v>0.11606999999999995</v>
      </c>
      <c r="AZ130" s="5">
        <f>P_R[[#This Row],[10+]]-P_R[[#This Row],[11+]]</f>
        <v>9.3540000000000012E-2</v>
      </c>
      <c r="BA130" s="5">
        <f>P_R[[#This Row],[11+]]-P_R[[#This Row],[12+]]</f>
        <v>6.7670000000000008E-2</v>
      </c>
      <c r="BB130" s="5">
        <f>P_R[[#This Row],[12+]]-P_R[[#This Row],[13+]]</f>
        <v>4.3950000000000003E-2</v>
      </c>
      <c r="BC130" s="5">
        <f>P_R[[#This Row],[13+]]-P_R[[#This Row],[14+]]</f>
        <v>2.562E-2</v>
      </c>
      <c r="BD130" s="5">
        <f>P_R[[#This Row],[14+]]-P_R[[#This Row],[15+]]</f>
        <v>1.341E-2</v>
      </c>
      <c r="BE130" s="5">
        <f>P_R[[#This Row],[15+]]-P_R[[#This Row],[16+]]</f>
        <v>6.2899999999999996E-3</v>
      </c>
      <c r="BF130" s="5">
        <f>P_R[[#This Row],[16+]]-P_R[[#This Row],[17+]]</f>
        <v>2.66E-3</v>
      </c>
      <c r="BG130" s="5">
        <f>P_R[[#This Row],[17+]]-P_R[[#This Row],[18+]]</f>
        <v>1.01E-3</v>
      </c>
      <c r="BH130" s="5">
        <f>P_R[[#This Row],[18+]]-P_R[[#This Row],[19+]]</f>
        <v>3.4000000000000002E-4</v>
      </c>
      <c r="BI130" s="5">
        <f>P_R[[#This Row],[19+]]-P_R[[#This Row],[20+]]</f>
        <v>9.9999999999999991E-5</v>
      </c>
      <c r="BJ130" s="5">
        <f>P_R[[#This Row],[20+]]-P_R[[#This Row],[21+]]</f>
        <v>4.0000000000000003E-5</v>
      </c>
      <c r="BK130" s="5">
        <f>P_R[[#This Row],[21+]]-P_R[[#This Row],[22+]]</f>
        <v>0</v>
      </c>
      <c r="BL130" s="5">
        <f>P_R[[#This Row],[22+]]-P_R[[#This Row],[23+]]</f>
        <v>0</v>
      </c>
      <c r="BM130" s="5">
        <f>P_R[[#This Row],[23+]]-P_R[[#This Row],[24+]]</f>
        <v>0</v>
      </c>
      <c r="BN130" s="5">
        <f>P_R[[#This Row],[24+]]-P_R[[#This Row],[25+]]</f>
        <v>0</v>
      </c>
      <c r="BO130" s="5">
        <f>P_R[[#This Row],[25+]]-P_R[[#This Row],[26+]]</f>
        <v>0</v>
      </c>
      <c r="BP130" s="5">
        <f>P_R[[#This Row],[26+]]-P_R[[#This Row],[27+]]</f>
        <v>0</v>
      </c>
      <c r="BQ130" s="5">
        <f>P_R[[#This Row],[27+]]-P_R[[#This Row],[28+]]</f>
        <v>0</v>
      </c>
      <c r="BR130" s="5">
        <f>P_R[[#This Row],[28+]]-P_R[[#This Row],[29+]]</f>
        <v>0</v>
      </c>
      <c r="BS130" s="5">
        <f>P_R[[#This Row],[29+]]-P_R[[#This Row],[30+]]</f>
        <v>0</v>
      </c>
      <c r="BT130" s="5">
        <f>P_R[[#This Row],[30+]]-P_R[[#This Row],[31+]]</f>
        <v>0</v>
      </c>
      <c r="BU130" s="5">
        <f>P_R[[#This Row],[31+]]-P_R[[#This Row],[32+]]</f>
        <v>0</v>
      </c>
      <c r="BV130" s="5">
        <f>P_R[[#This Row],[32+]]-P_R[[#This Row],[33+]]</f>
        <v>0</v>
      </c>
      <c r="BW130" s="5">
        <f>P_R[[#This Row],[33+]]-P_R[[#This Row],[34+]]</f>
        <v>0</v>
      </c>
      <c r="BX130" s="5">
        <f>P_R[[#This Row],[34+]]-P_R[[#This Row],[35+]]</f>
        <v>0</v>
      </c>
      <c r="BY130" s="5">
        <f>P_R[[#This Row],[35+]]-P_R[[#This Row],[36+]]</f>
        <v>0</v>
      </c>
      <c r="BZ130" s="5">
        <f>P_R[[#This Row],[36+]]-P_R[[#This Row],[37+]]</f>
        <v>0</v>
      </c>
      <c r="CA130" s="5">
        <f>P_R[[#This Row],[37+]]-P_R[[#This Row],[38+]]</f>
        <v>0</v>
      </c>
      <c r="CB130" s="5">
        <f>P_R[[#This Row],[38+]]-P_R[[#This Row],[39+]]</f>
        <v>0</v>
      </c>
      <c r="CC130" s="5">
        <f>P_R[[#This Row],[39+]]-P_R[[#This Row],[40+]]</f>
        <v>0</v>
      </c>
      <c r="CD130" s="5">
        <f>P_R[[#This Row],[40+]]-P_R[[#This Row],[41+]]</f>
        <v>0</v>
      </c>
      <c r="CE130" s="5">
        <f>P_R[[#This Row],[41+]]-P_R[[#This Row],[42+]]</f>
        <v>0</v>
      </c>
      <c r="CF130" s="5">
        <f>P_R[[#This Row],[42+]]-P_R[[#This Row],[43+]]</f>
        <v>0</v>
      </c>
      <c r="CG130" s="5">
        <f>P_R[[#This Row],[43+]]-P_R[[#This Row],[44+]]</f>
        <v>0</v>
      </c>
      <c r="CH130" s="5">
        <f>P_R[[#This Row],[44+]]-P_R[[#This Row],[45+]]</f>
        <v>0</v>
      </c>
      <c r="CI130" s="5">
        <f>P_R[[#This Row],[45+]]-P_R[[#This Row],[46+]]</f>
        <v>0</v>
      </c>
      <c r="CJ130" s="5">
        <f>P_R[[#This Row],[46+]]-P_R[[#This Row],[47+]]</f>
        <v>0</v>
      </c>
      <c r="CK130" s="5">
        <f>P_R[[#This Row],[47+]]-P_R[[#This Row],[48+]]</f>
        <v>0</v>
      </c>
      <c r="CL130" s="5">
        <f>P_R[[#This Row],[48+]]-P_R[[#This Row],[49+]]</f>
        <v>0</v>
      </c>
    </row>
    <row r="131" spans="1:90" x14ac:dyDescent="0.25">
      <c r="A131" s="10">
        <v>22400793</v>
      </c>
      <c r="B131" t="s">
        <v>261</v>
      </c>
      <c r="C131" t="s">
        <v>194</v>
      </c>
      <c r="D131" s="11">
        <v>0.83333333333333337</v>
      </c>
      <c r="E131" s="9" t="str">
        <f>HYPERLINK("https://www.nba.com/stats/player/1626181/boxscores-traditional", "Norman Powell")</f>
        <v>Norman Powell</v>
      </c>
      <c r="F131">
        <v>26.4</v>
      </c>
      <c r="G131" s="4">
        <v>4.2240000000000002</v>
      </c>
      <c r="H131" s="3">
        <v>1</v>
      </c>
      <c r="I131" s="3">
        <v>1</v>
      </c>
      <c r="J131" s="3">
        <v>0.99995000000000001</v>
      </c>
      <c r="K131" s="3">
        <v>0.99987000000000004</v>
      </c>
      <c r="L131" s="3">
        <v>0.99968000000000001</v>
      </c>
      <c r="M131" s="3">
        <v>0.99924000000000002</v>
      </c>
      <c r="N131" s="3">
        <v>0.99836000000000003</v>
      </c>
      <c r="O131" s="3">
        <v>0.99653000000000003</v>
      </c>
      <c r="P131" s="3">
        <v>0.99304999999999999</v>
      </c>
      <c r="Q131" s="3">
        <v>0.98712999999999995</v>
      </c>
      <c r="R131" s="3">
        <v>0.97670000000000001</v>
      </c>
      <c r="S131" s="3">
        <v>0.95994000000000002</v>
      </c>
      <c r="T131" s="3">
        <v>0.93574000000000002</v>
      </c>
      <c r="U131" s="3">
        <v>0.89973000000000003</v>
      </c>
      <c r="V131" s="3">
        <v>0.85082999999999998</v>
      </c>
      <c r="W131" s="3">
        <v>0.78813999999999995</v>
      </c>
      <c r="X131" s="3">
        <v>0.71565999999999996</v>
      </c>
      <c r="Y131" s="3">
        <v>0.62929999999999997</v>
      </c>
      <c r="Z131" s="3">
        <v>0.53586</v>
      </c>
      <c r="AA131" s="3">
        <v>0.44433</v>
      </c>
      <c r="AB131" s="3">
        <v>0.35197000000000001</v>
      </c>
      <c r="AC131" s="3">
        <v>0.26762999999999998</v>
      </c>
      <c r="AD131" s="3">
        <v>0.19766</v>
      </c>
      <c r="AE131" s="3">
        <v>0.13786000000000001</v>
      </c>
      <c r="AF131" s="3">
        <v>9.1759999999999994E-2</v>
      </c>
      <c r="AG131" s="3">
        <v>5.9380000000000002E-2</v>
      </c>
      <c r="AH131" s="3">
        <v>3.5929999999999997E-2</v>
      </c>
      <c r="AI131" s="3">
        <v>2.068E-2</v>
      </c>
      <c r="AJ131" s="3">
        <v>1.1599999999999999E-2</v>
      </c>
      <c r="AK131" s="3">
        <v>6.0400000000000002E-3</v>
      </c>
      <c r="AL131" s="3">
        <v>2.98E-3</v>
      </c>
      <c r="AM131" s="3">
        <v>1.4400000000000001E-3</v>
      </c>
      <c r="AN131" s="3">
        <v>6.4000000000000005E-4</v>
      </c>
      <c r="AO131" s="3">
        <v>2.7E-4</v>
      </c>
      <c r="AP131" s="3">
        <v>1.1E-4</v>
      </c>
      <c r="AQ131" s="3">
        <v>4.0000000000000003E-5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P_R[[#This Row],[8+]]-P_R[[#This Row],[9+]]</f>
        <v>0</v>
      </c>
      <c r="AY131" s="5">
        <f>P_R[[#This Row],[9+]]-P_R[[#This Row],[10+]]</f>
        <v>4.9999999999994493E-5</v>
      </c>
      <c r="AZ131" s="5">
        <f>P_R[[#This Row],[10+]]-P_R[[#This Row],[11+]]</f>
        <v>7.9999999999968985E-5</v>
      </c>
      <c r="BA131" s="5">
        <f>P_R[[#This Row],[11+]]-P_R[[#This Row],[12+]]</f>
        <v>1.9000000000002348E-4</v>
      </c>
      <c r="BB131" s="5">
        <f>P_R[[#This Row],[12+]]-P_R[[#This Row],[13+]]</f>
        <v>4.3999999999999595E-4</v>
      </c>
      <c r="BC131" s="5">
        <f>P_R[[#This Row],[13+]]-P_R[[#This Row],[14+]]</f>
        <v>8.799999999999919E-4</v>
      </c>
      <c r="BD131" s="5">
        <f>P_R[[#This Row],[14+]]-P_R[[#This Row],[15+]]</f>
        <v>1.8299999999999983E-3</v>
      </c>
      <c r="BE131" s="5">
        <f>P_R[[#This Row],[15+]]-P_R[[#This Row],[16+]]</f>
        <v>3.4800000000000386E-3</v>
      </c>
      <c r="BF131" s="5">
        <f>P_R[[#This Row],[16+]]-P_R[[#This Row],[17+]]</f>
        <v>5.9200000000000363E-3</v>
      </c>
      <c r="BG131" s="5">
        <f>P_R[[#This Row],[17+]]-P_R[[#This Row],[18+]]</f>
        <v>1.0429999999999939E-2</v>
      </c>
      <c r="BH131" s="5">
        <f>P_R[[#This Row],[18+]]-P_R[[#This Row],[19+]]</f>
        <v>1.6759999999999997E-2</v>
      </c>
      <c r="BI131" s="5">
        <f>P_R[[#This Row],[19+]]-P_R[[#This Row],[20+]]</f>
        <v>2.4199999999999999E-2</v>
      </c>
      <c r="BJ131" s="5">
        <f>P_R[[#This Row],[20+]]-P_R[[#This Row],[21+]]</f>
        <v>3.6009999999999986E-2</v>
      </c>
      <c r="BK131" s="5">
        <f>P_R[[#This Row],[21+]]-P_R[[#This Row],[22+]]</f>
        <v>4.8900000000000055E-2</v>
      </c>
      <c r="BL131" s="5">
        <f>P_R[[#This Row],[22+]]-P_R[[#This Row],[23+]]</f>
        <v>6.2690000000000023E-2</v>
      </c>
      <c r="BM131" s="5">
        <f>P_R[[#This Row],[23+]]-P_R[[#This Row],[24+]]</f>
        <v>7.2479999999999989E-2</v>
      </c>
      <c r="BN131" s="5">
        <f>P_R[[#This Row],[24+]]-P_R[[#This Row],[25+]]</f>
        <v>8.6359999999999992E-2</v>
      </c>
      <c r="BO131" s="5">
        <f>P_R[[#This Row],[25+]]-P_R[[#This Row],[26+]]</f>
        <v>9.3439999999999968E-2</v>
      </c>
      <c r="BP131" s="5">
        <f>P_R[[#This Row],[26+]]-P_R[[#This Row],[27+]]</f>
        <v>9.153E-2</v>
      </c>
      <c r="BQ131" s="5">
        <f>P_R[[#This Row],[27+]]-P_R[[#This Row],[28+]]</f>
        <v>9.2359999999999998E-2</v>
      </c>
      <c r="BR131" s="5">
        <f>P_R[[#This Row],[28+]]-P_R[[#This Row],[29+]]</f>
        <v>8.4340000000000026E-2</v>
      </c>
      <c r="BS131" s="5">
        <f>P_R[[#This Row],[29+]]-P_R[[#This Row],[30+]]</f>
        <v>6.9969999999999977E-2</v>
      </c>
      <c r="BT131" s="5">
        <f>P_R[[#This Row],[30+]]-P_R[[#This Row],[31+]]</f>
        <v>5.9799999999999992E-2</v>
      </c>
      <c r="BU131" s="5">
        <f>P_R[[#This Row],[31+]]-P_R[[#This Row],[32+]]</f>
        <v>4.6100000000000016E-2</v>
      </c>
      <c r="BV131" s="5">
        <f>P_R[[#This Row],[32+]]-P_R[[#This Row],[33+]]</f>
        <v>3.2379999999999992E-2</v>
      </c>
      <c r="BW131" s="5">
        <f>P_R[[#This Row],[33+]]-P_R[[#This Row],[34+]]</f>
        <v>2.3450000000000006E-2</v>
      </c>
      <c r="BX131" s="5">
        <f>P_R[[#This Row],[34+]]-P_R[[#This Row],[35+]]</f>
        <v>1.5249999999999996E-2</v>
      </c>
      <c r="BY131" s="5">
        <f>P_R[[#This Row],[35+]]-P_R[[#This Row],[36+]]</f>
        <v>9.0800000000000013E-3</v>
      </c>
      <c r="BZ131" s="5">
        <f>P_R[[#This Row],[36+]]-P_R[[#This Row],[37+]]</f>
        <v>5.559999999999999E-3</v>
      </c>
      <c r="CA131" s="5">
        <f>P_R[[#This Row],[37+]]-P_R[[#This Row],[38+]]</f>
        <v>3.0600000000000002E-3</v>
      </c>
      <c r="CB131" s="5">
        <f>P_R[[#This Row],[38+]]-P_R[[#This Row],[39+]]</f>
        <v>1.5399999999999999E-3</v>
      </c>
      <c r="CC131" s="5">
        <f>P_R[[#This Row],[39+]]-P_R[[#This Row],[40+]]</f>
        <v>8.0000000000000004E-4</v>
      </c>
      <c r="CD131" s="5">
        <f>P_R[[#This Row],[40+]]-P_R[[#This Row],[41+]]</f>
        <v>3.7000000000000005E-4</v>
      </c>
      <c r="CE131" s="5">
        <f>P_R[[#This Row],[41+]]-P_R[[#This Row],[42+]]</f>
        <v>1.5999999999999999E-4</v>
      </c>
      <c r="CF131" s="5">
        <f>P_R[[#This Row],[42+]]-P_R[[#This Row],[43+]]</f>
        <v>6.9999999999999994E-5</v>
      </c>
      <c r="CG131" s="5">
        <f>P_R[[#This Row],[43+]]-P_R[[#This Row],[44+]]</f>
        <v>4.0000000000000003E-5</v>
      </c>
      <c r="CH131" s="5">
        <f>P_R[[#This Row],[44+]]-P_R[[#This Row],[45+]]</f>
        <v>0</v>
      </c>
      <c r="CI131" s="5">
        <f>P_R[[#This Row],[45+]]-P_R[[#This Row],[46+]]</f>
        <v>0</v>
      </c>
      <c r="CJ131" s="5">
        <f>P_R[[#This Row],[46+]]-P_R[[#This Row],[47+]]</f>
        <v>0</v>
      </c>
      <c r="CK131" s="5">
        <f>P_R[[#This Row],[47+]]-P_R[[#This Row],[48+]]</f>
        <v>0</v>
      </c>
      <c r="CL131" s="5">
        <f>P_R[[#This Row],[48+]]-P_R[[#This Row],[49+]]</f>
        <v>0</v>
      </c>
    </row>
    <row r="132" spans="1:90" x14ac:dyDescent="0.25">
      <c r="A132" s="10">
        <v>22400793</v>
      </c>
      <c r="B132" t="s">
        <v>261</v>
      </c>
      <c r="C132" t="s">
        <v>194</v>
      </c>
      <c r="D132" s="11">
        <v>0.83333333333333337</v>
      </c>
      <c r="E132" s="9" t="str">
        <f>HYPERLINK("https://www.nba.com/stats/player/202695/boxscores-traditional", "Kawhi Leonard")</f>
        <v>Kawhi Leonard</v>
      </c>
      <c r="F132">
        <v>21</v>
      </c>
      <c r="G132" s="4">
        <v>5.2539999999999996</v>
      </c>
      <c r="H132" s="3">
        <v>0.99324000000000001</v>
      </c>
      <c r="I132" s="3">
        <v>0.98870000000000002</v>
      </c>
      <c r="J132" s="3">
        <v>0.98168999999999995</v>
      </c>
      <c r="K132" s="3">
        <v>0.97128000000000003</v>
      </c>
      <c r="L132" s="3">
        <v>0.95637000000000005</v>
      </c>
      <c r="M132" s="3">
        <v>0.93574000000000002</v>
      </c>
      <c r="N132" s="3">
        <v>0.90824000000000005</v>
      </c>
      <c r="O132" s="3">
        <v>0.87285999999999997</v>
      </c>
      <c r="P132" s="3">
        <v>0.82894000000000001</v>
      </c>
      <c r="Q132" s="3">
        <v>0.77637</v>
      </c>
      <c r="R132" s="3">
        <v>0.71565999999999996</v>
      </c>
      <c r="S132" s="3">
        <v>0.64802999999999999</v>
      </c>
      <c r="T132" s="3">
        <v>0.57535000000000003</v>
      </c>
      <c r="U132" s="3">
        <v>0.5</v>
      </c>
      <c r="V132" s="3">
        <v>0.42465000000000003</v>
      </c>
      <c r="W132" s="3">
        <v>0.35197000000000001</v>
      </c>
      <c r="X132" s="3">
        <v>0.28433999999999998</v>
      </c>
      <c r="Y132" s="3">
        <v>0.22363</v>
      </c>
      <c r="Z132" s="3">
        <v>0.17105999999999999</v>
      </c>
      <c r="AA132" s="3">
        <v>0.12714</v>
      </c>
      <c r="AB132" s="3">
        <v>9.1759999999999994E-2</v>
      </c>
      <c r="AC132" s="3">
        <v>6.4259999999999998E-2</v>
      </c>
      <c r="AD132" s="3">
        <v>4.3630000000000002E-2</v>
      </c>
      <c r="AE132" s="3">
        <v>2.8719999999999999E-2</v>
      </c>
      <c r="AF132" s="3">
        <v>1.831E-2</v>
      </c>
      <c r="AG132" s="3">
        <v>1.1299999999999999E-2</v>
      </c>
      <c r="AH132" s="3">
        <v>6.7600000000000004E-3</v>
      </c>
      <c r="AI132" s="3">
        <v>3.9100000000000003E-3</v>
      </c>
      <c r="AJ132" s="3">
        <v>2.1900000000000001E-3</v>
      </c>
      <c r="AK132" s="3">
        <v>1.14E-3</v>
      </c>
      <c r="AL132" s="3">
        <v>5.9999999999999995E-4</v>
      </c>
      <c r="AM132" s="3">
        <v>2.9999999999999997E-4</v>
      </c>
      <c r="AN132" s="3">
        <v>1.4999999999999999E-4</v>
      </c>
      <c r="AO132" s="3">
        <v>6.9999999999999994E-5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P_R[[#This Row],[8+]]-P_R[[#This Row],[9+]]</f>
        <v>4.5399999999999885E-3</v>
      </c>
      <c r="AY132" s="5">
        <f>P_R[[#This Row],[9+]]-P_R[[#This Row],[10+]]</f>
        <v>7.0100000000000717E-3</v>
      </c>
      <c r="AZ132" s="5">
        <f>P_R[[#This Row],[10+]]-P_R[[#This Row],[11+]]</f>
        <v>1.0409999999999919E-2</v>
      </c>
      <c r="BA132" s="5">
        <f>P_R[[#This Row],[11+]]-P_R[[#This Row],[12+]]</f>
        <v>1.4909999999999979E-2</v>
      </c>
      <c r="BB132" s="5">
        <f>P_R[[#This Row],[12+]]-P_R[[#This Row],[13+]]</f>
        <v>2.0630000000000037E-2</v>
      </c>
      <c r="BC132" s="5">
        <f>P_R[[#This Row],[13+]]-P_R[[#This Row],[14+]]</f>
        <v>2.7499999999999969E-2</v>
      </c>
      <c r="BD132" s="5">
        <f>P_R[[#This Row],[14+]]-P_R[[#This Row],[15+]]</f>
        <v>3.5380000000000078E-2</v>
      </c>
      <c r="BE132" s="5">
        <f>P_R[[#This Row],[15+]]-P_R[[#This Row],[16+]]</f>
        <v>4.3919999999999959E-2</v>
      </c>
      <c r="BF132" s="5">
        <f>P_R[[#This Row],[16+]]-P_R[[#This Row],[17+]]</f>
        <v>5.2570000000000006E-2</v>
      </c>
      <c r="BG132" s="5">
        <f>P_R[[#This Row],[17+]]-P_R[[#This Row],[18+]]</f>
        <v>6.0710000000000042E-2</v>
      </c>
      <c r="BH132" s="5">
        <f>P_R[[#This Row],[18+]]-P_R[[#This Row],[19+]]</f>
        <v>6.7629999999999968E-2</v>
      </c>
      <c r="BI132" s="5">
        <f>P_R[[#This Row],[19+]]-P_R[[#This Row],[20+]]</f>
        <v>7.2679999999999967E-2</v>
      </c>
      <c r="BJ132" s="5">
        <f>P_R[[#This Row],[20+]]-P_R[[#This Row],[21+]]</f>
        <v>7.5350000000000028E-2</v>
      </c>
      <c r="BK132" s="5">
        <f>P_R[[#This Row],[21+]]-P_R[[#This Row],[22+]]</f>
        <v>7.5349999999999973E-2</v>
      </c>
      <c r="BL132" s="5">
        <f>P_R[[#This Row],[22+]]-P_R[[#This Row],[23+]]</f>
        <v>7.2680000000000022E-2</v>
      </c>
      <c r="BM132" s="5">
        <f>P_R[[#This Row],[23+]]-P_R[[#This Row],[24+]]</f>
        <v>6.7630000000000023E-2</v>
      </c>
      <c r="BN132" s="5">
        <f>P_R[[#This Row],[24+]]-P_R[[#This Row],[25+]]</f>
        <v>6.0709999999999986E-2</v>
      </c>
      <c r="BO132" s="5">
        <f>P_R[[#This Row],[25+]]-P_R[[#This Row],[26+]]</f>
        <v>5.2570000000000006E-2</v>
      </c>
      <c r="BP132" s="5">
        <f>P_R[[#This Row],[26+]]-P_R[[#This Row],[27+]]</f>
        <v>4.3919999999999987E-2</v>
      </c>
      <c r="BQ132" s="5">
        <f>P_R[[#This Row],[27+]]-P_R[[#This Row],[28+]]</f>
        <v>3.5380000000000009E-2</v>
      </c>
      <c r="BR132" s="5">
        <f>P_R[[#This Row],[28+]]-P_R[[#This Row],[29+]]</f>
        <v>2.7499999999999997E-2</v>
      </c>
      <c r="BS132" s="5">
        <f>P_R[[#This Row],[29+]]-P_R[[#This Row],[30+]]</f>
        <v>2.0629999999999996E-2</v>
      </c>
      <c r="BT132" s="5">
        <f>P_R[[#This Row],[30+]]-P_R[[#This Row],[31+]]</f>
        <v>1.4910000000000003E-2</v>
      </c>
      <c r="BU132" s="5">
        <f>P_R[[#This Row],[31+]]-P_R[[#This Row],[32+]]</f>
        <v>1.0409999999999999E-2</v>
      </c>
      <c r="BV132" s="5">
        <f>P_R[[#This Row],[32+]]-P_R[[#This Row],[33+]]</f>
        <v>7.0100000000000006E-3</v>
      </c>
      <c r="BW132" s="5">
        <f>P_R[[#This Row],[33+]]-P_R[[#This Row],[34+]]</f>
        <v>4.5399999999999989E-3</v>
      </c>
      <c r="BX132" s="5">
        <f>P_R[[#This Row],[34+]]-P_R[[#This Row],[35+]]</f>
        <v>2.8500000000000001E-3</v>
      </c>
      <c r="BY132" s="5">
        <f>P_R[[#This Row],[35+]]-P_R[[#This Row],[36+]]</f>
        <v>1.7200000000000002E-3</v>
      </c>
      <c r="BZ132" s="5">
        <f>P_R[[#This Row],[36+]]-P_R[[#This Row],[37+]]</f>
        <v>1.0500000000000002E-3</v>
      </c>
      <c r="CA132" s="5">
        <f>P_R[[#This Row],[37+]]-P_R[[#This Row],[38+]]</f>
        <v>5.4000000000000001E-4</v>
      </c>
      <c r="CB132" s="5">
        <f>P_R[[#This Row],[38+]]-P_R[[#This Row],[39+]]</f>
        <v>2.9999999999999997E-4</v>
      </c>
      <c r="CC132" s="5">
        <f>P_R[[#This Row],[39+]]-P_R[[#This Row],[40+]]</f>
        <v>1.4999999999999999E-4</v>
      </c>
      <c r="CD132" s="5">
        <f>P_R[[#This Row],[40+]]-P_R[[#This Row],[41+]]</f>
        <v>7.9999999999999993E-5</v>
      </c>
      <c r="CE132" s="5">
        <f>P_R[[#This Row],[41+]]-P_R[[#This Row],[42+]]</f>
        <v>6.9999999999999994E-5</v>
      </c>
      <c r="CF132" s="5">
        <f>P_R[[#This Row],[42+]]-P_R[[#This Row],[43+]]</f>
        <v>0</v>
      </c>
      <c r="CG132" s="5">
        <f>P_R[[#This Row],[43+]]-P_R[[#This Row],[44+]]</f>
        <v>0</v>
      </c>
      <c r="CH132" s="5">
        <f>P_R[[#This Row],[44+]]-P_R[[#This Row],[45+]]</f>
        <v>0</v>
      </c>
      <c r="CI132" s="5">
        <f>P_R[[#This Row],[45+]]-P_R[[#This Row],[46+]]</f>
        <v>0</v>
      </c>
      <c r="CJ132" s="5">
        <f>P_R[[#This Row],[46+]]-P_R[[#This Row],[47+]]</f>
        <v>0</v>
      </c>
      <c r="CK132" s="5">
        <f>P_R[[#This Row],[47+]]-P_R[[#This Row],[48+]]</f>
        <v>0</v>
      </c>
      <c r="CL132" s="5">
        <f>P_R[[#This Row],[48+]]-P_R[[#This Row],[49+]]</f>
        <v>0</v>
      </c>
    </row>
    <row r="133" spans="1:90" x14ac:dyDescent="0.25">
      <c r="A133" s="10">
        <v>22400793</v>
      </c>
      <c r="B133" t="s">
        <v>261</v>
      </c>
      <c r="C133" t="s">
        <v>194</v>
      </c>
      <c r="D133" s="11">
        <v>0.83333333333333337</v>
      </c>
      <c r="E133" s="9" t="str">
        <f>HYPERLINK("https://www.nba.com/stats/player/1627826/boxscores-traditional", "Ivica Zubac")</f>
        <v>Ivica Zubac</v>
      </c>
      <c r="F133">
        <v>27</v>
      </c>
      <c r="G133" s="4">
        <v>8.9220000000000006</v>
      </c>
      <c r="H133" s="3">
        <v>0.98341000000000001</v>
      </c>
      <c r="I133" s="3">
        <v>0.97831000000000001</v>
      </c>
      <c r="J133" s="3">
        <v>0.97192999999999996</v>
      </c>
      <c r="K133" s="3">
        <v>0.96326999999999996</v>
      </c>
      <c r="L133" s="3">
        <v>0.95352000000000003</v>
      </c>
      <c r="M133" s="3">
        <v>0.94179000000000002</v>
      </c>
      <c r="N133" s="3">
        <v>0.92784999999999995</v>
      </c>
      <c r="O133" s="3">
        <v>0.90988000000000002</v>
      </c>
      <c r="P133" s="3">
        <v>0.89065000000000005</v>
      </c>
      <c r="Q133" s="3">
        <v>0.86863999999999997</v>
      </c>
      <c r="R133" s="3">
        <v>0.84375</v>
      </c>
      <c r="S133" s="3">
        <v>0.81594</v>
      </c>
      <c r="T133" s="3">
        <v>0.7823</v>
      </c>
      <c r="U133" s="3">
        <v>0.74856999999999996</v>
      </c>
      <c r="V133" s="3">
        <v>0.71226</v>
      </c>
      <c r="W133" s="3">
        <v>0.67364000000000002</v>
      </c>
      <c r="X133" s="3">
        <v>0.63307000000000002</v>
      </c>
      <c r="Y133" s="3">
        <v>0.58706000000000003</v>
      </c>
      <c r="Z133" s="3">
        <v>0.54379999999999995</v>
      </c>
      <c r="AA133" s="3">
        <v>0.5</v>
      </c>
      <c r="AB133" s="3">
        <v>0.45619999999999999</v>
      </c>
      <c r="AC133" s="3">
        <v>0.41293999999999997</v>
      </c>
      <c r="AD133" s="3">
        <v>0.36692999999999998</v>
      </c>
      <c r="AE133" s="3">
        <v>0.32635999999999998</v>
      </c>
      <c r="AF133" s="3">
        <v>0.28774</v>
      </c>
      <c r="AG133" s="3">
        <v>0.25142999999999999</v>
      </c>
      <c r="AH133" s="3">
        <v>0.2177</v>
      </c>
      <c r="AI133" s="3">
        <v>0.18406</v>
      </c>
      <c r="AJ133" s="3">
        <v>0.15625</v>
      </c>
      <c r="AK133" s="3">
        <v>0.13136</v>
      </c>
      <c r="AL133" s="3">
        <v>0.10935</v>
      </c>
      <c r="AM133" s="3">
        <v>9.0120000000000006E-2</v>
      </c>
      <c r="AN133" s="3">
        <v>7.2150000000000006E-2</v>
      </c>
      <c r="AO133" s="3">
        <v>5.8209999999999998E-2</v>
      </c>
      <c r="AP133" s="3">
        <v>4.648E-2</v>
      </c>
      <c r="AQ133" s="3">
        <v>3.6729999999999999E-2</v>
      </c>
      <c r="AR133" s="3">
        <v>2.8070000000000001E-2</v>
      </c>
      <c r="AS133" s="3">
        <v>2.1690000000000001E-2</v>
      </c>
      <c r="AT133" s="3">
        <v>1.6590000000000001E-2</v>
      </c>
      <c r="AU133" s="3">
        <v>1.255E-2</v>
      </c>
      <c r="AV133" s="3">
        <v>9.3900000000000008E-3</v>
      </c>
      <c r="AW133" s="3">
        <v>6.7600000000000004E-3</v>
      </c>
      <c r="AX133" s="5">
        <f>P_R[[#This Row],[8+]]-P_R[[#This Row],[9+]]</f>
        <v>5.0999999999999934E-3</v>
      </c>
      <c r="AY133" s="5">
        <f>P_R[[#This Row],[9+]]-P_R[[#This Row],[10+]]</f>
        <v>6.3800000000000523E-3</v>
      </c>
      <c r="AZ133" s="5">
        <f>P_R[[#This Row],[10+]]-P_R[[#This Row],[11+]]</f>
        <v>8.660000000000001E-3</v>
      </c>
      <c r="BA133" s="5">
        <f>P_R[[#This Row],[11+]]-P_R[[#This Row],[12+]]</f>
        <v>9.7499999999999254E-3</v>
      </c>
      <c r="BB133" s="5">
        <f>P_R[[#This Row],[12+]]-P_R[[#This Row],[13+]]</f>
        <v>1.1730000000000018E-2</v>
      </c>
      <c r="BC133" s="5">
        <f>P_R[[#This Row],[13+]]-P_R[[#This Row],[14+]]</f>
        <v>1.3940000000000063E-2</v>
      </c>
      <c r="BD133" s="5">
        <f>P_R[[#This Row],[14+]]-P_R[[#This Row],[15+]]</f>
        <v>1.796999999999993E-2</v>
      </c>
      <c r="BE133" s="5">
        <f>P_R[[#This Row],[15+]]-P_R[[#This Row],[16+]]</f>
        <v>1.9229999999999969E-2</v>
      </c>
      <c r="BF133" s="5">
        <f>P_R[[#This Row],[16+]]-P_R[[#This Row],[17+]]</f>
        <v>2.2010000000000085E-2</v>
      </c>
      <c r="BG133" s="5">
        <f>P_R[[#This Row],[17+]]-P_R[[#This Row],[18+]]</f>
        <v>2.4889999999999968E-2</v>
      </c>
      <c r="BH133" s="5">
        <f>P_R[[#This Row],[18+]]-P_R[[#This Row],[19+]]</f>
        <v>2.7810000000000001E-2</v>
      </c>
      <c r="BI133" s="5">
        <f>P_R[[#This Row],[19+]]-P_R[[#This Row],[20+]]</f>
        <v>3.3640000000000003E-2</v>
      </c>
      <c r="BJ133" s="5">
        <f>P_R[[#This Row],[20+]]-P_R[[#This Row],[21+]]</f>
        <v>3.3730000000000038E-2</v>
      </c>
      <c r="BK133" s="5">
        <f>P_R[[#This Row],[21+]]-P_R[[#This Row],[22+]]</f>
        <v>3.6309999999999953E-2</v>
      </c>
      <c r="BL133" s="5">
        <f>P_R[[#This Row],[22+]]-P_R[[#This Row],[23+]]</f>
        <v>3.8619999999999988E-2</v>
      </c>
      <c r="BM133" s="5">
        <f>P_R[[#This Row],[23+]]-P_R[[#This Row],[24+]]</f>
        <v>4.0569999999999995E-2</v>
      </c>
      <c r="BN133" s="5">
        <f>P_R[[#This Row],[24+]]-P_R[[#This Row],[25+]]</f>
        <v>4.6009999999999995E-2</v>
      </c>
      <c r="BO133" s="5">
        <f>P_R[[#This Row],[25+]]-P_R[[#This Row],[26+]]</f>
        <v>4.3260000000000076E-2</v>
      </c>
      <c r="BP133" s="5">
        <f>P_R[[#This Row],[26+]]-P_R[[#This Row],[27+]]</f>
        <v>4.379999999999995E-2</v>
      </c>
      <c r="BQ133" s="5">
        <f>P_R[[#This Row],[27+]]-P_R[[#This Row],[28+]]</f>
        <v>4.3800000000000006E-2</v>
      </c>
      <c r="BR133" s="5">
        <f>P_R[[#This Row],[28+]]-P_R[[#This Row],[29+]]</f>
        <v>4.3260000000000021E-2</v>
      </c>
      <c r="BS133" s="5">
        <f>P_R[[#This Row],[29+]]-P_R[[#This Row],[30+]]</f>
        <v>4.6009999999999995E-2</v>
      </c>
      <c r="BT133" s="5">
        <f>P_R[[#This Row],[30+]]-P_R[[#This Row],[31+]]</f>
        <v>4.0569999999999995E-2</v>
      </c>
      <c r="BU133" s="5">
        <f>P_R[[#This Row],[31+]]-P_R[[#This Row],[32+]]</f>
        <v>3.8619999999999988E-2</v>
      </c>
      <c r="BV133" s="5">
        <f>P_R[[#This Row],[32+]]-P_R[[#This Row],[33+]]</f>
        <v>3.6310000000000009E-2</v>
      </c>
      <c r="BW133" s="5">
        <f>P_R[[#This Row],[33+]]-P_R[[#This Row],[34+]]</f>
        <v>3.3729999999999982E-2</v>
      </c>
      <c r="BX133" s="5">
        <f>P_R[[#This Row],[34+]]-P_R[[#This Row],[35+]]</f>
        <v>3.3640000000000003E-2</v>
      </c>
      <c r="BY133" s="5">
        <f>P_R[[#This Row],[35+]]-P_R[[#This Row],[36+]]</f>
        <v>2.7810000000000001E-2</v>
      </c>
      <c r="BZ133" s="5">
        <f>P_R[[#This Row],[36+]]-P_R[[#This Row],[37+]]</f>
        <v>2.4889999999999995E-2</v>
      </c>
      <c r="CA133" s="5">
        <f>P_R[[#This Row],[37+]]-P_R[[#This Row],[38+]]</f>
        <v>2.2010000000000002E-2</v>
      </c>
      <c r="CB133" s="5">
        <f>P_R[[#This Row],[38+]]-P_R[[#This Row],[39+]]</f>
        <v>1.9229999999999997E-2</v>
      </c>
      <c r="CC133" s="5">
        <f>P_R[[#This Row],[39+]]-P_R[[#This Row],[40+]]</f>
        <v>1.797E-2</v>
      </c>
      <c r="CD133" s="5">
        <f>P_R[[#This Row],[40+]]-P_R[[#This Row],[41+]]</f>
        <v>1.3940000000000008E-2</v>
      </c>
      <c r="CE133" s="5">
        <f>P_R[[#This Row],[41+]]-P_R[[#This Row],[42+]]</f>
        <v>1.1729999999999997E-2</v>
      </c>
      <c r="CF133" s="5">
        <f>P_R[[#This Row],[42+]]-P_R[[#This Row],[43+]]</f>
        <v>9.7500000000000017E-3</v>
      </c>
      <c r="CG133" s="5">
        <f>P_R[[#This Row],[43+]]-P_R[[#This Row],[44+]]</f>
        <v>8.6599999999999976E-3</v>
      </c>
      <c r="CH133" s="5">
        <f>P_R[[#This Row],[44+]]-P_R[[#This Row],[45+]]</f>
        <v>6.3800000000000003E-3</v>
      </c>
      <c r="CI133" s="5">
        <f>P_R[[#This Row],[45+]]-P_R[[#This Row],[46+]]</f>
        <v>5.1000000000000004E-3</v>
      </c>
      <c r="CJ133" s="5">
        <f>P_R[[#This Row],[46+]]-P_R[[#This Row],[47+]]</f>
        <v>4.0400000000000002E-3</v>
      </c>
      <c r="CK133" s="5">
        <f>P_R[[#This Row],[47+]]-P_R[[#This Row],[48+]]</f>
        <v>3.1599999999999996E-3</v>
      </c>
      <c r="CL133" s="5">
        <f>P_R[[#This Row],[48+]]-P_R[[#This Row],[49+]]</f>
        <v>2.6300000000000004E-3</v>
      </c>
    </row>
    <row r="134" spans="1:90" x14ac:dyDescent="0.25">
      <c r="A134" s="10">
        <v>22400793</v>
      </c>
      <c r="B134" t="s">
        <v>261</v>
      </c>
      <c r="C134" t="s">
        <v>194</v>
      </c>
      <c r="D134" s="11">
        <v>0.83333333333333337</v>
      </c>
      <c r="E134" s="9" t="str">
        <f>HYPERLINK("https://www.nba.com/stats/player/201935/boxscores-traditional", "James Harden")</f>
        <v>James Harden</v>
      </c>
      <c r="F134">
        <v>25.4</v>
      </c>
      <c r="G134" s="4">
        <v>8.98</v>
      </c>
      <c r="H134" s="3">
        <v>0.97380999999999995</v>
      </c>
      <c r="I134" s="3">
        <v>0.96638000000000002</v>
      </c>
      <c r="J134" s="3">
        <v>0.95637000000000005</v>
      </c>
      <c r="K134" s="3">
        <v>0.94520000000000004</v>
      </c>
      <c r="L134" s="3">
        <v>0.93189</v>
      </c>
      <c r="M134" s="3">
        <v>0.91620999999999997</v>
      </c>
      <c r="N134" s="3">
        <v>0.89795999999999998</v>
      </c>
      <c r="O134" s="3">
        <v>0.87697999999999998</v>
      </c>
      <c r="P134" s="3">
        <v>0.85314000000000001</v>
      </c>
      <c r="Q134" s="3">
        <v>0.82638999999999996</v>
      </c>
      <c r="R134" s="3">
        <v>0.79388999999999998</v>
      </c>
      <c r="S134" s="3">
        <v>0.76114999999999999</v>
      </c>
      <c r="T134" s="3">
        <v>0.72575000000000001</v>
      </c>
      <c r="U134" s="3">
        <v>0.68793000000000004</v>
      </c>
      <c r="V134" s="3">
        <v>0.64802999999999999</v>
      </c>
      <c r="W134" s="3">
        <v>0.60641999999999996</v>
      </c>
      <c r="X134" s="3">
        <v>0.56355999999999995</v>
      </c>
      <c r="Y134" s="3">
        <v>0.51595000000000002</v>
      </c>
      <c r="Z134" s="3">
        <v>0.47210000000000002</v>
      </c>
      <c r="AA134" s="3">
        <v>0.42858000000000002</v>
      </c>
      <c r="AB134" s="3">
        <v>0.38590999999999998</v>
      </c>
      <c r="AC134" s="3">
        <v>0.34458</v>
      </c>
      <c r="AD134" s="3">
        <v>0.30503000000000002</v>
      </c>
      <c r="AE134" s="3">
        <v>0.26762999999999998</v>
      </c>
      <c r="AF134" s="3">
        <v>0.23269999999999999</v>
      </c>
      <c r="AG134" s="3">
        <v>0.19766</v>
      </c>
      <c r="AH134" s="3">
        <v>0.16853000000000001</v>
      </c>
      <c r="AI134" s="3">
        <v>0.14230999999999999</v>
      </c>
      <c r="AJ134" s="3">
        <v>0.11899999999999999</v>
      </c>
      <c r="AK134" s="3">
        <v>9.8530000000000006E-2</v>
      </c>
      <c r="AL134" s="3">
        <v>8.0759999999999998E-2</v>
      </c>
      <c r="AM134" s="3">
        <v>6.5519999999999995E-2</v>
      </c>
      <c r="AN134" s="3">
        <v>5.1549999999999999E-2</v>
      </c>
      <c r="AO134" s="3">
        <v>4.0930000000000001E-2</v>
      </c>
      <c r="AP134" s="3">
        <v>3.2160000000000001E-2</v>
      </c>
      <c r="AQ134" s="3">
        <v>2.5000000000000001E-2</v>
      </c>
      <c r="AR134" s="3">
        <v>1.9230000000000001E-2</v>
      </c>
      <c r="AS134" s="3">
        <v>1.4630000000000001E-2</v>
      </c>
      <c r="AT134" s="3">
        <v>1.1010000000000001E-2</v>
      </c>
      <c r="AU134" s="3">
        <v>7.9799999999999992E-3</v>
      </c>
      <c r="AV134" s="3">
        <v>5.8700000000000002E-3</v>
      </c>
      <c r="AW134" s="3">
        <v>4.2700000000000004E-3</v>
      </c>
      <c r="AX134" s="5">
        <f>P_R[[#This Row],[8+]]-P_R[[#This Row],[9+]]</f>
        <v>7.4299999999999367E-3</v>
      </c>
      <c r="AY134" s="5">
        <f>P_R[[#This Row],[9+]]-P_R[[#This Row],[10+]]</f>
        <v>1.0009999999999963E-2</v>
      </c>
      <c r="AZ134" s="5">
        <f>P_R[[#This Row],[10+]]-P_R[[#This Row],[11+]]</f>
        <v>1.1170000000000013E-2</v>
      </c>
      <c r="BA134" s="5">
        <f>P_R[[#This Row],[11+]]-P_R[[#This Row],[12+]]</f>
        <v>1.3310000000000044E-2</v>
      </c>
      <c r="BB134" s="5">
        <f>P_R[[#This Row],[12+]]-P_R[[#This Row],[13+]]</f>
        <v>1.5680000000000027E-2</v>
      </c>
      <c r="BC134" s="5">
        <f>P_R[[#This Row],[13+]]-P_R[[#This Row],[14+]]</f>
        <v>1.8249999999999988E-2</v>
      </c>
      <c r="BD134" s="5">
        <f>P_R[[#This Row],[14+]]-P_R[[#This Row],[15+]]</f>
        <v>2.0979999999999999E-2</v>
      </c>
      <c r="BE134" s="5">
        <f>P_R[[#This Row],[15+]]-P_R[[#This Row],[16+]]</f>
        <v>2.3839999999999972E-2</v>
      </c>
      <c r="BF134" s="5">
        <f>P_R[[#This Row],[16+]]-P_R[[#This Row],[17+]]</f>
        <v>2.6750000000000052E-2</v>
      </c>
      <c r="BG134" s="5">
        <f>P_R[[#This Row],[17+]]-P_R[[#This Row],[18+]]</f>
        <v>3.2499999999999973E-2</v>
      </c>
      <c r="BH134" s="5">
        <f>P_R[[#This Row],[18+]]-P_R[[#This Row],[19+]]</f>
        <v>3.2739999999999991E-2</v>
      </c>
      <c r="BI134" s="5">
        <f>P_R[[#This Row],[19+]]-P_R[[#This Row],[20+]]</f>
        <v>3.5399999999999987E-2</v>
      </c>
      <c r="BJ134" s="5">
        <f>P_R[[#This Row],[20+]]-P_R[[#This Row],[21+]]</f>
        <v>3.7819999999999965E-2</v>
      </c>
      <c r="BK134" s="5">
        <f>P_R[[#This Row],[21+]]-P_R[[#This Row],[22+]]</f>
        <v>3.9900000000000047E-2</v>
      </c>
      <c r="BL134" s="5">
        <f>P_R[[#This Row],[22+]]-P_R[[#This Row],[23+]]</f>
        <v>4.1610000000000036E-2</v>
      </c>
      <c r="BM134" s="5">
        <f>P_R[[#This Row],[23+]]-P_R[[#This Row],[24+]]</f>
        <v>4.2860000000000009E-2</v>
      </c>
      <c r="BN134" s="5">
        <f>P_R[[#This Row],[24+]]-P_R[[#This Row],[25+]]</f>
        <v>4.760999999999993E-2</v>
      </c>
      <c r="BO134" s="5">
        <f>P_R[[#This Row],[25+]]-P_R[[#This Row],[26+]]</f>
        <v>4.385E-2</v>
      </c>
      <c r="BP134" s="5">
        <f>P_R[[#This Row],[26+]]-P_R[[#This Row],[27+]]</f>
        <v>4.3520000000000003E-2</v>
      </c>
      <c r="BQ134" s="5">
        <f>P_R[[#This Row],[27+]]-P_R[[#This Row],[28+]]</f>
        <v>4.2670000000000041E-2</v>
      </c>
      <c r="BR134" s="5">
        <f>P_R[[#This Row],[28+]]-P_R[[#This Row],[29+]]</f>
        <v>4.1329999999999978E-2</v>
      </c>
      <c r="BS134" s="5">
        <f>P_R[[#This Row],[29+]]-P_R[[#This Row],[30+]]</f>
        <v>3.9549999999999974E-2</v>
      </c>
      <c r="BT134" s="5">
        <f>P_R[[#This Row],[30+]]-P_R[[#This Row],[31+]]</f>
        <v>3.7400000000000044E-2</v>
      </c>
      <c r="BU134" s="5">
        <f>P_R[[#This Row],[31+]]-P_R[[#This Row],[32+]]</f>
        <v>3.4929999999999989E-2</v>
      </c>
      <c r="BV134" s="5">
        <f>P_R[[#This Row],[32+]]-P_R[[#This Row],[33+]]</f>
        <v>3.5039999999999988E-2</v>
      </c>
      <c r="BW134" s="5">
        <f>P_R[[#This Row],[33+]]-P_R[[#This Row],[34+]]</f>
        <v>2.9129999999999989E-2</v>
      </c>
      <c r="BX134" s="5">
        <f>P_R[[#This Row],[34+]]-P_R[[#This Row],[35+]]</f>
        <v>2.6220000000000021E-2</v>
      </c>
      <c r="BY134" s="5">
        <f>P_R[[#This Row],[35+]]-P_R[[#This Row],[36+]]</f>
        <v>2.3309999999999997E-2</v>
      </c>
      <c r="BZ134" s="5">
        <f>P_R[[#This Row],[36+]]-P_R[[#This Row],[37+]]</f>
        <v>2.0469999999999988E-2</v>
      </c>
      <c r="CA134" s="5">
        <f>P_R[[#This Row],[37+]]-P_R[[#This Row],[38+]]</f>
        <v>1.7770000000000008E-2</v>
      </c>
      <c r="CB134" s="5">
        <f>P_R[[#This Row],[38+]]-P_R[[#This Row],[39+]]</f>
        <v>1.5240000000000004E-2</v>
      </c>
      <c r="CC134" s="5">
        <f>P_R[[#This Row],[39+]]-P_R[[#This Row],[40+]]</f>
        <v>1.3969999999999996E-2</v>
      </c>
      <c r="CD134" s="5">
        <f>P_R[[#This Row],[40+]]-P_R[[#This Row],[41+]]</f>
        <v>1.0619999999999997E-2</v>
      </c>
      <c r="CE134" s="5">
        <f>P_R[[#This Row],[41+]]-P_R[[#This Row],[42+]]</f>
        <v>8.77E-3</v>
      </c>
      <c r="CF134" s="5">
        <f>P_R[[#This Row],[42+]]-P_R[[#This Row],[43+]]</f>
        <v>7.1599999999999997E-3</v>
      </c>
      <c r="CG134" s="5">
        <f>P_R[[#This Row],[43+]]-P_R[[#This Row],[44+]]</f>
        <v>5.7700000000000008E-3</v>
      </c>
      <c r="CH134" s="5">
        <f>P_R[[#This Row],[44+]]-P_R[[#This Row],[45+]]</f>
        <v>4.5999999999999999E-3</v>
      </c>
      <c r="CI134" s="5">
        <f>P_R[[#This Row],[45+]]-P_R[[#This Row],[46+]]</f>
        <v>3.62E-3</v>
      </c>
      <c r="CJ134" s="5">
        <f>P_R[[#This Row],[46+]]-P_R[[#This Row],[47+]]</f>
        <v>3.0300000000000014E-3</v>
      </c>
      <c r="CK134" s="5">
        <f>P_R[[#This Row],[47+]]-P_R[[#This Row],[48+]]</f>
        <v>2.109999999999999E-3</v>
      </c>
      <c r="CL134" s="5">
        <f>P_R[[#This Row],[48+]]-P_R[[#This Row],[49+]]</f>
        <v>1.5999999999999999E-3</v>
      </c>
    </row>
    <row r="135" spans="1:90" x14ac:dyDescent="0.25">
      <c r="A135" s="10">
        <v>22400793</v>
      </c>
      <c r="B135" t="s">
        <v>261</v>
      </c>
      <c r="C135" t="s">
        <v>194</v>
      </c>
      <c r="D135" s="11">
        <v>0.83333333333333337</v>
      </c>
      <c r="E135" s="9" t="str">
        <f>HYPERLINK("https://www.nba.com/stats/player/1627884/boxscores-traditional", "Derrick Jones Jr.")</f>
        <v>Derrick Jones Jr.</v>
      </c>
      <c r="F135">
        <v>14</v>
      </c>
      <c r="G135" s="4">
        <v>3.286</v>
      </c>
      <c r="H135" s="3">
        <v>0.96638000000000002</v>
      </c>
      <c r="I135" s="3">
        <v>0.93574000000000002</v>
      </c>
      <c r="J135" s="3">
        <v>0.88876999999999995</v>
      </c>
      <c r="K135" s="3">
        <v>0.81859000000000004</v>
      </c>
      <c r="L135" s="3">
        <v>0.72907</v>
      </c>
      <c r="M135" s="3">
        <v>0.61790999999999996</v>
      </c>
      <c r="N135" s="3">
        <v>0.5</v>
      </c>
      <c r="O135" s="3">
        <v>0.38208999999999999</v>
      </c>
      <c r="P135" s="3">
        <v>0.27093</v>
      </c>
      <c r="Q135" s="3">
        <v>0.18140999999999999</v>
      </c>
      <c r="R135" s="3">
        <v>0.11123</v>
      </c>
      <c r="S135" s="3">
        <v>6.4259999999999998E-2</v>
      </c>
      <c r="T135" s="3">
        <v>3.3619999999999997E-2</v>
      </c>
      <c r="U135" s="3">
        <v>1.6590000000000001E-2</v>
      </c>
      <c r="V135" s="3">
        <v>7.5500000000000003E-3</v>
      </c>
      <c r="W135" s="3">
        <v>3.0699999999999998E-3</v>
      </c>
      <c r="X135" s="3">
        <v>1.1800000000000001E-3</v>
      </c>
      <c r="Y135" s="3">
        <v>4.0000000000000002E-4</v>
      </c>
      <c r="Z135" s="3">
        <v>1.2999999999999999E-4</v>
      </c>
      <c r="AA135" s="3">
        <v>4.0000000000000003E-5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P_R[[#This Row],[8+]]-P_R[[#This Row],[9+]]</f>
        <v>3.0640000000000001E-2</v>
      </c>
      <c r="AY135" s="5">
        <f>P_R[[#This Row],[9+]]-P_R[[#This Row],[10+]]</f>
        <v>4.6970000000000067E-2</v>
      </c>
      <c r="AZ135" s="5">
        <f>P_R[[#This Row],[10+]]-P_R[[#This Row],[11+]]</f>
        <v>7.0179999999999909E-2</v>
      </c>
      <c r="BA135" s="5">
        <f>P_R[[#This Row],[11+]]-P_R[[#This Row],[12+]]</f>
        <v>8.9520000000000044E-2</v>
      </c>
      <c r="BB135" s="5">
        <f>P_R[[#This Row],[12+]]-P_R[[#This Row],[13+]]</f>
        <v>0.11116000000000004</v>
      </c>
      <c r="BC135" s="5">
        <f>P_R[[#This Row],[13+]]-P_R[[#This Row],[14+]]</f>
        <v>0.11790999999999996</v>
      </c>
      <c r="BD135" s="5">
        <f>P_R[[#This Row],[14+]]-P_R[[#This Row],[15+]]</f>
        <v>0.11791000000000001</v>
      </c>
      <c r="BE135" s="5">
        <f>P_R[[#This Row],[15+]]-P_R[[#This Row],[16+]]</f>
        <v>0.11115999999999998</v>
      </c>
      <c r="BF135" s="5">
        <f>P_R[[#This Row],[16+]]-P_R[[#This Row],[17+]]</f>
        <v>8.9520000000000016E-2</v>
      </c>
      <c r="BG135" s="5">
        <f>P_R[[#This Row],[17+]]-P_R[[#This Row],[18+]]</f>
        <v>7.0179999999999992E-2</v>
      </c>
      <c r="BH135" s="5">
        <f>P_R[[#This Row],[18+]]-P_R[[#This Row],[19+]]</f>
        <v>4.6969999999999998E-2</v>
      </c>
      <c r="BI135" s="5">
        <f>P_R[[#This Row],[19+]]-P_R[[#This Row],[20+]]</f>
        <v>3.0640000000000001E-2</v>
      </c>
      <c r="BJ135" s="5">
        <f>P_R[[#This Row],[20+]]-P_R[[#This Row],[21+]]</f>
        <v>1.7029999999999997E-2</v>
      </c>
      <c r="BK135" s="5">
        <f>P_R[[#This Row],[21+]]-P_R[[#This Row],[22+]]</f>
        <v>9.0399999999999994E-3</v>
      </c>
      <c r="BL135" s="5">
        <f>P_R[[#This Row],[22+]]-P_R[[#This Row],[23+]]</f>
        <v>4.4800000000000005E-3</v>
      </c>
      <c r="BM135" s="5">
        <f>P_R[[#This Row],[23+]]-P_R[[#This Row],[24+]]</f>
        <v>1.8899999999999998E-3</v>
      </c>
      <c r="BN135" s="5">
        <f>P_R[[#This Row],[24+]]-P_R[[#This Row],[25+]]</f>
        <v>7.8000000000000009E-4</v>
      </c>
      <c r="BO135" s="5">
        <f>P_R[[#This Row],[25+]]-P_R[[#This Row],[26+]]</f>
        <v>2.7000000000000006E-4</v>
      </c>
      <c r="BP135" s="5">
        <f>P_R[[#This Row],[26+]]-P_R[[#This Row],[27+]]</f>
        <v>8.9999999999999992E-5</v>
      </c>
      <c r="BQ135" s="5">
        <f>P_R[[#This Row],[27+]]-P_R[[#This Row],[28+]]</f>
        <v>4.0000000000000003E-5</v>
      </c>
      <c r="BR135" s="5">
        <f>P_R[[#This Row],[28+]]-P_R[[#This Row],[29+]]</f>
        <v>0</v>
      </c>
      <c r="BS135" s="5">
        <f>P_R[[#This Row],[29+]]-P_R[[#This Row],[30+]]</f>
        <v>0</v>
      </c>
      <c r="BT135" s="5">
        <f>P_R[[#This Row],[30+]]-P_R[[#This Row],[31+]]</f>
        <v>0</v>
      </c>
      <c r="BU135" s="5">
        <f>P_R[[#This Row],[31+]]-P_R[[#This Row],[32+]]</f>
        <v>0</v>
      </c>
      <c r="BV135" s="5">
        <f>P_R[[#This Row],[32+]]-P_R[[#This Row],[33+]]</f>
        <v>0</v>
      </c>
      <c r="BW135" s="5">
        <f>P_R[[#This Row],[33+]]-P_R[[#This Row],[34+]]</f>
        <v>0</v>
      </c>
      <c r="BX135" s="5">
        <f>P_R[[#This Row],[34+]]-P_R[[#This Row],[35+]]</f>
        <v>0</v>
      </c>
      <c r="BY135" s="5">
        <f>P_R[[#This Row],[35+]]-P_R[[#This Row],[36+]]</f>
        <v>0</v>
      </c>
      <c r="BZ135" s="5">
        <f>P_R[[#This Row],[36+]]-P_R[[#This Row],[37+]]</f>
        <v>0</v>
      </c>
      <c r="CA135" s="5">
        <f>P_R[[#This Row],[37+]]-P_R[[#This Row],[38+]]</f>
        <v>0</v>
      </c>
      <c r="CB135" s="5">
        <f>P_R[[#This Row],[38+]]-P_R[[#This Row],[39+]]</f>
        <v>0</v>
      </c>
      <c r="CC135" s="5">
        <f>P_R[[#This Row],[39+]]-P_R[[#This Row],[40+]]</f>
        <v>0</v>
      </c>
      <c r="CD135" s="5">
        <f>P_R[[#This Row],[40+]]-P_R[[#This Row],[41+]]</f>
        <v>0</v>
      </c>
      <c r="CE135" s="5">
        <f>P_R[[#This Row],[41+]]-P_R[[#This Row],[42+]]</f>
        <v>0</v>
      </c>
      <c r="CF135" s="5">
        <f>P_R[[#This Row],[42+]]-P_R[[#This Row],[43+]]</f>
        <v>0</v>
      </c>
      <c r="CG135" s="5">
        <f>P_R[[#This Row],[43+]]-P_R[[#This Row],[44+]]</f>
        <v>0</v>
      </c>
      <c r="CH135" s="5">
        <f>P_R[[#This Row],[44+]]-P_R[[#This Row],[45+]]</f>
        <v>0</v>
      </c>
      <c r="CI135" s="5">
        <f>P_R[[#This Row],[45+]]-P_R[[#This Row],[46+]]</f>
        <v>0</v>
      </c>
      <c r="CJ135" s="5">
        <f>P_R[[#This Row],[46+]]-P_R[[#This Row],[47+]]</f>
        <v>0</v>
      </c>
      <c r="CK135" s="5">
        <f>P_R[[#This Row],[47+]]-P_R[[#This Row],[48+]]</f>
        <v>0</v>
      </c>
      <c r="CL135" s="5">
        <f>P_R[[#This Row],[48+]]-P_R[[#This Row],[49+]]</f>
        <v>0</v>
      </c>
    </row>
    <row r="136" spans="1:90" x14ac:dyDescent="0.25">
      <c r="A136" s="10">
        <v>22400793</v>
      </c>
      <c r="B136" t="s">
        <v>261</v>
      </c>
      <c r="C136" t="s">
        <v>194</v>
      </c>
      <c r="D136" s="11">
        <v>0.83333333333333337</v>
      </c>
      <c r="E136" s="9" t="str">
        <f>HYPERLINK("https://www.nba.com/stats/player/1628964/boxscores-traditional", "Mo Bamba")</f>
        <v>Mo Bamba</v>
      </c>
      <c r="F136">
        <v>13.8</v>
      </c>
      <c r="G136" s="4">
        <v>3.9699999999999998</v>
      </c>
      <c r="H136" s="3">
        <v>0.92784999999999995</v>
      </c>
      <c r="I136" s="3">
        <v>0.88685999999999998</v>
      </c>
      <c r="J136" s="3">
        <v>0.83147000000000004</v>
      </c>
      <c r="K136" s="3">
        <v>0.76114999999999999</v>
      </c>
      <c r="L136" s="3">
        <v>0.67364000000000002</v>
      </c>
      <c r="M136" s="3">
        <v>0.57926</v>
      </c>
      <c r="N136" s="3">
        <v>0.48005999999999999</v>
      </c>
      <c r="O136" s="3">
        <v>0.38208999999999999</v>
      </c>
      <c r="P136" s="3">
        <v>0.29115999999999997</v>
      </c>
      <c r="Q136" s="3">
        <v>0.20896999999999999</v>
      </c>
      <c r="R136" s="3">
        <v>0.14457</v>
      </c>
      <c r="S136" s="3">
        <v>9.5100000000000004E-2</v>
      </c>
      <c r="T136" s="3">
        <v>5.9380000000000002E-2</v>
      </c>
      <c r="U136" s="3">
        <v>3.5150000000000001E-2</v>
      </c>
      <c r="V136" s="3">
        <v>1.9230000000000001E-2</v>
      </c>
      <c r="W136" s="3">
        <v>1.017E-2</v>
      </c>
      <c r="X136" s="3">
        <v>5.0800000000000003E-3</v>
      </c>
      <c r="Y136" s="3">
        <v>2.3999999999999998E-3</v>
      </c>
      <c r="Z136" s="3">
        <v>1.07E-3</v>
      </c>
      <c r="AA136" s="3">
        <v>4.4999999999999999E-4</v>
      </c>
      <c r="AB136" s="3">
        <v>1.7000000000000001E-4</v>
      </c>
      <c r="AC136" s="3">
        <v>6.0000000000000002E-5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P_R[[#This Row],[8+]]-P_R[[#This Row],[9+]]</f>
        <v>4.0989999999999971E-2</v>
      </c>
      <c r="AY136" s="5">
        <f>P_R[[#This Row],[9+]]-P_R[[#This Row],[10+]]</f>
        <v>5.5389999999999939E-2</v>
      </c>
      <c r="AZ136" s="5">
        <f>P_R[[#This Row],[10+]]-P_R[[#This Row],[11+]]</f>
        <v>7.0320000000000049E-2</v>
      </c>
      <c r="BA136" s="5">
        <f>P_R[[#This Row],[11+]]-P_R[[#This Row],[12+]]</f>
        <v>8.7509999999999977E-2</v>
      </c>
      <c r="BB136" s="5">
        <f>P_R[[#This Row],[12+]]-P_R[[#This Row],[13+]]</f>
        <v>9.4380000000000019E-2</v>
      </c>
      <c r="BC136" s="5">
        <f>P_R[[#This Row],[13+]]-P_R[[#This Row],[14+]]</f>
        <v>9.920000000000001E-2</v>
      </c>
      <c r="BD136" s="5">
        <f>P_R[[#This Row],[14+]]-P_R[[#This Row],[15+]]</f>
        <v>9.7970000000000002E-2</v>
      </c>
      <c r="BE136" s="5">
        <f>P_R[[#This Row],[15+]]-P_R[[#This Row],[16+]]</f>
        <v>9.0930000000000011E-2</v>
      </c>
      <c r="BF136" s="5">
        <f>P_R[[#This Row],[16+]]-P_R[[#This Row],[17+]]</f>
        <v>8.2189999999999985E-2</v>
      </c>
      <c r="BG136" s="5">
        <f>P_R[[#This Row],[17+]]-P_R[[#This Row],[18+]]</f>
        <v>6.4399999999999985E-2</v>
      </c>
      <c r="BH136" s="5">
        <f>P_R[[#This Row],[18+]]-P_R[[#This Row],[19+]]</f>
        <v>4.947E-2</v>
      </c>
      <c r="BI136" s="5">
        <f>P_R[[#This Row],[19+]]-P_R[[#This Row],[20+]]</f>
        <v>3.5720000000000002E-2</v>
      </c>
      <c r="BJ136" s="5">
        <f>P_R[[#This Row],[20+]]-P_R[[#This Row],[21+]]</f>
        <v>2.4230000000000002E-2</v>
      </c>
      <c r="BK136" s="5">
        <f>P_R[[#This Row],[21+]]-P_R[[#This Row],[22+]]</f>
        <v>1.592E-2</v>
      </c>
      <c r="BL136" s="5">
        <f>P_R[[#This Row],[22+]]-P_R[[#This Row],[23+]]</f>
        <v>9.0600000000000003E-3</v>
      </c>
      <c r="BM136" s="5">
        <f>P_R[[#This Row],[23+]]-P_R[[#This Row],[24+]]</f>
        <v>5.0899999999999999E-3</v>
      </c>
      <c r="BN136" s="5">
        <f>P_R[[#This Row],[24+]]-P_R[[#This Row],[25+]]</f>
        <v>2.6800000000000005E-3</v>
      </c>
      <c r="BO136" s="5">
        <f>P_R[[#This Row],[25+]]-P_R[[#This Row],[26+]]</f>
        <v>1.3299999999999998E-3</v>
      </c>
      <c r="BP136" s="5">
        <f>P_R[[#This Row],[26+]]-P_R[[#This Row],[27+]]</f>
        <v>6.2E-4</v>
      </c>
      <c r="BQ136" s="5">
        <f>P_R[[#This Row],[27+]]-P_R[[#This Row],[28+]]</f>
        <v>2.7999999999999998E-4</v>
      </c>
      <c r="BR136" s="5">
        <f>P_R[[#This Row],[28+]]-P_R[[#This Row],[29+]]</f>
        <v>1.1000000000000002E-4</v>
      </c>
      <c r="BS136" s="5">
        <f>P_R[[#This Row],[29+]]-P_R[[#This Row],[30+]]</f>
        <v>6.0000000000000002E-5</v>
      </c>
      <c r="BT136" s="5">
        <f>P_R[[#This Row],[30+]]-P_R[[#This Row],[31+]]</f>
        <v>0</v>
      </c>
      <c r="BU136" s="5">
        <f>P_R[[#This Row],[31+]]-P_R[[#This Row],[32+]]</f>
        <v>0</v>
      </c>
      <c r="BV136" s="5">
        <f>P_R[[#This Row],[32+]]-P_R[[#This Row],[33+]]</f>
        <v>0</v>
      </c>
      <c r="BW136" s="5">
        <f>P_R[[#This Row],[33+]]-P_R[[#This Row],[34+]]</f>
        <v>0</v>
      </c>
      <c r="BX136" s="5">
        <f>P_R[[#This Row],[34+]]-P_R[[#This Row],[35+]]</f>
        <v>0</v>
      </c>
      <c r="BY136" s="5">
        <f>P_R[[#This Row],[35+]]-P_R[[#This Row],[36+]]</f>
        <v>0</v>
      </c>
      <c r="BZ136" s="5">
        <f>P_R[[#This Row],[36+]]-P_R[[#This Row],[37+]]</f>
        <v>0</v>
      </c>
      <c r="CA136" s="5">
        <f>P_R[[#This Row],[37+]]-P_R[[#This Row],[38+]]</f>
        <v>0</v>
      </c>
      <c r="CB136" s="5">
        <f>P_R[[#This Row],[38+]]-P_R[[#This Row],[39+]]</f>
        <v>0</v>
      </c>
      <c r="CC136" s="5">
        <f>P_R[[#This Row],[39+]]-P_R[[#This Row],[40+]]</f>
        <v>0</v>
      </c>
      <c r="CD136" s="5">
        <f>P_R[[#This Row],[40+]]-P_R[[#This Row],[41+]]</f>
        <v>0</v>
      </c>
      <c r="CE136" s="5">
        <f>P_R[[#This Row],[41+]]-P_R[[#This Row],[42+]]</f>
        <v>0</v>
      </c>
      <c r="CF136" s="5">
        <f>P_R[[#This Row],[42+]]-P_R[[#This Row],[43+]]</f>
        <v>0</v>
      </c>
      <c r="CG136" s="5">
        <f>P_R[[#This Row],[43+]]-P_R[[#This Row],[44+]]</f>
        <v>0</v>
      </c>
      <c r="CH136" s="5">
        <f>P_R[[#This Row],[44+]]-P_R[[#This Row],[45+]]</f>
        <v>0</v>
      </c>
      <c r="CI136" s="5">
        <f>P_R[[#This Row],[45+]]-P_R[[#This Row],[46+]]</f>
        <v>0</v>
      </c>
      <c r="CJ136" s="5">
        <f>P_R[[#This Row],[46+]]-P_R[[#This Row],[47+]]</f>
        <v>0</v>
      </c>
      <c r="CK136" s="5">
        <f>P_R[[#This Row],[47+]]-P_R[[#This Row],[48+]]</f>
        <v>0</v>
      </c>
      <c r="CL136" s="5">
        <f>P_R[[#This Row],[48+]]-P_R[[#This Row],[49+]]</f>
        <v>0</v>
      </c>
    </row>
    <row r="137" spans="1:90" x14ac:dyDescent="0.25">
      <c r="A137" s="10">
        <v>22400793</v>
      </c>
      <c r="B137" t="s">
        <v>261</v>
      </c>
      <c r="C137" t="s">
        <v>194</v>
      </c>
      <c r="D137" s="11">
        <v>0.83333333333333337</v>
      </c>
      <c r="E137" s="9" t="str">
        <f>HYPERLINK("https://www.nba.com/stats/player/1629599/boxscores-traditional", "Amir Coffey")</f>
        <v>Amir Coffey</v>
      </c>
      <c r="F137">
        <v>14</v>
      </c>
      <c r="G137" s="4">
        <v>4.1950000000000003</v>
      </c>
      <c r="H137" s="3">
        <v>0.92364000000000002</v>
      </c>
      <c r="I137" s="3">
        <v>0.88297999999999999</v>
      </c>
      <c r="J137" s="3">
        <v>0.82894000000000001</v>
      </c>
      <c r="K137" s="3">
        <v>0.76424000000000003</v>
      </c>
      <c r="L137" s="3">
        <v>0.68439000000000005</v>
      </c>
      <c r="M137" s="3">
        <v>0.59482999999999997</v>
      </c>
      <c r="N137" s="3">
        <v>0.5</v>
      </c>
      <c r="O137" s="3">
        <v>0.40516999999999997</v>
      </c>
      <c r="P137" s="3">
        <v>0.31561</v>
      </c>
      <c r="Q137" s="3">
        <v>0.23576</v>
      </c>
      <c r="R137" s="3">
        <v>0.17105999999999999</v>
      </c>
      <c r="S137" s="3">
        <v>0.11702</v>
      </c>
      <c r="T137" s="3">
        <v>7.6359999999999997E-2</v>
      </c>
      <c r="U137" s="3">
        <v>4.7460000000000002E-2</v>
      </c>
      <c r="V137" s="3">
        <v>2.8070000000000001E-2</v>
      </c>
      <c r="W137" s="3">
        <v>1.5779999999999999E-2</v>
      </c>
      <c r="X137" s="3">
        <v>8.6599999999999993E-3</v>
      </c>
      <c r="Y137" s="3">
        <v>4.4000000000000003E-3</v>
      </c>
      <c r="Z137" s="3">
        <v>2.1199999999999999E-3</v>
      </c>
      <c r="AA137" s="3">
        <v>9.7000000000000005E-4</v>
      </c>
      <c r="AB137" s="3">
        <v>4.2000000000000002E-4</v>
      </c>
      <c r="AC137" s="3">
        <v>1.7000000000000001E-4</v>
      </c>
      <c r="AD137" s="3">
        <v>6.9999999999999994E-5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P_R[[#This Row],[8+]]-P_R[[#This Row],[9+]]</f>
        <v>4.0660000000000029E-2</v>
      </c>
      <c r="AY137" s="5">
        <f>P_R[[#This Row],[9+]]-P_R[[#This Row],[10+]]</f>
        <v>5.4039999999999977E-2</v>
      </c>
      <c r="AZ137" s="5">
        <f>P_R[[#This Row],[10+]]-P_R[[#This Row],[11+]]</f>
        <v>6.469999999999998E-2</v>
      </c>
      <c r="BA137" s="5">
        <f>P_R[[#This Row],[11+]]-P_R[[#This Row],[12+]]</f>
        <v>7.9849999999999977E-2</v>
      </c>
      <c r="BB137" s="5">
        <f>P_R[[#This Row],[12+]]-P_R[[#This Row],[13+]]</f>
        <v>8.9560000000000084E-2</v>
      </c>
      <c r="BC137" s="5">
        <f>P_R[[#This Row],[13+]]-P_R[[#This Row],[14+]]</f>
        <v>9.482999999999997E-2</v>
      </c>
      <c r="BD137" s="5">
        <f>P_R[[#This Row],[14+]]-P_R[[#This Row],[15+]]</f>
        <v>9.4830000000000025E-2</v>
      </c>
      <c r="BE137" s="5">
        <f>P_R[[#This Row],[15+]]-P_R[[#This Row],[16+]]</f>
        <v>8.9559999999999973E-2</v>
      </c>
      <c r="BF137" s="5">
        <f>P_R[[#This Row],[16+]]-P_R[[#This Row],[17+]]</f>
        <v>7.9850000000000004E-2</v>
      </c>
      <c r="BG137" s="5">
        <f>P_R[[#This Row],[17+]]-P_R[[#This Row],[18+]]</f>
        <v>6.4700000000000008E-2</v>
      </c>
      <c r="BH137" s="5">
        <f>P_R[[#This Row],[18+]]-P_R[[#This Row],[19+]]</f>
        <v>5.4039999999999991E-2</v>
      </c>
      <c r="BI137" s="5">
        <f>P_R[[#This Row],[19+]]-P_R[[#This Row],[20+]]</f>
        <v>4.0660000000000002E-2</v>
      </c>
      <c r="BJ137" s="5">
        <f>P_R[[#This Row],[20+]]-P_R[[#This Row],[21+]]</f>
        <v>2.8899999999999995E-2</v>
      </c>
      <c r="BK137" s="5">
        <f>P_R[[#This Row],[21+]]-P_R[[#This Row],[22+]]</f>
        <v>1.9390000000000001E-2</v>
      </c>
      <c r="BL137" s="5">
        <f>P_R[[#This Row],[22+]]-P_R[[#This Row],[23+]]</f>
        <v>1.2290000000000002E-2</v>
      </c>
      <c r="BM137" s="5">
        <f>P_R[[#This Row],[23+]]-P_R[[#This Row],[24+]]</f>
        <v>7.1199999999999996E-3</v>
      </c>
      <c r="BN137" s="5">
        <f>P_R[[#This Row],[24+]]-P_R[[#This Row],[25+]]</f>
        <v>4.259999999999999E-3</v>
      </c>
      <c r="BO137" s="5">
        <f>P_R[[#This Row],[25+]]-P_R[[#This Row],[26+]]</f>
        <v>2.2800000000000003E-3</v>
      </c>
      <c r="BP137" s="5">
        <f>P_R[[#This Row],[26+]]-P_R[[#This Row],[27+]]</f>
        <v>1.15E-3</v>
      </c>
      <c r="BQ137" s="5">
        <f>P_R[[#This Row],[27+]]-P_R[[#This Row],[28+]]</f>
        <v>5.5000000000000003E-4</v>
      </c>
      <c r="BR137" s="5">
        <f>P_R[[#This Row],[28+]]-P_R[[#This Row],[29+]]</f>
        <v>2.5000000000000001E-4</v>
      </c>
      <c r="BS137" s="5">
        <f>P_R[[#This Row],[29+]]-P_R[[#This Row],[30+]]</f>
        <v>1.0000000000000002E-4</v>
      </c>
      <c r="BT137" s="5">
        <f>P_R[[#This Row],[30+]]-P_R[[#This Row],[31+]]</f>
        <v>6.9999999999999994E-5</v>
      </c>
      <c r="BU137" s="5">
        <f>P_R[[#This Row],[31+]]-P_R[[#This Row],[32+]]</f>
        <v>0</v>
      </c>
      <c r="BV137" s="5">
        <f>P_R[[#This Row],[32+]]-P_R[[#This Row],[33+]]</f>
        <v>0</v>
      </c>
      <c r="BW137" s="5">
        <f>P_R[[#This Row],[33+]]-P_R[[#This Row],[34+]]</f>
        <v>0</v>
      </c>
      <c r="BX137" s="5">
        <f>P_R[[#This Row],[34+]]-P_R[[#This Row],[35+]]</f>
        <v>0</v>
      </c>
      <c r="BY137" s="5">
        <f>P_R[[#This Row],[35+]]-P_R[[#This Row],[36+]]</f>
        <v>0</v>
      </c>
      <c r="BZ137" s="5">
        <f>P_R[[#This Row],[36+]]-P_R[[#This Row],[37+]]</f>
        <v>0</v>
      </c>
      <c r="CA137" s="5">
        <f>P_R[[#This Row],[37+]]-P_R[[#This Row],[38+]]</f>
        <v>0</v>
      </c>
      <c r="CB137" s="5">
        <f>P_R[[#This Row],[38+]]-P_R[[#This Row],[39+]]</f>
        <v>0</v>
      </c>
      <c r="CC137" s="5">
        <f>P_R[[#This Row],[39+]]-P_R[[#This Row],[40+]]</f>
        <v>0</v>
      </c>
      <c r="CD137" s="5">
        <f>P_R[[#This Row],[40+]]-P_R[[#This Row],[41+]]</f>
        <v>0</v>
      </c>
      <c r="CE137" s="5">
        <f>P_R[[#This Row],[41+]]-P_R[[#This Row],[42+]]</f>
        <v>0</v>
      </c>
      <c r="CF137" s="5">
        <f>P_R[[#This Row],[42+]]-P_R[[#This Row],[43+]]</f>
        <v>0</v>
      </c>
      <c r="CG137" s="5">
        <f>P_R[[#This Row],[43+]]-P_R[[#This Row],[44+]]</f>
        <v>0</v>
      </c>
      <c r="CH137" s="5">
        <f>P_R[[#This Row],[44+]]-P_R[[#This Row],[45+]]</f>
        <v>0</v>
      </c>
      <c r="CI137" s="5">
        <f>P_R[[#This Row],[45+]]-P_R[[#This Row],[46+]]</f>
        <v>0</v>
      </c>
      <c r="CJ137" s="5">
        <f>P_R[[#This Row],[46+]]-P_R[[#This Row],[47+]]</f>
        <v>0</v>
      </c>
      <c r="CK137" s="5">
        <f>P_R[[#This Row],[47+]]-P_R[[#This Row],[48+]]</f>
        <v>0</v>
      </c>
      <c r="CL137" s="5">
        <f>P_R[[#This Row],[48+]]-P_R[[#This Row],[49+]]</f>
        <v>0</v>
      </c>
    </row>
    <row r="138" spans="1:90" x14ac:dyDescent="0.25">
      <c r="A138" s="10">
        <v>22400793</v>
      </c>
      <c r="B138" t="s">
        <v>261</v>
      </c>
      <c r="C138" t="s">
        <v>194</v>
      </c>
      <c r="D138" s="11">
        <v>0.83333333333333337</v>
      </c>
      <c r="E138" s="9" t="str">
        <f>HYPERLINK("https://www.nba.com/stats/player/1629645/boxscores-traditional", "Kevin Porter Jr.")</f>
        <v>Kevin Porter Jr.</v>
      </c>
      <c r="F138">
        <v>15</v>
      </c>
      <c r="G138" s="4">
        <v>6.3769999999999998</v>
      </c>
      <c r="H138" s="3">
        <v>0.86433000000000004</v>
      </c>
      <c r="I138" s="3">
        <v>0.82638999999999996</v>
      </c>
      <c r="J138" s="3">
        <v>0.7823</v>
      </c>
      <c r="K138" s="3">
        <v>0.73565000000000003</v>
      </c>
      <c r="L138" s="3">
        <v>0.68081999999999998</v>
      </c>
      <c r="M138" s="3">
        <v>0.62172000000000005</v>
      </c>
      <c r="N138" s="3">
        <v>0.56355999999999995</v>
      </c>
      <c r="O138" s="3">
        <v>0.5</v>
      </c>
      <c r="P138" s="3">
        <v>0.43643999999999999</v>
      </c>
      <c r="Q138" s="3">
        <v>0.37828000000000001</v>
      </c>
      <c r="R138" s="3">
        <v>0.31918000000000002</v>
      </c>
      <c r="S138" s="3">
        <v>0.26434999999999997</v>
      </c>
      <c r="T138" s="3">
        <v>0.2177</v>
      </c>
      <c r="U138" s="3">
        <v>0.17360999999999999</v>
      </c>
      <c r="V138" s="3">
        <v>0.13567000000000001</v>
      </c>
      <c r="W138" s="3">
        <v>0.10564999999999999</v>
      </c>
      <c r="X138" s="3">
        <v>7.9269999999999993E-2</v>
      </c>
      <c r="Y138" s="3">
        <v>5.8209999999999998E-2</v>
      </c>
      <c r="Z138" s="3">
        <v>4.2720000000000001E-2</v>
      </c>
      <c r="AA138" s="3">
        <v>3.005E-2</v>
      </c>
      <c r="AB138" s="3">
        <v>2.068E-2</v>
      </c>
      <c r="AC138" s="3">
        <v>1.3899999999999999E-2</v>
      </c>
      <c r="AD138" s="3">
        <v>9.3900000000000008E-3</v>
      </c>
      <c r="AE138" s="3">
        <v>6.0400000000000002E-3</v>
      </c>
      <c r="AF138" s="3">
        <v>3.79E-3</v>
      </c>
      <c r="AG138" s="3">
        <v>2.3999999999999998E-3</v>
      </c>
      <c r="AH138" s="3">
        <v>1.4400000000000001E-3</v>
      </c>
      <c r="AI138" s="3">
        <v>8.4000000000000003E-4</v>
      </c>
      <c r="AJ138" s="3">
        <v>5.0000000000000001E-4</v>
      </c>
      <c r="AK138" s="3">
        <v>2.7999999999999998E-4</v>
      </c>
      <c r="AL138" s="3">
        <v>1.4999999999999999E-4</v>
      </c>
      <c r="AM138" s="3">
        <v>8.0000000000000007E-5</v>
      </c>
      <c r="AN138" s="3">
        <v>4.0000000000000003E-5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5">
        <f>P_R[[#This Row],[8+]]-P_R[[#This Row],[9+]]</f>
        <v>3.7940000000000085E-2</v>
      </c>
      <c r="AY138" s="5">
        <f>P_R[[#This Row],[9+]]-P_R[[#This Row],[10+]]</f>
        <v>4.4089999999999963E-2</v>
      </c>
      <c r="AZ138" s="5">
        <f>P_R[[#This Row],[10+]]-P_R[[#This Row],[11+]]</f>
        <v>4.6649999999999969E-2</v>
      </c>
      <c r="BA138" s="5">
        <f>P_R[[#This Row],[11+]]-P_R[[#This Row],[12+]]</f>
        <v>5.4830000000000045E-2</v>
      </c>
      <c r="BB138" s="5">
        <f>P_R[[#This Row],[12+]]-P_R[[#This Row],[13+]]</f>
        <v>5.909999999999993E-2</v>
      </c>
      <c r="BC138" s="5">
        <f>P_R[[#This Row],[13+]]-P_R[[#This Row],[14+]]</f>
        <v>5.8160000000000101E-2</v>
      </c>
      <c r="BD138" s="5">
        <f>P_R[[#This Row],[14+]]-P_R[[#This Row],[15+]]</f>
        <v>6.355999999999995E-2</v>
      </c>
      <c r="BE138" s="5">
        <f>P_R[[#This Row],[15+]]-P_R[[#This Row],[16+]]</f>
        <v>6.3560000000000005E-2</v>
      </c>
      <c r="BF138" s="5">
        <f>P_R[[#This Row],[16+]]-P_R[[#This Row],[17+]]</f>
        <v>5.8159999999999989E-2</v>
      </c>
      <c r="BG138" s="5">
        <f>P_R[[#This Row],[17+]]-P_R[[#This Row],[18+]]</f>
        <v>5.9099999999999986E-2</v>
      </c>
      <c r="BH138" s="5">
        <f>P_R[[#This Row],[18+]]-P_R[[#This Row],[19+]]</f>
        <v>5.4830000000000045E-2</v>
      </c>
      <c r="BI138" s="5">
        <f>P_R[[#This Row],[19+]]-P_R[[#This Row],[20+]]</f>
        <v>4.6649999999999969E-2</v>
      </c>
      <c r="BJ138" s="5">
        <f>P_R[[#This Row],[20+]]-P_R[[#This Row],[21+]]</f>
        <v>4.4090000000000018E-2</v>
      </c>
      <c r="BK138" s="5">
        <f>P_R[[#This Row],[21+]]-P_R[[#This Row],[22+]]</f>
        <v>3.7939999999999974E-2</v>
      </c>
      <c r="BL138" s="5">
        <f>P_R[[#This Row],[22+]]-P_R[[#This Row],[23+]]</f>
        <v>3.0020000000000019E-2</v>
      </c>
      <c r="BM138" s="5">
        <f>P_R[[#This Row],[23+]]-P_R[[#This Row],[24+]]</f>
        <v>2.6380000000000001E-2</v>
      </c>
      <c r="BN138" s="5">
        <f>P_R[[#This Row],[24+]]-P_R[[#This Row],[25+]]</f>
        <v>2.1059999999999995E-2</v>
      </c>
      <c r="BO138" s="5">
        <f>P_R[[#This Row],[25+]]-P_R[[#This Row],[26+]]</f>
        <v>1.5489999999999997E-2</v>
      </c>
      <c r="BP138" s="5">
        <f>P_R[[#This Row],[26+]]-P_R[[#This Row],[27+]]</f>
        <v>1.2670000000000001E-2</v>
      </c>
      <c r="BQ138" s="5">
        <f>P_R[[#This Row],[27+]]-P_R[[#This Row],[28+]]</f>
        <v>9.3699999999999999E-3</v>
      </c>
      <c r="BR138" s="5">
        <f>P_R[[#This Row],[28+]]-P_R[[#This Row],[29+]]</f>
        <v>6.7800000000000013E-3</v>
      </c>
      <c r="BS138" s="5">
        <f>P_R[[#This Row],[29+]]-P_R[[#This Row],[30+]]</f>
        <v>4.5099999999999984E-3</v>
      </c>
      <c r="BT138" s="5">
        <f>P_R[[#This Row],[30+]]-P_R[[#This Row],[31+]]</f>
        <v>3.3500000000000005E-3</v>
      </c>
      <c r="BU138" s="5">
        <f>P_R[[#This Row],[31+]]-P_R[[#This Row],[32+]]</f>
        <v>2.2500000000000003E-3</v>
      </c>
      <c r="BV138" s="5">
        <f>P_R[[#This Row],[32+]]-P_R[[#This Row],[33+]]</f>
        <v>1.3900000000000002E-3</v>
      </c>
      <c r="BW138" s="5">
        <f>P_R[[#This Row],[33+]]-P_R[[#This Row],[34+]]</f>
        <v>9.599999999999997E-4</v>
      </c>
      <c r="BX138" s="5">
        <f>P_R[[#This Row],[34+]]-P_R[[#This Row],[35+]]</f>
        <v>6.0000000000000006E-4</v>
      </c>
      <c r="BY138" s="5">
        <f>P_R[[#This Row],[35+]]-P_R[[#This Row],[36+]]</f>
        <v>3.4000000000000002E-4</v>
      </c>
      <c r="BZ138" s="5">
        <f>P_R[[#This Row],[36+]]-P_R[[#This Row],[37+]]</f>
        <v>2.2000000000000003E-4</v>
      </c>
      <c r="CA138" s="5">
        <f>P_R[[#This Row],[37+]]-P_R[[#This Row],[38+]]</f>
        <v>1.2999999999999999E-4</v>
      </c>
      <c r="CB138" s="5">
        <f>P_R[[#This Row],[38+]]-P_R[[#This Row],[39+]]</f>
        <v>6.999999999999998E-5</v>
      </c>
      <c r="CC138" s="5">
        <f>P_R[[#This Row],[39+]]-P_R[[#This Row],[40+]]</f>
        <v>4.0000000000000003E-5</v>
      </c>
      <c r="CD138" s="5">
        <f>P_R[[#This Row],[40+]]-P_R[[#This Row],[41+]]</f>
        <v>4.0000000000000003E-5</v>
      </c>
      <c r="CE138" s="5">
        <f>P_R[[#This Row],[41+]]-P_R[[#This Row],[42+]]</f>
        <v>0</v>
      </c>
      <c r="CF138" s="5">
        <f>P_R[[#This Row],[42+]]-P_R[[#This Row],[43+]]</f>
        <v>0</v>
      </c>
      <c r="CG138" s="5">
        <f>P_R[[#This Row],[43+]]-P_R[[#This Row],[44+]]</f>
        <v>0</v>
      </c>
      <c r="CH138" s="5">
        <f>P_R[[#This Row],[44+]]-P_R[[#This Row],[45+]]</f>
        <v>0</v>
      </c>
      <c r="CI138" s="5">
        <f>P_R[[#This Row],[45+]]-P_R[[#This Row],[46+]]</f>
        <v>0</v>
      </c>
      <c r="CJ138" s="5">
        <f>P_R[[#This Row],[46+]]-P_R[[#This Row],[47+]]</f>
        <v>0</v>
      </c>
      <c r="CK138" s="5">
        <f>P_R[[#This Row],[47+]]-P_R[[#This Row],[48+]]</f>
        <v>0</v>
      </c>
      <c r="CL138" s="5">
        <f>P_R[[#This Row],[48+]]-P_R[[#This Row],[49+]]</f>
        <v>0</v>
      </c>
    </row>
    <row r="139" spans="1:90" x14ac:dyDescent="0.25">
      <c r="A139" s="10">
        <v>22400793</v>
      </c>
      <c r="B139" t="s">
        <v>261</v>
      </c>
      <c r="C139" t="s">
        <v>194</v>
      </c>
      <c r="D139" s="11">
        <v>0.83333333333333337</v>
      </c>
      <c r="E139" s="9" t="str">
        <f>HYPERLINK("https://www.nba.com/stats/player/1627739/boxscores-traditional", "Kris Dunn")</f>
        <v>Kris Dunn</v>
      </c>
      <c r="F139">
        <v>9.8000000000000007</v>
      </c>
      <c r="G139" s="4">
        <v>3.919</v>
      </c>
      <c r="H139" s="3">
        <v>0.67723999999999995</v>
      </c>
      <c r="I139" s="3">
        <v>0.57926</v>
      </c>
      <c r="J139" s="3">
        <v>0.48005999999999999</v>
      </c>
      <c r="K139" s="3">
        <v>0.37828000000000001</v>
      </c>
      <c r="L139" s="3">
        <v>0.28774</v>
      </c>
      <c r="M139" s="3">
        <v>0.20610999999999999</v>
      </c>
      <c r="N139" s="3">
        <v>0.14230999999999999</v>
      </c>
      <c r="O139" s="3">
        <v>9.1759999999999994E-2</v>
      </c>
      <c r="P139" s="3">
        <v>5.7049999999999997E-2</v>
      </c>
      <c r="Q139" s="3">
        <v>3.288E-2</v>
      </c>
      <c r="R139" s="3">
        <v>1.831E-2</v>
      </c>
      <c r="S139" s="3">
        <v>9.3900000000000008E-3</v>
      </c>
      <c r="T139" s="3">
        <v>4.6600000000000001E-3</v>
      </c>
      <c r="U139" s="3">
        <v>2.1199999999999999E-3</v>
      </c>
      <c r="V139" s="3">
        <v>9.3999999999999997E-4</v>
      </c>
      <c r="W139" s="3">
        <v>3.8000000000000002E-4</v>
      </c>
      <c r="X139" s="3">
        <v>1.4999999999999999E-4</v>
      </c>
      <c r="Y139" s="3">
        <v>5.0000000000000002E-5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5">
        <f>P_R[[#This Row],[8+]]-P_R[[#This Row],[9+]]</f>
        <v>9.7979999999999956E-2</v>
      </c>
      <c r="AY139" s="5">
        <f>P_R[[#This Row],[9+]]-P_R[[#This Row],[10+]]</f>
        <v>9.920000000000001E-2</v>
      </c>
      <c r="AZ139" s="5">
        <f>P_R[[#This Row],[10+]]-P_R[[#This Row],[11+]]</f>
        <v>0.10177999999999998</v>
      </c>
      <c r="BA139" s="5">
        <f>P_R[[#This Row],[11+]]-P_R[[#This Row],[12+]]</f>
        <v>9.0540000000000009E-2</v>
      </c>
      <c r="BB139" s="5">
        <f>P_R[[#This Row],[12+]]-P_R[[#This Row],[13+]]</f>
        <v>8.1630000000000008E-2</v>
      </c>
      <c r="BC139" s="5">
        <f>P_R[[#This Row],[13+]]-P_R[[#This Row],[14+]]</f>
        <v>6.3799999999999996E-2</v>
      </c>
      <c r="BD139" s="5">
        <f>P_R[[#This Row],[14+]]-P_R[[#This Row],[15+]]</f>
        <v>5.0549999999999998E-2</v>
      </c>
      <c r="BE139" s="5">
        <f>P_R[[#This Row],[15+]]-P_R[[#This Row],[16+]]</f>
        <v>3.4709999999999998E-2</v>
      </c>
      <c r="BF139" s="5">
        <f>P_R[[#This Row],[16+]]-P_R[[#This Row],[17+]]</f>
        <v>2.4169999999999997E-2</v>
      </c>
      <c r="BG139" s="5">
        <f>P_R[[#This Row],[17+]]-P_R[[#This Row],[18+]]</f>
        <v>1.457E-2</v>
      </c>
      <c r="BH139" s="5">
        <f>P_R[[#This Row],[18+]]-P_R[[#This Row],[19+]]</f>
        <v>8.9199999999999991E-3</v>
      </c>
      <c r="BI139" s="5">
        <f>P_R[[#This Row],[19+]]-P_R[[#This Row],[20+]]</f>
        <v>4.7300000000000007E-3</v>
      </c>
      <c r="BJ139" s="5">
        <f>P_R[[#This Row],[20+]]-P_R[[#This Row],[21+]]</f>
        <v>2.5400000000000002E-3</v>
      </c>
      <c r="BK139" s="5">
        <f>P_R[[#This Row],[21+]]-P_R[[#This Row],[22+]]</f>
        <v>1.1800000000000001E-3</v>
      </c>
      <c r="BL139" s="5">
        <f>P_R[[#This Row],[22+]]-P_R[[#This Row],[23+]]</f>
        <v>5.5999999999999995E-4</v>
      </c>
      <c r="BM139" s="5">
        <f>P_R[[#This Row],[23+]]-P_R[[#This Row],[24+]]</f>
        <v>2.3000000000000003E-4</v>
      </c>
      <c r="BN139" s="5">
        <f>P_R[[#This Row],[24+]]-P_R[[#This Row],[25+]]</f>
        <v>9.9999999999999991E-5</v>
      </c>
      <c r="BO139" s="5">
        <f>P_R[[#This Row],[25+]]-P_R[[#This Row],[26+]]</f>
        <v>5.0000000000000002E-5</v>
      </c>
      <c r="BP139" s="5">
        <f>P_R[[#This Row],[26+]]-P_R[[#This Row],[27+]]</f>
        <v>0</v>
      </c>
      <c r="BQ139" s="5">
        <f>P_R[[#This Row],[27+]]-P_R[[#This Row],[28+]]</f>
        <v>0</v>
      </c>
      <c r="BR139" s="5">
        <f>P_R[[#This Row],[28+]]-P_R[[#This Row],[29+]]</f>
        <v>0</v>
      </c>
      <c r="BS139" s="5">
        <f>P_R[[#This Row],[29+]]-P_R[[#This Row],[30+]]</f>
        <v>0</v>
      </c>
      <c r="BT139" s="5">
        <f>P_R[[#This Row],[30+]]-P_R[[#This Row],[31+]]</f>
        <v>0</v>
      </c>
      <c r="BU139" s="5">
        <f>P_R[[#This Row],[31+]]-P_R[[#This Row],[32+]]</f>
        <v>0</v>
      </c>
      <c r="BV139" s="5">
        <f>P_R[[#This Row],[32+]]-P_R[[#This Row],[33+]]</f>
        <v>0</v>
      </c>
      <c r="BW139" s="5">
        <f>P_R[[#This Row],[33+]]-P_R[[#This Row],[34+]]</f>
        <v>0</v>
      </c>
      <c r="BX139" s="5">
        <f>P_R[[#This Row],[34+]]-P_R[[#This Row],[35+]]</f>
        <v>0</v>
      </c>
      <c r="BY139" s="5">
        <f>P_R[[#This Row],[35+]]-P_R[[#This Row],[36+]]</f>
        <v>0</v>
      </c>
      <c r="BZ139" s="5">
        <f>P_R[[#This Row],[36+]]-P_R[[#This Row],[37+]]</f>
        <v>0</v>
      </c>
      <c r="CA139" s="5">
        <f>P_R[[#This Row],[37+]]-P_R[[#This Row],[38+]]</f>
        <v>0</v>
      </c>
      <c r="CB139" s="5">
        <f>P_R[[#This Row],[38+]]-P_R[[#This Row],[39+]]</f>
        <v>0</v>
      </c>
      <c r="CC139" s="5">
        <f>P_R[[#This Row],[39+]]-P_R[[#This Row],[40+]]</f>
        <v>0</v>
      </c>
      <c r="CD139" s="5">
        <f>P_R[[#This Row],[40+]]-P_R[[#This Row],[41+]]</f>
        <v>0</v>
      </c>
      <c r="CE139" s="5">
        <f>P_R[[#This Row],[41+]]-P_R[[#This Row],[42+]]</f>
        <v>0</v>
      </c>
      <c r="CF139" s="5">
        <f>P_R[[#This Row],[42+]]-P_R[[#This Row],[43+]]</f>
        <v>0</v>
      </c>
      <c r="CG139" s="5">
        <f>P_R[[#This Row],[43+]]-P_R[[#This Row],[44+]]</f>
        <v>0</v>
      </c>
      <c r="CH139" s="5">
        <f>P_R[[#This Row],[44+]]-P_R[[#This Row],[45+]]</f>
        <v>0</v>
      </c>
      <c r="CI139" s="5">
        <f>P_R[[#This Row],[45+]]-P_R[[#This Row],[46+]]</f>
        <v>0</v>
      </c>
      <c r="CJ139" s="5">
        <f>P_R[[#This Row],[46+]]-P_R[[#This Row],[47+]]</f>
        <v>0</v>
      </c>
      <c r="CK139" s="5">
        <f>P_R[[#This Row],[47+]]-P_R[[#This Row],[48+]]</f>
        <v>0</v>
      </c>
      <c r="CL139" s="5">
        <f>P_R[[#This Row],[48+]]-P_R[[#This Row],[49+]]</f>
        <v>0</v>
      </c>
    </row>
    <row r="140" spans="1:90" x14ac:dyDescent="0.25">
      <c r="A140" s="10">
        <v>22400793</v>
      </c>
      <c r="B140" t="s">
        <v>261</v>
      </c>
      <c r="C140" t="s">
        <v>194</v>
      </c>
      <c r="D140" s="11">
        <v>0.83333333333333337</v>
      </c>
      <c r="E140" s="9" t="str">
        <f>HYPERLINK("https://www.nba.com/stats/player/203992/boxscores-traditional", "Bogdan Bogdanovic")</f>
        <v>Bogdan Bogdanovic</v>
      </c>
      <c r="F140">
        <v>8</v>
      </c>
      <c r="G140" s="4">
        <v>1</v>
      </c>
      <c r="H140" s="3">
        <v>0.5</v>
      </c>
      <c r="I140" s="3">
        <v>0.15866</v>
      </c>
      <c r="J140" s="3">
        <v>2.2749999999999999E-2</v>
      </c>
      <c r="K140" s="3">
        <v>1.3500000000000001E-3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P_R[[#This Row],[8+]]-P_R[[#This Row],[9+]]</f>
        <v>0.34133999999999998</v>
      </c>
      <c r="AY140" s="5">
        <f>P_R[[#This Row],[9+]]-P_R[[#This Row],[10+]]</f>
        <v>0.13591</v>
      </c>
      <c r="AZ140" s="5">
        <f>P_R[[#This Row],[10+]]-P_R[[#This Row],[11+]]</f>
        <v>2.1399999999999999E-2</v>
      </c>
      <c r="BA140" s="5">
        <f>P_R[[#This Row],[11+]]-P_R[[#This Row],[12+]]</f>
        <v>1.3500000000000001E-3</v>
      </c>
      <c r="BB140" s="5">
        <f>P_R[[#This Row],[12+]]-P_R[[#This Row],[13+]]</f>
        <v>0</v>
      </c>
      <c r="BC140" s="5">
        <f>P_R[[#This Row],[13+]]-P_R[[#This Row],[14+]]</f>
        <v>0</v>
      </c>
      <c r="BD140" s="5">
        <f>P_R[[#This Row],[14+]]-P_R[[#This Row],[15+]]</f>
        <v>0</v>
      </c>
      <c r="BE140" s="5">
        <f>P_R[[#This Row],[15+]]-P_R[[#This Row],[16+]]</f>
        <v>0</v>
      </c>
      <c r="BF140" s="5">
        <f>P_R[[#This Row],[16+]]-P_R[[#This Row],[17+]]</f>
        <v>0</v>
      </c>
      <c r="BG140" s="5">
        <f>P_R[[#This Row],[17+]]-P_R[[#This Row],[18+]]</f>
        <v>0</v>
      </c>
      <c r="BH140" s="5">
        <f>P_R[[#This Row],[18+]]-P_R[[#This Row],[19+]]</f>
        <v>0</v>
      </c>
      <c r="BI140" s="5">
        <f>P_R[[#This Row],[19+]]-P_R[[#This Row],[20+]]</f>
        <v>0</v>
      </c>
      <c r="BJ140" s="5">
        <f>P_R[[#This Row],[20+]]-P_R[[#This Row],[21+]]</f>
        <v>0</v>
      </c>
      <c r="BK140" s="5">
        <f>P_R[[#This Row],[21+]]-P_R[[#This Row],[22+]]</f>
        <v>0</v>
      </c>
      <c r="BL140" s="5">
        <f>P_R[[#This Row],[22+]]-P_R[[#This Row],[23+]]</f>
        <v>0</v>
      </c>
      <c r="BM140" s="5">
        <f>P_R[[#This Row],[23+]]-P_R[[#This Row],[24+]]</f>
        <v>0</v>
      </c>
      <c r="BN140" s="5">
        <f>P_R[[#This Row],[24+]]-P_R[[#This Row],[25+]]</f>
        <v>0</v>
      </c>
      <c r="BO140" s="5">
        <f>P_R[[#This Row],[25+]]-P_R[[#This Row],[26+]]</f>
        <v>0</v>
      </c>
      <c r="BP140" s="5">
        <f>P_R[[#This Row],[26+]]-P_R[[#This Row],[27+]]</f>
        <v>0</v>
      </c>
      <c r="BQ140" s="5">
        <f>P_R[[#This Row],[27+]]-P_R[[#This Row],[28+]]</f>
        <v>0</v>
      </c>
      <c r="BR140" s="5">
        <f>P_R[[#This Row],[28+]]-P_R[[#This Row],[29+]]</f>
        <v>0</v>
      </c>
      <c r="BS140" s="5">
        <f>P_R[[#This Row],[29+]]-P_R[[#This Row],[30+]]</f>
        <v>0</v>
      </c>
      <c r="BT140" s="5">
        <f>P_R[[#This Row],[30+]]-P_R[[#This Row],[31+]]</f>
        <v>0</v>
      </c>
      <c r="BU140" s="5">
        <f>P_R[[#This Row],[31+]]-P_R[[#This Row],[32+]]</f>
        <v>0</v>
      </c>
      <c r="BV140" s="5">
        <f>P_R[[#This Row],[32+]]-P_R[[#This Row],[33+]]</f>
        <v>0</v>
      </c>
      <c r="BW140" s="5">
        <f>P_R[[#This Row],[33+]]-P_R[[#This Row],[34+]]</f>
        <v>0</v>
      </c>
      <c r="BX140" s="5">
        <f>P_R[[#This Row],[34+]]-P_R[[#This Row],[35+]]</f>
        <v>0</v>
      </c>
      <c r="BY140" s="5">
        <f>P_R[[#This Row],[35+]]-P_R[[#This Row],[36+]]</f>
        <v>0</v>
      </c>
      <c r="BZ140" s="5">
        <f>P_R[[#This Row],[36+]]-P_R[[#This Row],[37+]]</f>
        <v>0</v>
      </c>
      <c r="CA140" s="5">
        <f>P_R[[#This Row],[37+]]-P_R[[#This Row],[38+]]</f>
        <v>0</v>
      </c>
      <c r="CB140" s="5">
        <f>P_R[[#This Row],[38+]]-P_R[[#This Row],[39+]]</f>
        <v>0</v>
      </c>
      <c r="CC140" s="5">
        <f>P_R[[#This Row],[39+]]-P_R[[#This Row],[40+]]</f>
        <v>0</v>
      </c>
      <c r="CD140" s="5">
        <f>P_R[[#This Row],[40+]]-P_R[[#This Row],[41+]]</f>
        <v>0</v>
      </c>
      <c r="CE140" s="5">
        <f>P_R[[#This Row],[41+]]-P_R[[#This Row],[42+]]</f>
        <v>0</v>
      </c>
      <c r="CF140" s="5">
        <f>P_R[[#This Row],[42+]]-P_R[[#This Row],[43+]]</f>
        <v>0</v>
      </c>
      <c r="CG140" s="5">
        <f>P_R[[#This Row],[43+]]-P_R[[#This Row],[44+]]</f>
        <v>0</v>
      </c>
      <c r="CH140" s="5">
        <f>P_R[[#This Row],[44+]]-P_R[[#This Row],[45+]]</f>
        <v>0</v>
      </c>
      <c r="CI140" s="5">
        <f>P_R[[#This Row],[45+]]-P_R[[#This Row],[46+]]</f>
        <v>0</v>
      </c>
      <c r="CJ140" s="5">
        <f>P_R[[#This Row],[46+]]-P_R[[#This Row],[47+]]</f>
        <v>0</v>
      </c>
      <c r="CK140" s="5">
        <f>P_R[[#This Row],[47+]]-P_R[[#This Row],[48+]]</f>
        <v>0</v>
      </c>
      <c r="CL140" s="5">
        <f>P_R[[#This Row],[48+]]-P_R[[#This Row],[49+]]</f>
        <v>0</v>
      </c>
    </row>
    <row r="141" spans="1:90" x14ac:dyDescent="0.25">
      <c r="A141" s="10">
        <v>22400794</v>
      </c>
      <c r="B141" t="s">
        <v>164</v>
      </c>
      <c r="C141" t="s">
        <v>79</v>
      </c>
      <c r="D141" s="11">
        <v>0.875</v>
      </c>
      <c r="E141" s="9" t="str">
        <f>HYPERLINK("https://www.nba.com/stats/player/1630163/boxscores-traditional", "LaMelo Ball")</f>
        <v>LaMelo Ball</v>
      </c>
      <c r="F141">
        <v>30</v>
      </c>
      <c r="G141" s="4">
        <v>1.2650000000000001</v>
      </c>
      <c r="H141" s="3">
        <v>1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1</v>
      </c>
      <c r="Q141" s="3">
        <v>1</v>
      </c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>
        <v>1</v>
      </c>
      <c r="Y141" s="3">
        <v>0.99995999999999996</v>
      </c>
      <c r="Z141" s="3">
        <v>0.99921000000000004</v>
      </c>
      <c r="AA141" s="3">
        <v>0.99111000000000005</v>
      </c>
      <c r="AB141" s="3">
        <v>0.94294999999999995</v>
      </c>
      <c r="AC141" s="3">
        <v>0.78524000000000005</v>
      </c>
      <c r="AD141" s="3">
        <v>0.5</v>
      </c>
      <c r="AE141" s="3">
        <v>0.21476000000000001</v>
      </c>
      <c r="AF141" s="3">
        <v>5.7049999999999997E-2</v>
      </c>
      <c r="AG141" s="3">
        <v>8.8900000000000003E-3</v>
      </c>
      <c r="AH141" s="3">
        <v>7.9000000000000001E-4</v>
      </c>
      <c r="AI141" s="3">
        <v>4.0000000000000003E-5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P_R[[#This Row],[8+]]-P_R[[#This Row],[9+]]</f>
        <v>0</v>
      </c>
      <c r="AY141" s="5">
        <f>P_R[[#This Row],[9+]]-P_R[[#This Row],[10+]]</f>
        <v>0</v>
      </c>
      <c r="AZ141" s="5">
        <f>P_R[[#This Row],[10+]]-P_R[[#This Row],[11+]]</f>
        <v>0</v>
      </c>
      <c r="BA141" s="5">
        <f>P_R[[#This Row],[11+]]-P_R[[#This Row],[12+]]</f>
        <v>0</v>
      </c>
      <c r="BB141" s="5">
        <f>P_R[[#This Row],[12+]]-P_R[[#This Row],[13+]]</f>
        <v>0</v>
      </c>
      <c r="BC141" s="5">
        <f>P_R[[#This Row],[13+]]-P_R[[#This Row],[14+]]</f>
        <v>0</v>
      </c>
      <c r="BD141" s="5">
        <f>P_R[[#This Row],[14+]]-P_R[[#This Row],[15+]]</f>
        <v>0</v>
      </c>
      <c r="BE141" s="5">
        <f>P_R[[#This Row],[15+]]-P_R[[#This Row],[16+]]</f>
        <v>0</v>
      </c>
      <c r="BF141" s="5">
        <f>P_R[[#This Row],[16+]]-P_R[[#This Row],[17+]]</f>
        <v>0</v>
      </c>
      <c r="BG141" s="5">
        <f>P_R[[#This Row],[17+]]-P_R[[#This Row],[18+]]</f>
        <v>0</v>
      </c>
      <c r="BH141" s="5">
        <f>P_R[[#This Row],[18+]]-P_R[[#This Row],[19+]]</f>
        <v>0</v>
      </c>
      <c r="BI141" s="5">
        <f>P_R[[#This Row],[19+]]-P_R[[#This Row],[20+]]</f>
        <v>0</v>
      </c>
      <c r="BJ141" s="5">
        <f>P_R[[#This Row],[20+]]-P_R[[#This Row],[21+]]</f>
        <v>0</v>
      </c>
      <c r="BK141" s="5">
        <f>P_R[[#This Row],[21+]]-P_R[[#This Row],[22+]]</f>
        <v>0</v>
      </c>
      <c r="BL141" s="5">
        <f>P_R[[#This Row],[22+]]-P_R[[#This Row],[23+]]</f>
        <v>0</v>
      </c>
      <c r="BM141" s="5">
        <f>P_R[[#This Row],[23+]]-P_R[[#This Row],[24+]]</f>
        <v>0</v>
      </c>
      <c r="BN141" s="5">
        <f>P_R[[#This Row],[24+]]-P_R[[#This Row],[25+]]</f>
        <v>4.0000000000040004E-5</v>
      </c>
      <c r="BO141" s="5">
        <f>P_R[[#This Row],[25+]]-P_R[[#This Row],[26+]]</f>
        <v>7.499999999999174E-4</v>
      </c>
      <c r="BP141" s="5">
        <f>P_R[[#This Row],[26+]]-P_R[[#This Row],[27+]]</f>
        <v>8.0999999999999961E-3</v>
      </c>
      <c r="BQ141" s="5">
        <f>P_R[[#This Row],[27+]]-P_R[[#This Row],[28+]]</f>
        <v>4.8160000000000092E-2</v>
      </c>
      <c r="BR141" s="5">
        <f>P_R[[#This Row],[28+]]-P_R[[#This Row],[29+]]</f>
        <v>0.15770999999999991</v>
      </c>
      <c r="BS141" s="5">
        <f>P_R[[#This Row],[29+]]-P_R[[#This Row],[30+]]</f>
        <v>0.28524000000000005</v>
      </c>
      <c r="BT141" s="5">
        <f>P_R[[#This Row],[30+]]-P_R[[#This Row],[31+]]</f>
        <v>0.28523999999999999</v>
      </c>
      <c r="BU141" s="5">
        <f>P_R[[#This Row],[31+]]-P_R[[#This Row],[32+]]</f>
        <v>0.15771000000000002</v>
      </c>
      <c r="BV141" s="5">
        <f>P_R[[#This Row],[32+]]-P_R[[#This Row],[33+]]</f>
        <v>4.8159999999999994E-2</v>
      </c>
      <c r="BW141" s="5">
        <f>P_R[[#This Row],[33+]]-P_R[[#This Row],[34+]]</f>
        <v>8.0999999999999996E-3</v>
      </c>
      <c r="BX141" s="5">
        <f>P_R[[#This Row],[34+]]-P_R[[#This Row],[35+]]</f>
        <v>7.5000000000000002E-4</v>
      </c>
      <c r="BY141" s="5">
        <f>P_R[[#This Row],[35+]]-P_R[[#This Row],[36+]]</f>
        <v>4.0000000000000003E-5</v>
      </c>
      <c r="BZ141" s="5">
        <f>P_R[[#This Row],[36+]]-P_R[[#This Row],[37+]]</f>
        <v>0</v>
      </c>
      <c r="CA141" s="5">
        <f>P_R[[#This Row],[37+]]-P_R[[#This Row],[38+]]</f>
        <v>0</v>
      </c>
      <c r="CB141" s="5">
        <f>P_R[[#This Row],[38+]]-P_R[[#This Row],[39+]]</f>
        <v>0</v>
      </c>
      <c r="CC141" s="5">
        <f>P_R[[#This Row],[39+]]-P_R[[#This Row],[40+]]</f>
        <v>0</v>
      </c>
      <c r="CD141" s="5">
        <f>P_R[[#This Row],[40+]]-P_R[[#This Row],[41+]]</f>
        <v>0</v>
      </c>
      <c r="CE141" s="5">
        <f>P_R[[#This Row],[41+]]-P_R[[#This Row],[42+]]</f>
        <v>0</v>
      </c>
      <c r="CF141" s="5">
        <f>P_R[[#This Row],[42+]]-P_R[[#This Row],[43+]]</f>
        <v>0</v>
      </c>
      <c r="CG141" s="5">
        <f>P_R[[#This Row],[43+]]-P_R[[#This Row],[44+]]</f>
        <v>0</v>
      </c>
      <c r="CH141" s="5">
        <f>P_R[[#This Row],[44+]]-P_R[[#This Row],[45+]]</f>
        <v>0</v>
      </c>
      <c r="CI141" s="5">
        <f>P_R[[#This Row],[45+]]-P_R[[#This Row],[46+]]</f>
        <v>0</v>
      </c>
      <c r="CJ141" s="5">
        <f>P_R[[#This Row],[46+]]-P_R[[#This Row],[47+]]</f>
        <v>0</v>
      </c>
      <c r="CK141" s="5">
        <f>P_R[[#This Row],[47+]]-P_R[[#This Row],[48+]]</f>
        <v>0</v>
      </c>
      <c r="CL141" s="5">
        <f>P_R[[#This Row],[48+]]-P_R[[#This Row],[49+]]</f>
        <v>0</v>
      </c>
    </row>
    <row r="142" spans="1:90" x14ac:dyDescent="0.25">
      <c r="A142" s="10">
        <v>22400794</v>
      </c>
      <c r="B142" t="s">
        <v>164</v>
      </c>
      <c r="C142" t="s">
        <v>79</v>
      </c>
      <c r="D142" s="11">
        <v>0.875</v>
      </c>
      <c r="E142" s="9" t="str">
        <f>HYPERLINK("https://www.nba.com/stats/player/1642354/boxscores-traditional", "KJ Simpson")</f>
        <v>KJ Simpson</v>
      </c>
      <c r="F142">
        <v>15</v>
      </c>
      <c r="G142" s="4">
        <v>1.673</v>
      </c>
      <c r="H142" s="3">
        <v>1</v>
      </c>
      <c r="I142" s="3">
        <v>0.99983</v>
      </c>
      <c r="J142" s="3">
        <v>0.99861</v>
      </c>
      <c r="K142" s="3">
        <v>0.99158000000000002</v>
      </c>
      <c r="L142" s="3">
        <v>0.96326999999999996</v>
      </c>
      <c r="M142" s="3">
        <v>0.88492999999999999</v>
      </c>
      <c r="N142" s="3">
        <v>0.72575000000000001</v>
      </c>
      <c r="O142" s="3">
        <v>0.5</v>
      </c>
      <c r="P142" s="3">
        <v>0.27424999999999999</v>
      </c>
      <c r="Q142" s="3">
        <v>0.11507000000000001</v>
      </c>
      <c r="R142" s="3">
        <v>3.6729999999999999E-2</v>
      </c>
      <c r="S142" s="3">
        <v>8.4200000000000004E-3</v>
      </c>
      <c r="T142" s="3">
        <v>1.39E-3</v>
      </c>
      <c r="U142" s="3">
        <v>1.7000000000000001E-4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P_R[[#This Row],[8+]]-P_R[[#This Row],[9+]]</f>
        <v>1.7000000000000348E-4</v>
      </c>
      <c r="AY142" s="5">
        <f>P_R[[#This Row],[9+]]-P_R[[#This Row],[10+]]</f>
        <v>1.2199999999999989E-3</v>
      </c>
      <c r="AZ142" s="5">
        <f>P_R[[#This Row],[10+]]-P_R[[#This Row],[11+]]</f>
        <v>7.0299999999999807E-3</v>
      </c>
      <c r="BA142" s="5">
        <f>P_R[[#This Row],[11+]]-P_R[[#This Row],[12+]]</f>
        <v>2.8310000000000057E-2</v>
      </c>
      <c r="BB142" s="5">
        <f>P_R[[#This Row],[12+]]-P_R[[#This Row],[13+]]</f>
        <v>7.8339999999999965E-2</v>
      </c>
      <c r="BC142" s="5">
        <f>P_R[[#This Row],[13+]]-P_R[[#This Row],[14+]]</f>
        <v>0.15917999999999999</v>
      </c>
      <c r="BD142" s="5">
        <f>P_R[[#This Row],[14+]]-P_R[[#This Row],[15+]]</f>
        <v>0.22575000000000001</v>
      </c>
      <c r="BE142" s="5">
        <f>P_R[[#This Row],[15+]]-P_R[[#This Row],[16+]]</f>
        <v>0.22575000000000001</v>
      </c>
      <c r="BF142" s="5">
        <f>P_R[[#This Row],[16+]]-P_R[[#This Row],[17+]]</f>
        <v>0.15917999999999999</v>
      </c>
      <c r="BG142" s="5">
        <f>P_R[[#This Row],[17+]]-P_R[[#This Row],[18+]]</f>
        <v>7.8340000000000007E-2</v>
      </c>
      <c r="BH142" s="5">
        <f>P_R[[#This Row],[18+]]-P_R[[#This Row],[19+]]</f>
        <v>2.8309999999999998E-2</v>
      </c>
      <c r="BI142" s="5">
        <f>P_R[[#This Row],[19+]]-P_R[[#This Row],[20+]]</f>
        <v>7.0300000000000007E-3</v>
      </c>
      <c r="BJ142" s="5">
        <f>P_R[[#This Row],[20+]]-P_R[[#This Row],[21+]]</f>
        <v>1.2199999999999999E-3</v>
      </c>
      <c r="BK142" s="5">
        <f>P_R[[#This Row],[21+]]-P_R[[#This Row],[22+]]</f>
        <v>1.7000000000000001E-4</v>
      </c>
      <c r="BL142" s="5">
        <f>P_R[[#This Row],[22+]]-P_R[[#This Row],[23+]]</f>
        <v>0</v>
      </c>
      <c r="BM142" s="5">
        <f>P_R[[#This Row],[23+]]-P_R[[#This Row],[24+]]</f>
        <v>0</v>
      </c>
      <c r="BN142" s="5">
        <f>P_R[[#This Row],[24+]]-P_R[[#This Row],[25+]]</f>
        <v>0</v>
      </c>
      <c r="BO142" s="5">
        <f>P_R[[#This Row],[25+]]-P_R[[#This Row],[26+]]</f>
        <v>0</v>
      </c>
      <c r="BP142" s="5">
        <f>P_R[[#This Row],[26+]]-P_R[[#This Row],[27+]]</f>
        <v>0</v>
      </c>
      <c r="BQ142" s="5">
        <f>P_R[[#This Row],[27+]]-P_R[[#This Row],[28+]]</f>
        <v>0</v>
      </c>
      <c r="BR142" s="5">
        <f>P_R[[#This Row],[28+]]-P_R[[#This Row],[29+]]</f>
        <v>0</v>
      </c>
      <c r="BS142" s="5">
        <f>P_R[[#This Row],[29+]]-P_R[[#This Row],[30+]]</f>
        <v>0</v>
      </c>
      <c r="BT142" s="5">
        <f>P_R[[#This Row],[30+]]-P_R[[#This Row],[31+]]</f>
        <v>0</v>
      </c>
      <c r="BU142" s="5">
        <f>P_R[[#This Row],[31+]]-P_R[[#This Row],[32+]]</f>
        <v>0</v>
      </c>
      <c r="BV142" s="5">
        <f>P_R[[#This Row],[32+]]-P_R[[#This Row],[33+]]</f>
        <v>0</v>
      </c>
      <c r="BW142" s="5">
        <f>P_R[[#This Row],[33+]]-P_R[[#This Row],[34+]]</f>
        <v>0</v>
      </c>
      <c r="BX142" s="5">
        <f>P_R[[#This Row],[34+]]-P_R[[#This Row],[35+]]</f>
        <v>0</v>
      </c>
      <c r="BY142" s="5">
        <f>P_R[[#This Row],[35+]]-P_R[[#This Row],[36+]]</f>
        <v>0</v>
      </c>
      <c r="BZ142" s="5">
        <f>P_R[[#This Row],[36+]]-P_R[[#This Row],[37+]]</f>
        <v>0</v>
      </c>
      <c r="CA142" s="5">
        <f>P_R[[#This Row],[37+]]-P_R[[#This Row],[38+]]</f>
        <v>0</v>
      </c>
      <c r="CB142" s="5">
        <f>P_R[[#This Row],[38+]]-P_R[[#This Row],[39+]]</f>
        <v>0</v>
      </c>
      <c r="CC142" s="5">
        <f>P_R[[#This Row],[39+]]-P_R[[#This Row],[40+]]</f>
        <v>0</v>
      </c>
      <c r="CD142" s="5">
        <f>P_R[[#This Row],[40+]]-P_R[[#This Row],[41+]]</f>
        <v>0</v>
      </c>
      <c r="CE142" s="5">
        <f>P_R[[#This Row],[41+]]-P_R[[#This Row],[42+]]</f>
        <v>0</v>
      </c>
      <c r="CF142" s="5">
        <f>P_R[[#This Row],[42+]]-P_R[[#This Row],[43+]]</f>
        <v>0</v>
      </c>
      <c r="CG142" s="5">
        <f>P_R[[#This Row],[43+]]-P_R[[#This Row],[44+]]</f>
        <v>0</v>
      </c>
      <c r="CH142" s="5">
        <f>P_R[[#This Row],[44+]]-P_R[[#This Row],[45+]]</f>
        <v>0</v>
      </c>
      <c r="CI142" s="5">
        <f>P_R[[#This Row],[45+]]-P_R[[#This Row],[46+]]</f>
        <v>0</v>
      </c>
      <c r="CJ142" s="5">
        <f>P_R[[#This Row],[46+]]-P_R[[#This Row],[47+]]</f>
        <v>0</v>
      </c>
      <c r="CK142" s="5">
        <f>P_R[[#This Row],[47+]]-P_R[[#This Row],[48+]]</f>
        <v>0</v>
      </c>
      <c r="CL142" s="5">
        <f>P_R[[#This Row],[48+]]-P_R[[#This Row],[49+]]</f>
        <v>0</v>
      </c>
    </row>
    <row r="143" spans="1:90" x14ac:dyDescent="0.25">
      <c r="A143" s="10">
        <v>22400794</v>
      </c>
      <c r="B143" t="s">
        <v>164</v>
      </c>
      <c r="C143" t="s">
        <v>79</v>
      </c>
      <c r="D143" s="11">
        <v>0.875</v>
      </c>
      <c r="E143" s="9" t="str">
        <f>HYPERLINK("https://www.nba.com/stats/player/1641706/boxscores-traditional", "Brandon Miller")</f>
        <v>Brandon Miller</v>
      </c>
      <c r="F143">
        <v>22.2</v>
      </c>
      <c r="G143" s="4">
        <v>3.544</v>
      </c>
      <c r="H143" s="3">
        <v>1</v>
      </c>
      <c r="I143" s="3">
        <v>0.99990000000000001</v>
      </c>
      <c r="J143" s="3">
        <v>0.99970999999999999</v>
      </c>
      <c r="K143" s="3">
        <v>0.99921000000000004</v>
      </c>
      <c r="L143" s="3">
        <v>0.99800999999999995</v>
      </c>
      <c r="M143" s="3">
        <v>0.99534</v>
      </c>
      <c r="N143" s="3">
        <v>0.98956</v>
      </c>
      <c r="O143" s="3">
        <v>0.97882000000000002</v>
      </c>
      <c r="P143" s="3">
        <v>0.95994000000000002</v>
      </c>
      <c r="Q143" s="3">
        <v>0.92922000000000005</v>
      </c>
      <c r="R143" s="3">
        <v>0.88297999999999999</v>
      </c>
      <c r="S143" s="3">
        <v>0.81594</v>
      </c>
      <c r="T143" s="3">
        <v>0.73236999999999997</v>
      </c>
      <c r="U143" s="3">
        <v>0.63307000000000002</v>
      </c>
      <c r="V143" s="3">
        <v>0.52392000000000005</v>
      </c>
      <c r="W143" s="3">
        <v>0.40905000000000002</v>
      </c>
      <c r="X143" s="3">
        <v>0.30503000000000002</v>
      </c>
      <c r="Y143" s="3">
        <v>0.21476000000000001</v>
      </c>
      <c r="Z143" s="3">
        <v>0.14230999999999999</v>
      </c>
      <c r="AA143" s="3">
        <v>8.8510000000000005E-2</v>
      </c>
      <c r="AB143" s="3">
        <v>5.0500000000000003E-2</v>
      </c>
      <c r="AC143" s="3">
        <v>2.743E-2</v>
      </c>
      <c r="AD143" s="3">
        <v>1.3899999999999999E-2</v>
      </c>
      <c r="AE143" s="3">
        <v>6.5700000000000003E-3</v>
      </c>
      <c r="AF143" s="3">
        <v>2.8E-3</v>
      </c>
      <c r="AG143" s="3">
        <v>1.14E-3</v>
      </c>
      <c r="AH143" s="3">
        <v>4.2999999999999999E-4</v>
      </c>
      <c r="AI143" s="3">
        <v>1.4999999999999999E-4</v>
      </c>
      <c r="AJ143" s="3">
        <v>5.0000000000000002E-5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P_R[[#This Row],[8+]]-P_R[[#This Row],[9+]]</f>
        <v>9.9999999999988987E-5</v>
      </c>
      <c r="AY143" s="5">
        <f>P_R[[#This Row],[9+]]-P_R[[#This Row],[10+]]</f>
        <v>1.9000000000002348E-4</v>
      </c>
      <c r="AZ143" s="5">
        <f>P_R[[#This Row],[10+]]-P_R[[#This Row],[11+]]</f>
        <v>4.9999999999994493E-4</v>
      </c>
      <c r="BA143" s="5">
        <f>P_R[[#This Row],[11+]]-P_R[[#This Row],[12+]]</f>
        <v>1.2000000000000899E-3</v>
      </c>
      <c r="BB143" s="5">
        <f>P_R[[#This Row],[12+]]-P_R[[#This Row],[13+]]</f>
        <v>2.6699999999999502E-3</v>
      </c>
      <c r="BC143" s="5">
        <f>P_R[[#This Row],[13+]]-P_R[[#This Row],[14+]]</f>
        <v>5.7800000000000074E-3</v>
      </c>
      <c r="BD143" s="5">
        <f>P_R[[#This Row],[14+]]-P_R[[#This Row],[15+]]</f>
        <v>1.0739999999999972E-2</v>
      </c>
      <c r="BE143" s="5">
        <f>P_R[[#This Row],[15+]]-P_R[[#This Row],[16+]]</f>
        <v>1.8880000000000008E-2</v>
      </c>
      <c r="BF143" s="5">
        <f>P_R[[#This Row],[16+]]-P_R[[#This Row],[17+]]</f>
        <v>3.071999999999997E-2</v>
      </c>
      <c r="BG143" s="5">
        <f>P_R[[#This Row],[17+]]-P_R[[#This Row],[18+]]</f>
        <v>4.6240000000000059E-2</v>
      </c>
      <c r="BH143" s="5">
        <f>P_R[[#This Row],[18+]]-P_R[[#This Row],[19+]]</f>
        <v>6.7039999999999988E-2</v>
      </c>
      <c r="BI143" s="5">
        <f>P_R[[#This Row],[19+]]-P_R[[#This Row],[20+]]</f>
        <v>8.3570000000000033E-2</v>
      </c>
      <c r="BJ143" s="5">
        <f>P_R[[#This Row],[20+]]-P_R[[#This Row],[21+]]</f>
        <v>9.9299999999999944E-2</v>
      </c>
      <c r="BK143" s="5">
        <f>P_R[[#This Row],[21+]]-P_R[[#This Row],[22+]]</f>
        <v>0.10914999999999997</v>
      </c>
      <c r="BL143" s="5">
        <f>P_R[[#This Row],[22+]]-P_R[[#This Row],[23+]]</f>
        <v>0.11487000000000003</v>
      </c>
      <c r="BM143" s="5">
        <f>P_R[[#This Row],[23+]]-P_R[[#This Row],[24+]]</f>
        <v>0.10402</v>
      </c>
      <c r="BN143" s="5">
        <f>P_R[[#This Row],[24+]]-P_R[[#This Row],[25+]]</f>
        <v>9.0270000000000017E-2</v>
      </c>
      <c r="BO143" s="5">
        <f>P_R[[#This Row],[25+]]-P_R[[#This Row],[26+]]</f>
        <v>7.2450000000000014E-2</v>
      </c>
      <c r="BP143" s="5">
        <f>P_R[[#This Row],[26+]]-P_R[[#This Row],[27+]]</f>
        <v>5.3799999999999987E-2</v>
      </c>
      <c r="BQ143" s="5">
        <f>P_R[[#This Row],[27+]]-P_R[[#This Row],[28+]]</f>
        <v>3.8010000000000002E-2</v>
      </c>
      <c r="BR143" s="5">
        <f>P_R[[#This Row],[28+]]-P_R[[#This Row],[29+]]</f>
        <v>2.3070000000000004E-2</v>
      </c>
      <c r="BS143" s="5">
        <f>P_R[[#This Row],[29+]]-P_R[[#This Row],[30+]]</f>
        <v>1.353E-2</v>
      </c>
      <c r="BT143" s="5">
        <f>P_R[[#This Row],[30+]]-P_R[[#This Row],[31+]]</f>
        <v>7.3299999999999988E-3</v>
      </c>
      <c r="BU143" s="5">
        <f>P_R[[#This Row],[31+]]-P_R[[#This Row],[32+]]</f>
        <v>3.7700000000000003E-3</v>
      </c>
      <c r="BV143" s="5">
        <f>P_R[[#This Row],[32+]]-P_R[[#This Row],[33+]]</f>
        <v>1.66E-3</v>
      </c>
      <c r="BW143" s="5">
        <f>P_R[[#This Row],[33+]]-P_R[[#This Row],[34+]]</f>
        <v>7.0999999999999991E-4</v>
      </c>
      <c r="BX143" s="5">
        <f>P_R[[#This Row],[34+]]-P_R[[#This Row],[35+]]</f>
        <v>2.7999999999999998E-4</v>
      </c>
      <c r="BY143" s="5">
        <f>P_R[[#This Row],[35+]]-P_R[[#This Row],[36+]]</f>
        <v>9.9999999999999991E-5</v>
      </c>
      <c r="BZ143" s="5">
        <f>P_R[[#This Row],[36+]]-P_R[[#This Row],[37+]]</f>
        <v>5.0000000000000002E-5</v>
      </c>
      <c r="CA143" s="5">
        <f>P_R[[#This Row],[37+]]-P_R[[#This Row],[38+]]</f>
        <v>0</v>
      </c>
      <c r="CB143" s="5">
        <f>P_R[[#This Row],[38+]]-P_R[[#This Row],[39+]]</f>
        <v>0</v>
      </c>
      <c r="CC143" s="5">
        <f>P_R[[#This Row],[39+]]-P_R[[#This Row],[40+]]</f>
        <v>0</v>
      </c>
      <c r="CD143" s="5">
        <f>P_R[[#This Row],[40+]]-P_R[[#This Row],[41+]]</f>
        <v>0</v>
      </c>
      <c r="CE143" s="5">
        <f>P_R[[#This Row],[41+]]-P_R[[#This Row],[42+]]</f>
        <v>0</v>
      </c>
      <c r="CF143" s="5">
        <f>P_R[[#This Row],[42+]]-P_R[[#This Row],[43+]]</f>
        <v>0</v>
      </c>
      <c r="CG143" s="5">
        <f>P_R[[#This Row],[43+]]-P_R[[#This Row],[44+]]</f>
        <v>0</v>
      </c>
      <c r="CH143" s="5">
        <f>P_R[[#This Row],[44+]]-P_R[[#This Row],[45+]]</f>
        <v>0</v>
      </c>
      <c r="CI143" s="5">
        <f>P_R[[#This Row],[45+]]-P_R[[#This Row],[46+]]</f>
        <v>0</v>
      </c>
      <c r="CJ143" s="5">
        <f>P_R[[#This Row],[46+]]-P_R[[#This Row],[47+]]</f>
        <v>0</v>
      </c>
      <c r="CK143" s="5">
        <f>P_R[[#This Row],[47+]]-P_R[[#This Row],[48+]]</f>
        <v>0</v>
      </c>
      <c r="CL143" s="5">
        <f>P_R[[#This Row],[48+]]-P_R[[#This Row],[49+]]</f>
        <v>0</v>
      </c>
    </row>
    <row r="144" spans="1:90" x14ac:dyDescent="0.25">
      <c r="A144" s="10">
        <v>22400794</v>
      </c>
      <c r="B144" t="s">
        <v>164</v>
      </c>
      <c r="C144" t="s">
        <v>79</v>
      </c>
      <c r="D144" s="11">
        <v>0.875</v>
      </c>
      <c r="E144" s="9" t="str">
        <f>HYPERLINK("https://www.nba.com/stats/player/1628970/boxscores-traditional", "Miles Bridges")</f>
        <v>Miles Bridges</v>
      </c>
      <c r="F144">
        <v>29.4</v>
      </c>
      <c r="G144" s="4">
        <v>8.6389999999999993</v>
      </c>
      <c r="H144" s="3">
        <v>0.99343000000000004</v>
      </c>
      <c r="I144" s="3">
        <v>0.99085999999999996</v>
      </c>
      <c r="J144" s="3">
        <v>0.98777999999999999</v>
      </c>
      <c r="K144" s="3">
        <v>0.98341000000000001</v>
      </c>
      <c r="L144" s="3">
        <v>0.97777999999999998</v>
      </c>
      <c r="M144" s="3">
        <v>0.97128000000000003</v>
      </c>
      <c r="N144" s="3">
        <v>0.96245999999999998</v>
      </c>
      <c r="O144" s="3">
        <v>0.95254000000000005</v>
      </c>
      <c r="P144" s="3">
        <v>0.93942999999999999</v>
      </c>
      <c r="Q144" s="3">
        <v>0.92506999999999995</v>
      </c>
      <c r="R144" s="3">
        <v>0.90658000000000005</v>
      </c>
      <c r="S144" s="3">
        <v>0.88492999999999999</v>
      </c>
      <c r="T144" s="3">
        <v>0.86214000000000002</v>
      </c>
      <c r="U144" s="3">
        <v>0.83398000000000005</v>
      </c>
      <c r="V144" s="3">
        <v>0.80510999999999999</v>
      </c>
      <c r="W144" s="3">
        <v>0.77034999999999998</v>
      </c>
      <c r="X144" s="3">
        <v>0.73565000000000003</v>
      </c>
      <c r="Y144" s="3">
        <v>0.69496999999999998</v>
      </c>
      <c r="Z144" s="3">
        <v>0.65173000000000003</v>
      </c>
      <c r="AA144" s="3">
        <v>0.61026000000000002</v>
      </c>
      <c r="AB144" s="3">
        <v>0.56355999999999995</v>
      </c>
      <c r="AC144" s="3">
        <v>0.51993999999999996</v>
      </c>
      <c r="AD144" s="3">
        <v>0.47210000000000002</v>
      </c>
      <c r="AE144" s="3">
        <v>0.42465000000000003</v>
      </c>
      <c r="AF144" s="3">
        <v>0.38208999999999999</v>
      </c>
      <c r="AG144" s="3">
        <v>0.33723999999999998</v>
      </c>
      <c r="AH144" s="3">
        <v>0.29805999999999999</v>
      </c>
      <c r="AI144" s="3">
        <v>0.25785000000000002</v>
      </c>
      <c r="AJ144" s="3">
        <v>0.22363</v>
      </c>
      <c r="AK144" s="3">
        <v>0.18942999999999999</v>
      </c>
      <c r="AL144" s="3">
        <v>0.15866</v>
      </c>
      <c r="AM144" s="3">
        <v>0.13350000000000001</v>
      </c>
      <c r="AN144" s="3">
        <v>0.10935</v>
      </c>
      <c r="AO144" s="3">
        <v>9.0120000000000006E-2</v>
      </c>
      <c r="AP144" s="3">
        <v>7.2150000000000006E-2</v>
      </c>
      <c r="AQ144" s="3">
        <v>5.8209999999999998E-2</v>
      </c>
      <c r="AR144" s="3">
        <v>4.5510000000000002E-2</v>
      </c>
      <c r="AS144" s="3">
        <v>3.5150000000000001E-2</v>
      </c>
      <c r="AT144" s="3">
        <v>2.743E-2</v>
      </c>
      <c r="AU144" s="3">
        <v>2.068E-2</v>
      </c>
      <c r="AV144" s="3">
        <v>1.5779999999999999E-2</v>
      </c>
      <c r="AW144" s="3">
        <v>1.1599999999999999E-2</v>
      </c>
      <c r="AX144" s="5">
        <f>P_R[[#This Row],[8+]]-P_R[[#This Row],[9+]]</f>
        <v>2.5700000000000722E-3</v>
      </c>
      <c r="AY144" s="5">
        <f>P_R[[#This Row],[9+]]-P_R[[#This Row],[10+]]</f>
        <v>3.0799999999999716E-3</v>
      </c>
      <c r="AZ144" s="5">
        <f>P_R[[#This Row],[10+]]-P_R[[#This Row],[11+]]</f>
        <v>4.369999999999985E-3</v>
      </c>
      <c r="BA144" s="5">
        <f>P_R[[#This Row],[11+]]-P_R[[#This Row],[12+]]</f>
        <v>5.6300000000000239E-3</v>
      </c>
      <c r="BB144" s="5">
        <f>P_R[[#This Row],[12+]]-P_R[[#This Row],[13+]]</f>
        <v>6.4999999999999503E-3</v>
      </c>
      <c r="BC144" s="5">
        <f>P_R[[#This Row],[13+]]-P_R[[#This Row],[14+]]</f>
        <v>8.82000000000005E-3</v>
      </c>
      <c r="BD144" s="5">
        <f>P_R[[#This Row],[14+]]-P_R[[#This Row],[15+]]</f>
        <v>9.9199999999999289E-3</v>
      </c>
      <c r="BE144" s="5">
        <f>P_R[[#This Row],[15+]]-P_R[[#This Row],[16+]]</f>
        <v>1.3110000000000066E-2</v>
      </c>
      <c r="BF144" s="5">
        <f>P_R[[#This Row],[16+]]-P_R[[#This Row],[17+]]</f>
        <v>1.4360000000000039E-2</v>
      </c>
      <c r="BG144" s="5">
        <f>P_R[[#This Row],[17+]]-P_R[[#This Row],[18+]]</f>
        <v>1.8489999999999895E-2</v>
      </c>
      <c r="BH144" s="5">
        <f>P_R[[#This Row],[18+]]-P_R[[#This Row],[19+]]</f>
        <v>2.1650000000000058E-2</v>
      </c>
      <c r="BI144" s="5">
        <f>P_R[[#This Row],[19+]]-P_R[[#This Row],[20+]]</f>
        <v>2.2789999999999977E-2</v>
      </c>
      <c r="BJ144" s="5">
        <f>P_R[[#This Row],[20+]]-P_R[[#This Row],[21+]]</f>
        <v>2.8159999999999963E-2</v>
      </c>
      <c r="BK144" s="5">
        <f>P_R[[#This Row],[21+]]-P_R[[#This Row],[22+]]</f>
        <v>2.8870000000000062E-2</v>
      </c>
      <c r="BL144" s="5">
        <f>P_R[[#This Row],[22+]]-P_R[[#This Row],[23+]]</f>
        <v>3.4760000000000013E-2</v>
      </c>
      <c r="BM144" s="5">
        <f>P_R[[#This Row],[23+]]-P_R[[#This Row],[24+]]</f>
        <v>3.4699999999999953E-2</v>
      </c>
      <c r="BN144" s="5">
        <f>P_R[[#This Row],[24+]]-P_R[[#This Row],[25+]]</f>
        <v>4.0680000000000049E-2</v>
      </c>
      <c r="BO144" s="5">
        <f>P_R[[#This Row],[25+]]-P_R[[#This Row],[26+]]</f>
        <v>4.3239999999999945E-2</v>
      </c>
      <c r="BP144" s="5">
        <f>P_R[[#This Row],[26+]]-P_R[[#This Row],[27+]]</f>
        <v>4.1470000000000007E-2</v>
      </c>
      <c r="BQ144" s="5">
        <f>P_R[[#This Row],[27+]]-P_R[[#This Row],[28+]]</f>
        <v>4.6700000000000075E-2</v>
      </c>
      <c r="BR144" s="5">
        <f>P_R[[#This Row],[28+]]-P_R[[#This Row],[29+]]</f>
        <v>4.3619999999999992E-2</v>
      </c>
      <c r="BS144" s="5">
        <f>P_R[[#This Row],[29+]]-P_R[[#This Row],[30+]]</f>
        <v>4.7839999999999938E-2</v>
      </c>
      <c r="BT144" s="5">
        <f>P_R[[#This Row],[30+]]-P_R[[#This Row],[31+]]</f>
        <v>4.7449999999999992E-2</v>
      </c>
      <c r="BU144" s="5">
        <f>P_R[[#This Row],[31+]]-P_R[[#This Row],[32+]]</f>
        <v>4.2560000000000042E-2</v>
      </c>
      <c r="BV144" s="5">
        <f>P_R[[#This Row],[32+]]-P_R[[#This Row],[33+]]</f>
        <v>4.4850000000000001E-2</v>
      </c>
      <c r="BW144" s="5">
        <f>P_R[[#This Row],[33+]]-P_R[[#This Row],[34+]]</f>
        <v>3.9179999999999993E-2</v>
      </c>
      <c r="BX144" s="5">
        <f>P_R[[#This Row],[34+]]-P_R[[#This Row],[35+]]</f>
        <v>4.0209999999999968E-2</v>
      </c>
      <c r="BY144" s="5">
        <f>P_R[[#This Row],[35+]]-P_R[[#This Row],[36+]]</f>
        <v>3.4220000000000028E-2</v>
      </c>
      <c r="BZ144" s="5">
        <f>P_R[[#This Row],[36+]]-P_R[[#This Row],[37+]]</f>
        <v>3.4200000000000008E-2</v>
      </c>
      <c r="CA144" s="5">
        <f>P_R[[#This Row],[37+]]-P_R[[#This Row],[38+]]</f>
        <v>3.0769999999999992E-2</v>
      </c>
      <c r="CB144" s="5">
        <f>P_R[[#This Row],[38+]]-P_R[[#This Row],[39+]]</f>
        <v>2.5159999999999988E-2</v>
      </c>
      <c r="CC144" s="5">
        <f>P_R[[#This Row],[39+]]-P_R[[#This Row],[40+]]</f>
        <v>2.4150000000000005E-2</v>
      </c>
      <c r="CD144" s="5">
        <f>P_R[[#This Row],[40+]]-P_R[[#This Row],[41+]]</f>
        <v>1.9229999999999997E-2</v>
      </c>
      <c r="CE144" s="5">
        <f>P_R[[#This Row],[41+]]-P_R[[#This Row],[42+]]</f>
        <v>1.797E-2</v>
      </c>
      <c r="CF144" s="5">
        <f>P_R[[#This Row],[42+]]-P_R[[#This Row],[43+]]</f>
        <v>1.3940000000000008E-2</v>
      </c>
      <c r="CG144" s="5">
        <f>P_R[[#This Row],[43+]]-P_R[[#This Row],[44+]]</f>
        <v>1.2699999999999996E-2</v>
      </c>
      <c r="CH144" s="5">
        <f>P_R[[#This Row],[44+]]-P_R[[#This Row],[45+]]</f>
        <v>1.0360000000000001E-2</v>
      </c>
      <c r="CI144" s="5">
        <f>P_R[[#This Row],[45+]]-P_R[[#This Row],[46+]]</f>
        <v>7.7200000000000012E-3</v>
      </c>
      <c r="CJ144" s="5">
        <f>P_R[[#This Row],[46+]]-P_R[[#This Row],[47+]]</f>
        <v>6.7499999999999991E-3</v>
      </c>
      <c r="CK144" s="5">
        <f>P_R[[#This Row],[47+]]-P_R[[#This Row],[48+]]</f>
        <v>4.9000000000000016E-3</v>
      </c>
      <c r="CL144" s="5">
        <f>P_R[[#This Row],[48+]]-P_R[[#This Row],[49+]]</f>
        <v>4.1799999999999997E-3</v>
      </c>
    </row>
    <row r="145" spans="1:90" x14ac:dyDescent="0.25">
      <c r="A145" s="10">
        <v>22400794</v>
      </c>
      <c r="B145" t="s">
        <v>164</v>
      </c>
      <c r="C145" t="s">
        <v>79</v>
      </c>
      <c r="D145" s="11">
        <v>0.875</v>
      </c>
      <c r="E145" s="9" t="str">
        <f>HYPERLINK("https://www.nba.com/stats/player/1631217/boxscores-traditional", "Moussa Diabaté")</f>
        <v>Moussa Diabaté</v>
      </c>
      <c r="F145">
        <v>21.8</v>
      </c>
      <c r="G145" s="4">
        <v>6.242</v>
      </c>
      <c r="H145" s="3">
        <v>0.98645000000000005</v>
      </c>
      <c r="I145" s="3">
        <v>0.97982000000000002</v>
      </c>
      <c r="J145" s="3">
        <v>0.97062000000000004</v>
      </c>
      <c r="K145" s="3">
        <v>0.95818000000000003</v>
      </c>
      <c r="L145" s="3">
        <v>0.94179000000000002</v>
      </c>
      <c r="M145" s="3">
        <v>0.92073000000000005</v>
      </c>
      <c r="N145" s="3">
        <v>0.89434999999999998</v>
      </c>
      <c r="O145" s="3">
        <v>0.86214000000000002</v>
      </c>
      <c r="P145" s="3">
        <v>0.82381000000000004</v>
      </c>
      <c r="Q145" s="3">
        <v>0.77934999999999999</v>
      </c>
      <c r="R145" s="3">
        <v>0.72907</v>
      </c>
      <c r="S145" s="3">
        <v>0.67364000000000002</v>
      </c>
      <c r="T145" s="3">
        <v>0.61409000000000002</v>
      </c>
      <c r="U145" s="3">
        <v>0.55171999999999999</v>
      </c>
      <c r="V145" s="3">
        <v>0.48803000000000002</v>
      </c>
      <c r="W145" s="3">
        <v>0.42465000000000003</v>
      </c>
      <c r="X145" s="3">
        <v>0.36316999999999999</v>
      </c>
      <c r="Y145" s="3">
        <v>0.30503000000000002</v>
      </c>
      <c r="Z145" s="3">
        <v>0.25142999999999999</v>
      </c>
      <c r="AA145" s="3">
        <v>0.20327000000000001</v>
      </c>
      <c r="AB145" s="3">
        <v>0.16109000000000001</v>
      </c>
      <c r="AC145" s="3">
        <v>0.12506999999999999</v>
      </c>
      <c r="AD145" s="3">
        <v>9.5100000000000004E-2</v>
      </c>
      <c r="AE145" s="3">
        <v>7.0779999999999996E-2</v>
      </c>
      <c r="AF145" s="3">
        <v>5.1549999999999999E-2</v>
      </c>
      <c r="AG145" s="3">
        <v>3.6729999999999999E-2</v>
      </c>
      <c r="AH145" s="3">
        <v>2.5590000000000002E-2</v>
      </c>
      <c r="AI145" s="3">
        <v>1.7430000000000001E-2</v>
      </c>
      <c r="AJ145" s="3">
        <v>1.1599999999999999E-2</v>
      </c>
      <c r="AK145" s="3">
        <v>7.3400000000000002E-3</v>
      </c>
      <c r="AL145" s="3">
        <v>4.6600000000000001E-3</v>
      </c>
      <c r="AM145" s="3">
        <v>2.8900000000000002E-3</v>
      </c>
      <c r="AN145" s="3">
        <v>1.75E-3</v>
      </c>
      <c r="AO145" s="3">
        <v>1.0399999999999999E-3</v>
      </c>
      <c r="AP145" s="3">
        <v>5.9999999999999995E-4</v>
      </c>
      <c r="AQ145" s="3">
        <v>3.4000000000000002E-4</v>
      </c>
      <c r="AR145" s="3">
        <v>1.9000000000000001E-4</v>
      </c>
      <c r="AS145" s="3">
        <v>1E-4</v>
      </c>
      <c r="AT145" s="3">
        <v>5.0000000000000002E-5</v>
      </c>
      <c r="AU145" s="3">
        <v>0</v>
      </c>
      <c r="AV145" s="3">
        <v>0</v>
      </c>
      <c r="AW145" s="3">
        <v>0</v>
      </c>
      <c r="AX145" s="5">
        <f>P_R[[#This Row],[8+]]-P_R[[#This Row],[9+]]</f>
        <v>6.6300000000000248E-3</v>
      </c>
      <c r="AY145" s="5">
        <f>P_R[[#This Row],[9+]]-P_R[[#This Row],[10+]]</f>
        <v>9.199999999999986E-3</v>
      </c>
      <c r="AZ145" s="5">
        <f>P_R[[#This Row],[10+]]-P_R[[#This Row],[11+]]</f>
        <v>1.2440000000000007E-2</v>
      </c>
      <c r="BA145" s="5">
        <f>P_R[[#This Row],[11+]]-P_R[[#This Row],[12+]]</f>
        <v>1.6390000000000016E-2</v>
      </c>
      <c r="BB145" s="5">
        <f>P_R[[#This Row],[12+]]-P_R[[#This Row],[13+]]</f>
        <v>2.1059999999999968E-2</v>
      </c>
      <c r="BC145" s="5">
        <f>P_R[[#This Row],[13+]]-P_R[[#This Row],[14+]]</f>
        <v>2.638000000000007E-2</v>
      </c>
      <c r="BD145" s="5">
        <f>P_R[[#This Row],[14+]]-P_R[[#This Row],[15+]]</f>
        <v>3.2209999999999961E-2</v>
      </c>
      <c r="BE145" s="5">
        <f>P_R[[#This Row],[15+]]-P_R[[#This Row],[16+]]</f>
        <v>3.8329999999999975E-2</v>
      </c>
      <c r="BF145" s="5">
        <f>P_R[[#This Row],[16+]]-P_R[[#This Row],[17+]]</f>
        <v>4.4460000000000055E-2</v>
      </c>
      <c r="BG145" s="5">
        <f>P_R[[#This Row],[17+]]-P_R[[#This Row],[18+]]</f>
        <v>5.0279999999999991E-2</v>
      </c>
      <c r="BH145" s="5">
        <f>P_R[[#This Row],[18+]]-P_R[[#This Row],[19+]]</f>
        <v>5.5429999999999979E-2</v>
      </c>
      <c r="BI145" s="5">
        <f>P_R[[#This Row],[19+]]-P_R[[#This Row],[20+]]</f>
        <v>5.9549999999999992E-2</v>
      </c>
      <c r="BJ145" s="5">
        <f>P_R[[#This Row],[20+]]-P_R[[#This Row],[21+]]</f>
        <v>6.2370000000000037E-2</v>
      </c>
      <c r="BK145" s="5">
        <f>P_R[[#This Row],[21+]]-P_R[[#This Row],[22+]]</f>
        <v>6.3689999999999969E-2</v>
      </c>
      <c r="BL145" s="5">
        <f>P_R[[#This Row],[22+]]-P_R[[#This Row],[23+]]</f>
        <v>6.3379999999999992E-2</v>
      </c>
      <c r="BM145" s="5">
        <f>P_R[[#This Row],[23+]]-P_R[[#This Row],[24+]]</f>
        <v>6.1480000000000035E-2</v>
      </c>
      <c r="BN145" s="5">
        <f>P_R[[#This Row],[24+]]-P_R[[#This Row],[25+]]</f>
        <v>5.8139999999999969E-2</v>
      </c>
      <c r="BO145" s="5">
        <f>P_R[[#This Row],[25+]]-P_R[[#This Row],[26+]]</f>
        <v>5.3600000000000037E-2</v>
      </c>
      <c r="BP145" s="5">
        <f>P_R[[#This Row],[26+]]-P_R[[#This Row],[27+]]</f>
        <v>4.8159999999999981E-2</v>
      </c>
      <c r="BQ145" s="5">
        <f>P_R[[#This Row],[27+]]-P_R[[#This Row],[28+]]</f>
        <v>4.2179999999999995E-2</v>
      </c>
      <c r="BR145" s="5">
        <f>P_R[[#This Row],[28+]]-P_R[[#This Row],[29+]]</f>
        <v>3.6020000000000024E-2</v>
      </c>
      <c r="BS145" s="5">
        <f>P_R[[#This Row],[29+]]-P_R[[#This Row],[30+]]</f>
        <v>2.9969999999999983E-2</v>
      </c>
      <c r="BT145" s="5">
        <f>P_R[[#This Row],[30+]]-P_R[[#This Row],[31+]]</f>
        <v>2.4320000000000008E-2</v>
      </c>
      <c r="BU145" s="5">
        <f>P_R[[#This Row],[31+]]-P_R[[#This Row],[32+]]</f>
        <v>1.9229999999999997E-2</v>
      </c>
      <c r="BV145" s="5">
        <f>P_R[[#This Row],[32+]]-P_R[[#This Row],[33+]]</f>
        <v>1.482E-2</v>
      </c>
      <c r="BW145" s="5">
        <f>P_R[[#This Row],[33+]]-P_R[[#This Row],[34+]]</f>
        <v>1.1139999999999997E-2</v>
      </c>
      <c r="BX145" s="5">
        <f>P_R[[#This Row],[34+]]-P_R[[#This Row],[35+]]</f>
        <v>8.1600000000000006E-3</v>
      </c>
      <c r="BY145" s="5">
        <f>P_R[[#This Row],[35+]]-P_R[[#This Row],[36+]]</f>
        <v>5.8300000000000018E-3</v>
      </c>
      <c r="BZ145" s="5">
        <f>P_R[[#This Row],[36+]]-P_R[[#This Row],[37+]]</f>
        <v>4.259999999999999E-3</v>
      </c>
      <c r="CA145" s="5">
        <f>P_R[[#This Row],[37+]]-P_R[[#This Row],[38+]]</f>
        <v>2.6800000000000001E-3</v>
      </c>
      <c r="CB145" s="5">
        <f>P_R[[#This Row],[38+]]-P_R[[#This Row],[39+]]</f>
        <v>1.7699999999999999E-3</v>
      </c>
      <c r="CC145" s="5">
        <f>P_R[[#This Row],[39+]]-P_R[[#This Row],[40+]]</f>
        <v>1.1400000000000002E-3</v>
      </c>
      <c r="CD145" s="5">
        <f>P_R[[#This Row],[40+]]-P_R[[#This Row],[41+]]</f>
        <v>7.1000000000000013E-4</v>
      </c>
      <c r="CE145" s="5">
        <f>P_R[[#This Row],[41+]]-P_R[[#This Row],[42+]]</f>
        <v>4.3999999999999996E-4</v>
      </c>
      <c r="CF145" s="5">
        <f>P_R[[#This Row],[42+]]-P_R[[#This Row],[43+]]</f>
        <v>2.5999999999999992E-4</v>
      </c>
      <c r="CG145" s="5">
        <f>P_R[[#This Row],[43+]]-P_R[[#This Row],[44+]]</f>
        <v>1.5000000000000001E-4</v>
      </c>
      <c r="CH145" s="5">
        <f>P_R[[#This Row],[44+]]-P_R[[#This Row],[45+]]</f>
        <v>9.0000000000000006E-5</v>
      </c>
      <c r="CI145" s="5">
        <f>P_R[[#This Row],[45+]]-P_R[[#This Row],[46+]]</f>
        <v>5.0000000000000002E-5</v>
      </c>
      <c r="CJ145" s="5">
        <f>P_R[[#This Row],[46+]]-P_R[[#This Row],[47+]]</f>
        <v>5.0000000000000002E-5</v>
      </c>
      <c r="CK145" s="5">
        <f>P_R[[#This Row],[47+]]-P_R[[#This Row],[48+]]</f>
        <v>0</v>
      </c>
      <c r="CL145" s="5">
        <f>P_R[[#This Row],[48+]]-P_R[[#This Row],[49+]]</f>
        <v>0</v>
      </c>
    </row>
    <row r="146" spans="1:90" x14ac:dyDescent="0.25">
      <c r="A146" s="10">
        <v>22400794</v>
      </c>
      <c r="B146" t="s">
        <v>164</v>
      </c>
      <c r="C146" t="s">
        <v>79</v>
      </c>
      <c r="D146" s="11">
        <v>0.875</v>
      </c>
      <c r="E146" s="9" t="str">
        <f>HYPERLINK("https://www.nba.com/stats/player/1629684/boxscores-traditional", "Grant Williams")</f>
        <v>Grant Williams</v>
      </c>
      <c r="F146">
        <v>18</v>
      </c>
      <c r="G146" s="4">
        <v>4.5609999999999999</v>
      </c>
      <c r="H146" s="3">
        <v>0.98573999999999995</v>
      </c>
      <c r="I146" s="3">
        <v>0.97558</v>
      </c>
      <c r="J146" s="3">
        <v>0.95994000000000002</v>
      </c>
      <c r="K146" s="3">
        <v>0.93698999999999999</v>
      </c>
      <c r="L146" s="3">
        <v>0.90658000000000005</v>
      </c>
      <c r="M146" s="3">
        <v>0.86433000000000004</v>
      </c>
      <c r="N146" s="3">
        <v>0.81057000000000001</v>
      </c>
      <c r="O146" s="3">
        <v>0.74536999999999998</v>
      </c>
      <c r="P146" s="3">
        <v>0.67003000000000001</v>
      </c>
      <c r="Q146" s="3">
        <v>0.58706000000000003</v>
      </c>
      <c r="R146" s="3">
        <v>0.5</v>
      </c>
      <c r="S146" s="3">
        <v>0.41293999999999997</v>
      </c>
      <c r="T146" s="3">
        <v>0.32996999999999999</v>
      </c>
      <c r="U146" s="3">
        <v>0.25463000000000002</v>
      </c>
      <c r="V146" s="3">
        <v>0.18942999999999999</v>
      </c>
      <c r="W146" s="3">
        <v>0.13567000000000001</v>
      </c>
      <c r="X146" s="3">
        <v>9.3420000000000003E-2</v>
      </c>
      <c r="Y146" s="3">
        <v>6.3009999999999997E-2</v>
      </c>
      <c r="Z146" s="3">
        <v>4.0059999999999998E-2</v>
      </c>
      <c r="AA146" s="3">
        <v>2.4420000000000001E-2</v>
      </c>
      <c r="AB146" s="3">
        <v>1.426E-2</v>
      </c>
      <c r="AC146" s="3">
        <v>7.9799999999999992E-3</v>
      </c>
      <c r="AD146" s="3">
        <v>4.2700000000000004E-3</v>
      </c>
      <c r="AE146" s="3">
        <v>2.1900000000000001E-3</v>
      </c>
      <c r="AF146" s="3">
        <v>1.07E-3</v>
      </c>
      <c r="AG146" s="3">
        <v>5.0000000000000001E-4</v>
      </c>
      <c r="AH146" s="3">
        <v>2.2000000000000001E-4</v>
      </c>
      <c r="AI146" s="3">
        <v>1E-4</v>
      </c>
      <c r="AJ146" s="3">
        <v>4.0000000000000003E-5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P_R[[#This Row],[8+]]-P_R[[#This Row],[9+]]</f>
        <v>1.0159999999999947E-2</v>
      </c>
      <c r="AY146" s="5">
        <f>P_R[[#This Row],[9+]]-P_R[[#This Row],[10+]]</f>
        <v>1.5639999999999987E-2</v>
      </c>
      <c r="AZ146" s="5">
        <f>P_R[[#This Row],[10+]]-P_R[[#This Row],[11+]]</f>
        <v>2.2950000000000026E-2</v>
      </c>
      <c r="BA146" s="5">
        <f>P_R[[#This Row],[11+]]-P_R[[#This Row],[12+]]</f>
        <v>3.0409999999999937E-2</v>
      </c>
      <c r="BB146" s="5">
        <f>P_R[[#This Row],[12+]]-P_R[[#This Row],[13+]]</f>
        <v>4.225000000000001E-2</v>
      </c>
      <c r="BC146" s="5">
        <f>P_R[[#This Row],[13+]]-P_R[[#This Row],[14+]]</f>
        <v>5.376000000000003E-2</v>
      </c>
      <c r="BD146" s="5">
        <f>P_R[[#This Row],[14+]]-P_R[[#This Row],[15+]]</f>
        <v>6.5200000000000036E-2</v>
      </c>
      <c r="BE146" s="5">
        <f>P_R[[#This Row],[15+]]-P_R[[#This Row],[16+]]</f>
        <v>7.5339999999999963E-2</v>
      </c>
      <c r="BF146" s="5">
        <f>P_R[[#This Row],[16+]]-P_R[[#This Row],[17+]]</f>
        <v>8.2969999999999988E-2</v>
      </c>
      <c r="BG146" s="5">
        <f>P_R[[#This Row],[17+]]-P_R[[#This Row],[18+]]</f>
        <v>8.7060000000000026E-2</v>
      </c>
      <c r="BH146" s="5">
        <f>P_R[[#This Row],[18+]]-P_R[[#This Row],[19+]]</f>
        <v>8.7060000000000026E-2</v>
      </c>
      <c r="BI146" s="5">
        <f>P_R[[#This Row],[19+]]-P_R[[#This Row],[20+]]</f>
        <v>8.2969999999999988E-2</v>
      </c>
      <c r="BJ146" s="5">
        <f>P_R[[#This Row],[20+]]-P_R[[#This Row],[21+]]</f>
        <v>7.5339999999999963E-2</v>
      </c>
      <c r="BK146" s="5">
        <f>P_R[[#This Row],[21+]]-P_R[[#This Row],[22+]]</f>
        <v>6.5200000000000036E-2</v>
      </c>
      <c r="BL146" s="5">
        <f>P_R[[#This Row],[22+]]-P_R[[#This Row],[23+]]</f>
        <v>5.3759999999999974E-2</v>
      </c>
      <c r="BM146" s="5">
        <f>P_R[[#This Row],[23+]]-P_R[[#This Row],[24+]]</f>
        <v>4.225000000000001E-2</v>
      </c>
      <c r="BN146" s="5">
        <f>P_R[[#This Row],[24+]]-P_R[[#This Row],[25+]]</f>
        <v>3.0410000000000006E-2</v>
      </c>
      <c r="BO146" s="5">
        <f>P_R[[#This Row],[25+]]-P_R[[#This Row],[26+]]</f>
        <v>2.2949999999999998E-2</v>
      </c>
      <c r="BP146" s="5">
        <f>P_R[[#This Row],[26+]]-P_R[[#This Row],[27+]]</f>
        <v>1.5639999999999998E-2</v>
      </c>
      <c r="BQ146" s="5">
        <f>P_R[[#This Row],[27+]]-P_R[[#This Row],[28+]]</f>
        <v>1.0160000000000001E-2</v>
      </c>
      <c r="BR146" s="5">
        <f>P_R[[#This Row],[28+]]-P_R[[#This Row],[29+]]</f>
        <v>6.2800000000000009E-3</v>
      </c>
      <c r="BS146" s="5">
        <f>P_R[[#This Row],[29+]]-P_R[[#This Row],[30+]]</f>
        <v>3.7099999999999989E-3</v>
      </c>
      <c r="BT146" s="5">
        <f>P_R[[#This Row],[30+]]-P_R[[#This Row],[31+]]</f>
        <v>2.0800000000000003E-3</v>
      </c>
      <c r="BU146" s="5">
        <f>P_R[[#This Row],[31+]]-P_R[[#This Row],[32+]]</f>
        <v>1.1200000000000001E-3</v>
      </c>
      <c r="BV146" s="5">
        <f>P_R[[#This Row],[32+]]-P_R[[#This Row],[33+]]</f>
        <v>5.6999999999999998E-4</v>
      </c>
      <c r="BW146" s="5">
        <f>P_R[[#This Row],[33+]]-P_R[[#This Row],[34+]]</f>
        <v>2.7999999999999998E-4</v>
      </c>
      <c r="BX146" s="5">
        <f>P_R[[#This Row],[34+]]-P_R[[#This Row],[35+]]</f>
        <v>1.2E-4</v>
      </c>
      <c r="BY146" s="5">
        <f>P_R[[#This Row],[35+]]-P_R[[#This Row],[36+]]</f>
        <v>6.0000000000000002E-5</v>
      </c>
      <c r="BZ146" s="5">
        <f>P_R[[#This Row],[36+]]-P_R[[#This Row],[37+]]</f>
        <v>4.0000000000000003E-5</v>
      </c>
      <c r="CA146" s="5">
        <f>P_R[[#This Row],[37+]]-P_R[[#This Row],[38+]]</f>
        <v>0</v>
      </c>
      <c r="CB146" s="5">
        <f>P_R[[#This Row],[38+]]-P_R[[#This Row],[39+]]</f>
        <v>0</v>
      </c>
      <c r="CC146" s="5">
        <f>P_R[[#This Row],[39+]]-P_R[[#This Row],[40+]]</f>
        <v>0</v>
      </c>
      <c r="CD146" s="5">
        <f>P_R[[#This Row],[40+]]-P_R[[#This Row],[41+]]</f>
        <v>0</v>
      </c>
      <c r="CE146" s="5">
        <f>P_R[[#This Row],[41+]]-P_R[[#This Row],[42+]]</f>
        <v>0</v>
      </c>
      <c r="CF146" s="5">
        <f>P_R[[#This Row],[42+]]-P_R[[#This Row],[43+]]</f>
        <v>0</v>
      </c>
      <c r="CG146" s="5">
        <f>P_R[[#This Row],[43+]]-P_R[[#This Row],[44+]]</f>
        <v>0</v>
      </c>
      <c r="CH146" s="5">
        <f>P_R[[#This Row],[44+]]-P_R[[#This Row],[45+]]</f>
        <v>0</v>
      </c>
      <c r="CI146" s="5">
        <f>P_R[[#This Row],[45+]]-P_R[[#This Row],[46+]]</f>
        <v>0</v>
      </c>
      <c r="CJ146" s="5">
        <f>P_R[[#This Row],[46+]]-P_R[[#This Row],[47+]]</f>
        <v>0</v>
      </c>
      <c r="CK146" s="5">
        <f>P_R[[#This Row],[47+]]-P_R[[#This Row],[48+]]</f>
        <v>0</v>
      </c>
      <c r="CL146" s="5">
        <f>P_R[[#This Row],[48+]]-P_R[[#This Row],[49+]]</f>
        <v>0</v>
      </c>
    </row>
    <row r="147" spans="1:90" x14ac:dyDescent="0.25">
      <c r="A147" s="10">
        <v>22400794</v>
      </c>
      <c r="B147" t="s">
        <v>164</v>
      </c>
      <c r="C147" t="s">
        <v>79</v>
      </c>
      <c r="D147" s="11">
        <v>0.875</v>
      </c>
      <c r="E147" s="9" t="str">
        <f>HYPERLINK("https://www.nba.com/stats/player/1631109/boxscores-traditional", "Mark Williams")</f>
        <v>Mark Williams</v>
      </c>
      <c r="F147">
        <v>24.2</v>
      </c>
      <c r="G147" s="4">
        <v>10.087999999999999</v>
      </c>
      <c r="H147" s="3">
        <v>0.94630000000000003</v>
      </c>
      <c r="I147" s="3">
        <v>0.93447999999999998</v>
      </c>
      <c r="J147" s="3">
        <v>0.92073000000000005</v>
      </c>
      <c r="K147" s="3">
        <v>0.90490000000000004</v>
      </c>
      <c r="L147" s="3">
        <v>0.88685999999999998</v>
      </c>
      <c r="M147" s="3">
        <v>0.86650000000000005</v>
      </c>
      <c r="N147" s="3">
        <v>0.84375</v>
      </c>
      <c r="O147" s="3">
        <v>0.81859000000000004</v>
      </c>
      <c r="P147" s="3">
        <v>0.79103000000000001</v>
      </c>
      <c r="Q147" s="3">
        <v>0.76114999999999999</v>
      </c>
      <c r="R147" s="3">
        <v>0.72907</v>
      </c>
      <c r="S147" s="3">
        <v>0.69847000000000004</v>
      </c>
      <c r="T147" s="3">
        <v>0.66276000000000002</v>
      </c>
      <c r="U147" s="3">
        <v>0.62551999999999996</v>
      </c>
      <c r="V147" s="3">
        <v>0.58706000000000003</v>
      </c>
      <c r="W147" s="3">
        <v>0.54776000000000002</v>
      </c>
      <c r="X147" s="3">
        <v>0.50797999999999999</v>
      </c>
      <c r="Y147" s="3">
        <v>0.46811999999999998</v>
      </c>
      <c r="Z147" s="3">
        <v>0.42858000000000002</v>
      </c>
      <c r="AA147" s="3">
        <v>0.38973999999999998</v>
      </c>
      <c r="AB147" s="3">
        <v>0.35197000000000001</v>
      </c>
      <c r="AC147" s="3">
        <v>0.31561</v>
      </c>
      <c r="AD147" s="3">
        <v>0.28433999999999998</v>
      </c>
      <c r="AE147" s="3">
        <v>0.25142999999999999</v>
      </c>
      <c r="AF147" s="3">
        <v>0.22065000000000001</v>
      </c>
      <c r="AG147" s="3">
        <v>0.19214999999999999</v>
      </c>
      <c r="AH147" s="3">
        <v>0.16602</v>
      </c>
      <c r="AI147" s="3">
        <v>0.14230999999999999</v>
      </c>
      <c r="AJ147" s="3">
        <v>0.121</v>
      </c>
      <c r="AK147" s="3">
        <v>0.10204000000000001</v>
      </c>
      <c r="AL147" s="3">
        <v>8.5339999999999999E-2</v>
      </c>
      <c r="AM147" s="3">
        <v>7.0779999999999996E-2</v>
      </c>
      <c r="AN147" s="3">
        <v>5.8209999999999998E-2</v>
      </c>
      <c r="AO147" s="3">
        <v>4.7460000000000002E-2</v>
      </c>
      <c r="AP147" s="3">
        <v>3.9199999999999999E-2</v>
      </c>
      <c r="AQ147" s="3">
        <v>3.1440000000000003E-2</v>
      </c>
      <c r="AR147" s="3">
        <v>2.5000000000000001E-2</v>
      </c>
      <c r="AS147" s="3">
        <v>1.9699999999999999E-2</v>
      </c>
      <c r="AT147" s="3">
        <v>1.5389999999999999E-2</v>
      </c>
      <c r="AU147" s="3">
        <v>1.191E-2</v>
      </c>
      <c r="AV147" s="3">
        <v>9.1400000000000006E-3</v>
      </c>
      <c r="AW147" s="3">
        <v>6.9499999999999996E-3</v>
      </c>
      <c r="AX147" s="5">
        <f>P_R[[#This Row],[8+]]-P_R[[#This Row],[9+]]</f>
        <v>1.1820000000000053E-2</v>
      </c>
      <c r="AY147" s="5">
        <f>P_R[[#This Row],[9+]]-P_R[[#This Row],[10+]]</f>
        <v>1.3749999999999929E-2</v>
      </c>
      <c r="AZ147" s="5">
        <f>P_R[[#This Row],[10+]]-P_R[[#This Row],[11+]]</f>
        <v>1.5830000000000011E-2</v>
      </c>
      <c r="BA147" s="5">
        <f>P_R[[#This Row],[11+]]-P_R[[#This Row],[12+]]</f>
        <v>1.8040000000000056E-2</v>
      </c>
      <c r="BB147" s="5">
        <f>P_R[[#This Row],[12+]]-P_R[[#This Row],[13+]]</f>
        <v>2.0359999999999934E-2</v>
      </c>
      <c r="BC147" s="5">
        <f>P_R[[#This Row],[13+]]-P_R[[#This Row],[14+]]</f>
        <v>2.2750000000000048E-2</v>
      </c>
      <c r="BD147" s="5">
        <f>P_R[[#This Row],[14+]]-P_R[[#This Row],[15+]]</f>
        <v>2.515999999999996E-2</v>
      </c>
      <c r="BE147" s="5">
        <f>P_R[[#This Row],[15+]]-P_R[[#This Row],[16+]]</f>
        <v>2.7560000000000029E-2</v>
      </c>
      <c r="BF147" s="5">
        <f>P_R[[#This Row],[16+]]-P_R[[#This Row],[17+]]</f>
        <v>2.9880000000000018E-2</v>
      </c>
      <c r="BG147" s="5">
        <f>P_R[[#This Row],[17+]]-P_R[[#This Row],[18+]]</f>
        <v>3.2079999999999997E-2</v>
      </c>
      <c r="BH147" s="5">
        <f>P_R[[#This Row],[18+]]-P_R[[#This Row],[19+]]</f>
        <v>3.0599999999999961E-2</v>
      </c>
      <c r="BI147" s="5">
        <f>P_R[[#This Row],[19+]]-P_R[[#This Row],[20+]]</f>
        <v>3.571000000000002E-2</v>
      </c>
      <c r="BJ147" s="5">
        <f>P_R[[#This Row],[20+]]-P_R[[#This Row],[21+]]</f>
        <v>3.7240000000000051E-2</v>
      </c>
      <c r="BK147" s="5">
        <f>P_R[[#This Row],[21+]]-P_R[[#This Row],[22+]]</f>
        <v>3.8459999999999939E-2</v>
      </c>
      <c r="BL147" s="5">
        <f>P_R[[#This Row],[22+]]-P_R[[#This Row],[23+]]</f>
        <v>3.9300000000000002E-2</v>
      </c>
      <c r="BM147" s="5">
        <f>P_R[[#This Row],[23+]]-P_R[[#This Row],[24+]]</f>
        <v>3.9780000000000038E-2</v>
      </c>
      <c r="BN147" s="5">
        <f>P_R[[#This Row],[24+]]-P_R[[#This Row],[25+]]</f>
        <v>3.9860000000000007E-2</v>
      </c>
      <c r="BO147" s="5">
        <f>P_R[[#This Row],[25+]]-P_R[[#This Row],[26+]]</f>
        <v>3.9539999999999964E-2</v>
      </c>
      <c r="BP147" s="5">
        <f>P_R[[#This Row],[26+]]-P_R[[#This Row],[27+]]</f>
        <v>3.8840000000000041E-2</v>
      </c>
      <c r="BQ147" s="5">
        <f>P_R[[#This Row],[27+]]-P_R[[#This Row],[28+]]</f>
        <v>3.776999999999997E-2</v>
      </c>
      <c r="BR147" s="5">
        <f>P_R[[#This Row],[28+]]-P_R[[#This Row],[29+]]</f>
        <v>3.6360000000000003E-2</v>
      </c>
      <c r="BS147" s="5">
        <f>P_R[[#This Row],[29+]]-P_R[[#This Row],[30+]]</f>
        <v>3.127000000000002E-2</v>
      </c>
      <c r="BT147" s="5">
        <f>P_R[[#This Row],[30+]]-P_R[[#This Row],[31+]]</f>
        <v>3.2909999999999995E-2</v>
      </c>
      <c r="BU147" s="5">
        <f>P_R[[#This Row],[31+]]-P_R[[#This Row],[32+]]</f>
        <v>3.0779999999999974E-2</v>
      </c>
      <c r="BV147" s="5">
        <f>P_R[[#This Row],[32+]]-P_R[[#This Row],[33+]]</f>
        <v>2.8500000000000025E-2</v>
      </c>
      <c r="BW147" s="5">
        <f>P_R[[#This Row],[33+]]-P_R[[#This Row],[34+]]</f>
        <v>2.6129999999999987E-2</v>
      </c>
      <c r="BX147" s="5">
        <f>P_R[[#This Row],[34+]]-P_R[[#This Row],[35+]]</f>
        <v>2.3710000000000009E-2</v>
      </c>
      <c r="BY147" s="5">
        <f>P_R[[#This Row],[35+]]-P_R[[#This Row],[36+]]</f>
        <v>2.1309999999999996E-2</v>
      </c>
      <c r="BZ147" s="5">
        <f>P_R[[#This Row],[36+]]-P_R[[#This Row],[37+]]</f>
        <v>1.8959999999999991E-2</v>
      </c>
      <c r="CA147" s="5">
        <f>P_R[[#This Row],[37+]]-P_R[[#This Row],[38+]]</f>
        <v>1.6700000000000007E-2</v>
      </c>
      <c r="CB147" s="5">
        <f>P_R[[#This Row],[38+]]-P_R[[#This Row],[39+]]</f>
        <v>1.4560000000000003E-2</v>
      </c>
      <c r="CC147" s="5">
        <f>P_R[[#This Row],[39+]]-P_R[[#This Row],[40+]]</f>
        <v>1.2569999999999998E-2</v>
      </c>
      <c r="CD147" s="5">
        <f>P_R[[#This Row],[40+]]-P_R[[#This Row],[41+]]</f>
        <v>1.0749999999999996E-2</v>
      </c>
      <c r="CE147" s="5">
        <f>P_R[[#This Row],[41+]]-P_R[[#This Row],[42+]]</f>
        <v>8.2600000000000035E-3</v>
      </c>
      <c r="CF147" s="5">
        <f>P_R[[#This Row],[42+]]-P_R[[#This Row],[43+]]</f>
        <v>7.7599999999999961E-3</v>
      </c>
      <c r="CG147" s="5">
        <f>P_R[[#This Row],[43+]]-P_R[[#This Row],[44+]]</f>
        <v>6.4400000000000013E-3</v>
      </c>
      <c r="CH147" s="5">
        <f>P_R[[#This Row],[44+]]-P_R[[#This Row],[45+]]</f>
        <v>5.3000000000000026E-3</v>
      </c>
      <c r="CI147" s="5">
        <f>P_R[[#This Row],[45+]]-P_R[[#This Row],[46+]]</f>
        <v>4.3099999999999996E-3</v>
      </c>
      <c r="CJ147" s="5">
        <f>P_R[[#This Row],[46+]]-P_R[[#This Row],[47+]]</f>
        <v>3.4799999999999987E-3</v>
      </c>
      <c r="CK147" s="5">
        <f>P_R[[#This Row],[47+]]-P_R[[#This Row],[48+]]</f>
        <v>2.7699999999999999E-3</v>
      </c>
      <c r="CL147" s="5">
        <f>P_R[[#This Row],[48+]]-P_R[[#This Row],[49+]]</f>
        <v>2.190000000000001E-3</v>
      </c>
    </row>
    <row r="148" spans="1:90" x14ac:dyDescent="0.25">
      <c r="A148" s="10">
        <v>22400794</v>
      </c>
      <c r="B148" t="s">
        <v>164</v>
      </c>
      <c r="C148" t="s">
        <v>79</v>
      </c>
      <c r="D148" s="11">
        <v>0.875</v>
      </c>
      <c r="E148" s="9" t="str">
        <f>HYPERLINK("https://www.nba.com/stats/player/1629006/boxscores-traditional", "Josh Okogie")</f>
        <v>Josh Okogie</v>
      </c>
      <c r="F148">
        <v>15.8</v>
      </c>
      <c r="G148" s="4">
        <v>6.4930000000000003</v>
      </c>
      <c r="H148" s="3">
        <v>0.88492999999999999</v>
      </c>
      <c r="I148" s="3">
        <v>0.85314000000000001</v>
      </c>
      <c r="J148" s="3">
        <v>0.81327000000000005</v>
      </c>
      <c r="K148" s="3">
        <v>0.77034999999999998</v>
      </c>
      <c r="L148" s="3">
        <v>0.72240000000000004</v>
      </c>
      <c r="M148" s="3">
        <v>0.66639999999999999</v>
      </c>
      <c r="N148" s="3">
        <v>0.61026000000000002</v>
      </c>
      <c r="O148" s="3">
        <v>0.54776000000000002</v>
      </c>
      <c r="P148" s="3">
        <v>0.48803000000000002</v>
      </c>
      <c r="Q148" s="3">
        <v>0.42858000000000002</v>
      </c>
      <c r="R148" s="3">
        <v>0.36692999999999998</v>
      </c>
      <c r="S148" s="3">
        <v>0.31207000000000001</v>
      </c>
      <c r="T148" s="3">
        <v>0.25785000000000002</v>
      </c>
      <c r="U148" s="3">
        <v>0.21185999999999999</v>
      </c>
      <c r="V148" s="3">
        <v>0.17105999999999999</v>
      </c>
      <c r="W148" s="3">
        <v>0.13350000000000001</v>
      </c>
      <c r="X148" s="3">
        <v>0.10383000000000001</v>
      </c>
      <c r="Y148" s="3">
        <v>7.7799999999999994E-2</v>
      </c>
      <c r="Z148" s="3">
        <v>5.8209999999999998E-2</v>
      </c>
      <c r="AA148" s="3">
        <v>4.2720000000000001E-2</v>
      </c>
      <c r="AB148" s="3">
        <v>3.005E-2</v>
      </c>
      <c r="AC148" s="3">
        <v>2.1180000000000001E-2</v>
      </c>
      <c r="AD148" s="3">
        <v>1.426E-2</v>
      </c>
      <c r="AE148" s="3">
        <v>9.6399999999999993E-3</v>
      </c>
      <c r="AF148" s="3">
        <v>6.3899999999999998E-3</v>
      </c>
      <c r="AG148" s="3">
        <v>4.0200000000000001E-3</v>
      </c>
      <c r="AH148" s="3">
        <v>2.5600000000000002E-3</v>
      </c>
      <c r="AI148" s="3">
        <v>1.5399999999999999E-3</v>
      </c>
      <c r="AJ148" s="3">
        <v>9.3999999999999997E-4</v>
      </c>
      <c r="AK148" s="3">
        <v>5.4000000000000001E-4</v>
      </c>
      <c r="AL148" s="3">
        <v>3.1E-4</v>
      </c>
      <c r="AM148" s="3">
        <v>1.8000000000000001E-4</v>
      </c>
      <c r="AN148" s="3">
        <v>1E-4</v>
      </c>
      <c r="AO148" s="3">
        <v>5.0000000000000002E-5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5">
        <f>P_R[[#This Row],[8+]]-P_R[[#This Row],[9+]]</f>
        <v>3.1789999999999985E-2</v>
      </c>
      <c r="AY148" s="5">
        <f>P_R[[#This Row],[9+]]-P_R[[#This Row],[10+]]</f>
        <v>3.9869999999999961E-2</v>
      </c>
      <c r="AZ148" s="5">
        <f>P_R[[#This Row],[10+]]-P_R[[#This Row],[11+]]</f>
        <v>4.2920000000000069E-2</v>
      </c>
      <c r="BA148" s="5">
        <f>P_R[[#This Row],[11+]]-P_R[[#This Row],[12+]]</f>
        <v>4.7949999999999937E-2</v>
      </c>
      <c r="BB148" s="5">
        <f>P_R[[#This Row],[12+]]-P_R[[#This Row],[13+]]</f>
        <v>5.600000000000005E-2</v>
      </c>
      <c r="BC148" s="5">
        <f>P_R[[#This Row],[13+]]-P_R[[#This Row],[14+]]</f>
        <v>5.6139999999999968E-2</v>
      </c>
      <c r="BD148" s="5">
        <f>P_R[[#This Row],[14+]]-P_R[[#This Row],[15+]]</f>
        <v>6.25E-2</v>
      </c>
      <c r="BE148" s="5">
        <f>P_R[[#This Row],[15+]]-P_R[[#This Row],[16+]]</f>
        <v>5.9730000000000005E-2</v>
      </c>
      <c r="BF148" s="5">
        <f>P_R[[#This Row],[16+]]-P_R[[#This Row],[17+]]</f>
        <v>5.9450000000000003E-2</v>
      </c>
      <c r="BG148" s="5">
        <f>P_R[[#This Row],[17+]]-P_R[[#This Row],[18+]]</f>
        <v>6.1650000000000038E-2</v>
      </c>
      <c r="BH148" s="5">
        <f>P_R[[#This Row],[18+]]-P_R[[#This Row],[19+]]</f>
        <v>5.4859999999999964E-2</v>
      </c>
      <c r="BI148" s="5">
        <f>P_R[[#This Row],[19+]]-P_R[[#This Row],[20+]]</f>
        <v>5.421999999999999E-2</v>
      </c>
      <c r="BJ148" s="5">
        <f>P_R[[#This Row],[20+]]-P_R[[#This Row],[21+]]</f>
        <v>4.5990000000000031E-2</v>
      </c>
      <c r="BK148" s="5">
        <f>P_R[[#This Row],[21+]]-P_R[[#This Row],[22+]]</f>
        <v>4.0800000000000003E-2</v>
      </c>
      <c r="BL148" s="5">
        <f>P_R[[#This Row],[22+]]-P_R[[#This Row],[23+]]</f>
        <v>3.7559999999999982E-2</v>
      </c>
      <c r="BM148" s="5">
        <f>P_R[[#This Row],[23+]]-P_R[[#This Row],[24+]]</f>
        <v>2.9670000000000002E-2</v>
      </c>
      <c r="BN148" s="5">
        <f>P_R[[#This Row],[24+]]-P_R[[#This Row],[25+]]</f>
        <v>2.6030000000000011E-2</v>
      </c>
      <c r="BO148" s="5">
        <f>P_R[[#This Row],[25+]]-P_R[[#This Row],[26+]]</f>
        <v>1.9589999999999996E-2</v>
      </c>
      <c r="BP148" s="5">
        <f>P_R[[#This Row],[26+]]-P_R[[#This Row],[27+]]</f>
        <v>1.5489999999999997E-2</v>
      </c>
      <c r="BQ148" s="5">
        <f>P_R[[#This Row],[27+]]-P_R[[#This Row],[28+]]</f>
        <v>1.2670000000000001E-2</v>
      </c>
      <c r="BR148" s="5">
        <f>P_R[[#This Row],[28+]]-P_R[[#This Row],[29+]]</f>
        <v>8.8699999999999994E-3</v>
      </c>
      <c r="BS148" s="5">
        <f>P_R[[#This Row],[29+]]-P_R[[#This Row],[30+]]</f>
        <v>6.9200000000000008E-3</v>
      </c>
      <c r="BT148" s="5">
        <f>P_R[[#This Row],[30+]]-P_R[[#This Row],[31+]]</f>
        <v>4.6200000000000008E-3</v>
      </c>
      <c r="BU148" s="5">
        <f>P_R[[#This Row],[31+]]-P_R[[#This Row],[32+]]</f>
        <v>3.2499999999999994E-3</v>
      </c>
      <c r="BV148" s="5">
        <f>P_R[[#This Row],[32+]]-P_R[[#This Row],[33+]]</f>
        <v>2.3699999999999997E-3</v>
      </c>
      <c r="BW148" s="5">
        <f>P_R[[#This Row],[33+]]-P_R[[#This Row],[34+]]</f>
        <v>1.4599999999999999E-3</v>
      </c>
      <c r="BX148" s="5">
        <f>P_R[[#This Row],[34+]]-P_R[[#This Row],[35+]]</f>
        <v>1.0200000000000003E-3</v>
      </c>
      <c r="BY148" s="5">
        <f>P_R[[#This Row],[35+]]-P_R[[#This Row],[36+]]</f>
        <v>5.9999999999999995E-4</v>
      </c>
      <c r="BZ148" s="5">
        <f>P_R[[#This Row],[36+]]-P_R[[#This Row],[37+]]</f>
        <v>3.9999999999999996E-4</v>
      </c>
      <c r="CA148" s="5">
        <f>P_R[[#This Row],[37+]]-P_R[[#This Row],[38+]]</f>
        <v>2.3000000000000001E-4</v>
      </c>
      <c r="CB148" s="5">
        <f>P_R[[#This Row],[38+]]-P_R[[#This Row],[39+]]</f>
        <v>1.2999999999999999E-4</v>
      </c>
      <c r="CC148" s="5">
        <f>P_R[[#This Row],[39+]]-P_R[[#This Row],[40+]]</f>
        <v>8.0000000000000007E-5</v>
      </c>
      <c r="CD148" s="5">
        <f>P_R[[#This Row],[40+]]-P_R[[#This Row],[41+]]</f>
        <v>5.0000000000000002E-5</v>
      </c>
      <c r="CE148" s="5">
        <f>P_R[[#This Row],[41+]]-P_R[[#This Row],[42+]]</f>
        <v>5.0000000000000002E-5</v>
      </c>
      <c r="CF148" s="5">
        <f>P_R[[#This Row],[42+]]-P_R[[#This Row],[43+]]</f>
        <v>0</v>
      </c>
      <c r="CG148" s="5">
        <f>P_R[[#This Row],[43+]]-P_R[[#This Row],[44+]]</f>
        <v>0</v>
      </c>
      <c r="CH148" s="5">
        <f>P_R[[#This Row],[44+]]-P_R[[#This Row],[45+]]</f>
        <v>0</v>
      </c>
      <c r="CI148" s="5">
        <f>P_R[[#This Row],[45+]]-P_R[[#This Row],[46+]]</f>
        <v>0</v>
      </c>
      <c r="CJ148" s="5">
        <f>P_R[[#This Row],[46+]]-P_R[[#This Row],[47+]]</f>
        <v>0</v>
      </c>
      <c r="CK148" s="5">
        <f>P_R[[#This Row],[47+]]-P_R[[#This Row],[48+]]</f>
        <v>0</v>
      </c>
      <c r="CL148" s="5">
        <f>P_R[[#This Row],[48+]]-P_R[[#This Row],[49+]]</f>
        <v>0</v>
      </c>
    </row>
    <row r="149" spans="1:90" x14ac:dyDescent="0.25">
      <c r="A149" s="10">
        <v>22400794</v>
      </c>
      <c r="B149" t="s">
        <v>164</v>
      </c>
      <c r="C149" t="s">
        <v>79</v>
      </c>
      <c r="D149" s="11">
        <v>0.875</v>
      </c>
      <c r="E149" s="9" t="str">
        <f>HYPERLINK("https://www.nba.com/stats/player/203995/boxscores-traditional", "Vasilije Micic")</f>
        <v>Vasilije Micic</v>
      </c>
      <c r="F149">
        <v>15.2</v>
      </c>
      <c r="G149" s="4">
        <v>7.0259999999999998</v>
      </c>
      <c r="H149" s="3">
        <v>0.84614</v>
      </c>
      <c r="I149" s="3">
        <v>0.81057000000000001</v>
      </c>
      <c r="J149" s="3">
        <v>0.77034999999999998</v>
      </c>
      <c r="K149" s="3">
        <v>0.72575000000000001</v>
      </c>
      <c r="L149" s="3">
        <v>0.67723999999999995</v>
      </c>
      <c r="M149" s="3">
        <v>0.62172000000000005</v>
      </c>
      <c r="N149" s="3">
        <v>0.56749000000000005</v>
      </c>
      <c r="O149" s="3">
        <v>0.51197000000000004</v>
      </c>
      <c r="P149" s="3">
        <v>0.45619999999999999</v>
      </c>
      <c r="Q149" s="3">
        <v>0.39743000000000001</v>
      </c>
      <c r="R149" s="3">
        <v>0.34458</v>
      </c>
      <c r="S149" s="3">
        <v>0.29459999999999997</v>
      </c>
      <c r="T149" s="3">
        <v>0.24825</v>
      </c>
      <c r="U149" s="3">
        <v>0.20327000000000001</v>
      </c>
      <c r="V149" s="3">
        <v>0.16602</v>
      </c>
      <c r="W149" s="3">
        <v>0.13350000000000001</v>
      </c>
      <c r="X149" s="3">
        <v>0.10564999999999999</v>
      </c>
      <c r="Y149" s="3">
        <v>8.226E-2</v>
      </c>
      <c r="Z149" s="3">
        <v>6.1780000000000002E-2</v>
      </c>
      <c r="AA149" s="3">
        <v>4.648E-2</v>
      </c>
      <c r="AB149" s="3">
        <v>3.4380000000000001E-2</v>
      </c>
      <c r="AC149" s="3">
        <v>2.5000000000000001E-2</v>
      </c>
      <c r="AD149" s="3">
        <v>1.7430000000000001E-2</v>
      </c>
      <c r="AE149" s="3">
        <v>1.222E-2</v>
      </c>
      <c r="AF149" s="3">
        <v>8.4200000000000004E-3</v>
      </c>
      <c r="AG149" s="3">
        <v>5.7000000000000002E-3</v>
      </c>
      <c r="AH149" s="3">
        <v>3.6800000000000001E-3</v>
      </c>
      <c r="AI149" s="3">
        <v>2.3999999999999998E-3</v>
      </c>
      <c r="AJ149" s="3">
        <v>1.5399999999999999E-3</v>
      </c>
      <c r="AK149" s="3">
        <v>9.7000000000000005E-4</v>
      </c>
      <c r="AL149" s="3">
        <v>5.8E-4</v>
      </c>
      <c r="AM149" s="3">
        <v>3.5E-4</v>
      </c>
      <c r="AN149" s="3">
        <v>2.1000000000000001E-4</v>
      </c>
      <c r="AO149" s="3">
        <v>1.2E-4</v>
      </c>
      <c r="AP149" s="3">
        <v>6.9999999999999994E-5</v>
      </c>
      <c r="AQ149" s="3">
        <v>4.0000000000000003E-5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5">
        <f>P_R[[#This Row],[8+]]-P_R[[#This Row],[9+]]</f>
        <v>3.5569999999999991E-2</v>
      </c>
      <c r="AY149" s="5">
        <f>P_R[[#This Row],[9+]]-P_R[[#This Row],[10+]]</f>
        <v>4.0220000000000034E-2</v>
      </c>
      <c r="AZ149" s="5">
        <f>P_R[[#This Row],[10+]]-P_R[[#This Row],[11+]]</f>
        <v>4.4599999999999973E-2</v>
      </c>
      <c r="BA149" s="5">
        <f>P_R[[#This Row],[11+]]-P_R[[#This Row],[12+]]</f>
        <v>4.8510000000000053E-2</v>
      </c>
      <c r="BB149" s="5">
        <f>P_R[[#This Row],[12+]]-P_R[[#This Row],[13+]]</f>
        <v>5.5519999999999903E-2</v>
      </c>
      <c r="BC149" s="5">
        <f>P_R[[#This Row],[13+]]-P_R[[#This Row],[14+]]</f>
        <v>5.423E-2</v>
      </c>
      <c r="BD149" s="5">
        <f>P_R[[#This Row],[14+]]-P_R[[#This Row],[15+]]</f>
        <v>5.5520000000000014E-2</v>
      </c>
      <c r="BE149" s="5">
        <f>P_R[[#This Row],[15+]]-P_R[[#This Row],[16+]]</f>
        <v>5.5770000000000042E-2</v>
      </c>
      <c r="BF149" s="5">
        <f>P_R[[#This Row],[16+]]-P_R[[#This Row],[17+]]</f>
        <v>5.8769999999999989E-2</v>
      </c>
      <c r="BG149" s="5">
        <f>P_R[[#This Row],[17+]]-P_R[[#This Row],[18+]]</f>
        <v>5.2850000000000008E-2</v>
      </c>
      <c r="BH149" s="5">
        <f>P_R[[#This Row],[18+]]-P_R[[#This Row],[19+]]</f>
        <v>4.9980000000000024E-2</v>
      </c>
      <c r="BI149" s="5">
        <f>P_R[[#This Row],[19+]]-P_R[[#This Row],[20+]]</f>
        <v>4.6349999999999975E-2</v>
      </c>
      <c r="BJ149" s="5">
        <f>P_R[[#This Row],[20+]]-P_R[[#This Row],[21+]]</f>
        <v>4.4979999999999992E-2</v>
      </c>
      <c r="BK149" s="5">
        <f>P_R[[#This Row],[21+]]-P_R[[#This Row],[22+]]</f>
        <v>3.7250000000000005E-2</v>
      </c>
      <c r="BL149" s="5">
        <f>P_R[[#This Row],[22+]]-P_R[[#This Row],[23+]]</f>
        <v>3.2519999999999993E-2</v>
      </c>
      <c r="BM149" s="5">
        <f>P_R[[#This Row],[23+]]-P_R[[#This Row],[24+]]</f>
        <v>2.7850000000000014E-2</v>
      </c>
      <c r="BN149" s="5">
        <f>P_R[[#This Row],[24+]]-P_R[[#This Row],[25+]]</f>
        <v>2.3389999999999994E-2</v>
      </c>
      <c r="BO149" s="5">
        <f>P_R[[#This Row],[25+]]-P_R[[#This Row],[26+]]</f>
        <v>2.0479999999999998E-2</v>
      </c>
      <c r="BP149" s="5">
        <f>P_R[[#This Row],[26+]]-P_R[[#This Row],[27+]]</f>
        <v>1.5300000000000001E-2</v>
      </c>
      <c r="BQ149" s="5">
        <f>P_R[[#This Row],[27+]]-P_R[[#This Row],[28+]]</f>
        <v>1.21E-2</v>
      </c>
      <c r="BR149" s="5">
        <f>P_R[[#This Row],[28+]]-P_R[[#This Row],[29+]]</f>
        <v>9.3799999999999994E-3</v>
      </c>
      <c r="BS149" s="5">
        <f>P_R[[#This Row],[29+]]-P_R[[#This Row],[30+]]</f>
        <v>7.5700000000000003E-3</v>
      </c>
      <c r="BT149" s="5">
        <f>P_R[[#This Row],[30+]]-P_R[[#This Row],[31+]]</f>
        <v>5.2100000000000011E-3</v>
      </c>
      <c r="BU149" s="5">
        <f>P_R[[#This Row],[31+]]-P_R[[#This Row],[32+]]</f>
        <v>3.7999999999999996E-3</v>
      </c>
      <c r="BV149" s="5">
        <f>P_R[[#This Row],[32+]]-P_R[[#This Row],[33+]]</f>
        <v>2.7200000000000002E-3</v>
      </c>
      <c r="BW149" s="5">
        <f>P_R[[#This Row],[33+]]-P_R[[#This Row],[34+]]</f>
        <v>2.0200000000000001E-3</v>
      </c>
      <c r="BX149" s="5">
        <f>P_R[[#This Row],[34+]]-P_R[[#This Row],[35+]]</f>
        <v>1.2800000000000003E-3</v>
      </c>
      <c r="BY149" s="5">
        <f>P_R[[#This Row],[35+]]-P_R[[#This Row],[36+]]</f>
        <v>8.5999999999999987E-4</v>
      </c>
      <c r="BZ149" s="5">
        <f>P_R[[#This Row],[36+]]-P_R[[#This Row],[37+]]</f>
        <v>5.6999999999999987E-4</v>
      </c>
      <c r="CA149" s="5">
        <f>P_R[[#This Row],[37+]]-P_R[[#This Row],[38+]]</f>
        <v>3.9000000000000005E-4</v>
      </c>
      <c r="CB149" s="5">
        <f>P_R[[#This Row],[38+]]-P_R[[#This Row],[39+]]</f>
        <v>2.3000000000000001E-4</v>
      </c>
      <c r="CC149" s="5">
        <f>P_R[[#This Row],[39+]]-P_R[[#This Row],[40+]]</f>
        <v>1.3999999999999999E-4</v>
      </c>
      <c r="CD149" s="5">
        <f>P_R[[#This Row],[40+]]-P_R[[#This Row],[41+]]</f>
        <v>9.0000000000000006E-5</v>
      </c>
      <c r="CE149" s="5">
        <f>P_R[[#This Row],[41+]]-P_R[[#This Row],[42+]]</f>
        <v>5.0000000000000009E-5</v>
      </c>
      <c r="CF149" s="5">
        <f>P_R[[#This Row],[42+]]-P_R[[#This Row],[43+]]</f>
        <v>2.9999999999999991E-5</v>
      </c>
      <c r="CG149" s="5">
        <f>P_R[[#This Row],[43+]]-P_R[[#This Row],[44+]]</f>
        <v>4.0000000000000003E-5</v>
      </c>
      <c r="CH149" s="5">
        <f>P_R[[#This Row],[44+]]-P_R[[#This Row],[45+]]</f>
        <v>0</v>
      </c>
      <c r="CI149" s="5">
        <f>P_R[[#This Row],[45+]]-P_R[[#This Row],[46+]]</f>
        <v>0</v>
      </c>
      <c r="CJ149" s="5">
        <f>P_R[[#This Row],[46+]]-P_R[[#This Row],[47+]]</f>
        <v>0</v>
      </c>
      <c r="CK149" s="5">
        <f>P_R[[#This Row],[47+]]-P_R[[#This Row],[48+]]</f>
        <v>0</v>
      </c>
      <c r="CL149" s="5">
        <f>P_R[[#This Row],[48+]]-P_R[[#This Row],[49+]]</f>
        <v>0</v>
      </c>
    </row>
    <row r="150" spans="1:90" x14ac:dyDescent="0.25">
      <c r="A150" s="10">
        <v>22400794</v>
      </c>
      <c r="B150" t="s">
        <v>164</v>
      </c>
      <c r="C150" t="s">
        <v>79</v>
      </c>
      <c r="D150" s="11">
        <v>0.875</v>
      </c>
      <c r="E150" s="9" t="str">
        <f>HYPERLINK("https://www.nba.com/stats/player/203994/boxscores-traditional", "Jusuf Nurkic")</f>
        <v>Jusuf Nurkic</v>
      </c>
      <c r="F150">
        <v>12.5</v>
      </c>
      <c r="G150" s="4">
        <v>4.5</v>
      </c>
      <c r="H150" s="3">
        <v>0.84133999999999998</v>
      </c>
      <c r="I150" s="3">
        <v>0.7823</v>
      </c>
      <c r="J150" s="3">
        <v>0.71226</v>
      </c>
      <c r="K150" s="3">
        <v>0.62929999999999997</v>
      </c>
      <c r="L150" s="3">
        <v>0.54379999999999995</v>
      </c>
      <c r="M150" s="3">
        <v>0.45619999999999999</v>
      </c>
      <c r="N150" s="3">
        <v>0.37069999999999997</v>
      </c>
      <c r="O150" s="3">
        <v>0.28774</v>
      </c>
      <c r="P150" s="3">
        <v>0.2177</v>
      </c>
      <c r="Q150" s="3">
        <v>0.15866</v>
      </c>
      <c r="R150" s="3">
        <v>0.11123</v>
      </c>
      <c r="S150" s="3">
        <v>7.4929999999999997E-2</v>
      </c>
      <c r="T150" s="3">
        <v>4.7460000000000002E-2</v>
      </c>
      <c r="U150" s="3">
        <v>2.938E-2</v>
      </c>
      <c r="V150" s="3">
        <v>1.7430000000000001E-2</v>
      </c>
      <c r="W150" s="3">
        <v>9.9000000000000008E-3</v>
      </c>
      <c r="X150" s="3">
        <v>5.2300000000000003E-3</v>
      </c>
      <c r="Y150" s="3">
        <v>2.7200000000000002E-3</v>
      </c>
      <c r="Z150" s="3">
        <v>1.3500000000000001E-3</v>
      </c>
      <c r="AA150" s="3">
        <v>6.4000000000000005E-4</v>
      </c>
      <c r="AB150" s="3">
        <v>2.9E-4</v>
      </c>
      <c r="AC150" s="3">
        <v>1.2E-4</v>
      </c>
      <c r="AD150" s="3">
        <v>5.0000000000000002E-5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P_R[[#This Row],[8+]]-P_R[[#This Row],[9+]]</f>
        <v>5.9039999999999981E-2</v>
      </c>
      <c r="AY150" s="5">
        <f>P_R[[#This Row],[9+]]-P_R[[#This Row],[10+]]</f>
        <v>7.0039999999999991E-2</v>
      </c>
      <c r="AZ150" s="5">
        <f>P_R[[#This Row],[10+]]-P_R[[#This Row],[11+]]</f>
        <v>8.2960000000000034E-2</v>
      </c>
      <c r="BA150" s="5">
        <f>P_R[[#This Row],[11+]]-P_R[[#This Row],[12+]]</f>
        <v>8.550000000000002E-2</v>
      </c>
      <c r="BB150" s="5">
        <f>P_R[[#This Row],[12+]]-P_R[[#This Row],[13+]]</f>
        <v>8.7599999999999956E-2</v>
      </c>
      <c r="BC150" s="5">
        <f>P_R[[#This Row],[13+]]-P_R[[#This Row],[14+]]</f>
        <v>8.550000000000002E-2</v>
      </c>
      <c r="BD150" s="5">
        <f>P_R[[#This Row],[14+]]-P_R[[#This Row],[15+]]</f>
        <v>8.2959999999999978E-2</v>
      </c>
      <c r="BE150" s="5">
        <f>P_R[[#This Row],[15+]]-P_R[[#This Row],[16+]]</f>
        <v>7.0039999999999991E-2</v>
      </c>
      <c r="BF150" s="5">
        <f>P_R[[#This Row],[16+]]-P_R[[#This Row],[17+]]</f>
        <v>5.9040000000000009E-2</v>
      </c>
      <c r="BG150" s="5">
        <f>P_R[[#This Row],[17+]]-P_R[[#This Row],[18+]]</f>
        <v>4.743E-2</v>
      </c>
      <c r="BH150" s="5">
        <f>P_R[[#This Row],[18+]]-P_R[[#This Row],[19+]]</f>
        <v>3.6299999999999999E-2</v>
      </c>
      <c r="BI150" s="5">
        <f>P_R[[#This Row],[19+]]-P_R[[#This Row],[20+]]</f>
        <v>2.7469999999999994E-2</v>
      </c>
      <c r="BJ150" s="5">
        <f>P_R[[#This Row],[20+]]-P_R[[#This Row],[21+]]</f>
        <v>1.8080000000000002E-2</v>
      </c>
      <c r="BK150" s="5">
        <f>P_R[[#This Row],[21+]]-P_R[[#This Row],[22+]]</f>
        <v>1.1949999999999999E-2</v>
      </c>
      <c r="BL150" s="5">
        <f>P_R[[#This Row],[22+]]-P_R[[#This Row],[23+]]</f>
        <v>7.5300000000000002E-3</v>
      </c>
      <c r="BM150" s="5">
        <f>P_R[[#This Row],[23+]]-P_R[[#This Row],[24+]]</f>
        <v>4.6700000000000005E-3</v>
      </c>
      <c r="BN150" s="5">
        <f>P_R[[#This Row],[24+]]-P_R[[#This Row],[25+]]</f>
        <v>2.5100000000000001E-3</v>
      </c>
      <c r="BO150" s="5">
        <f>P_R[[#This Row],[25+]]-P_R[[#This Row],[26+]]</f>
        <v>1.3700000000000001E-3</v>
      </c>
      <c r="BP150" s="5">
        <f>P_R[[#This Row],[26+]]-P_R[[#This Row],[27+]]</f>
        <v>7.1000000000000002E-4</v>
      </c>
      <c r="BQ150" s="5">
        <f>P_R[[#This Row],[27+]]-P_R[[#This Row],[28+]]</f>
        <v>3.5000000000000005E-4</v>
      </c>
      <c r="BR150" s="5">
        <f>P_R[[#This Row],[28+]]-P_R[[#This Row],[29+]]</f>
        <v>1.7000000000000001E-4</v>
      </c>
      <c r="BS150" s="5">
        <f>P_R[[#This Row],[29+]]-P_R[[#This Row],[30+]]</f>
        <v>6.9999999999999994E-5</v>
      </c>
      <c r="BT150" s="5">
        <f>P_R[[#This Row],[30+]]-P_R[[#This Row],[31+]]</f>
        <v>5.0000000000000002E-5</v>
      </c>
      <c r="BU150" s="5">
        <f>P_R[[#This Row],[31+]]-P_R[[#This Row],[32+]]</f>
        <v>0</v>
      </c>
      <c r="BV150" s="5">
        <f>P_R[[#This Row],[32+]]-P_R[[#This Row],[33+]]</f>
        <v>0</v>
      </c>
      <c r="BW150" s="5">
        <f>P_R[[#This Row],[33+]]-P_R[[#This Row],[34+]]</f>
        <v>0</v>
      </c>
      <c r="BX150" s="5">
        <f>P_R[[#This Row],[34+]]-P_R[[#This Row],[35+]]</f>
        <v>0</v>
      </c>
      <c r="BY150" s="5">
        <f>P_R[[#This Row],[35+]]-P_R[[#This Row],[36+]]</f>
        <v>0</v>
      </c>
      <c r="BZ150" s="5">
        <f>P_R[[#This Row],[36+]]-P_R[[#This Row],[37+]]</f>
        <v>0</v>
      </c>
      <c r="CA150" s="5">
        <f>P_R[[#This Row],[37+]]-P_R[[#This Row],[38+]]</f>
        <v>0</v>
      </c>
      <c r="CB150" s="5">
        <f>P_R[[#This Row],[38+]]-P_R[[#This Row],[39+]]</f>
        <v>0</v>
      </c>
      <c r="CC150" s="5">
        <f>P_R[[#This Row],[39+]]-P_R[[#This Row],[40+]]</f>
        <v>0</v>
      </c>
      <c r="CD150" s="5">
        <f>P_R[[#This Row],[40+]]-P_R[[#This Row],[41+]]</f>
        <v>0</v>
      </c>
      <c r="CE150" s="5">
        <f>P_R[[#This Row],[41+]]-P_R[[#This Row],[42+]]</f>
        <v>0</v>
      </c>
      <c r="CF150" s="5">
        <f>P_R[[#This Row],[42+]]-P_R[[#This Row],[43+]]</f>
        <v>0</v>
      </c>
      <c r="CG150" s="5">
        <f>P_R[[#This Row],[43+]]-P_R[[#This Row],[44+]]</f>
        <v>0</v>
      </c>
      <c r="CH150" s="5">
        <f>P_R[[#This Row],[44+]]-P_R[[#This Row],[45+]]</f>
        <v>0</v>
      </c>
      <c r="CI150" s="5">
        <f>P_R[[#This Row],[45+]]-P_R[[#This Row],[46+]]</f>
        <v>0</v>
      </c>
      <c r="CJ150" s="5">
        <f>P_R[[#This Row],[46+]]-P_R[[#This Row],[47+]]</f>
        <v>0</v>
      </c>
      <c r="CK150" s="5">
        <f>P_R[[#This Row],[47+]]-P_R[[#This Row],[48+]]</f>
        <v>0</v>
      </c>
      <c r="CL150" s="5">
        <f>P_R[[#This Row],[48+]]-P_R[[#This Row],[49+]]</f>
        <v>0</v>
      </c>
    </row>
    <row r="151" spans="1:90" x14ac:dyDescent="0.25">
      <c r="A151" s="10">
        <v>22400794</v>
      </c>
      <c r="B151" t="s">
        <v>164</v>
      </c>
      <c r="C151" t="s">
        <v>79</v>
      </c>
      <c r="D151" s="11">
        <v>0.875</v>
      </c>
      <c r="E151" s="9" t="str">
        <f>HYPERLINK("https://www.nba.com/stats/player/1641733/boxscores-traditional", "Nick Smith Jr.")</f>
        <v>Nick Smith Jr.</v>
      </c>
      <c r="F151">
        <v>16.2</v>
      </c>
      <c r="G151" s="4">
        <v>8.2319999999999993</v>
      </c>
      <c r="H151" s="3">
        <v>0.84133999999999998</v>
      </c>
      <c r="I151" s="3">
        <v>0.80784999999999996</v>
      </c>
      <c r="J151" s="3">
        <v>0.77337</v>
      </c>
      <c r="K151" s="3">
        <v>0.73565000000000003</v>
      </c>
      <c r="L151" s="3">
        <v>0.69496999999999998</v>
      </c>
      <c r="M151" s="3">
        <v>0.65173000000000003</v>
      </c>
      <c r="N151" s="3">
        <v>0.60641999999999996</v>
      </c>
      <c r="O151" s="3">
        <v>0.55962000000000001</v>
      </c>
      <c r="P151" s="3">
        <v>0.50797999999999999</v>
      </c>
      <c r="Q151" s="3">
        <v>0.46017000000000002</v>
      </c>
      <c r="R151" s="3">
        <v>0.41293999999999997</v>
      </c>
      <c r="S151" s="3">
        <v>0.36692999999999998</v>
      </c>
      <c r="T151" s="3">
        <v>0.32275999999999999</v>
      </c>
      <c r="U151" s="3">
        <v>0.28095999999999999</v>
      </c>
      <c r="V151" s="3">
        <v>0.24196000000000001</v>
      </c>
      <c r="W151" s="3">
        <v>0.20327000000000001</v>
      </c>
      <c r="X151" s="3">
        <v>0.17105999999999999</v>
      </c>
      <c r="Y151" s="3">
        <v>0.14230999999999999</v>
      </c>
      <c r="Z151" s="3">
        <v>0.11702</v>
      </c>
      <c r="AA151" s="3">
        <v>9.5100000000000004E-2</v>
      </c>
      <c r="AB151" s="3">
        <v>7.6359999999999997E-2</v>
      </c>
      <c r="AC151" s="3">
        <v>6.0569999999999999E-2</v>
      </c>
      <c r="AD151" s="3">
        <v>4.648E-2</v>
      </c>
      <c r="AE151" s="3">
        <v>3.5929999999999997E-2</v>
      </c>
      <c r="AF151" s="3">
        <v>2.743E-2</v>
      </c>
      <c r="AG151" s="3">
        <v>2.068E-2</v>
      </c>
      <c r="AH151" s="3">
        <v>1.5389999999999999E-2</v>
      </c>
      <c r="AI151" s="3">
        <v>1.1299999999999999E-2</v>
      </c>
      <c r="AJ151" s="3">
        <v>7.9799999999999992E-3</v>
      </c>
      <c r="AK151" s="3">
        <v>5.7000000000000002E-3</v>
      </c>
      <c r="AL151" s="3">
        <v>4.0200000000000001E-3</v>
      </c>
      <c r="AM151" s="3">
        <v>2.8E-3</v>
      </c>
      <c r="AN151" s="3">
        <v>1.9300000000000001E-3</v>
      </c>
      <c r="AO151" s="3">
        <v>1.31E-3</v>
      </c>
      <c r="AP151" s="3">
        <v>8.7000000000000001E-4</v>
      </c>
      <c r="AQ151" s="3">
        <v>5.5999999999999995E-4</v>
      </c>
      <c r="AR151" s="3">
        <v>3.6000000000000002E-4</v>
      </c>
      <c r="AS151" s="3">
        <v>2.3000000000000001E-4</v>
      </c>
      <c r="AT151" s="3">
        <v>1.4999999999999999E-4</v>
      </c>
      <c r="AU151" s="3">
        <v>9.0000000000000006E-5</v>
      </c>
      <c r="AV151" s="3">
        <v>6.0000000000000002E-5</v>
      </c>
      <c r="AW151" s="3">
        <v>3.0000000000000001E-5</v>
      </c>
      <c r="AX151" s="5">
        <f>P_R[[#This Row],[8+]]-P_R[[#This Row],[9+]]</f>
        <v>3.349000000000002E-2</v>
      </c>
      <c r="AY151" s="5">
        <f>P_R[[#This Row],[9+]]-P_R[[#This Row],[10+]]</f>
        <v>3.4479999999999955E-2</v>
      </c>
      <c r="AZ151" s="5">
        <f>P_R[[#This Row],[10+]]-P_R[[#This Row],[11+]]</f>
        <v>3.7719999999999976E-2</v>
      </c>
      <c r="BA151" s="5">
        <f>P_R[[#This Row],[11+]]-P_R[[#This Row],[12+]]</f>
        <v>4.0680000000000049E-2</v>
      </c>
      <c r="BB151" s="5">
        <f>P_R[[#This Row],[12+]]-P_R[[#This Row],[13+]]</f>
        <v>4.3239999999999945E-2</v>
      </c>
      <c r="BC151" s="5">
        <f>P_R[[#This Row],[13+]]-P_R[[#This Row],[14+]]</f>
        <v>4.5310000000000072E-2</v>
      </c>
      <c r="BD151" s="5">
        <f>P_R[[#This Row],[14+]]-P_R[[#This Row],[15+]]</f>
        <v>4.6799999999999953E-2</v>
      </c>
      <c r="BE151" s="5">
        <f>P_R[[#This Row],[15+]]-P_R[[#This Row],[16+]]</f>
        <v>5.1640000000000019E-2</v>
      </c>
      <c r="BF151" s="5">
        <f>P_R[[#This Row],[16+]]-P_R[[#This Row],[17+]]</f>
        <v>4.7809999999999964E-2</v>
      </c>
      <c r="BG151" s="5">
        <f>P_R[[#This Row],[17+]]-P_R[[#This Row],[18+]]</f>
        <v>4.723000000000005E-2</v>
      </c>
      <c r="BH151" s="5">
        <f>P_R[[#This Row],[18+]]-P_R[[#This Row],[19+]]</f>
        <v>4.6009999999999995E-2</v>
      </c>
      <c r="BI151" s="5">
        <f>P_R[[#This Row],[19+]]-P_R[[#This Row],[20+]]</f>
        <v>4.4169999999999987E-2</v>
      </c>
      <c r="BJ151" s="5">
        <f>P_R[[#This Row],[20+]]-P_R[[#This Row],[21+]]</f>
        <v>4.1800000000000004E-2</v>
      </c>
      <c r="BK151" s="5">
        <f>P_R[[#This Row],[21+]]-P_R[[#This Row],[22+]]</f>
        <v>3.8999999999999979E-2</v>
      </c>
      <c r="BL151" s="5">
        <f>P_R[[#This Row],[22+]]-P_R[[#This Row],[23+]]</f>
        <v>3.8690000000000002E-2</v>
      </c>
      <c r="BM151" s="5">
        <f>P_R[[#This Row],[23+]]-P_R[[#This Row],[24+]]</f>
        <v>3.2210000000000016E-2</v>
      </c>
      <c r="BN151" s="5">
        <f>P_R[[#This Row],[24+]]-P_R[[#This Row],[25+]]</f>
        <v>2.8749999999999998E-2</v>
      </c>
      <c r="BO151" s="5">
        <f>P_R[[#This Row],[25+]]-P_R[[#This Row],[26+]]</f>
        <v>2.5289999999999993E-2</v>
      </c>
      <c r="BP151" s="5">
        <f>P_R[[#This Row],[26+]]-P_R[[#This Row],[27+]]</f>
        <v>2.1919999999999995E-2</v>
      </c>
      <c r="BQ151" s="5">
        <f>P_R[[#This Row],[27+]]-P_R[[#This Row],[28+]]</f>
        <v>1.8740000000000007E-2</v>
      </c>
      <c r="BR151" s="5">
        <f>P_R[[#This Row],[28+]]-P_R[[#This Row],[29+]]</f>
        <v>1.5789999999999998E-2</v>
      </c>
      <c r="BS151" s="5">
        <f>P_R[[#This Row],[29+]]-P_R[[#This Row],[30+]]</f>
        <v>1.4089999999999998E-2</v>
      </c>
      <c r="BT151" s="5">
        <f>P_R[[#This Row],[30+]]-P_R[[#This Row],[31+]]</f>
        <v>1.0550000000000004E-2</v>
      </c>
      <c r="BU151" s="5">
        <f>P_R[[#This Row],[31+]]-P_R[[#This Row],[32+]]</f>
        <v>8.4999999999999971E-3</v>
      </c>
      <c r="BV151" s="5">
        <f>P_R[[#This Row],[32+]]-P_R[[#This Row],[33+]]</f>
        <v>6.7499999999999991E-3</v>
      </c>
      <c r="BW151" s="5">
        <f>P_R[[#This Row],[33+]]-P_R[[#This Row],[34+]]</f>
        <v>5.2900000000000013E-3</v>
      </c>
      <c r="BX151" s="5">
        <f>P_R[[#This Row],[34+]]-P_R[[#This Row],[35+]]</f>
        <v>4.0899999999999999E-3</v>
      </c>
      <c r="BY151" s="5">
        <f>P_R[[#This Row],[35+]]-P_R[[#This Row],[36+]]</f>
        <v>3.32E-3</v>
      </c>
      <c r="BZ151" s="5">
        <f>P_R[[#This Row],[36+]]-P_R[[#This Row],[37+]]</f>
        <v>2.279999999999999E-3</v>
      </c>
      <c r="CA151" s="5">
        <f>P_R[[#This Row],[37+]]-P_R[[#This Row],[38+]]</f>
        <v>1.6800000000000001E-3</v>
      </c>
      <c r="CB151" s="5">
        <f>P_R[[#This Row],[38+]]-P_R[[#This Row],[39+]]</f>
        <v>1.2200000000000002E-3</v>
      </c>
      <c r="CC151" s="5">
        <f>P_R[[#This Row],[39+]]-P_R[[#This Row],[40+]]</f>
        <v>8.699999999999999E-4</v>
      </c>
      <c r="CD151" s="5">
        <f>P_R[[#This Row],[40+]]-P_R[[#This Row],[41+]]</f>
        <v>6.2000000000000011E-4</v>
      </c>
      <c r="CE151" s="5">
        <f>P_R[[#This Row],[41+]]-P_R[[#This Row],[42+]]</f>
        <v>4.3999999999999996E-4</v>
      </c>
      <c r="CF151" s="5">
        <f>P_R[[#This Row],[42+]]-P_R[[#This Row],[43+]]</f>
        <v>3.1000000000000005E-4</v>
      </c>
      <c r="CG151" s="5">
        <f>P_R[[#This Row],[43+]]-P_R[[#This Row],[44+]]</f>
        <v>1.9999999999999993E-4</v>
      </c>
      <c r="CH151" s="5">
        <f>P_R[[#This Row],[44+]]-P_R[[#This Row],[45+]]</f>
        <v>1.3000000000000002E-4</v>
      </c>
      <c r="CI151" s="5">
        <f>P_R[[#This Row],[45+]]-P_R[[#This Row],[46+]]</f>
        <v>8.000000000000002E-5</v>
      </c>
      <c r="CJ151" s="5">
        <f>P_R[[#This Row],[46+]]-P_R[[#This Row],[47+]]</f>
        <v>5.9999999999999981E-5</v>
      </c>
      <c r="CK151" s="5">
        <f>P_R[[#This Row],[47+]]-P_R[[#This Row],[48+]]</f>
        <v>3.0000000000000004E-5</v>
      </c>
      <c r="CL151" s="5">
        <f>P_R[[#This Row],[48+]]-P_R[[#This Row],[49+]]</f>
        <v>3.0000000000000001E-5</v>
      </c>
    </row>
    <row r="152" spans="1:90" x14ac:dyDescent="0.25">
      <c r="A152" s="10">
        <v>22400794</v>
      </c>
      <c r="B152" t="s">
        <v>164</v>
      </c>
      <c r="C152" t="s">
        <v>79</v>
      </c>
      <c r="D152" s="11">
        <v>0.875</v>
      </c>
      <c r="E152" s="9" t="str">
        <f>HYPERLINK("https://www.nba.com/stats/player/1642275/boxscores-traditional", "Tidjane Salaün")</f>
        <v>Tidjane Salaün</v>
      </c>
      <c r="F152">
        <v>12.8</v>
      </c>
      <c r="G152" s="4">
        <v>5.1539999999999999</v>
      </c>
      <c r="H152" s="3">
        <v>0.82381000000000004</v>
      </c>
      <c r="I152" s="3">
        <v>0.77034999999999998</v>
      </c>
      <c r="J152" s="3">
        <v>0.70540000000000003</v>
      </c>
      <c r="K152" s="3">
        <v>0.63683000000000001</v>
      </c>
      <c r="L152" s="3">
        <v>0.56355999999999995</v>
      </c>
      <c r="M152" s="3">
        <v>0.48404999999999998</v>
      </c>
      <c r="N152" s="3">
        <v>0.40905000000000002</v>
      </c>
      <c r="O152" s="3">
        <v>0.33360000000000001</v>
      </c>
      <c r="P152" s="3">
        <v>0.26762999999999998</v>
      </c>
      <c r="Q152" s="3">
        <v>0.20896999999999999</v>
      </c>
      <c r="R152" s="3">
        <v>0.15625</v>
      </c>
      <c r="S152" s="3">
        <v>0.11507000000000001</v>
      </c>
      <c r="T152" s="3">
        <v>8.0759999999999998E-2</v>
      </c>
      <c r="U152" s="3">
        <v>5.5919999999999997E-2</v>
      </c>
      <c r="V152" s="3">
        <v>3.6729999999999999E-2</v>
      </c>
      <c r="W152" s="3">
        <v>2.385E-2</v>
      </c>
      <c r="X152" s="3">
        <v>1.4999999999999999E-2</v>
      </c>
      <c r="Y152" s="3">
        <v>8.8900000000000003E-3</v>
      </c>
      <c r="Z152" s="3">
        <v>5.2300000000000003E-3</v>
      </c>
      <c r="AA152" s="3">
        <v>2.8900000000000002E-3</v>
      </c>
      <c r="AB152" s="3">
        <v>1.5900000000000001E-3</v>
      </c>
      <c r="AC152" s="3">
        <v>8.4000000000000003E-4</v>
      </c>
      <c r="AD152" s="3">
        <v>4.2000000000000002E-4</v>
      </c>
      <c r="AE152" s="3">
        <v>2.1000000000000001E-4</v>
      </c>
      <c r="AF152" s="3">
        <v>1E-4</v>
      </c>
      <c r="AG152" s="3">
        <v>4.0000000000000003E-5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P_R[[#This Row],[8+]]-P_R[[#This Row],[9+]]</f>
        <v>5.3460000000000063E-2</v>
      </c>
      <c r="AY152" s="5">
        <f>P_R[[#This Row],[9+]]-P_R[[#This Row],[10+]]</f>
        <v>6.4949999999999952E-2</v>
      </c>
      <c r="AZ152" s="5">
        <f>P_R[[#This Row],[10+]]-P_R[[#This Row],[11+]]</f>
        <v>6.857000000000002E-2</v>
      </c>
      <c r="BA152" s="5">
        <f>P_R[[#This Row],[11+]]-P_R[[#This Row],[12+]]</f>
        <v>7.3270000000000057E-2</v>
      </c>
      <c r="BB152" s="5">
        <f>P_R[[#This Row],[12+]]-P_R[[#This Row],[13+]]</f>
        <v>7.950999999999997E-2</v>
      </c>
      <c r="BC152" s="5">
        <f>P_R[[#This Row],[13+]]-P_R[[#This Row],[14+]]</f>
        <v>7.4999999999999956E-2</v>
      </c>
      <c r="BD152" s="5">
        <f>P_R[[#This Row],[14+]]-P_R[[#This Row],[15+]]</f>
        <v>7.5450000000000017E-2</v>
      </c>
      <c r="BE152" s="5">
        <f>P_R[[#This Row],[15+]]-P_R[[#This Row],[16+]]</f>
        <v>6.5970000000000029E-2</v>
      </c>
      <c r="BF152" s="5">
        <f>P_R[[#This Row],[16+]]-P_R[[#This Row],[17+]]</f>
        <v>5.865999999999999E-2</v>
      </c>
      <c r="BG152" s="5">
        <f>P_R[[#This Row],[17+]]-P_R[[#This Row],[18+]]</f>
        <v>5.2719999999999989E-2</v>
      </c>
      <c r="BH152" s="5">
        <f>P_R[[#This Row],[18+]]-P_R[[#This Row],[19+]]</f>
        <v>4.1179999999999994E-2</v>
      </c>
      <c r="BI152" s="5">
        <f>P_R[[#This Row],[19+]]-P_R[[#This Row],[20+]]</f>
        <v>3.4310000000000007E-2</v>
      </c>
      <c r="BJ152" s="5">
        <f>P_R[[#This Row],[20+]]-P_R[[#This Row],[21+]]</f>
        <v>2.4840000000000001E-2</v>
      </c>
      <c r="BK152" s="5">
        <f>P_R[[#This Row],[21+]]-P_R[[#This Row],[22+]]</f>
        <v>1.9189999999999999E-2</v>
      </c>
      <c r="BL152" s="5">
        <f>P_R[[#This Row],[22+]]-P_R[[#This Row],[23+]]</f>
        <v>1.2879999999999999E-2</v>
      </c>
      <c r="BM152" s="5">
        <f>P_R[[#This Row],[23+]]-P_R[[#This Row],[24+]]</f>
        <v>8.8500000000000002E-3</v>
      </c>
      <c r="BN152" s="5">
        <f>P_R[[#This Row],[24+]]-P_R[[#This Row],[25+]]</f>
        <v>6.1099999999999991E-3</v>
      </c>
      <c r="BO152" s="5">
        <f>P_R[[#This Row],[25+]]-P_R[[#This Row],[26+]]</f>
        <v>3.6600000000000001E-3</v>
      </c>
      <c r="BP152" s="5">
        <f>P_R[[#This Row],[26+]]-P_R[[#This Row],[27+]]</f>
        <v>2.3400000000000001E-3</v>
      </c>
      <c r="BQ152" s="5">
        <f>P_R[[#This Row],[27+]]-P_R[[#This Row],[28+]]</f>
        <v>1.3000000000000002E-3</v>
      </c>
      <c r="BR152" s="5">
        <f>P_R[[#This Row],[28+]]-P_R[[#This Row],[29+]]</f>
        <v>7.5000000000000002E-4</v>
      </c>
      <c r="BS152" s="5">
        <f>P_R[[#This Row],[29+]]-P_R[[#This Row],[30+]]</f>
        <v>4.2000000000000002E-4</v>
      </c>
      <c r="BT152" s="5">
        <f>P_R[[#This Row],[30+]]-P_R[[#This Row],[31+]]</f>
        <v>2.1000000000000001E-4</v>
      </c>
      <c r="BU152" s="5">
        <f>P_R[[#This Row],[31+]]-P_R[[#This Row],[32+]]</f>
        <v>1.1E-4</v>
      </c>
      <c r="BV152" s="5">
        <f>P_R[[#This Row],[32+]]-P_R[[#This Row],[33+]]</f>
        <v>6.0000000000000002E-5</v>
      </c>
      <c r="BW152" s="5">
        <f>P_R[[#This Row],[33+]]-P_R[[#This Row],[34+]]</f>
        <v>4.0000000000000003E-5</v>
      </c>
      <c r="BX152" s="5">
        <f>P_R[[#This Row],[34+]]-P_R[[#This Row],[35+]]</f>
        <v>0</v>
      </c>
      <c r="BY152" s="5">
        <f>P_R[[#This Row],[35+]]-P_R[[#This Row],[36+]]</f>
        <v>0</v>
      </c>
      <c r="BZ152" s="5">
        <f>P_R[[#This Row],[36+]]-P_R[[#This Row],[37+]]</f>
        <v>0</v>
      </c>
      <c r="CA152" s="5">
        <f>P_R[[#This Row],[37+]]-P_R[[#This Row],[38+]]</f>
        <v>0</v>
      </c>
      <c r="CB152" s="5">
        <f>P_R[[#This Row],[38+]]-P_R[[#This Row],[39+]]</f>
        <v>0</v>
      </c>
      <c r="CC152" s="5">
        <f>P_R[[#This Row],[39+]]-P_R[[#This Row],[40+]]</f>
        <v>0</v>
      </c>
      <c r="CD152" s="5">
        <f>P_R[[#This Row],[40+]]-P_R[[#This Row],[41+]]</f>
        <v>0</v>
      </c>
      <c r="CE152" s="5">
        <f>P_R[[#This Row],[41+]]-P_R[[#This Row],[42+]]</f>
        <v>0</v>
      </c>
      <c r="CF152" s="5">
        <f>P_R[[#This Row],[42+]]-P_R[[#This Row],[43+]]</f>
        <v>0</v>
      </c>
      <c r="CG152" s="5">
        <f>P_R[[#This Row],[43+]]-P_R[[#This Row],[44+]]</f>
        <v>0</v>
      </c>
      <c r="CH152" s="5">
        <f>P_R[[#This Row],[44+]]-P_R[[#This Row],[45+]]</f>
        <v>0</v>
      </c>
      <c r="CI152" s="5">
        <f>P_R[[#This Row],[45+]]-P_R[[#This Row],[46+]]</f>
        <v>0</v>
      </c>
      <c r="CJ152" s="5">
        <f>P_R[[#This Row],[46+]]-P_R[[#This Row],[47+]]</f>
        <v>0</v>
      </c>
      <c r="CK152" s="5">
        <f>P_R[[#This Row],[47+]]-P_R[[#This Row],[48+]]</f>
        <v>0</v>
      </c>
      <c r="CL152" s="5">
        <f>P_R[[#This Row],[48+]]-P_R[[#This Row],[49+]]</f>
        <v>0</v>
      </c>
    </row>
    <row r="153" spans="1:90" x14ac:dyDescent="0.25">
      <c r="A153" s="10">
        <v>22400794</v>
      </c>
      <c r="B153" t="s">
        <v>164</v>
      </c>
      <c r="C153" t="s">
        <v>79</v>
      </c>
      <c r="D153" s="11">
        <v>0.875</v>
      </c>
      <c r="E153" s="9" t="str">
        <f>HYPERLINK("https://www.nba.com/stats/player/1630544/boxscores-traditional", "Tre Mann")</f>
        <v>Tre Mann</v>
      </c>
      <c r="F153">
        <v>13</v>
      </c>
      <c r="G153" s="4">
        <v>6.2290000000000001</v>
      </c>
      <c r="H153" s="3">
        <v>0.78813999999999995</v>
      </c>
      <c r="I153" s="3">
        <v>0.73890999999999996</v>
      </c>
      <c r="J153" s="3">
        <v>0.68439000000000005</v>
      </c>
      <c r="K153" s="3">
        <v>0.62551999999999996</v>
      </c>
      <c r="L153" s="3">
        <v>0.56355999999999995</v>
      </c>
      <c r="M153" s="3">
        <v>0.5</v>
      </c>
      <c r="N153" s="3">
        <v>0.43643999999999999</v>
      </c>
      <c r="O153" s="3">
        <v>0.37447999999999998</v>
      </c>
      <c r="P153" s="3">
        <v>0.31561</v>
      </c>
      <c r="Q153" s="3">
        <v>0.26108999999999999</v>
      </c>
      <c r="R153" s="3">
        <v>0.21185999999999999</v>
      </c>
      <c r="S153" s="3">
        <v>0.16853000000000001</v>
      </c>
      <c r="T153" s="3">
        <v>0.13136</v>
      </c>
      <c r="U153" s="3">
        <v>0.10027</v>
      </c>
      <c r="V153" s="3">
        <v>7.4929999999999997E-2</v>
      </c>
      <c r="W153" s="3">
        <v>5.3699999999999998E-2</v>
      </c>
      <c r="X153" s="3">
        <v>3.8359999999999998E-2</v>
      </c>
      <c r="Y153" s="3">
        <v>2.6800000000000001E-2</v>
      </c>
      <c r="Z153" s="3">
        <v>1.831E-2</v>
      </c>
      <c r="AA153" s="3">
        <v>1.222E-2</v>
      </c>
      <c r="AB153" s="3">
        <v>7.9799999999999992E-3</v>
      </c>
      <c r="AC153" s="3">
        <v>5.0800000000000003E-3</v>
      </c>
      <c r="AD153" s="3">
        <v>3.1700000000000001E-3</v>
      </c>
      <c r="AE153" s="3">
        <v>1.9300000000000001E-3</v>
      </c>
      <c r="AF153" s="3">
        <v>1.14E-3</v>
      </c>
      <c r="AG153" s="3">
        <v>6.6E-4</v>
      </c>
      <c r="AH153" s="3">
        <v>3.8000000000000002E-4</v>
      </c>
      <c r="AI153" s="3">
        <v>2.1000000000000001E-4</v>
      </c>
      <c r="AJ153" s="3">
        <v>1.1E-4</v>
      </c>
      <c r="AK153" s="3">
        <v>6.0000000000000002E-5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P_R[[#This Row],[8+]]-P_R[[#This Row],[9+]]</f>
        <v>4.9229999999999996E-2</v>
      </c>
      <c r="AY153" s="5">
        <f>P_R[[#This Row],[9+]]-P_R[[#This Row],[10+]]</f>
        <v>5.4519999999999902E-2</v>
      </c>
      <c r="AZ153" s="5">
        <f>P_R[[#This Row],[10+]]-P_R[[#This Row],[11+]]</f>
        <v>5.8870000000000089E-2</v>
      </c>
      <c r="BA153" s="5">
        <f>P_R[[#This Row],[11+]]-P_R[[#This Row],[12+]]</f>
        <v>6.1960000000000015E-2</v>
      </c>
      <c r="BB153" s="5">
        <f>P_R[[#This Row],[12+]]-P_R[[#This Row],[13+]]</f>
        <v>6.355999999999995E-2</v>
      </c>
      <c r="BC153" s="5">
        <f>P_R[[#This Row],[13+]]-P_R[[#This Row],[14+]]</f>
        <v>6.3560000000000005E-2</v>
      </c>
      <c r="BD153" s="5">
        <f>P_R[[#This Row],[14+]]-P_R[[#This Row],[15+]]</f>
        <v>6.1960000000000015E-2</v>
      </c>
      <c r="BE153" s="5">
        <f>P_R[[#This Row],[15+]]-P_R[[#This Row],[16+]]</f>
        <v>5.8869999999999978E-2</v>
      </c>
      <c r="BF153" s="5">
        <f>P_R[[#This Row],[16+]]-P_R[[#This Row],[17+]]</f>
        <v>5.4520000000000013E-2</v>
      </c>
      <c r="BG153" s="5">
        <f>P_R[[#This Row],[17+]]-P_R[[#This Row],[18+]]</f>
        <v>4.9229999999999996E-2</v>
      </c>
      <c r="BH153" s="5">
        <f>P_R[[#This Row],[18+]]-P_R[[#This Row],[19+]]</f>
        <v>4.332999999999998E-2</v>
      </c>
      <c r="BI153" s="5">
        <f>P_R[[#This Row],[19+]]-P_R[[#This Row],[20+]]</f>
        <v>3.7170000000000009E-2</v>
      </c>
      <c r="BJ153" s="5">
        <f>P_R[[#This Row],[20+]]-P_R[[#This Row],[21+]]</f>
        <v>3.1090000000000007E-2</v>
      </c>
      <c r="BK153" s="5">
        <f>P_R[[#This Row],[21+]]-P_R[[#This Row],[22+]]</f>
        <v>2.5340000000000001E-2</v>
      </c>
      <c r="BL153" s="5">
        <f>P_R[[#This Row],[22+]]-P_R[[#This Row],[23+]]</f>
        <v>2.1229999999999999E-2</v>
      </c>
      <c r="BM153" s="5">
        <f>P_R[[#This Row],[23+]]-P_R[[#This Row],[24+]]</f>
        <v>1.5339999999999999E-2</v>
      </c>
      <c r="BN153" s="5">
        <f>P_R[[#This Row],[24+]]-P_R[[#This Row],[25+]]</f>
        <v>1.1559999999999997E-2</v>
      </c>
      <c r="BO153" s="5">
        <f>P_R[[#This Row],[25+]]-P_R[[#This Row],[26+]]</f>
        <v>8.490000000000001E-3</v>
      </c>
      <c r="BP153" s="5">
        <f>P_R[[#This Row],[26+]]-P_R[[#This Row],[27+]]</f>
        <v>6.0899999999999999E-3</v>
      </c>
      <c r="BQ153" s="5">
        <f>P_R[[#This Row],[27+]]-P_R[[#This Row],[28+]]</f>
        <v>4.2400000000000007E-3</v>
      </c>
      <c r="BR153" s="5">
        <f>P_R[[#This Row],[28+]]-P_R[[#This Row],[29+]]</f>
        <v>2.8999999999999989E-3</v>
      </c>
      <c r="BS153" s="5">
        <f>P_R[[#This Row],[29+]]-P_R[[#This Row],[30+]]</f>
        <v>1.9100000000000002E-3</v>
      </c>
      <c r="BT153" s="5">
        <f>P_R[[#This Row],[30+]]-P_R[[#This Row],[31+]]</f>
        <v>1.24E-3</v>
      </c>
      <c r="BU153" s="5">
        <f>P_R[[#This Row],[31+]]-P_R[[#This Row],[32+]]</f>
        <v>7.9000000000000012E-4</v>
      </c>
      <c r="BV153" s="5">
        <f>P_R[[#This Row],[32+]]-P_R[[#This Row],[33+]]</f>
        <v>4.7999999999999996E-4</v>
      </c>
      <c r="BW153" s="5">
        <f>P_R[[#This Row],[33+]]-P_R[[#This Row],[34+]]</f>
        <v>2.7999999999999998E-4</v>
      </c>
      <c r="BX153" s="5">
        <f>P_R[[#This Row],[34+]]-P_R[[#This Row],[35+]]</f>
        <v>1.7000000000000001E-4</v>
      </c>
      <c r="BY153" s="5">
        <f>P_R[[#This Row],[35+]]-P_R[[#This Row],[36+]]</f>
        <v>1E-4</v>
      </c>
      <c r="BZ153" s="5">
        <f>P_R[[#This Row],[36+]]-P_R[[#This Row],[37+]]</f>
        <v>5.0000000000000002E-5</v>
      </c>
      <c r="CA153" s="5">
        <f>P_R[[#This Row],[37+]]-P_R[[#This Row],[38+]]</f>
        <v>6.0000000000000002E-5</v>
      </c>
      <c r="CB153" s="5">
        <f>P_R[[#This Row],[38+]]-P_R[[#This Row],[39+]]</f>
        <v>0</v>
      </c>
      <c r="CC153" s="5">
        <f>P_R[[#This Row],[39+]]-P_R[[#This Row],[40+]]</f>
        <v>0</v>
      </c>
      <c r="CD153" s="5">
        <f>P_R[[#This Row],[40+]]-P_R[[#This Row],[41+]]</f>
        <v>0</v>
      </c>
      <c r="CE153" s="5">
        <f>P_R[[#This Row],[41+]]-P_R[[#This Row],[42+]]</f>
        <v>0</v>
      </c>
      <c r="CF153" s="5">
        <f>P_R[[#This Row],[42+]]-P_R[[#This Row],[43+]]</f>
        <v>0</v>
      </c>
      <c r="CG153" s="5">
        <f>P_R[[#This Row],[43+]]-P_R[[#This Row],[44+]]</f>
        <v>0</v>
      </c>
      <c r="CH153" s="5">
        <f>P_R[[#This Row],[44+]]-P_R[[#This Row],[45+]]</f>
        <v>0</v>
      </c>
      <c r="CI153" s="5">
        <f>P_R[[#This Row],[45+]]-P_R[[#This Row],[46+]]</f>
        <v>0</v>
      </c>
      <c r="CJ153" s="5">
        <f>P_R[[#This Row],[46+]]-P_R[[#This Row],[47+]]</f>
        <v>0</v>
      </c>
      <c r="CK153" s="5">
        <f>P_R[[#This Row],[47+]]-P_R[[#This Row],[48+]]</f>
        <v>0</v>
      </c>
      <c r="CL153" s="5">
        <f>P_R[[#This Row],[48+]]-P_R[[#This Row],[49+]]</f>
        <v>0</v>
      </c>
    </row>
    <row r="154" spans="1:90" x14ac:dyDescent="0.25">
      <c r="A154" s="10">
        <v>22400794</v>
      </c>
      <c r="B154" t="s">
        <v>164</v>
      </c>
      <c r="C154" t="s">
        <v>79</v>
      </c>
      <c r="D154" s="11">
        <v>0.875</v>
      </c>
      <c r="E154" s="9" t="str">
        <f>HYPERLINK("https://www.nba.com/stats/player/1628998/boxscores-traditional", "Cody Martin")</f>
        <v>Cody Martin</v>
      </c>
      <c r="F154">
        <v>10.6</v>
      </c>
      <c r="G154" s="4">
        <v>3.3820000000000001</v>
      </c>
      <c r="H154" s="3">
        <v>0.77934999999999999</v>
      </c>
      <c r="I154" s="3">
        <v>0.68081999999999998</v>
      </c>
      <c r="J154" s="3">
        <v>0.57142000000000004</v>
      </c>
      <c r="K154" s="3">
        <v>0.45223999999999998</v>
      </c>
      <c r="L154" s="3">
        <v>0.34089999999999998</v>
      </c>
      <c r="M154" s="3">
        <v>0.23885000000000001</v>
      </c>
      <c r="N154" s="3">
        <v>0.15625</v>
      </c>
      <c r="O154" s="3">
        <v>9.6799999999999997E-2</v>
      </c>
      <c r="P154" s="3">
        <v>5.4800000000000001E-2</v>
      </c>
      <c r="Q154" s="3">
        <v>2.938E-2</v>
      </c>
      <c r="R154" s="3">
        <v>1.426E-2</v>
      </c>
      <c r="S154" s="3">
        <v>6.5700000000000003E-3</v>
      </c>
      <c r="T154" s="3">
        <v>2.7200000000000002E-3</v>
      </c>
      <c r="U154" s="3">
        <v>1.0399999999999999E-3</v>
      </c>
      <c r="V154" s="3">
        <v>3.8000000000000002E-4</v>
      </c>
      <c r="W154" s="3">
        <v>1.2E-4</v>
      </c>
      <c r="X154" s="3">
        <v>4.0000000000000003E-5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P_R[[#This Row],[8+]]-P_R[[#This Row],[9+]]</f>
        <v>9.8530000000000006E-2</v>
      </c>
      <c r="AY154" s="5">
        <f>P_R[[#This Row],[9+]]-P_R[[#This Row],[10+]]</f>
        <v>0.10939999999999994</v>
      </c>
      <c r="AZ154" s="5">
        <f>P_R[[#This Row],[10+]]-P_R[[#This Row],[11+]]</f>
        <v>0.11918000000000006</v>
      </c>
      <c r="BA154" s="5">
        <f>P_R[[#This Row],[11+]]-P_R[[#This Row],[12+]]</f>
        <v>0.11133999999999999</v>
      </c>
      <c r="BB154" s="5">
        <f>P_R[[#This Row],[12+]]-P_R[[#This Row],[13+]]</f>
        <v>0.10204999999999997</v>
      </c>
      <c r="BC154" s="5">
        <f>P_R[[#This Row],[13+]]-P_R[[#This Row],[14+]]</f>
        <v>8.2600000000000007E-2</v>
      </c>
      <c r="BD154" s="5">
        <f>P_R[[#This Row],[14+]]-P_R[[#This Row],[15+]]</f>
        <v>5.9450000000000003E-2</v>
      </c>
      <c r="BE154" s="5">
        <f>P_R[[#This Row],[15+]]-P_R[[#This Row],[16+]]</f>
        <v>4.1999999999999996E-2</v>
      </c>
      <c r="BF154" s="5">
        <f>P_R[[#This Row],[16+]]-P_R[[#This Row],[17+]]</f>
        <v>2.5420000000000002E-2</v>
      </c>
      <c r="BG154" s="5">
        <f>P_R[[#This Row],[17+]]-P_R[[#This Row],[18+]]</f>
        <v>1.512E-2</v>
      </c>
      <c r="BH154" s="5">
        <f>P_R[[#This Row],[18+]]-P_R[[#This Row],[19+]]</f>
        <v>7.6899999999999998E-3</v>
      </c>
      <c r="BI154" s="5">
        <f>P_R[[#This Row],[19+]]-P_R[[#This Row],[20+]]</f>
        <v>3.8500000000000001E-3</v>
      </c>
      <c r="BJ154" s="5">
        <f>P_R[[#This Row],[20+]]-P_R[[#This Row],[21+]]</f>
        <v>1.6800000000000003E-3</v>
      </c>
      <c r="BK154" s="5">
        <f>P_R[[#This Row],[21+]]-P_R[[#This Row],[22+]]</f>
        <v>6.5999999999999989E-4</v>
      </c>
      <c r="BL154" s="5">
        <f>P_R[[#This Row],[22+]]-P_R[[#This Row],[23+]]</f>
        <v>2.6000000000000003E-4</v>
      </c>
      <c r="BM154" s="5">
        <f>P_R[[#This Row],[23+]]-P_R[[#This Row],[24+]]</f>
        <v>7.9999999999999993E-5</v>
      </c>
      <c r="BN154" s="5">
        <f>P_R[[#This Row],[24+]]-P_R[[#This Row],[25+]]</f>
        <v>4.0000000000000003E-5</v>
      </c>
      <c r="BO154" s="5">
        <f>P_R[[#This Row],[25+]]-P_R[[#This Row],[26+]]</f>
        <v>0</v>
      </c>
      <c r="BP154" s="5">
        <f>P_R[[#This Row],[26+]]-P_R[[#This Row],[27+]]</f>
        <v>0</v>
      </c>
      <c r="BQ154" s="5">
        <f>P_R[[#This Row],[27+]]-P_R[[#This Row],[28+]]</f>
        <v>0</v>
      </c>
      <c r="BR154" s="5">
        <f>P_R[[#This Row],[28+]]-P_R[[#This Row],[29+]]</f>
        <v>0</v>
      </c>
      <c r="BS154" s="5">
        <f>P_R[[#This Row],[29+]]-P_R[[#This Row],[30+]]</f>
        <v>0</v>
      </c>
      <c r="BT154" s="5">
        <f>P_R[[#This Row],[30+]]-P_R[[#This Row],[31+]]</f>
        <v>0</v>
      </c>
      <c r="BU154" s="5">
        <f>P_R[[#This Row],[31+]]-P_R[[#This Row],[32+]]</f>
        <v>0</v>
      </c>
      <c r="BV154" s="5">
        <f>P_R[[#This Row],[32+]]-P_R[[#This Row],[33+]]</f>
        <v>0</v>
      </c>
      <c r="BW154" s="5">
        <f>P_R[[#This Row],[33+]]-P_R[[#This Row],[34+]]</f>
        <v>0</v>
      </c>
      <c r="BX154" s="5">
        <f>P_R[[#This Row],[34+]]-P_R[[#This Row],[35+]]</f>
        <v>0</v>
      </c>
      <c r="BY154" s="5">
        <f>P_R[[#This Row],[35+]]-P_R[[#This Row],[36+]]</f>
        <v>0</v>
      </c>
      <c r="BZ154" s="5">
        <f>P_R[[#This Row],[36+]]-P_R[[#This Row],[37+]]</f>
        <v>0</v>
      </c>
      <c r="CA154" s="5">
        <f>P_R[[#This Row],[37+]]-P_R[[#This Row],[38+]]</f>
        <v>0</v>
      </c>
      <c r="CB154" s="5">
        <f>P_R[[#This Row],[38+]]-P_R[[#This Row],[39+]]</f>
        <v>0</v>
      </c>
      <c r="CC154" s="5">
        <f>P_R[[#This Row],[39+]]-P_R[[#This Row],[40+]]</f>
        <v>0</v>
      </c>
      <c r="CD154" s="5">
        <f>P_R[[#This Row],[40+]]-P_R[[#This Row],[41+]]</f>
        <v>0</v>
      </c>
      <c r="CE154" s="5">
        <f>P_R[[#This Row],[41+]]-P_R[[#This Row],[42+]]</f>
        <v>0</v>
      </c>
      <c r="CF154" s="5">
        <f>P_R[[#This Row],[42+]]-P_R[[#This Row],[43+]]</f>
        <v>0</v>
      </c>
      <c r="CG154" s="5">
        <f>P_R[[#This Row],[43+]]-P_R[[#This Row],[44+]]</f>
        <v>0</v>
      </c>
      <c r="CH154" s="5">
        <f>P_R[[#This Row],[44+]]-P_R[[#This Row],[45+]]</f>
        <v>0</v>
      </c>
      <c r="CI154" s="5">
        <f>P_R[[#This Row],[45+]]-P_R[[#This Row],[46+]]</f>
        <v>0</v>
      </c>
      <c r="CJ154" s="5">
        <f>P_R[[#This Row],[46+]]-P_R[[#This Row],[47+]]</f>
        <v>0</v>
      </c>
      <c r="CK154" s="5">
        <f>P_R[[#This Row],[47+]]-P_R[[#This Row],[48+]]</f>
        <v>0</v>
      </c>
      <c r="CL154" s="5">
        <f>P_R[[#This Row],[48+]]-P_R[[#This Row],[49+]]</f>
        <v>0</v>
      </c>
    </row>
    <row r="155" spans="1:90" x14ac:dyDescent="0.25">
      <c r="A155" s="10">
        <v>22400794</v>
      </c>
      <c r="B155" t="s">
        <v>164</v>
      </c>
      <c r="C155" t="s">
        <v>79</v>
      </c>
      <c r="D155" s="11">
        <v>0.875</v>
      </c>
      <c r="E155" s="9" t="str">
        <f>HYPERLINK("https://www.nba.com/stats/player/203552/boxscores-traditional", "Seth Curry")</f>
        <v>Seth Curry</v>
      </c>
      <c r="F155">
        <v>14.2</v>
      </c>
      <c r="G155" s="4">
        <v>9.1959999999999997</v>
      </c>
      <c r="H155" s="3">
        <v>0.74856999999999996</v>
      </c>
      <c r="I155" s="3">
        <v>0.71565999999999996</v>
      </c>
      <c r="J155" s="3">
        <v>0.67723999999999995</v>
      </c>
      <c r="K155" s="3">
        <v>0.63683000000000001</v>
      </c>
      <c r="L155" s="3">
        <v>0.59482999999999997</v>
      </c>
      <c r="M155" s="3">
        <v>0.55171999999999999</v>
      </c>
      <c r="N155" s="3">
        <v>0.50797999999999999</v>
      </c>
      <c r="O155" s="3">
        <v>0.46414</v>
      </c>
      <c r="P155" s="3">
        <v>0.42074</v>
      </c>
      <c r="Q155" s="3">
        <v>0.38208999999999999</v>
      </c>
      <c r="R155" s="3">
        <v>0.34089999999999998</v>
      </c>
      <c r="S155" s="3">
        <v>0.30153000000000002</v>
      </c>
      <c r="T155" s="3">
        <v>0.26434999999999997</v>
      </c>
      <c r="U155" s="3">
        <v>0.22964999999999999</v>
      </c>
      <c r="V155" s="3">
        <v>0.19766</v>
      </c>
      <c r="W155" s="3">
        <v>0.16853000000000001</v>
      </c>
      <c r="X155" s="3">
        <v>0.14230999999999999</v>
      </c>
      <c r="Y155" s="3">
        <v>0.121</v>
      </c>
      <c r="Z155" s="3">
        <v>0.10027</v>
      </c>
      <c r="AA155" s="3">
        <v>8.226E-2</v>
      </c>
      <c r="AB155" s="3">
        <v>6.6809999999999994E-2</v>
      </c>
      <c r="AC155" s="3">
        <v>5.3699999999999998E-2</v>
      </c>
      <c r="AD155" s="3">
        <v>4.2720000000000001E-2</v>
      </c>
      <c r="AE155" s="3">
        <v>3.3619999999999997E-2</v>
      </c>
      <c r="AF155" s="3">
        <v>2.6190000000000001E-2</v>
      </c>
      <c r="AG155" s="3">
        <v>2.068E-2</v>
      </c>
      <c r="AH155" s="3">
        <v>1.5779999999999999E-2</v>
      </c>
      <c r="AI155" s="3">
        <v>1.191E-2</v>
      </c>
      <c r="AJ155" s="3">
        <v>8.8900000000000003E-3</v>
      </c>
      <c r="AK155" s="3">
        <v>6.5700000000000003E-3</v>
      </c>
      <c r="AL155" s="3">
        <v>4.7999999999999996E-3</v>
      </c>
      <c r="AM155" s="3">
        <v>3.47E-3</v>
      </c>
      <c r="AN155" s="3">
        <v>2.48E-3</v>
      </c>
      <c r="AO155" s="3">
        <v>1.81E-3</v>
      </c>
      <c r="AP155" s="3">
        <v>1.2600000000000001E-3</v>
      </c>
      <c r="AQ155" s="3">
        <v>8.7000000000000001E-4</v>
      </c>
      <c r="AR155" s="3">
        <v>5.9999999999999995E-4</v>
      </c>
      <c r="AS155" s="3">
        <v>4.0000000000000002E-4</v>
      </c>
      <c r="AT155" s="3">
        <v>2.7E-4</v>
      </c>
      <c r="AU155" s="3">
        <v>1.8000000000000001E-4</v>
      </c>
      <c r="AV155" s="3">
        <v>1.2E-4</v>
      </c>
      <c r="AW155" s="3">
        <v>8.0000000000000007E-5</v>
      </c>
      <c r="AX155" s="5">
        <f>P_R[[#This Row],[8+]]-P_R[[#This Row],[9+]]</f>
        <v>3.2909999999999995E-2</v>
      </c>
      <c r="AY155" s="5">
        <f>P_R[[#This Row],[9+]]-P_R[[#This Row],[10+]]</f>
        <v>3.842000000000001E-2</v>
      </c>
      <c r="AZ155" s="5">
        <f>P_R[[#This Row],[10+]]-P_R[[#This Row],[11+]]</f>
        <v>4.0409999999999946E-2</v>
      </c>
      <c r="BA155" s="5">
        <f>P_R[[#This Row],[11+]]-P_R[[#This Row],[12+]]</f>
        <v>4.2000000000000037E-2</v>
      </c>
      <c r="BB155" s="5">
        <f>P_R[[#This Row],[12+]]-P_R[[#This Row],[13+]]</f>
        <v>4.3109999999999982E-2</v>
      </c>
      <c r="BC155" s="5">
        <f>P_R[[#This Row],[13+]]-P_R[[#This Row],[14+]]</f>
        <v>4.3740000000000001E-2</v>
      </c>
      <c r="BD155" s="5">
        <f>P_R[[#This Row],[14+]]-P_R[[#This Row],[15+]]</f>
        <v>4.383999999999999E-2</v>
      </c>
      <c r="BE155" s="5">
        <f>P_R[[#This Row],[15+]]-P_R[[#This Row],[16+]]</f>
        <v>4.3399999999999994E-2</v>
      </c>
      <c r="BF155" s="5">
        <f>P_R[[#This Row],[16+]]-P_R[[#This Row],[17+]]</f>
        <v>3.8650000000000018E-2</v>
      </c>
      <c r="BG155" s="5">
        <f>P_R[[#This Row],[17+]]-P_R[[#This Row],[18+]]</f>
        <v>4.1190000000000004E-2</v>
      </c>
      <c r="BH155" s="5">
        <f>P_R[[#This Row],[18+]]-P_R[[#This Row],[19+]]</f>
        <v>3.9369999999999961E-2</v>
      </c>
      <c r="BI155" s="5">
        <f>P_R[[#This Row],[19+]]-P_R[[#This Row],[20+]]</f>
        <v>3.7180000000000046E-2</v>
      </c>
      <c r="BJ155" s="5">
        <f>P_R[[#This Row],[20+]]-P_R[[#This Row],[21+]]</f>
        <v>3.4699999999999981E-2</v>
      </c>
      <c r="BK155" s="5">
        <f>P_R[[#This Row],[21+]]-P_R[[#This Row],[22+]]</f>
        <v>3.1989999999999991E-2</v>
      </c>
      <c r="BL155" s="5">
        <f>P_R[[#This Row],[22+]]-P_R[[#This Row],[23+]]</f>
        <v>2.9129999999999989E-2</v>
      </c>
      <c r="BM155" s="5">
        <f>P_R[[#This Row],[23+]]-P_R[[#This Row],[24+]]</f>
        <v>2.6220000000000021E-2</v>
      </c>
      <c r="BN155" s="5">
        <f>P_R[[#This Row],[24+]]-P_R[[#This Row],[25+]]</f>
        <v>2.1309999999999996E-2</v>
      </c>
      <c r="BO155" s="5">
        <f>P_R[[#This Row],[25+]]-P_R[[#This Row],[26+]]</f>
        <v>2.0729999999999998E-2</v>
      </c>
      <c r="BP155" s="5">
        <f>P_R[[#This Row],[26+]]-P_R[[#This Row],[27+]]</f>
        <v>1.8009999999999998E-2</v>
      </c>
      <c r="BQ155" s="5">
        <f>P_R[[#This Row],[27+]]-P_R[[#This Row],[28+]]</f>
        <v>1.5450000000000005E-2</v>
      </c>
      <c r="BR155" s="5">
        <f>P_R[[#This Row],[28+]]-P_R[[#This Row],[29+]]</f>
        <v>1.3109999999999997E-2</v>
      </c>
      <c r="BS155" s="5">
        <f>P_R[[#This Row],[29+]]-P_R[[#This Row],[30+]]</f>
        <v>1.0979999999999997E-2</v>
      </c>
      <c r="BT155" s="5">
        <f>P_R[[#This Row],[30+]]-P_R[[#This Row],[31+]]</f>
        <v>9.1000000000000039E-3</v>
      </c>
      <c r="BU155" s="5">
        <f>P_R[[#This Row],[31+]]-P_R[[#This Row],[32+]]</f>
        <v>7.4299999999999956E-3</v>
      </c>
      <c r="BV155" s="5">
        <f>P_R[[#This Row],[32+]]-P_R[[#This Row],[33+]]</f>
        <v>5.510000000000001E-3</v>
      </c>
      <c r="BW155" s="5">
        <f>P_R[[#This Row],[33+]]-P_R[[#This Row],[34+]]</f>
        <v>4.9000000000000016E-3</v>
      </c>
      <c r="BX155" s="5">
        <f>P_R[[#This Row],[34+]]-P_R[[#This Row],[35+]]</f>
        <v>3.8699999999999984E-3</v>
      </c>
      <c r="BY155" s="5">
        <f>P_R[[#This Row],[35+]]-P_R[[#This Row],[36+]]</f>
        <v>3.0200000000000001E-3</v>
      </c>
      <c r="BZ155" s="5">
        <f>P_R[[#This Row],[36+]]-P_R[[#This Row],[37+]]</f>
        <v>2.32E-3</v>
      </c>
      <c r="CA155" s="5">
        <f>P_R[[#This Row],[37+]]-P_R[[#This Row],[38+]]</f>
        <v>1.7700000000000007E-3</v>
      </c>
      <c r="CB155" s="5">
        <f>P_R[[#This Row],[38+]]-P_R[[#This Row],[39+]]</f>
        <v>1.3299999999999996E-3</v>
      </c>
      <c r="CC155" s="5">
        <f>P_R[[#This Row],[39+]]-P_R[[#This Row],[40+]]</f>
        <v>9.8999999999999999E-4</v>
      </c>
      <c r="CD155" s="5">
        <f>P_R[[#This Row],[40+]]-P_R[[#This Row],[41+]]</f>
        <v>6.7000000000000002E-4</v>
      </c>
      <c r="CE155" s="5">
        <f>P_R[[#This Row],[41+]]-P_R[[#This Row],[42+]]</f>
        <v>5.4999999999999992E-4</v>
      </c>
      <c r="CF155" s="5">
        <f>P_R[[#This Row],[42+]]-P_R[[#This Row],[43+]]</f>
        <v>3.9000000000000005E-4</v>
      </c>
      <c r="CG155" s="5">
        <f>P_R[[#This Row],[43+]]-P_R[[#This Row],[44+]]</f>
        <v>2.7000000000000006E-4</v>
      </c>
      <c r="CH155" s="5">
        <f>P_R[[#This Row],[44+]]-P_R[[#This Row],[45+]]</f>
        <v>1.9999999999999993E-4</v>
      </c>
      <c r="CI155" s="5">
        <f>P_R[[#This Row],[45+]]-P_R[[#This Row],[46+]]</f>
        <v>1.3000000000000002E-4</v>
      </c>
      <c r="CJ155" s="5">
        <f>P_R[[#This Row],[46+]]-P_R[[#This Row],[47+]]</f>
        <v>8.9999999999999992E-5</v>
      </c>
      <c r="CK155" s="5">
        <f>P_R[[#This Row],[47+]]-P_R[[#This Row],[48+]]</f>
        <v>6.0000000000000008E-5</v>
      </c>
      <c r="CL155" s="5">
        <f>P_R[[#This Row],[48+]]-P_R[[#This Row],[49+]]</f>
        <v>3.9999999999999996E-5</v>
      </c>
    </row>
    <row r="156" spans="1:90" x14ac:dyDescent="0.25">
      <c r="A156" s="10">
        <v>22400794</v>
      </c>
      <c r="B156" t="s">
        <v>164</v>
      </c>
      <c r="C156" t="s">
        <v>79</v>
      </c>
      <c r="D156" s="11">
        <v>0.875</v>
      </c>
      <c r="E156" s="9" t="str">
        <f>HYPERLINK("https://www.nba.com/stats/player/1630182/boxscores-traditional", "Josh Green")</f>
        <v>Josh Green</v>
      </c>
      <c r="F156">
        <v>10.4</v>
      </c>
      <c r="G156" s="4">
        <v>3.8260000000000001</v>
      </c>
      <c r="H156" s="3">
        <v>0.73565000000000003</v>
      </c>
      <c r="I156" s="3">
        <v>0.64431000000000005</v>
      </c>
      <c r="J156" s="3">
        <v>0.53983000000000003</v>
      </c>
      <c r="K156" s="3">
        <v>0.43643999999999999</v>
      </c>
      <c r="L156" s="3">
        <v>0.33723999999999998</v>
      </c>
      <c r="M156" s="3">
        <v>0.24825</v>
      </c>
      <c r="N156" s="3">
        <v>0.17360999999999999</v>
      </c>
      <c r="O156" s="3">
        <v>0.11507000000000001</v>
      </c>
      <c r="P156" s="3">
        <v>7.2150000000000006E-2</v>
      </c>
      <c r="Q156" s="3">
        <v>4.1820000000000003E-2</v>
      </c>
      <c r="R156" s="3">
        <v>2.3300000000000001E-2</v>
      </c>
      <c r="S156" s="3">
        <v>1.222E-2</v>
      </c>
      <c r="T156" s="3">
        <v>6.0400000000000002E-3</v>
      </c>
      <c r="U156" s="3">
        <v>2.8E-3</v>
      </c>
      <c r="V156" s="3">
        <v>1.2199999999999999E-3</v>
      </c>
      <c r="W156" s="3">
        <v>5.0000000000000001E-4</v>
      </c>
      <c r="X156" s="3">
        <v>1.9000000000000001E-4</v>
      </c>
      <c r="Y156" s="3">
        <v>6.9999999999999994E-5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P_R[[#This Row],[8+]]-P_R[[#This Row],[9+]]</f>
        <v>9.1339999999999977E-2</v>
      </c>
      <c r="AY156" s="5">
        <f>P_R[[#This Row],[9+]]-P_R[[#This Row],[10+]]</f>
        <v>0.10448000000000002</v>
      </c>
      <c r="AZ156" s="5">
        <f>P_R[[#This Row],[10+]]-P_R[[#This Row],[11+]]</f>
        <v>0.10339000000000004</v>
      </c>
      <c r="BA156" s="5">
        <f>P_R[[#This Row],[11+]]-P_R[[#This Row],[12+]]</f>
        <v>9.920000000000001E-2</v>
      </c>
      <c r="BB156" s="5">
        <f>P_R[[#This Row],[12+]]-P_R[[#This Row],[13+]]</f>
        <v>8.8989999999999986E-2</v>
      </c>
      <c r="BC156" s="5">
        <f>P_R[[#This Row],[13+]]-P_R[[#This Row],[14+]]</f>
        <v>7.4640000000000012E-2</v>
      </c>
      <c r="BD156" s="5">
        <f>P_R[[#This Row],[14+]]-P_R[[#This Row],[15+]]</f>
        <v>5.8539999999999981E-2</v>
      </c>
      <c r="BE156" s="5">
        <f>P_R[[#This Row],[15+]]-P_R[[#This Row],[16+]]</f>
        <v>4.292E-2</v>
      </c>
      <c r="BF156" s="5">
        <f>P_R[[#This Row],[16+]]-P_R[[#This Row],[17+]]</f>
        <v>3.0330000000000003E-2</v>
      </c>
      <c r="BG156" s="5">
        <f>P_R[[#This Row],[17+]]-P_R[[#This Row],[18+]]</f>
        <v>1.8520000000000002E-2</v>
      </c>
      <c r="BH156" s="5">
        <f>P_R[[#This Row],[18+]]-P_R[[#This Row],[19+]]</f>
        <v>1.1080000000000001E-2</v>
      </c>
      <c r="BI156" s="5">
        <f>P_R[[#This Row],[19+]]-P_R[[#This Row],[20+]]</f>
        <v>6.1799999999999997E-3</v>
      </c>
      <c r="BJ156" s="5">
        <f>P_R[[#This Row],[20+]]-P_R[[#This Row],[21+]]</f>
        <v>3.2400000000000003E-3</v>
      </c>
      <c r="BK156" s="5">
        <f>P_R[[#This Row],[21+]]-P_R[[#This Row],[22+]]</f>
        <v>1.58E-3</v>
      </c>
      <c r="BL156" s="5">
        <f>P_R[[#This Row],[22+]]-P_R[[#This Row],[23+]]</f>
        <v>7.1999999999999994E-4</v>
      </c>
      <c r="BM156" s="5">
        <f>P_R[[#This Row],[23+]]-P_R[[#This Row],[24+]]</f>
        <v>3.1E-4</v>
      </c>
      <c r="BN156" s="5">
        <f>P_R[[#This Row],[24+]]-P_R[[#This Row],[25+]]</f>
        <v>1.2000000000000002E-4</v>
      </c>
      <c r="BO156" s="5">
        <f>P_R[[#This Row],[25+]]-P_R[[#This Row],[26+]]</f>
        <v>6.9999999999999994E-5</v>
      </c>
      <c r="BP156" s="5">
        <f>P_R[[#This Row],[26+]]-P_R[[#This Row],[27+]]</f>
        <v>0</v>
      </c>
      <c r="BQ156" s="5">
        <f>P_R[[#This Row],[27+]]-P_R[[#This Row],[28+]]</f>
        <v>0</v>
      </c>
      <c r="BR156" s="5">
        <f>P_R[[#This Row],[28+]]-P_R[[#This Row],[29+]]</f>
        <v>0</v>
      </c>
      <c r="BS156" s="5">
        <f>P_R[[#This Row],[29+]]-P_R[[#This Row],[30+]]</f>
        <v>0</v>
      </c>
      <c r="BT156" s="5">
        <f>P_R[[#This Row],[30+]]-P_R[[#This Row],[31+]]</f>
        <v>0</v>
      </c>
      <c r="BU156" s="5">
        <f>P_R[[#This Row],[31+]]-P_R[[#This Row],[32+]]</f>
        <v>0</v>
      </c>
      <c r="BV156" s="5">
        <f>P_R[[#This Row],[32+]]-P_R[[#This Row],[33+]]</f>
        <v>0</v>
      </c>
      <c r="BW156" s="5">
        <f>P_R[[#This Row],[33+]]-P_R[[#This Row],[34+]]</f>
        <v>0</v>
      </c>
      <c r="BX156" s="5">
        <f>P_R[[#This Row],[34+]]-P_R[[#This Row],[35+]]</f>
        <v>0</v>
      </c>
      <c r="BY156" s="5">
        <f>P_R[[#This Row],[35+]]-P_R[[#This Row],[36+]]</f>
        <v>0</v>
      </c>
      <c r="BZ156" s="5">
        <f>P_R[[#This Row],[36+]]-P_R[[#This Row],[37+]]</f>
        <v>0</v>
      </c>
      <c r="CA156" s="5">
        <f>P_R[[#This Row],[37+]]-P_R[[#This Row],[38+]]</f>
        <v>0</v>
      </c>
      <c r="CB156" s="5">
        <f>P_R[[#This Row],[38+]]-P_R[[#This Row],[39+]]</f>
        <v>0</v>
      </c>
      <c r="CC156" s="5">
        <f>P_R[[#This Row],[39+]]-P_R[[#This Row],[40+]]</f>
        <v>0</v>
      </c>
      <c r="CD156" s="5">
        <f>P_R[[#This Row],[40+]]-P_R[[#This Row],[41+]]</f>
        <v>0</v>
      </c>
      <c r="CE156" s="5">
        <f>P_R[[#This Row],[41+]]-P_R[[#This Row],[42+]]</f>
        <v>0</v>
      </c>
      <c r="CF156" s="5">
        <f>P_R[[#This Row],[42+]]-P_R[[#This Row],[43+]]</f>
        <v>0</v>
      </c>
      <c r="CG156" s="5">
        <f>P_R[[#This Row],[43+]]-P_R[[#This Row],[44+]]</f>
        <v>0</v>
      </c>
      <c r="CH156" s="5">
        <f>P_R[[#This Row],[44+]]-P_R[[#This Row],[45+]]</f>
        <v>0</v>
      </c>
      <c r="CI156" s="5">
        <f>P_R[[#This Row],[45+]]-P_R[[#This Row],[46+]]</f>
        <v>0</v>
      </c>
      <c r="CJ156" s="5">
        <f>P_R[[#This Row],[46+]]-P_R[[#This Row],[47+]]</f>
        <v>0</v>
      </c>
      <c r="CK156" s="5">
        <f>P_R[[#This Row],[47+]]-P_R[[#This Row],[48+]]</f>
        <v>0</v>
      </c>
      <c r="CL156" s="5">
        <f>P_R[[#This Row],[48+]]-P_R[[#This Row],[49+]]</f>
        <v>0</v>
      </c>
    </row>
    <row r="157" spans="1:90" x14ac:dyDescent="0.25">
      <c r="A157" s="10">
        <v>22400794</v>
      </c>
      <c r="B157" t="s">
        <v>164</v>
      </c>
      <c r="C157" t="s">
        <v>79</v>
      </c>
      <c r="D157" s="11">
        <v>0.875</v>
      </c>
      <c r="E157" s="9" t="str">
        <f>HYPERLINK("https://www.nba.com/stats/player/201959/boxscores-traditional", "Taj Gibson")</f>
        <v>Taj Gibson</v>
      </c>
      <c r="F157">
        <v>11.6</v>
      </c>
      <c r="G157" s="4">
        <v>5.7480000000000002</v>
      </c>
      <c r="H157" s="3">
        <v>0.73565000000000003</v>
      </c>
      <c r="I157" s="3">
        <v>0.67364000000000002</v>
      </c>
      <c r="J157" s="3">
        <v>0.61026000000000002</v>
      </c>
      <c r="K157" s="3">
        <v>0.53983000000000003</v>
      </c>
      <c r="L157" s="3">
        <v>0.47210000000000002</v>
      </c>
      <c r="M157" s="3">
        <v>0.40516999999999997</v>
      </c>
      <c r="N157" s="3">
        <v>0.33723999999999998</v>
      </c>
      <c r="O157" s="3">
        <v>0.27760000000000001</v>
      </c>
      <c r="P157" s="3">
        <v>0.22065000000000001</v>
      </c>
      <c r="Q157" s="3">
        <v>0.17360999999999999</v>
      </c>
      <c r="R157" s="3">
        <v>0.13350000000000001</v>
      </c>
      <c r="S157" s="3">
        <v>9.8530000000000006E-2</v>
      </c>
      <c r="T157" s="3">
        <v>7.2150000000000006E-2</v>
      </c>
      <c r="U157" s="3">
        <v>5.0500000000000003E-2</v>
      </c>
      <c r="V157" s="3">
        <v>3.5150000000000001E-2</v>
      </c>
      <c r="W157" s="3">
        <v>2.385E-2</v>
      </c>
      <c r="X157" s="3">
        <v>1.5389999999999999E-2</v>
      </c>
      <c r="Y157" s="3">
        <v>9.9000000000000008E-3</v>
      </c>
      <c r="Z157" s="3">
        <v>6.0400000000000002E-3</v>
      </c>
      <c r="AA157" s="3">
        <v>3.6800000000000001E-3</v>
      </c>
      <c r="AB157" s="3">
        <v>2.1900000000000001E-3</v>
      </c>
      <c r="AC157" s="3">
        <v>1.2199999999999999E-3</v>
      </c>
      <c r="AD157" s="3">
        <v>6.8999999999999997E-4</v>
      </c>
      <c r="AE157" s="3">
        <v>3.6000000000000002E-4</v>
      </c>
      <c r="AF157" s="3">
        <v>1.9000000000000001E-4</v>
      </c>
      <c r="AG157" s="3">
        <v>1E-4</v>
      </c>
      <c r="AH157" s="3">
        <v>5.0000000000000002E-5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P_R[[#This Row],[8+]]-P_R[[#This Row],[9+]]</f>
        <v>6.201000000000001E-2</v>
      </c>
      <c r="AY157" s="5">
        <f>P_R[[#This Row],[9+]]-P_R[[#This Row],[10+]]</f>
        <v>6.3379999999999992E-2</v>
      </c>
      <c r="AZ157" s="5">
        <f>P_R[[#This Row],[10+]]-P_R[[#This Row],[11+]]</f>
        <v>7.0429999999999993E-2</v>
      </c>
      <c r="BA157" s="5">
        <f>P_R[[#This Row],[11+]]-P_R[[#This Row],[12+]]</f>
        <v>6.7730000000000012E-2</v>
      </c>
      <c r="BB157" s="5">
        <f>P_R[[#This Row],[12+]]-P_R[[#This Row],[13+]]</f>
        <v>6.6930000000000045E-2</v>
      </c>
      <c r="BC157" s="5">
        <f>P_R[[#This Row],[13+]]-P_R[[#This Row],[14+]]</f>
        <v>6.792999999999999E-2</v>
      </c>
      <c r="BD157" s="5">
        <f>P_R[[#This Row],[14+]]-P_R[[#This Row],[15+]]</f>
        <v>5.9639999999999971E-2</v>
      </c>
      <c r="BE157" s="5">
        <f>P_R[[#This Row],[15+]]-P_R[[#This Row],[16+]]</f>
        <v>5.6950000000000001E-2</v>
      </c>
      <c r="BF157" s="5">
        <f>P_R[[#This Row],[16+]]-P_R[[#This Row],[17+]]</f>
        <v>4.7040000000000026E-2</v>
      </c>
      <c r="BG157" s="5">
        <f>P_R[[#This Row],[17+]]-P_R[[#This Row],[18+]]</f>
        <v>4.0109999999999979E-2</v>
      </c>
      <c r="BH157" s="5">
        <f>P_R[[#This Row],[18+]]-P_R[[#This Row],[19+]]</f>
        <v>3.4970000000000001E-2</v>
      </c>
      <c r="BI157" s="5">
        <f>P_R[[#This Row],[19+]]-P_R[[#This Row],[20+]]</f>
        <v>2.6380000000000001E-2</v>
      </c>
      <c r="BJ157" s="5">
        <f>P_R[[#This Row],[20+]]-P_R[[#This Row],[21+]]</f>
        <v>2.1650000000000003E-2</v>
      </c>
      <c r="BK157" s="5">
        <f>P_R[[#This Row],[21+]]-P_R[[#This Row],[22+]]</f>
        <v>1.5350000000000003E-2</v>
      </c>
      <c r="BL157" s="5">
        <f>P_R[[#This Row],[22+]]-P_R[[#This Row],[23+]]</f>
        <v>1.1300000000000001E-2</v>
      </c>
      <c r="BM157" s="5">
        <f>P_R[[#This Row],[23+]]-P_R[[#This Row],[24+]]</f>
        <v>8.4600000000000005E-3</v>
      </c>
      <c r="BN157" s="5">
        <f>P_R[[#This Row],[24+]]-P_R[[#This Row],[25+]]</f>
        <v>5.4899999999999984E-3</v>
      </c>
      <c r="BO157" s="5">
        <f>P_R[[#This Row],[25+]]-P_R[[#This Row],[26+]]</f>
        <v>3.8600000000000006E-3</v>
      </c>
      <c r="BP157" s="5">
        <f>P_R[[#This Row],[26+]]-P_R[[#This Row],[27+]]</f>
        <v>2.3600000000000001E-3</v>
      </c>
      <c r="BQ157" s="5">
        <f>P_R[[#This Row],[27+]]-P_R[[#This Row],[28+]]</f>
        <v>1.49E-3</v>
      </c>
      <c r="BR157" s="5">
        <f>P_R[[#This Row],[28+]]-P_R[[#This Row],[29+]]</f>
        <v>9.7000000000000016E-4</v>
      </c>
      <c r="BS157" s="5">
        <f>P_R[[#This Row],[29+]]-P_R[[#This Row],[30+]]</f>
        <v>5.2999999999999998E-4</v>
      </c>
      <c r="BT157" s="5">
        <f>P_R[[#This Row],[30+]]-P_R[[#This Row],[31+]]</f>
        <v>3.2999999999999994E-4</v>
      </c>
      <c r="BU157" s="5">
        <f>P_R[[#This Row],[31+]]-P_R[[#This Row],[32+]]</f>
        <v>1.7000000000000001E-4</v>
      </c>
      <c r="BV157" s="5">
        <f>P_R[[#This Row],[32+]]-P_R[[#This Row],[33+]]</f>
        <v>9.0000000000000006E-5</v>
      </c>
      <c r="BW157" s="5">
        <f>P_R[[#This Row],[33+]]-P_R[[#This Row],[34+]]</f>
        <v>5.0000000000000002E-5</v>
      </c>
      <c r="BX157" s="5">
        <f>P_R[[#This Row],[34+]]-P_R[[#This Row],[35+]]</f>
        <v>5.0000000000000002E-5</v>
      </c>
      <c r="BY157" s="5">
        <f>P_R[[#This Row],[35+]]-P_R[[#This Row],[36+]]</f>
        <v>0</v>
      </c>
      <c r="BZ157" s="5">
        <f>P_R[[#This Row],[36+]]-P_R[[#This Row],[37+]]</f>
        <v>0</v>
      </c>
      <c r="CA157" s="5">
        <f>P_R[[#This Row],[37+]]-P_R[[#This Row],[38+]]</f>
        <v>0</v>
      </c>
      <c r="CB157" s="5">
        <f>P_R[[#This Row],[38+]]-P_R[[#This Row],[39+]]</f>
        <v>0</v>
      </c>
      <c r="CC157" s="5">
        <f>P_R[[#This Row],[39+]]-P_R[[#This Row],[40+]]</f>
        <v>0</v>
      </c>
      <c r="CD157" s="5">
        <f>P_R[[#This Row],[40+]]-P_R[[#This Row],[41+]]</f>
        <v>0</v>
      </c>
      <c r="CE157" s="5">
        <f>P_R[[#This Row],[41+]]-P_R[[#This Row],[42+]]</f>
        <v>0</v>
      </c>
      <c r="CF157" s="5">
        <f>P_R[[#This Row],[42+]]-P_R[[#This Row],[43+]]</f>
        <v>0</v>
      </c>
      <c r="CG157" s="5">
        <f>P_R[[#This Row],[43+]]-P_R[[#This Row],[44+]]</f>
        <v>0</v>
      </c>
      <c r="CH157" s="5">
        <f>P_R[[#This Row],[44+]]-P_R[[#This Row],[45+]]</f>
        <v>0</v>
      </c>
      <c r="CI157" s="5">
        <f>P_R[[#This Row],[45+]]-P_R[[#This Row],[46+]]</f>
        <v>0</v>
      </c>
      <c r="CJ157" s="5">
        <f>P_R[[#This Row],[46+]]-P_R[[#This Row],[47+]]</f>
        <v>0</v>
      </c>
      <c r="CK157" s="5">
        <f>P_R[[#This Row],[47+]]-P_R[[#This Row],[48+]]</f>
        <v>0</v>
      </c>
      <c r="CL157" s="5">
        <f>P_R[[#This Row],[48+]]-P_R[[#This Row],[49+]]</f>
        <v>0</v>
      </c>
    </row>
    <row r="158" spans="1:90" x14ac:dyDescent="0.25">
      <c r="A158" s="10">
        <v>22400794</v>
      </c>
      <c r="B158" t="s">
        <v>164</v>
      </c>
      <c r="C158" t="s">
        <v>79</v>
      </c>
      <c r="D158" s="11">
        <v>0.875</v>
      </c>
      <c r="E158" s="9" t="str">
        <f>HYPERLINK("https://www.nba.com/stats/player/1631209/boxscores-traditional", "Isaiah Wong")</f>
        <v>Isaiah Wong</v>
      </c>
      <c r="F158">
        <v>9</v>
      </c>
      <c r="G158" s="4">
        <v>5.4770000000000003</v>
      </c>
      <c r="H158" s="3">
        <v>0.57142000000000004</v>
      </c>
      <c r="I158" s="3">
        <v>0.5</v>
      </c>
      <c r="J158" s="3">
        <v>0.42858000000000002</v>
      </c>
      <c r="K158" s="3">
        <v>0.35569000000000001</v>
      </c>
      <c r="L158" s="3">
        <v>0.29115999999999997</v>
      </c>
      <c r="M158" s="3">
        <v>0.23269999999999999</v>
      </c>
      <c r="N158" s="3">
        <v>0.18140999999999999</v>
      </c>
      <c r="O158" s="3">
        <v>0.13567000000000001</v>
      </c>
      <c r="P158" s="3">
        <v>0.10027</v>
      </c>
      <c r="Q158" s="3">
        <v>7.2150000000000006E-2</v>
      </c>
      <c r="R158" s="3">
        <v>5.0500000000000003E-2</v>
      </c>
      <c r="S158" s="3">
        <v>3.3619999999999997E-2</v>
      </c>
      <c r="T158" s="3">
        <v>2.222E-2</v>
      </c>
      <c r="U158" s="3">
        <v>1.426E-2</v>
      </c>
      <c r="V158" s="3">
        <v>8.8900000000000003E-3</v>
      </c>
      <c r="W158" s="3">
        <v>5.2300000000000003E-3</v>
      </c>
      <c r="X158" s="3">
        <v>3.0699999999999998E-3</v>
      </c>
      <c r="Y158" s="3">
        <v>1.75E-3</v>
      </c>
      <c r="Z158" s="3">
        <v>9.7000000000000005E-4</v>
      </c>
      <c r="AA158" s="3">
        <v>5.0000000000000001E-4</v>
      </c>
      <c r="AB158" s="3">
        <v>2.5999999999999998E-4</v>
      </c>
      <c r="AC158" s="3">
        <v>1.2999999999999999E-4</v>
      </c>
      <c r="AD158" s="3">
        <v>6.0000000000000002E-5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P_R[[#This Row],[8+]]-P_R[[#This Row],[9+]]</f>
        <v>7.1420000000000039E-2</v>
      </c>
      <c r="AY158" s="5">
        <f>P_R[[#This Row],[9+]]-P_R[[#This Row],[10+]]</f>
        <v>7.1419999999999983E-2</v>
      </c>
      <c r="AZ158" s="5">
        <f>P_R[[#This Row],[10+]]-P_R[[#This Row],[11+]]</f>
        <v>7.289000000000001E-2</v>
      </c>
      <c r="BA158" s="5">
        <f>P_R[[#This Row],[11+]]-P_R[[#This Row],[12+]]</f>
        <v>6.4530000000000032E-2</v>
      </c>
      <c r="BB158" s="5">
        <f>P_R[[#This Row],[12+]]-P_R[[#This Row],[13+]]</f>
        <v>5.8459999999999984E-2</v>
      </c>
      <c r="BC158" s="5">
        <f>P_R[[#This Row],[13+]]-P_R[[#This Row],[14+]]</f>
        <v>5.1290000000000002E-2</v>
      </c>
      <c r="BD158" s="5">
        <f>P_R[[#This Row],[14+]]-P_R[[#This Row],[15+]]</f>
        <v>4.5739999999999975E-2</v>
      </c>
      <c r="BE158" s="5">
        <f>P_R[[#This Row],[15+]]-P_R[[#This Row],[16+]]</f>
        <v>3.5400000000000015E-2</v>
      </c>
      <c r="BF158" s="5">
        <f>P_R[[#This Row],[16+]]-P_R[[#This Row],[17+]]</f>
        <v>2.8119999999999992E-2</v>
      </c>
      <c r="BG158" s="5">
        <f>P_R[[#This Row],[17+]]-P_R[[#This Row],[18+]]</f>
        <v>2.1650000000000003E-2</v>
      </c>
      <c r="BH158" s="5">
        <f>P_R[[#This Row],[18+]]-P_R[[#This Row],[19+]]</f>
        <v>1.6880000000000006E-2</v>
      </c>
      <c r="BI158" s="5">
        <f>P_R[[#This Row],[19+]]-P_R[[#This Row],[20+]]</f>
        <v>1.1399999999999997E-2</v>
      </c>
      <c r="BJ158" s="5">
        <f>P_R[[#This Row],[20+]]-P_R[[#This Row],[21+]]</f>
        <v>7.9600000000000001E-3</v>
      </c>
      <c r="BK158" s="5">
        <f>P_R[[#This Row],[21+]]-P_R[[#This Row],[22+]]</f>
        <v>5.3699999999999998E-3</v>
      </c>
      <c r="BL158" s="5">
        <f>P_R[[#This Row],[22+]]-P_R[[#This Row],[23+]]</f>
        <v>3.6600000000000001E-3</v>
      </c>
      <c r="BM158" s="5">
        <f>P_R[[#This Row],[23+]]-P_R[[#This Row],[24+]]</f>
        <v>2.1600000000000005E-3</v>
      </c>
      <c r="BN158" s="5">
        <f>P_R[[#This Row],[24+]]-P_R[[#This Row],[25+]]</f>
        <v>1.3199999999999998E-3</v>
      </c>
      <c r="BO158" s="5">
        <f>P_R[[#This Row],[25+]]-P_R[[#This Row],[26+]]</f>
        <v>7.7999999999999999E-4</v>
      </c>
      <c r="BP158" s="5">
        <f>P_R[[#This Row],[26+]]-P_R[[#This Row],[27+]]</f>
        <v>4.7000000000000004E-4</v>
      </c>
      <c r="BQ158" s="5">
        <f>P_R[[#This Row],[27+]]-P_R[[#This Row],[28+]]</f>
        <v>2.4000000000000003E-4</v>
      </c>
      <c r="BR158" s="5">
        <f>P_R[[#This Row],[28+]]-P_R[[#This Row],[29+]]</f>
        <v>1.2999999999999999E-4</v>
      </c>
      <c r="BS158" s="5">
        <f>P_R[[#This Row],[29+]]-P_R[[#This Row],[30+]]</f>
        <v>6.9999999999999994E-5</v>
      </c>
      <c r="BT158" s="5">
        <f>P_R[[#This Row],[30+]]-P_R[[#This Row],[31+]]</f>
        <v>6.0000000000000002E-5</v>
      </c>
      <c r="BU158" s="5">
        <f>P_R[[#This Row],[31+]]-P_R[[#This Row],[32+]]</f>
        <v>0</v>
      </c>
      <c r="BV158" s="5">
        <f>P_R[[#This Row],[32+]]-P_R[[#This Row],[33+]]</f>
        <v>0</v>
      </c>
      <c r="BW158" s="5">
        <f>P_R[[#This Row],[33+]]-P_R[[#This Row],[34+]]</f>
        <v>0</v>
      </c>
      <c r="BX158" s="5">
        <f>P_R[[#This Row],[34+]]-P_R[[#This Row],[35+]]</f>
        <v>0</v>
      </c>
      <c r="BY158" s="5">
        <f>P_R[[#This Row],[35+]]-P_R[[#This Row],[36+]]</f>
        <v>0</v>
      </c>
      <c r="BZ158" s="5">
        <f>P_R[[#This Row],[36+]]-P_R[[#This Row],[37+]]</f>
        <v>0</v>
      </c>
      <c r="CA158" s="5">
        <f>P_R[[#This Row],[37+]]-P_R[[#This Row],[38+]]</f>
        <v>0</v>
      </c>
      <c r="CB158" s="5">
        <f>P_R[[#This Row],[38+]]-P_R[[#This Row],[39+]]</f>
        <v>0</v>
      </c>
      <c r="CC158" s="5">
        <f>P_R[[#This Row],[39+]]-P_R[[#This Row],[40+]]</f>
        <v>0</v>
      </c>
      <c r="CD158" s="5">
        <f>P_R[[#This Row],[40+]]-P_R[[#This Row],[41+]]</f>
        <v>0</v>
      </c>
      <c r="CE158" s="5">
        <f>P_R[[#This Row],[41+]]-P_R[[#This Row],[42+]]</f>
        <v>0</v>
      </c>
      <c r="CF158" s="5">
        <f>P_R[[#This Row],[42+]]-P_R[[#This Row],[43+]]</f>
        <v>0</v>
      </c>
      <c r="CG158" s="5">
        <f>P_R[[#This Row],[43+]]-P_R[[#This Row],[44+]]</f>
        <v>0</v>
      </c>
      <c r="CH158" s="5">
        <f>P_R[[#This Row],[44+]]-P_R[[#This Row],[45+]]</f>
        <v>0</v>
      </c>
      <c r="CI158" s="5">
        <f>P_R[[#This Row],[45+]]-P_R[[#This Row],[46+]]</f>
        <v>0</v>
      </c>
      <c r="CJ158" s="5">
        <f>P_R[[#This Row],[46+]]-P_R[[#This Row],[47+]]</f>
        <v>0</v>
      </c>
      <c r="CK158" s="5">
        <f>P_R[[#This Row],[47+]]-P_R[[#This Row],[48+]]</f>
        <v>0</v>
      </c>
      <c r="CL158" s="5">
        <f>P_R[[#This Row],[48+]]-P_R[[#This Row],[49+]]</f>
        <v>0</v>
      </c>
    </row>
    <row r="159" spans="1:90" x14ac:dyDescent="0.25">
      <c r="A159" s="10">
        <v>22400794</v>
      </c>
      <c r="B159" t="s">
        <v>79</v>
      </c>
      <c r="C159" t="s">
        <v>164</v>
      </c>
      <c r="D159" s="11">
        <v>0.875</v>
      </c>
      <c r="E159" s="9" t="str">
        <f>HYPERLINK("https://www.nba.com/stats/player/1631128/boxscores-traditional", "Christian Braun")</f>
        <v>Christian Braun</v>
      </c>
      <c r="F159">
        <v>28.8</v>
      </c>
      <c r="G159" s="4">
        <v>3.544</v>
      </c>
      <c r="H159" s="3">
        <v>1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0.99995000000000001</v>
      </c>
      <c r="P159" s="3">
        <v>0.99985000000000002</v>
      </c>
      <c r="Q159" s="3">
        <v>0.99956999999999996</v>
      </c>
      <c r="R159" s="3">
        <v>0.99885999999999997</v>
      </c>
      <c r="S159" s="3">
        <v>0.99719999999999998</v>
      </c>
      <c r="T159" s="3">
        <v>0.99343000000000004</v>
      </c>
      <c r="U159" s="3">
        <v>0.98609999999999998</v>
      </c>
      <c r="V159" s="3">
        <v>0.97257000000000005</v>
      </c>
      <c r="W159" s="3">
        <v>0.94950000000000001</v>
      </c>
      <c r="X159" s="3">
        <v>0.91149000000000002</v>
      </c>
      <c r="Y159" s="3">
        <v>0.85768999999999995</v>
      </c>
      <c r="Z159" s="3">
        <v>0.78524000000000005</v>
      </c>
      <c r="AA159" s="3">
        <v>0.69496999999999998</v>
      </c>
      <c r="AB159" s="3">
        <v>0.59094999999999998</v>
      </c>
      <c r="AC159" s="3">
        <v>0.47608</v>
      </c>
      <c r="AD159" s="3">
        <v>0.36692999999999998</v>
      </c>
      <c r="AE159" s="3">
        <v>0.26762999999999998</v>
      </c>
      <c r="AF159" s="3">
        <v>0.18406</v>
      </c>
      <c r="AG159" s="3">
        <v>0.11702</v>
      </c>
      <c r="AH159" s="3">
        <v>7.0779999999999996E-2</v>
      </c>
      <c r="AI159" s="3">
        <v>4.0059999999999998E-2</v>
      </c>
      <c r="AJ159" s="3">
        <v>2.1180000000000001E-2</v>
      </c>
      <c r="AK159" s="3">
        <v>1.044E-2</v>
      </c>
      <c r="AL159" s="3">
        <v>4.6600000000000001E-3</v>
      </c>
      <c r="AM159" s="3">
        <v>1.99E-3</v>
      </c>
      <c r="AN159" s="3">
        <v>7.9000000000000001E-4</v>
      </c>
      <c r="AO159" s="3">
        <v>2.9E-4</v>
      </c>
      <c r="AP159" s="3">
        <v>1E-4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P_R[[#This Row],[8+]]-P_R[[#This Row],[9+]]</f>
        <v>0</v>
      </c>
      <c r="AY159" s="5">
        <f>P_R[[#This Row],[9+]]-P_R[[#This Row],[10+]]</f>
        <v>0</v>
      </c>
      <c r="AZ159" s="5">
        <f>P_R[[#This Row],[10+]]-P_R[[#This Row],[11+]]</f>
        <v>0</v>
      </c>
      <c r="BA159" s="5">
        <f>P_R[[#This Row],[11+]]-P_R[[#This Row],[12+]]</f>
        <v>0</v>
      </c>
      <c r="BB159" s="5">
        <f>P_R[[#This Row],[12+]]-P_R[[#This Row],[13+]]</f>
        <v>0</v>
      </c>
      <c r="BC159" s="5">
        <f>P_R[[#This Row],[13+]]-P_R[[#This Row],[14+]]</f>
        <v>0</v>
      </c>
      <c r="BD159" s="5">
        <f>P_R[[#This Row],[14+]]-P_R[[#This Row],[15+]]</f>
        <v>4.9999999999994493E-5</v>
      </c>
      <c r="BE159" s="5">
        <f>P_R[[#This Row],[15+]]-P_R[[#This Row],[16+]]</f>
        <v>9.9999999999988987E-5</v>
      </c>
      <c r="BF159" s="5">
        <f>P_R[[#This Row],[16+]]-P_R[[#This Row],[17+]]</f>
        <v>2.8000000000005798E-4</v>
      </c>
      <c r="BG159" s="5">
        <f>P_R[[#This Row],[17+]]-P_R[[#This Row],[18+]]</f>
        <v>7.0999999999998842E-4</v>
      </c>
      <c r="BH159" s="5">
        <f>P_R[[#This Row],[18+]]-P_R[[#This Row],[19+]]</f>
        <v>1.6599999999999948E-3</v>
      </c>
      <c r="BI159" s="5">
        <f>P_R[[#This Row],[19+]]-P_R[[#This Row],[20+]]</f>
        <v>3.7699999999999401E-3</v>
      </c>
      <c r="BJ159" s="5">
        <f>P_R[[#This Row],[20+]]-P_R[[#This Row],[21+]]</f>
        <v>7.3300000000000587E-3</v>
      </c>
      <c r="BK159" s="5">
        <f>P_R[[#This Row],[21+]]-P_R[[#This Row],[22+]]</f>
        <v>1.3529999999999931E-2</v>
      </c>
      <c r="BL159" s="5">
        <f>P_R[[#This Row],[22+]]-P_R[[#This Row],[23+]]</f>
        <v>2.3070000000000035E-2</v>
      </c>
      <c r="BM159" s="5">
        <f>P_R[[#This Row],[23+]]-P_R[[#This Row],[24+]]</f>
        <v>3.8009999999999988E-2</v>
      </c>
      <c r="BN159" s="5">
        <f>P_R[[#This Row],[24+]]-P_R[[#This Row],[25+]]</f>
        <v>5.380000000000007E-2</v>
      </c>
      <c r="BO159" s="5">
        <f>P_R[[#This Row],[25+]]-P_R[[#This Row],[26+]]</f>
        <v>7.2449999999999903E-2</v>
      </c>
      <c r="BP159" s="5">
        <f>P_R[[#This Row],[26+]]-P_R[[#This Row],[27+]]</f>
        <v>9.0270000000000072E-2</v>
      </c>
      <c r="BQ159" s="5">
        <f>P_R[[#This Row],[27+]]-P_R[[#This Row],[28+]]</f>
        <v>0.10402</v>
      </c>
      <c r="BR159" s="5">
        <f>P_R[[#This Row],[28+]]-P_R[[#This Row],[29+]]</f>
        <v>0.11486999999999997</v>
      </c>
      <c r="BS159" s="5">
        <f>P_R[[#This Row],[29+]]-P_R[[#This Row],[30+]]</f>
        <v>0.10915000000000002</v>
      </c>
      <c r="BT159" s="5">
        <f>P_R[[#This Row],[30+]]-P_R[[#This Row],[31+]]</f>
        <v>9.9299999999999999E-2</v>
      </c>
      <c r="BU159" s="5">
        <f>P_R[[#This Row],[31+]]-P_R[[#This Row],[32+]]</f>
        <v>8.3569999999999978E-2</v>
      </c>
      <c r="BV159" s="5">
        <f>P_R[[#This Row],[32+]]-P_R[[#This Row],[33+]]</f>
        <v>6.7040000000000002E-2</v>
      </c>
      <c r="BW159" s="5">
        <f>P_R[[#This Row],[33+]]-P_R[[#This Row],[34+]]</f>
        <v>4.6240000000000003E-2</v>
      </c>
      <c r="BX159" s="5">
        <f>P_R[[#This Row],[34+]]-P_R[[#This Row],[35+]]</f>
        <v>3.0719999999999997E-2</v>
      </c>
      <c r="BY159" s="5">
        <f>P_R[[#This Row],[35+]]-P_R[[#This Row],[36+]]</f>
        <v>1.8879999999999997E-2</v>
      </c>
      <c r="BZ159" s="5">
        <f>P_R[[#This Row],[36+]]-P_R[[#This Row],[37+]]</f>
        <v>1.0740000000000001E-2</v>
      </c>
      <c r="CA159" s="5">
        <f>P_R[[#This Row],[37+]]-P_R[[#This Row],[38+]]</f>
        <v>5.7799999999999995E-3</v>
      </c>
      <c r="CB159" s="5">
        <f>P_R[[#This Row],[38+]]-P_R[[#This Row],[39+]]</f>
        <v>2.6700000000000001E-3</v>
      </c>
      <c r="CC159" s="5">
        <f>P_R[[#This Row],[39+]]-P_R[[#This Row],[40+]]</f>
        <v>1.2000000000000001E-3</v>
      </c>
      <c r="CD159" s="5">
        <f>P_R[[#This Row],[40+]]-P_R[[#This Row],[41+]]</f>
        <v>5.0000000000000001E-4</v>
      </c>
      <c r="CE159" s="5">
        <f>P_R[[#This Row],[41+]]-P_R[[#This Row],[42+]]</f>
        <v>1.9000000000000001E-4</v>
      </c>
      <c r="CF159" s="5">
        <f>P_R[[#This Row],[42+]]-P_R[[#This Row],[43+]]</f>
        <v>1E-4</v>
      </c>
      <c r="CG159" s="5">
        <f>P_R[[#This Row],[43+]]-P_R[[#This Row],[44+]]</f>
        <v>0</v>
      </c>
      <c r="CH159" s="5">
        <f>P_R[[#This Row],[44+]]-P_R[[#This Row],[45+]]</f>
        <v>0</v>
      </c>
      <c r="CI159" s="5">
        <f>P_R[[#This Row],[45+]]-P_R[[#This Row],[46+]]</f>
        <v>0</v>
      </c>
      <c r="CJ159" s="5">
        <f>P_R[[#This Row],[46+]]-P_R[[#This Row],[47+]]</f>
        <v>0</v>
      </c>
      <c r="CK159" s="5">
        <f>P_R[[#This Row],[47+]]-P_R[[#This Row],[48+]]</f>
        <v>0</v>
      </c>
      <c r="CL159" s="5">
        <f>P_R[[#This Row],[48+]]-P_R[[#This Row],[49+]]</f>
        <v>0</v>
      </c>
    </row>
    <row r="160" spans="1:90" x14ac:dyDescent="0.25">
      <c r="A160" s="10">
        <v>22400794</v>
      </c>
      <c r="B160" t="s">
        <v>79</v>
      </c>
      <c r="C160" t="s">
        <v>164</v>
      </c>
      <c r="D160" s="11">
        <v>0.875</v>
      </c>
      <c r="E160" s="9" t="str">
        <f>HYPERLINK("https://www.nba.com/stats/player/203999/boxscores-traditional", "Nikola Jokic")</f>
        <v>Nikola Jokic</v>
      </c>
      <c r="F160">
        <v>41.8</v>
      </c>
      <c r="G160" s="4">
        <v>4.069</v>
      </c>
      <c r="H160" s="3">
        <v>1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1</v>
      </c>
      <c r="O160" s="3">
        <v>1</v>
      </c>
      <c r="P160" s="3">
        <v>1</v>
      </c>
      <c r="Q160" s="3">
        <v>1</v>
      </c>
      <c r="R160" s="3">
        <v>1</v>
      </c>
      <c r="S160" s="3">
        <v>1</v>
      </c>
      <c r="T160" s="3">
        <v>1</v>
      </c>
      <c r="U160" s="3">
        <v>1</v>
      </c>
      <c r="V160" s="3">
        <v>1</v>
      </c>
      <c r="W160" s="3">
        <v>1</v>
      </c>
      <c r="X160" s="3">
        <v>1</v>
      </c>
      <c r="Y160" s="3">
        <v>1</v>
      </c>
      <c r="Z160" s="3">
        <v>0.99995000000000001</v>
      </c>
      <c r="AA160" s="3">
        <v>0.99985999999999997</v>
      </c>
      <c r="AB160" s="3">
        <v>0.99965000000000004</v>
      </c>
      <c r="AC160" s="3">
        <v>0.99917999999999996</v>
      </c>
      <c r="AD160" s="3">
        <v>0.99812999999999996</v>
      </c>
      <c r="AE160" s="3">
        <v>0.99597999999999998</v>
      </c>
      <c r="AF160" s="3">
        <v>0.99202000000000001</v>
      </c>
      <c r="AG160" s="3">
        <v>0.98460999999999999</v>
      </c>
      <c r="AH160" s="3">
        <v>0.97257000000000005</v>
      </c>
      <c r="AI160" s="3">
        <v>0.95254000000000005</v>
      </c>
      <c r="AJ160" s="3">
        <v>0.92364000000000002</v>
      </c>
      <c r="AK160" s="3">
        <v>0.88100000000000001</v>
      </c>
      <c r="AL160" s="3">
        <v>0.82381000000000004</v>
      </c>
      <c r="AM160" s="3">
        <v>0.75490000000000002</v>
      </c>
      <c r="AN160" s="3">
        <v>0.67003000000000001</v>
      </c>
      <c r="AO160" s="3">
        <v>0.57926</v>
      </c>
      <c r="AP160" s="3">
        <v>0.48005999999999999</v>
      </c>
      <c r="AQ160" s="3">
        <v>0.38590999999999998</v>
      </c>
      <c r="AR160" s="3">
        <v>0.29459999999999997</v>
      </c>
      <c r="AS160" s="3">
        <v>0.21476000000000001</v>
      </c>
      <c r="AT160" s="3">
        <v>0.15151000000000001</v>
      </c>
      <c r="AU160" s="3">
        <v>0.10027</v>
      </c>
      <c r="AV160" s="3">
        <v>6.4259999999999998E-2</v>
      </c>
      <c r="AW160" s="3">
        <v>3.8359999999999998E-2</v>
      </c>
      <c r="AX160" s="5">
        <f>P_R[[#This Row],[8+]]-P_R[[#This Row],[9+]]</f>
        <v>0</v>
      </c>
      <c r="AY160" s="5">
        <f>P_R[[#This Row],[9+]]-P_R[[#This Row],[10+]]</f>
        <v>0</v>
      </c>
      <c r="AZ160" s="5">
        <f>P_R[[#This Row],[10+]]-P_R[[#This Row],[11+]]</f>
        <v>0</v>
      </c>
      <c r="BA160" s="5">
        <f>P_R[[#This Row],[11+]]-P_R[[#This Row],[12+]]</f>
        <v>0</v>
      </c>
      <c r="BB160" s="5">
        <f>P_R[[#This Row],[12+]]-P_R[[#This Row],[13+]]</f>
        <v>0</v>
      </c>
      <c r="BC160" s="5">
        <f>P_R[[#This Row],[13+]]-P_R[[#This Row],[14+]]</f>
        <v>0</v>
      </c>
      <c r="BD160" s="5">
        <f>P_R[[#This Row],[14+]]-P_R[[#This Row],[15+]]</f>
        <v>0</v>
      </c>
      <c r="BE160" s="5">
        <f>P_R[[#This Row],[15+]]-P_R[[#This Row],[16+]]</f>
        <v>0</v>
      </c>
      <c r="BF160" s="5">
        <f>P_R[[#This Row],[16+]]-P_R[[#This Row],[17+]]</f>
        <v>0</v>
      </c>
      <c r="BG160" s="5">
        <f>P_R[[#This Row],[17+]]-P_R[[#This Row],[18+]]</f>
        <v>0</v>
      </c>
      <c r="BH160" s="5">
        <f>P_R[[#This Row],[18+]]-P_R[[#This Row],[19+]]</f>
        <v>0</v>
      </c>
      <c r="BI160" s="5">
        <f>P_R[[#This Row],[19+]]-P_R[[#This Row],[20+]]</f>
        <v>0</v>
      </c>
      <c r="BJ160" s="5">
        <f>P_R[[#This Row],[20+]]-P_R[[#This Row],[21+]]</f>
        <v>0</v>
      </c>
      <c r="BK160" s="5">
        <f>P_R[[#This Row],[21+]]-P_R[[#This Row],[22+]]</f>
        <v>0</v>
      </c>
      <c r="BL160" s="5">
        <f>P_R[[#This Row],[22+]]-P_R[[#This Row],[23+]]</f>
        <v>0</v>
      </c>
      <c r="BM160" s="5">
        <f>P_R[[#This Row],[23+]]-P_R[[#This Row],[24+]]</f>
        <v>0</v>
      </c>
      <c r="BN160" s="5">
        <f>P_R[[#This Row],[24+]]-P_R[[#This Row],[25+]]</f>
        <v>0</v>
      </c>
      <c r="BO160" s="5">
        <f>P_R[[#This Row],[25+]]-P_R[[#This Row],[26+]]</f>
        <v>4.9999999999994493E-5</v>
      </c>
      <c r="BP160" s="5">
        <f>P_R[[#This Row],[26+]]-P_R[[#This Row],[27+]]</f>
        <v>9.0000000000034497E-5</v>
      </c>
      <c r="BQ160" s="5">
        <f>P_R[[#This Row],[27+]]-P_R[[#This Row],[28+]]</f>
        <v>2.0999999999993246E-4</v>
      </c>
      <c r="BR160" s="5">
        <f>P_R[[#This Row],[28+]]-P_R[[#This Row],[29+]]</f>
        <v>4.7000000000008146E-4</v>
      </c>
      <c r="BS160" s="5">
        <f>P_R[[#This Row],[29+]]-P_R[[#This Row],[30+]]</f>
        <v>1.0499999999999954E-3</v>
      </c>
      <c r="BT160" s="5">
        <f>P_R[[#This Row],[30+]]-P_R[[#This Row],[31+]]</f>
        <v>2.1499999999999853E-3</v>
      </c>
      <c r="BU160" s="5">
        <f>P_R[[#This Row],[31+]]-P_R[[#This Row],[32+]]</f>
        <v>3.9599999999999635E-3</v>
      </c>
      <c r="BV160" s="5">
        <f>P_R[[#This Row],[32+]]-P_R[[#This Row],[33+]]</f>
        <v>7.4100000000000277E-3</v>
      </c>
      <c r="BW160" s="5">
        <f>P_R[[#This Row],[33+]]-P_R[[#This Row],[34+]]</f>
        <v>1.203999999999994E-2</v>
      </c>
      <c r="BX160" s="5">
        <f>P_R[[#This Row],[34+]]-P_R[[#This Row],[35+]]</f>
        <v>2.0029999999999992E-2</v>
      </c>
      <c r="BY160" s="5">
        <f>P_R[[#This Row],[35+]]-P_R[[#This Row],[36+]]</f>
        <v>2.8900000000000037E-2</v>
      </c>
      <c r="BZ160" s="5">
        <f>P_R[[#This Row],[36+]]-P_R[[#This Row],[37+]]</f>
        <v>4.2640000000000011E-2</v>
      </c>
      <c r="CA160" s="5">
        <f>P_R[[#This Row],[37+]]-P_R[[#This Row],[38+]]</f>
        <v>5.7189999999999963E-2</v>
      </c>
      <c r="CB160" s="5">
        <f>P_R[[#This Row],[38+]]-P_R[[#This Row],[39+]]</f>
        <v>6.8910000000000027E-2</v>
      </c>
      <c r="CC160" s="5">
        <f>P_R[[#This Row],[39+]]-P_R[[#This Row],[40+]]</f>
        <v>8.4870000000000001E-2</v>
      </c>
      <c r="CD160" s="5">
        <f>P_R[[#This Row],[40+]]-P_R[[#This Row],[41+]]</f>
        <v>9.0770000000000017E-2</v>
      </c>
      <c r="CE160" s="5">
        <f>P_R[[#This Row],[41+]]-P_R[[#This Row],[42+]]</f>
        <v>9.920000000000001E-2</v>
      </c>
      <c r="CF160" s="5">
        <f>P_R[[#This Row],[42+]]-P_R[[#This Row],[43+]]</f>
        <v>9.4150000000000011E-2</v>
      </c>
      <c r="CG160" s="5">
        <f>P_R[[#This Row],[43+]]-P_R[[#This Row],[44+]]</f>
        <v>9.1310000000000002E-2</v>
      </c>
      <c r="CH160" s="5">
        <f>P_R[[#This Row],[44+]]-P_R[[#This Row],[45+]]</f>
        <v>7.9839999999999967E-2</v>
      </c>
      <c r="CI160" s="5">
        <f>P_R[[#This Row],[45+]]-P_R[[#This Row],[46+]]</f>
        <v>6.3250000000000001E-2</v>
      </c>
      <c r="CJ160" s="5">
        <f>P_R[[#This Row],[46+]]-P_R[[#This Row],[47+]]</f>
        <v>5.1240000000000008E-2</v>
      </c>
      <c r="CK160" s="5">
        <f>P_R[[#This Row],[47+]]-P_R[[#This Row],[48+]]</f>
        <v>3.601E-2</v>
      </c>
      <c r="CL160" s="5">
        <f>P_R[[#This Row],[48+]]-P_R[[#This Row],[49+]]</f>
        <v>2.5899999999999999E-2</v>
      </c>
    </row>
    <row r="161" spans="1:90" x14ac:dyDescent="0.25">
      <c r="A161" s="10">
        <v>22400794</v>
      </c>
      <c r="B161" t="s">
        <v>79</v>
      </c>
      <c r="C161" t="s">
        <v>164</v>
      </c>
      <c r="D161" s="11">
        <v>0.875</v>
      </c>
      <c r="E161" s="9" t="str">
        <f>HYPERLINK("https://www.nba.com/stats/player/1629008/boxscores-traditional", "Michael Porter Jr.")</f>
        <v>Michael Porter Jr.</v>
      </c>
      <c r="F161">
        <v>37.200000000000003</v>
      </c>
      <c r="G161" s="4">
        <v>9.2170000000000005</v>
      </c>
      <c r="H161" s="3">
        <v>0.99924000000000002</v>
      </c>
      <c r="I161" s="3">
        <v>0.99888999999999994</v>
      </c>
      <c r="J161" s="3">
        <v>0.99841000000000002</v>
      </c>
      <c r="K161" s="3">
        <v>0.99773999999999996</v>
      </c>
      <c r="L161" s="3">
        <v>0.99682999999999999</v>
      </c>
      <c r="M161" s="3">
        <v>0.99573</v>
      </c>
      <c r="N161" s="3">
        <v>0.99412999999999996</v>
      </c>
      <c r="O161" s="3">
        <v>0.99202000000000001</v>
      </c>
      <c r="P161" s="3">
        <v>0.98928000000000005</v>
      </c>
      <c r="Q161" s="3">
        <v>0.98573999999999995</v>
      </c>
      <c r="R161" s="3">
        <v>0.98124</v>
      </c>
      <c r="S161" s="3">
        <v>0.97558</v>
      </c>
      <c r="T161" s="3">
        <v>0.96926000000000001</v>
      </c>
      <c r="U161" s="3">
        <v>0.96079999999999999</v>
      </c>
      <c r="V161" s="3">
        <v>0.95052999999999999</v>
      </c>
      <c r="W161" s="3">
        <v>0.93822000000000005</v>
      </c>
      <c r="X161" s="3">
        <v>0.92364000000000002</v>
      </c>
      <c r="Y161" s="3">
        <v>0.90658000000000005</v>
      </c>
      <c r="Z161" s="3">
        <v>0.88876999999999995</v>
      </c>
      <c r="AA161" s="3">
        <v>0.86650000000000005</v>
      </c>
      <c r="AB161" s="3">
        <v>0.84133999999999998</v>
      </c>
      <c r="AC161" s="3">
        <v>0.81327000000000005</v>
      </c>
      <c r="AD161" s="3">
        <v>0.7823</v>
      </c>
      <c r="AE161" s="3">
        <v>0.74856999999999996</v>
      </c>
      <c r="AF161" s="3">
        <v>0.71226</v>
      </c>
      <c r="AG161" s="3">
        <v>0.67723999999999995</v>
      </c>
      <c r="AH161" s="3">
        <v>0.63683000000000001</v>
      </c>
      <c r="AI161" s="3">
        <v>0.59482999999999997</v>
      </c>
      <c r="AJ161" s="3">
        <v>0.55171999999999999</v>
      </c>
      <c r="AK161" s="3">
        <v>0.50797999999999999</v>
      </c>
      <c r="AL161" s="3">
        <v>0.46414</v>
      </c>
      <c r="AM161" s="3">
        <v>0.42074</v>
      </c>
      <c r="AN161" s="3">
        <v>0.38208999999999999</v>
      </c>
      <c r="AO161" s="3">
        <v>0.34089999999999998</v>
      </c>
      <c r="AP161" s="3">
        <v>0.30153000000000002</v>
      </c>
      <c r="AQ161" s="3">
        <v>0.26434999999999997</v>
      </c>
      <c r="AR161" s="3">
        <v>0.22964999999999999</v>
      </c>
      <c r="AS161" s="3">
        <v>0.19766</v>
      </c>
      <c r="AT161" s="3">
        <v>0.17105999999999999</v>
      </c>
      <c r="AU161" s="3">
        <v>0.14457</v>
      </c>
      <c r="AV161" s="3">
        <v>0.121</v>
      </c>
      <c r="AW161" s="3">
        <v>0.10027</v>
      </c>
      <c r="AX161" s="5">
        <f>P_R[[#This Row],[8+]]-P_R[[#This Row],[9+]]</f>
        <v>3.5000000000007248E-4</v>
      </c>
      <c r="AY161" s="5">
        <f>P_R[[#This Row],[9+]]-P_R[[#This Row],[10+]]</f>
        <v>4.7999999999992493E-4</v>
      </c>
      <c r="AZ161" s="5">
        <f>P_R[[#This Row],[10+]]-P_R[[#This Row],[11+]]</f>
        <v>6.7000000000005944E-4</v>
      </c>
      <c r="BA161" s="5">
        <f>P_R[[#This Row],[11+]]-P_R[[#This Row],[12+]]</f>
        <v>9.0999999999996639E-4</v>
      </c>
      <c r="BB161" s="5">
        <f>P_R[[#This Row],[12+]]-P_R[[#This Row],[13+]]</f>
        <v>1.0999999999999899E-3</v>
      </c>
      <c r="BC161" s="5">
        <f>P_R[[#This Row],[13+]]-P_R[[#This Row],[14+]]</f>
        <v>1.6000000000000458E-3</v>
      </c>
      <c r="BD161" s="5">
        <f>P_R[[#This Row],[14+]]-P_R[[#This Row],[15+]]</f>
        <v>2.1099999999999453E-3</v>
      </c>
      <c r="BE161" s="5">
        <f>P_R[[#This Row],[15+]]-P_R[[#This Row],[16+]]</f>
        <v>2.7399999999999647E-3</v>
      </c>
      <c r="BF161" s="5">
        <f>P_R[[#This Row],[16+]]-P_R[[#This Row],[17+]]</f>
        <v>3.5400000000000986E-3</v>
      </c>
      <c r="BG161" s="5">
        <f>P_R[[#This Row],[17+]]-P_R[[#This Row],[18+]]</f>
        <v>4.4999999999999485E-3</v>
      </c>
      <c r="BH161" s="5">
        <f>P_R[[#This Row],[18+]]-P_R[[#This Row],[19+]]</f>
        <v>5.6599999999999984E-3</v>
      </c>
      <c r="BI161" s="5">
        <f>P_R[[#This Row],[19+]]-P_R[[#This Row],[20+]]</f>
        <v>6.3199999999999923E-3</v>
      </c>
      <c r="BJ161" s="5">
        <f>P_R[[#This Row],[20+]]-P_R[[#This Row],[21+]]</f>
        <v>8.4600000000000231E-3</v>
      </c>
      <c r="BK161" s="5">
        <f>P_R[[#This Row],[21+]]-P_R[[#This Row],[22+]]</f>
        <v>1.0270000000000001E-2</v>
      </c>
      <c r="BL161" s="5">
        <f>P_R[[#This Row],[22+]]-P_R[[#This Row],[23+]]</f>
        <v>1.2309999999999932E-2</v>
      </c>
      <c r="BM161" s="5">
        <f>P_R[[#This Row],[23+]]-P_R[[#This Row],[24+]]</f>
        <v>1.4580000000000037E-2</v>
      </c>
      <c r="BN161" s="5">
        <f>P_R[[#This Row],[24+]]-P_R[[#This Row],[25+]]</f>
        <v>1.7059999999999964E-2</v>
      </c>
      <c r="BO161" s="5">
        <f>P_R[[#This Row],[25+]]-P_R[[#This Row],[26+]]</f>
        <v>1.7810000000000104E-2</v>
      </c>
      <c r="BP161" s="5">
        <f>P_R[[#This Row],[26+]]-P_R[[#This Row],[27+]]</f>
        <v>2.2269999999999901E-2</v>
      </c>
      <c r="BQ161" s="5">
        <f>P_R[[#This Row],[27+]]-P_R[[#This Row],[28+]]</f>
        <v>2.5160000000000071E-2</v>
      </c>
      <c r="BR161" s="5">
        <f>P_R[[#This Row],[28+]]-P_R[[#This Row],[29+]]</f>
        <v>2.8069999999999928E-2</v>
      </c>
      <c r="BS161" s="5">
        <f>P_R[[#This Row],[29+]]-P_R[[#This Row],[30+]]</f>
        <v>3.0970000000000053E-2</v>
      </c>
      <c r="BT161" s="5">
        <f>P_R[[#This Row],[30+]]-P_R[[#This Row],[31+]]</f>
        <v>3.3730000000000038E-2</v>
      </c>
      <c r="BU161" s="5">
        <f>P_R[[#This Row],[31+]]-P_R[[#This Row],[32+]]</f>
        <v>3.6309999999999953E-2</v>
      </c>
      <c r="BV161" s="5">
        <f>P_R[[#This Row],[32+]]-P_R[[#This Row],[33+]]</f>
        <v>3.5020000000000051E-2</v>
      </c>
      <c r="BW161" s="5">
        <f>P_R[[#This Row],[33+]]-P_R[[#This Row],[34+]]</f>
        <v>4.0409999999999946E-2</v>
      </c>
      <c r="BX161" s="5">
        <f>P_R[[#This Row],[34+]]-P_R[[#This Row],[35+]]</f>
        <v>4.2000000000000037E-2</v>
      </c>
      <c r="BY161" s="5">
        <f>P_R[[#This Row],[35+]]-P_R[[#This Row],[36+]]</f>
        <v>4.3109999999999982E-2</v>
      </c>
      <c r="BZ161" s="5">
        <f>P_R[[#This Row],[36+]]-P_R[[#This Row],[37+]]</f>
        <v>4.3740000000000001E-2</v>
      </c>
      <c r="CA161" s="5">
        <f>P_R[[#This Row],[37+]]-P_R[[#This Row],[38+]]</f>
        <v>4.383999999999999E-2</v>
      </c>
      <c r="CB161" s="5">
        <f>P_R[[#This Row],[38+]]-P_R[[#This Row],[39+]]</f>
        <v>4.3399999999999994E-2</v>
      </c>
      <c r="CC161" s="5">
        <f>P_R[[#This Row],[39+]]-P_R[[#This Row],[40+]]</f>
        <v>3.8650000000000018E-2</v>
      </c>
      <c r="CD161" s="5">
        <f>P_R[[#This Row],[40+]]-P_R[[#This Row],[41+]]</f>
        <v>4.1190000000000004E-2</v>
      </c>
      <c r="CE161" s="5">
        <f>P_R[[#This Row],[41+]]-P_R[[#This Row],[42+]]</f>
        <v>3.9369999999999961E-2</v>
      </c>
      <c r="CF161" s="5">
        <f>P_R[[#This Row],[42+]]-P_R[[#This Row],[43+]]</f>
        <v>3.7180000000000046E-2</v>
      </c>
      <c r="CG161" s="5">
        <f>P_R[[#This Row],[43+]]-P_R[[#This Row],[44+]]</f>
        <v>3.4699999999999981E-2</v>
      </c>
      <c r="CH161" s="5">
        <f>P_R[[#This Row],[44+]]-P_R[[#This Row],[45+]]</f>
        <v>3.1989999999999991E-2</v>
      </c>
      <c r="CI161" s="5">
        <f>P_R[[#This Row],[45+]]-P_R[[#This Row],[46+]]</f>
        <v>2.6600000000000013E-2</v>
      </c>
      <c r="CJ161" s="5">
        <f>P_R[[#This Row],[46+]]-P_R[[#This Row],[47+]]</f>
        <v>2.6489999999999986E-2</v>
      </c>
      <c r="CK161" s="5">
        <f>P_R[[#This Row],[47+]]-P_R[[#This Row],[48+]]</f>
        <v>2.3570000000000008E-2</v>
      </c>
      <c r="CL161" s="5">
        <f>P_R[[#This Row],[48+]]-P_R[[#This Row],[49+]]</f>
        <v>2.0729999999999998E-2</v>
      </c>
    </row>
    <row r="162" spans="1:90" x14ac:dyDescent="0.25">
      <c r="A162" s="10">
        <v>22400794</v>
      </c>
      <c r="B162" t="s">
        <v>79</v>
      </c>
      <c r="C162" t="s">
        <v>164</v>
      </c>
      <c r="D162" s="11">
        <v>0.875</v>
      </c>
      <c r="E162" s="9" t="str">
        <f>HYPERLINK("https://www.nba.com/stats/player/203932/boxscores-traditional", "Aaron Gordon")</f>
        <v>Aaron Gordon</v>
      </c>
      <c r="F162">
        <v>12.8</v>
      </c>
      <c r="G162" s="4">
        <v>3.4870000000000001</v>
      </c>
      <c r="H162" s="3">
        <v>0.91620999999999997</v>
      </c>
      <c r="I162" s="3">
        <v>0.86214000000000002</v>
      </c>
      <c r="J162" s="3">
        <v>0.78813999999999995</v>
      </c>
      <c r="K162" s="3">
        <v>0.69847000000000004</v>
      </c>
      <c r="L162" s="3">
        <v>0.59094999999999998</v>
      </c>
      <c r="M162" s="3">
        <v>0.47608</v>
      </c>
      <c r="N162" s="3">
        <v>0.36692999999999998</v>
      </c>
      <c r="O162" s="3">
        <v>0.26434999999999997</v>
      </c>
      <c r="P162" s="3">
        <v>0.17879</v>
      </c>
      <c r="Q162" s="3">
        <v>0.11507000000000001</v>
      </c>
      <c r="R162" s="3">
        <v>6.8110000000000004E-2</v>
      </c>
      <c r="S162" s="3">
        <v>3.7539999999999997E-2</v>
      </c>
      <c r="T162" s="3">
        <v>1.9699999999999999E-2</v>
      </c>
      <c r="U162" s="3">
        <v>9.3900000000000008E-3</v>
      </c>
      <c r="V162" s="3">
        <v>4.15E-3</v>
      </c>
      <c r="W162" s="3">
        <v>1.6900000000000001E-3</v>
      </c>
      <c r="X162" s="3">
        <v>6.6E-4</v>
      </c>
      <c r="Y162" s="3">
        <v>2.3000000000000001E-4</v>
      </c>
      <c r="Z162" s="3">
        <v>8.0000000000000007E-5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P_R[[#This Row],[8+]]-P_R[[#This Row],[9+]]</f>
        <v>5.4069999999999951E-2</v>
      </c>
      <c r="AY162" s="5">
        <f>P_R[[#This Row],[9+]]-P_R[[#This Row],[10+]]</f>
        <v>7.4000000000000066E-2</v>
      </c>
      <c r="AZ162" s="5">
        <f>P_R[[#This Row],[10+]]-P_R[[#This Row],[11+]]</f>
        <v>8.9669999999999916E-2</v>
      </c>
      <c r="BA162" s="5">
        <f>P_R[[#This Row],[11+]]-P_R[[#This Row],[12+]]</f>
        <v>0.10752000000000006</v>
      </c>
      <c r="BB162" s="5">
        <f>P_R[[#This Row],[12+]]-P_R[[#This Row],[13+]]</f>
        <v>0.11486999999999997</v>
      </c>
      <c r="BC162" s="5">
        <f>P_R[[#This Row],[13+]]-P_R[[#This Row],[14+]]</f>
        <v>0.10915000000000002</v>
      </c>
      <c r="BD162" s="5">
        <f>P_R[[#This Row],[14+]]-P_R[[#This Row],[15+]]</f>
        <v>0.10258</v>
      </c>
      <c r="BE162" s="5">
        <f>P_R[[#This Row],[15+]]-P_R[[#This Row],[16+]]</f>
        <v>8.5559999999999969E-2</v>
      </c>
      <c r="BF162" s="5">
        <f>P_R[[#This Row],[16+]]-P_R[[#This Row],[17+]]</f>
        <v>6.3719999999999999E-2</v>
      </c>
      <c r="BG162" s="5">
        <f>P_R[[#This Row],[17+]]-P_R[[#This Row],[18+]]</f>
        <v>4.6960000000000002E-2</v>
      </c>
      <c r="BH162" s="5">
        <f>P_R[[#This Row],[18+]]-P_R[[#This Row],[19+]]</f>
        <v>3.0570000000000007E-2</v>
      </c>
      <c r="BI162" s="5">
        <f>P_R[[#This Row],[19+]]-P_R[[#This Row],[20+]]</f>
        <v>1.7839999999999998E-2</v>
      </c>
      <c r="BJ162" s="5">
        <f>P_R[[#This Row],[20+]]-P_R[[#This Row],[21+]]</f>
        <v>1.0309999999999998E-2</v>
      </c>
      <c r="BK162" s="5">
        <f>P_R[[#This Row],[21+]]-P_R[[#This Row],[22+]]</f>
        <v>5.2400000000000007E-3</v>
      </c>
      <c r="BL162" s="5">
        <f>P_R[[#This Row],[22+]]-P_R[[#This Row],[23+]]</f>
        <v>2.4599999999999999E-3</v>
      </c>
      <c r="BM162" s="5">
        <f>P_R[[#This Row],[23+]]-P_R[[#This Row],[24+]]</f>
        <v>1.0300000000000001E-3</v>
      </c>
      <c r="BN162" s="5">
        <f>P_R[[#This Row],[24+]]-P_R[[#This Row],[25+]]</f>
        <v>4.2999999999999999E-4</v>
      </c>
      <c r="BO162" s="5">
        <f>P_R[[#This Row],[25+]]-P_R[[#This Row],[26+]]</f>
        <v>1.5000000000000001E-4</v>
      </c>
      <c r="BP162" s="5">
        <f>P_R[[#This Row],[26+]]-P_R[[#This Row],[27+]]</f>
        <v>8.0000000000000007E-5</v>
      </c>
      <c r="BQ162" s="5">
        <f>P_R[[#This Row],[27+]]-P_R[[#This Row],[28+]]</f>
        <v>0</v>
      </c>
      <c r="BR162" s="5">
        <f>P_R[[#This Row],[28+]]-P_R[[#This Row],[29+]]</f>
        <v>0</v>
      </c>
      <c r="BS162" s="5">
        <f>P_R[[#This Row],[29+]]-P_R[[#This Row],[30+]]</f>
        <v>0</v>
      </c>
      <c r="BT162" s="5">
        <f>P_R[[#This Row],[30+]]-P_R[[#This Row],[31+]]</f>
        <v>0</v>
      </c>
      <c r="BU162" s="5">
        <f>P_R[[#This Row],[31+]]-P_R[[#This Row],[32+]]</f>
        <v>0</v>
      </c>
      <c r="BV162" s="5">
        <f>P_R[[#This Row],[32+]]-P_R[[#This Row],[33+]]</f>
        <v>0</v>
      </c>
      <c r="BW162" s="5">
        <f>P_R[[#This Row],[33+]]-P_R[[#This Row],[34+]]</f>
        <v>0</v>
      </c>
      <c r="BX162" s="5">
        <f>P_R[[#This Row],[34+]]-P_R[[#This Row],[35+]]</f>
        <v>0</v>
      </c>
      <c r="BY162" s="5">
        <f>P_R[[#This Row],[35+]]-P_R[[#This Row],[36+]]</f>
        <v>0</v>
      </c>
      <c r="BZ162" s="5">
        <f>P_R[[#This Row],[36+]]-P_R[[#This Row],[37+]]</f>
        <v>0</v>
      </c>
      <c r="CA162" s="5">
        <f>P_R[[#This Row],[37+]]-P_R[[#This Row],[38+]]</f>
        <v>0</v>
      </c>
      <c r="CB162" s="5">
        <f>P_R[[#This Row],[38+]]-P_R[[#This Row],[39+]]</f>
        <v>0</v>
      </c>
      <c r="CC162" s="5">
        <f>P_R[[#This Row],[39+]]-P_R[[#This Row],[40+]]</f>
        <v>0</v>
      </c>
      <c r="CD162" s="5">
        <f>P_R[[#This Row],[40+]]-P_R[[#This Row],[41+]]</f>
        <v>0</v>
      </c>
      <c r="CE162" s="5">
        <f>P_R[[#This Row],[41+]]-P_R[[#This Row],[42+]]</f>
        <v>0</v>
      </c>
      <c r="CF162" s="5">
        <f>P_R[[#This Row],[42+]]-P_R[[#This Row],[43+]]</f>
        <v>0</v>
      </c>
      <c r="CG162" s="5">
        <f>P_R[[#This Row],[43+]]-P_R[[#This Row],[44+]]</f>
        <v>0</v>
      </c>
      <c r="CH162" s="5">
        <f>P_R[[#This Row],[44+]]-P_R[[#This Row],[45+]]</f>
        <v>0</v>
      </c>
      <c r="CI162" s="5">
        <f>P_R[[#This Row],[45+]]-P_R[[#This Row],[46+]]</f>
        <v>0</v>
      </c>
      <c r="CJ162" s="5">
        <f>P_R[[#This Row],[46+]]-P_R[[#This Row],[47+]]</f>
        <v>0</v>
      </c>
      <c r="CK162" s="5">
        <f>P_R[[#This Row],[47+]]-P_R[[#This Row],[48+]]</f>
        <v>0</v>
      </c>
      <c r="CL162" s="5">
        <f>P_R[[#This Row],[48+]]-P_R[[#This Row],[49+]]</f>
        <v>0</v>
      </c>
    </row>
    <row r="163" spans="1:90" x14ac:dyDescent="0.25">
      <c r="A163" s="10">
        <v>22400794</v>
      </c>
      <c r="B163" t="s">
        <v>79</v>
      </c>
      <c r="C163" t="s">
        <v>164</v>
      </c>
      <c r="D163" s="11">
        <v>0.875</v>
      </c>
      <c r="E163" s="9" t="str">
        <f>HYPERLINK("https://www.nba.com/stats/player/1627750/boxscores-traditional", "Jamal Murray")</f>
        <v>Jamal Murray</v>
      </c>
      <c r="F163">
        <v>29.6</v>
      </c>
      <c r="G163" s="4">
        <v>16.242999999999999</v>
      </c>
      <c r="H163" s="3">
        <v>0.90824000000000005</v>
      </c>
      <c r="I163" s="3">
        <v>0.89795999999999998</v>
      </c>
      <c r="J163" s="3">
        <v>0.88685999999999998</v>
      </c>
      <c r="K163" s="3">
        <v>0.87492999999999999</v>
      </c>
      <c r="L163" s="3">
        <v>0.85992999999999997</v>
      </c>
      <c r="M163" s="3">
        <v>0.84614</v>
      </c>
      <c r="N163" s="3">
        <v>0.83147000000000004</v>
      </c>
      <c r="O163" s="3">
        <v>0.81594</v>
      </c>
      <c r="P163" s="3">
        <v>0.79954999999999998</v>
      </c>
      <c r="Q163" s="3">
        <v>0.7823</v>
      </c>
      <c r="R163" s="3">
        <v>0.76114999999999999</v>
      </c>
      <c r="S163" s="3">
        <v>0.74214999999999998</v>
      </c>
      <c r="T163" s="3">
        <v>0.72240000000000004</v>
      </c>
      <c r="U163" s="3">
        <v>0.70194000000000001</v>
      </c>
      <c r="V163" s="3">
        <v>0.68081999999999998</v>
      </c>
      <c r="W163" s="3">
        <v>0.65910000000000002</v>
      </c>
      <c r="X163" s="3">
        <v>0.63307000000000002</v>
      </c>
      <c r="Y163" s="3">
        <v>0.61026000000000002</v>
      </c>
      <c r="Z163" s="3">
        <v>0.58706000000000003</v>
      </c>
      <c r="AA163" s="3">
        <v>0.56355999999999995</v>
      </c>
      <c r="AB163" s="3">
        <v>0.53983000000000003</v>
      </c>
      <c r="AC163" s="3">
        <v>0.51595000000000002</v>
      </c>
      <c r="AD163" s="3">
        <v>0.49202000000000001</v>
      </c>
      <c r="AE163" s="3">
        <v>0.46414</v>
      </c>
      <c r="AF163" s="3">
        <v>0.44037999999999999</v>
      </c>
      <c r="AG163" s="3">
        <v>0.41682999999999998</v>
      </c>
      <c r="AH163" s="3">
        <v>0.39357999999999999</v>
      </c>
      <c r="AI163" s="3">
        <v>0.37069999999999997</v>
      </c>
      <c r="AJ163" s="3">
        <v>0.34827000000000002</v>
      </c>
      <c r="AK163" s="3">
        <v>0.32275999999999999</v>
      </c>
      <c r="AL163" s="3">
        <v>0.30153000000000002</v>
      </c>
      <c r="AM163" s="3">
        <v>0.28095999999999999</v>
      </c>
      <c r="AN163" s="3">
        <v>0.26108999999999999</v>
      </c>
      <c r="AO163" s="3">
        <v>0.24196000000000001</v>
      </c>
      <c r="AP163" s="3">
        <v>0.22363</v>
      </c>
      <c r="AQ163" s="3">
        <v>0.20610999999999999</v>
      </c>
      <c r="AR163" s="3">
        <v>0.18673000000000001</v>
      </c>
      <c r="AS163" s="3">
        <v>0.17105999999999999</v>
      </c>
      <c r="AT163" s="3">
        <v>0.15625</v>
      </c>
      <c r="AU163" s="3">
        <v>0.14230999999999999</v>
      </c>
      <c r="AV163" s="3">
        <v>0.12923999999999999</v>
      </c>
      <c r="AW163" s="3">
        <v>0.11702</v>
      </c>
      <c r="AX163" s="5">
        <f>P_R[[#This Row],[8+]]-P_R[[#This Row],[9+]]</f>
        <v>1.0280000000000067E-2</v>
      </c>
      <c r="AY163" s="5">
        <f>P_R[[#This Row],[9+]]-P_R[[#This Row],[10+]]</f>
        <v>1.1099999999999999E-2</v>
      </c>
      <c r="AZ163" s="5">
        <f>P_R[[#This Row],[10+]]-P_R[[#This Row],[11+]]</f>
        <v>1.1929999999999996E-2</v>
      </c>
      <c r="BA163" s="5">
        <f>P_R[[#This Row],[11+]]-P_R[[#This Row],[12+]]</f>
        <v>1.5000000000000013E-2</v>
      </c>
      <c r="BB163" s="5">
        <f>P_R[[#This Row],[12+]]-P_R[[#This Row],[13+]]</f>
        <v>1.3789999999999969E-2</v>
      </c>
      <c r="BC163" s="5">
        <f>P_R[[#This Row],[13+]]-P_R[[#This Row],[14+]]</f>
        <v>1.4669999999999961E-2</v>
      </c>
      <c r="BD163" s="5">
        <f>P_R[[#This Row],[14+]]-P_R[[#This Row],[15+]]</f>
        <v>1.5530000000000044E-2</v>
      </c>
      <c r="BE163" s="5">
        <f>P_R[[#This Row],[15+]]-P_R[[#This Row],[16+]]</f>
        <v>1.6390000000000016E-2</v>
      </c>
      <c r="BF163" s="5">
        <f>P_R[[#This Row],[16+]]-P_R[[#This Row],[17+]]</f>
        <v>1.7249999999999988E-2</v>
      </c>
      <c r="BG163" s="5">
        <f>P_R[[#This Row],[17+]]-P_R[[#This Row],[18+]]</f>
        <v>2.1150000000000002E-2</v>
      </c>
      <c r="BH163" s="5">
        <f>P_R[[#This Row],[18+]]-P_R[[#This Row],[19+]]</f>
        <v>1.9000000000000017E-2</v>
      </c>
      <c r="BI163" s="5">
        <f>P_R[[#This Row],[19+]]-P_R[[#This Row],[20+]]</f>
        <v>1.9749999999999934E-2</v>
      </c>
      <c r="BJ163" s="5">
        <f>P_R[[#This Row],[20+]]-P_R[[#This Row],[21+]]</f>
        <v>2.0460000000000034E-2</v>
      </c>
      <c r="BK163" s="5">
        <f>P_R[[#This Row],[21+]]-P_R[[#This Row],[22+]]</f>
        <v>2.1120000000000028E-2</v>
      </c>
      <c r="BL163" s="5">
        <f>P_R[[#This Row],[22+]]-P_R[[#This Row],[23+]]</f>
        <v>2.1719999999999962E-2</v>
      </c>
      <c r="BM163" s="5">
        <f>P_R[[#This Row],[23+]]-P_R[[#This Row],[24+]]</f>
        <v>2.6029999999999998E-2</v>
      </c>
      <c r="BN163" s="5">
        <f>P_R[[#This Row],[24+]]-P_R[[#This Row],[25+]]</f>
        <v>2.2809999999999997E-2</v>
      </c>
      <c r="BO163" s="5">
        <f>P_R[[#This Row],[25+]]-P_R[[#This Row],[26+]]</f>
        <v>2.3199999999999998E-2</v>
      </c>
      <c r="BP163" s="5">
        <f>P_R[[#This Row],[26+]]-P_R[[#This Row],[27+]]</f>
        <v>2.3500000000000076E-2</v>
      </c>
      <c r="BQ163" s="5">
        <f>P_R[[#This Row],[27+]]-P_R[[#This Row],[28+]]</f>
        <v>2.3729999999999918E-2</v>
      </c>
      <c r="BR163" s="5">
        <f>P_R[[#This Row],[28+]]-P_R[[#This Row],[29+]]</f>
        <v>2.3880000000000012E-2</v>
      </c>
      <c r="BS163" s="5">
        <f>P_R[[#This Row],[29+]]-P_R[[#This Row],[30+]]</f>
        <v>2.3930000000000007E-2</v>
      </c>
      <c r="BT163" s="5">
        <f>P_R[[#This Row],[30+]]-P_R[[#This Row],[31+]]</f>
        <v>2.7880000000000016E-2</v>
      </c>
      <c r="BU163" s="5">
        <f>P_R[[#This Row],[31+]]-P_R[[#This Row],[32+]]</f>
        <v>2.3760000000000003E-2</v>
      </c>
      <c r="BV163" s="5">
        <f>P_R[[#This Row],[32+]]-P_R[[#This Row],[33+]]</f>
        <v>2.3550000000000015E-2</v>
      </c>
      <c r="BW163" s="5">
        <f>P_R[[#This Row],[33+]]-P_R[[#This Row],[34+]]</f>
        <v>2.3249999999999993E-2</v>
      </c>
      <c r="BX163" s="5">
        <f>P_R[[#This Row],[34+]]-P_R[[#This Row],[35+]]</f>
        <v>2.2880000000000011E-2</v>
      </c>
      <c r="BY163" s="5">
        <f>P_R[[#This Row],[35+]]-P_R[[#This Row],[36+]]</f>
        <v>2.242999999999995E-2</v>
      </c>
      <c r="BZ163" s="5">
        <f>P_R[[#This Row],[36+]]-P_R[[#This Row],[37+]]</f>
        <v>2.5510000000000033E-2</v>
      </c>
      <c r="CA163" s="5">
        <f>P_R[[#This Row],[37+]]-P_R[[#This Row],[38+]]</f>
        <v>2.1229999999999971E-2</v>
      </c>
      <c r="CB163" s="5">
        <f>P_R[[#This Row],[38+]]-P_R[[#This Row],[39+]]</f>
        <v>2.0570000000000033E-2</v>
      </c>
      <c r="CC163" s="5">
        <f>P_R[[#This Row],[39+]]-P_R[[#This Row],[40+]]</f>
        <v>1.9869999999999999E-2</v>
      </c>
      <c r="CD163" s="5">
        <f>P_R[[#This Row],[40+]]-P_R[[#This Row],[41+]]</f>
        <v>1.912999999999998E-2</v>
      </c>
      <c r="CE163" s="5">
        <f>P_R[[#This Row],[41+]]-P_R[[#This Row],[42+]]</f>
        <v>1.8330000000000013E-2</v>
      </c>
      <c r="CF163" s="5">
        <f>P_R[[#This Row],[42+]]-P_R[[#This Row],[43+]]</f>
        <v>1.7520000000000008E-2</v>
      </c>
      <c r="CG163" s="5">
        <f>P_R[[#This Row],[43+]]-P_R[[#This Row],[44+]]</f>
        <v>1.9379999999999981E-2</v>
      </c>
      <c r="CH163" s="5">
        <f>P_R[[#This Row],[44+]]-P_R[[#This Row],[45+]]</f>
        <v>1.5670000000000017E-2</v>
      </c>
      <c r="CI163" s="5">
        <f>P_R[[#This Row],[45+]]-P_R[[#This Row],[46+]]</f>
        <v>1.480999999999999E-2</v>
      </c>
      <c r="CJ163" s="5">
        <f>P_R[[#This Row],[46+]]-P_R[[#This Row],[47+]]</f>
        <v>1.3940000000000008E-2</v>
      </c>
      <c r="CK163" s="5">
        <f>P_R[[#This Row],[47+]]-P_R[[#This Row],[48+]]</f>
        <v>1.3069999999999998E-2</v>
      </c>
      <c r="CL163" s="5">
        <f>P_R[[#This Row],[48+]]-P_R[[#This Row],[49+]]</f>
        <v>1.2219999999999995E-2</v>
      </c>
    </row>
    <row r="164" spans="1:90" x14ac:dyDescent="0.25">
      <c r="A164" s="10">
        <v>22400794</v>
      </c>
      <c r="B164" t="s">
        <v>79</v>
      </c>
      <c r="C164" t="s">
        <v>164</v>
      </c>
      <c r="D164" s="11">
        <v>0.875</v>
      </c>
      <c r="E164" s="9" t="str">
        <f>HYPERLINK("https://www.nba.com/stats/player/201566/boxscores-traditional", "Russell Westbrook")</f>
        <v>Russell Westbrook</v>
      </c>
      <c r="F164">
        <v>18.2</v>
      </c>
      <c r="G164" s="4">
        <v>8.0350000000000001</v>
      </c>
      <c r="H164" s="3">
        <v>0.89795999999999998</v>
      </c>
      <c r="I164" s="3">
        <v>0.87285999999999997</v>
      </c>
      <c r="J164" s="3">
        <v>0.84614</v>
      </c>
      <c r="K164" s="3">
        <v>0.81594</v>
      </c>
      <c r="L164" s="3">
        <v>0.77934999999999999</v>
      </c>
      <c r="M164" s="3">
        <v>0.74214999999999998</v>
      </c>
      <c r="N164" s="3">
        <v>0.69847000000000004</v>
      </c>
      <c r="O164" s="3">
        <v>0.65542</v>
      </c>
      <c r="P164" s="3">
        <v>0.60641999999999996</v>
      </c>
      <c r="Q164" s="3">
        <v>0.55962000000000001</v>
      </c>
      <c r="R164" s="3">
        <v>0.50797999999999999</v>
      </c>
      <c r="S164" s="3">
        <v>0.46017000000000002</v>
      </c>
      <c r="T164" s="3">
        <v>0.41293999999999997</v>
      </c>
      <c r="U164" s="3">
        <v>0.36316999999999999</v>
      </c>
      <c r="V164" s="3">
        <v>0.31918000000000002</v>
      </c>
      <c r="W164" s="3">
        <v>0.27424999999999999</v>
      </c>
      <c r="X164" s="3">
        <v>0.23576</v>
      </c>
      <c r="Y164" s="3">
        <v>0.19766</v>
      </c>
      <c r="Z164" s="3">
        <v>0.16602</v>
      </c>
      <c r="AA164" s="3">
        <v>0.13567000000000001</v>
      </c>
      <c r="AB164" s="3">
        <v>0.11123</v>
      </c>
      <c r="AC164" s="3">
        <v>9.0120000000000006E-2</v>
      </c>
      <c r="AD164" s="3">
        <v>7.0779999999999996E-2</v>
      </c>
      <c r="AE164" s="3">
        <v>5.5919999999999997E-2</v>
      </c>
      <c r="AF164" s="3">
        <v>4.2720000000000001E-2</v>
      </c>
      <c r="AG164" s="3">
        <v>3.288E-2</v>
      </c>
      <c r="AH164" s="3">
        <v>2.4420000000000001E-2</v>
      </c>
      <c r="AI164" s="3">
        <v>1.831E-2</v>
      </c>
      <c r="AJ164" s="3">
        <v>1.321E-2</v>
      </c>
      <c r="AK164" s="3">
        <v>9.6399999999999993E-3</v>
      </c>
      <c r="AL164" s="3">
        <v>6.9499999999999996E-3</v>
      </c>
      <c r="AM164" s="3">
        <v>4.7999999999999996E-3</v>
      </c>
      <c r="AN164" s="3">
        <v>3.3600000000000001E-3</v>
      </c>
      <c r="AO164" s="3">
        <v>2.2599999999999999E-3</v>
      </c>
      <c r="AP164" s="3">
        <v>1.5399999999999999E-3</v>
      </c>
      <c r="AQ164" s="3">
        <v>1E-3</v>
      </c>
      <c r="AR164" s="3">
        <v>6.6E-4</v>
      </c>
      <c r="AS164" s="3">
        <v>4.2000000000000002E-4</v>
      </c>
      <c r="AT164" s="3">
        <v>2.7E-4</v>
      </c>
      <c r="AU164" s="3">
        <v>1.7000000000000001E-4</v>
      </c>
      <c r="AV164" s="3">
        <v>1E-4</v>
      </c>
      <c r="AW164" s="3">
        <v>6.0000000000000002E-5</v>
      </c>
      <c r="AX164" s="5">
        <f>P_R[[#This Row],[8+]]-P_R[[#This Row],[9+]]</f>
        <v>2.5100000000000011E-2</v>
      </c>
      <c r="AY164" s="5">
        <f>P_R[[#This Row],[9+]]-P_R[[#This Row],[10+]]</f>
        <v>2.6719999999999966E-2</v>
      </c>
      <c r="AZ164" s="5">
        <f>P_R[[#This Row],[10+]]-P_R[[#This Row],[11+]]</f>
        <v>3.0200000000000005E-2</v>
      </c>
      <c r="BA164" s="5">
        <f>P_R[[#This Row],[11+]]-P_R[[#This Row],[12+]]</f>
        <v>3.6590000000000011E-2</v>
      </c>
      <c r="BB164" s="5">
        <f>P_R[[#This Row],[12+]]-P_R[[#This Row],[13+]]</f>
        <v>3.7200000000000011E-2</v>
      </c>
      <c r="BC164" s="5">
        <f>P_R[[#This Row],[13+]]-P_R[[#This Row],[14+]]</f>
        <v>4.3679999999999941E-2</v>
      </c>
      <c r="BD164" s="5">
        <f>P_R[[#This Row],[14+]]-P_R[[#This Row],[15+]]</f>
        <v>4.3050000000000033E-2</v>
      </c>
      <c r="BE164" s="5">
        <f>P_R[[#This Row],[15+]]-P_R[[#This Row],[16+]]</f>
        <v>4.9000000000000044E-2</v>
      </c>
      <c r="BF164" s="5">
        <f>P_R[[#This Row],[16+]]-P_R[[#This Row],[17+]]</f>
        <v>4.6799999999999953E-2</v>
      </c>
      <c r="BG164" s="5">
        <f>P_R[[#This Row],[17+]]-P_R[[#This Row],[18+]]</f>
        <v>5.1640000000000019E-2</v>
      </c>
      <c r="BH164" s="5">
        <f>P_R[[#This Row],[18+]]-P_R[[#This Row],[19+]]</f>
        <v>4.7809999999999964E-2</v>
      </c>
      <c r="BI164" s="5">
        <f>P_R[[#This Row],[19+]]-P_R[[#This Row],[20+]]</f>
        <v>4.723000000000005E-2</v>
      </c>
      <c r="BJ164" s="5">
        <f>P_R[[#This Row],[20+]]-P_R[[#This Row],[21+]]</f>
        <v>4.9769999999999981E-2</v>
      </c>
      <c r="BK164" s="5">
        <f>P_R[[#This Row],[21+]]-P_R[[#This Row],[22+]]</f>
        <v>4.3989999999999974E-2</v>
      </c>
      <c r="BL164" s="5">
        <f>P_R[[#This Row],[22+]]-P_R[[#This Row],[23+]]</f>
        <v>4.4930000000000025E-2</v>
      </c>
      <c r="BM164" s="5">
        <f>P_R[[#This Row],[23+]]-P_R[[#This Row],[24+]]</f>
        <v>3.8489999999999996E-2</v>
      </c>
      <c r="BN164" s="5">
        <f>P_R[[#This Row],[24+]]-P_R[[#This Row],[25+]]</f>
        <v>3.8099999999999995E-2</v>
      </c>
      <c r="BO164" s="5">
        <f>P_R[[#This Row],[25+]]-P_R[[#This Row],[26+]]</f>
        <v>3.1640000000000001E-2</v>
      </c>
      <c r="BP164" s="5">
        <f>P_R[[#This Row],[26+]]-P_R[[#This Row],[27+]]</f>
        <v>3.0349999999999988E-2</v>
      </c>
      <c r="BQ164" s="5">
        <f>P_R[[#This Row],[27+]]-P_R[[#This Row],[28+]]</f>
        <v>2.4440000000000017E-2</v>
      </c>
      <c r="BR164" s="5">
        <f>P_R[[#This Row],[28+]]-P_R[[#This Row],[29+]]</f>
        <v>2.110999999999999E-2</v>
      </c>
      <c r="BS164" s="5">
        <f>P_R[[#This Row],[29+]]-P_R[[#This Row],[30+]]</f>
        <v>1.934000000000001E-2</v>
      </c>
      <c r="BT164" s="5">
        <f>P_R[[#This Row],[30+]]-P_R[[#This Row],[31+]]</f>
        <v>1.4859999999999998E-2</v>
      </c>
      <c r="BU164" s="5">
        <f>P_R[[#This Row],[31+]]-P_R[[#This Row],[32+]]</f>
        <v>1.3199999999999996E-2</v>
      </c>
      <c r="BV164" s="5">
        <f>P_R[[#This Row],[32+]]-P_R[[#This Row],[33+]]</f>
        <v>9.8400000000000015E-3</v>
      </c>
      <c r="BW164" s="5">
        <f>P_R[[#This Row],[33+]]-P_R[[#This Row],[34+]]</f>
        <v>8.4599999999999988E-3</v>
      </c>
      <c r="BX164" s="5">
        <f>P_R[[#This Row],[34+]]-P_R[[#This Row],[35+]]</f>
        <v>6.1100000000000008E-3</v>
      </c>
      <c r="BY164" s="5">
        <f>P_R[[#This Row],[35+]]-P_R[[#This Row],[36+]]</f>
        <v>5.1000000000000004E-3</v>
      </c>
      <c r="BZ164" s="5">
        <f>P_R[[#This Row],[36+]]-P_R[[#This Row],[37+]]</f>
        <v>3.5700000000000003E-3</v>
      </c>
      <c r="CA164" s="5">
        <f>P_R[[#This Row],[37+]]-P_R[[#This Row],[38+]]</f>
        <v>2.6899999999999997E-3</v>
      </c>
      <c r="CB164" s="5">
        <f>P_R[[#This Row],[38+]]-P_R[[#This Row],[39+]]</f>
        <v>2.15E-3</v>
      </c>
      <c r="CC164" s="5">
        <f>P_R[[#This Row],[39+]]-P_R[[#This Row],[40+]]</f>
        <v>1.4399999999999994E-3</v>
      </c>
      <c r="CD164" s="5">
        <f>P_R[[#This Row],[40+]]-P_R[[#This Row],[41+]]</f>
        <v>1.1000000000000003E-3</v>
      </c>
      <c r="CE164" s="5">
        <f>P_R[[#This Row],[41+]]-P_R[[#This Row],[42+]]</f>
        <v>7.1999999999999994E-4</v>
      </c>
      <c r="CF164" s="5">
        <f>P_R[[#This Row],[42+]]-P_R[[#This Row],[43+]]</f>
        <v>5.399999999999999E-4</v>
      </c>
      <c r="CG164" s="5">
        <f>P_R[[#This Row],[43+]]-P_R[[#This Row],[44+]]</f>
        <v>3.4000000000000002E-4</v>
      </c>
      <c r="CH164" s="5">
        <f>P_R[[#This Row],[44+]]-P_R[[#This Row],[45+]]</f>
        <v>2.3999999999999998E-4</v>
      </c>
      <c r="CI164" s="5">
        <f>P_R[[#This Row],[45+]]-P_R[[#This Row],[46+]]</f>
        <v>1.5000000000000001E-4</v>
      </c>
      <c r="CJ164" s="5">
        <f>P_R[[#This Row],[46+]]-P_R[[#This Row],[47+]]</f>
        <v>9.9999999999999991E-5</v>
      </c>
      <c r="CK164" s="5">
        <f>P_R[[#This Row],[47+]]-P_R[[#This Row],[48+]]</f>
        <v>7.0000000000000007E-5</v>
      </c>
      <c r="CL164" s="5">
        <f>P_R[[#This Row],[48+]]-P_R[[#This Row],[49+]]</f>
        <v>4.0000000000000003E-5</v>
      </c>
    </row>
    <row r="165" spans="1:90" x14ac:dyDescent="0.25">
      <c r="A165" s="10">
        <v>22400794</v>
      </c>
      <c r="B165" t="s">
        <v>79</v>
      </c>
      <c r="C165" t="s">
        <v>164</v>
      </c>
      <c r="D165" s="11">
        <v>0.875</v>
      </c>
      <c r="E165" s="9" t="str">
        <f>HYPERLINK("https://www.nba.com/stats/player/1631124/boxscores-traditional", "Julian Strawther")</f>
        <v>Julian Strawther</v>
      </c>
      <c r="F165">
        <v>15.8</v>
      </c>
      <c r="G165" s="4">
        <v>6.8819999999999997</v>
      </c>
      <c r="H165" s="3">
        <v>0.87075999999999998</v>
      </c>
      <c r="I165" s="3">
        <v>0.83891000000000004</v>
      </c>
      <c r="J165" s="3">
        <v>0.79954999999999998</v>
      </c>
      <c r="K165" s="3">
        <v>0.75804000000000005</v>
      </c>
      <c r="L165" s="3">
        <v>0.70884000000000003</v>
      </c>
      <c r="M165" s="3">
        <v>0.65910000000000002</v>
      </c>
      <c r="N165" s="3">
        <v>0.60257000000000005</v>
      </c>
      <c r="O165" s="3">
        <v>0.54776000000000002</v>
      </c>
      <c r="P165" s="3">
        <v>0.48803000000000002</v>
      </c>
      <c r="Q165" s="3">
        <v>0.43251000000000001</v>
      </c>
      <c r="R165" s="3">
        <v>0.37447999999999998</v>
      </c>
      <c r="S165" s="3">
        <v>0.32275999999999999</v>
      </c>
      <c r="T165" s="3">
        <v>0.27093</v>
      </c>
      <c r="U165" s="3">
        <v>0.22363</v>
      </c>
      <c r="V165" s="3">
        <v>0.18406</v>
      </c>
      <c r="W165" s="3">
        <v>0.14685999999999999</v>
      </c>
      <c r="X165" s="3">
        <v>0.11702</v>
      </c>
      <c r="Y165" s="3">
        <v>9.0120000000000006E-2</v>
      </c>
      <c r="Z165" s="3">
        <v>6.9440000000000002E-2</v>
      </c>
      <c r="AA165" s="3">
        <v>5.1549999999999999E-2</v>
      </c>
      <c r="AB165" s="3">
        <v>3.8359999999999998E-2</v>
      </c>
      <c r="AC165" s="3">
        <v>2.743E-2</v>
      </c>
      <c r="AD165" s="3">
        <v>1.9699999999999999E-2</v>
      </c>
      <c r="AE165" s="3">
        <v>1.355E-2</v>
      </c>
      <c r="AF165" s="3">
        <v>9.3900000000000008E-3</v>
      </c>
      <c r="AG165" s="3">
        <v>6.2100000000000002E-3</v>
      </c>
      <c r="AH165" s="3">
        <v>4.15E-3</v>
      </c>
      <c r="AI165" s="3">
        <v>2.64E-3</v>
      </c>
      <c r="AJ165" s="3">
        <v>1.64E-3</v>
      </c>
      <c r="AK165" s="3">
        <v>1.0399999999999999E-3</v>
      </c>
      <c r="AL165" s="3">
        <v>6.2E-4</v>
      </c>
      <c r="AM165" s="3">
        <v>3.8000000000000002E-4</v>
      </c>
      <c r="AN165" s="3">
        <v>2.2000000000000001E-4</v>
      </c>
      <c r="AO165" s="3">
        <v>1.2999999999999999E-4</v>
      </c>
      <c r="AP165" s="3">
        <v>6.9999999999999994E-5</v>
      </c>
      <c r="AQ165" s="3">
        <v>4.0000000000000003E-5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P_R[[#This Row],[8+]]-P_R[[#This Row],[9+]]</f>
        <v>3.1849999999999934E-2</v>
      </c>
      <c r="AY165" s="5">
        <f>P_R[[#This Row],[9+]]-P_R[[#This Row],[10+]]</f>
        <v>3.9360000000000062E-2</v>
      </c>
      <c r="AZ165" s="5">
        <f>P_R[[#This Row],[10+]]-P_R[[#This Row],[11+]]</f>
        <v>4.1509999999999936E-2</v>
      </c>
      <c r="BA165" s="5">
        <f>P_R[[#This Row],[11+]]-P_R[[#This Row],[12+]]</f>
        <v>4.9200000000000021E-2</v>
      </c>
      <c r="BB165" s="5">
        <f>P_R[[#This Row],[12+]]-P_R[[#This Row],[13+]]</f>
        <v>4.9740000000000006E-2</v>
      </c>
      <c r="BC165" s="5">
        <f>P_R[[#This Row],[13+]]-P_R[[#This Row],[14+]]</f>
        <v>5.6529999999999969E-2</v>
      </c>
      <c r="BD165" s="5">
        <f>P_R[[#This Row],[14+]]-P_R[[#This Row],[15+]]</f>
        <v>5.4810000000000025E-2</v>
      </c>
      <c r="BE165" s="5">
        <f>P_R[[#This Row],[15+]]-P_R[[#This Row],[16+]]</f>
        <v>5.9730000000000005E-2</v>
      </c>
      <c r="BF165" s="5">
        <f>P_R[[#This Row],[16+]]-P_R[[#This Row],[17+]]</f>
        <v>5.5520000000000014E-2</v>
      </c>
      <c r="BG165" s="5">
        <f>P_R[[#This Row],[17+]]-P_R[[#This Row],[18+]]</f>
        <v>5.8030000000000026E-2</v>
      </c>
      <c r="BH165" s="5">
        <f>P_R[[#This Row],[18+]]-P_R[[#This Row],[19+]]</f>
        <v>5.1719999999999988E-2</v>
      </c>
      <c r="BI165" s="5">
        <f>P_R[[#This Row],[19+]]-P_R[[#This Row],[20+]]</f>
        <v>5.1829999999999987E-2</v>
      </c>
      <c r="BJ165" s="5">
        <f>P_R[[#This Row],[20+]]-P_R[[#This Row],[21+]]</f>
        <v>4.7300000000000009E-2</v>
      </c>
      <c r="BK165" s="5">
        <f>P_R[[#This Row],[21+]]-P_R[[#This Row],[22+]]</f>
        <v>3.9569999999999994E-2</v>
      </c>
      <c r="BL165" s="5">
        <f>P_R[[#This Row],[22+]]-P_R[[#This Row],[23+]]</f>
        <v>3.7200000000000011E-2</v>
      </c>
      <c r="BM165" s="5">
        <f>P_R[[#This Row],[23+]]-P_R[[#This Row],[24+]]</f>
        <v>2.9839999999999992E-2</v>
      </c>
      <c r="BN165" s="5">
        <f>P_R[[#This Row],[24+]]-P_R[[#This Row],[25+]]</f>
        <v>2.6899999999999993E-2</v>
      </c>
      <c r="BO165" s="5">
        <f>P_R[[#This Row],[25+]]-P_R[[#This Row],[26+]]</f>
        <v>2.0680000000000004E-2</v>
      </c>
      <c r="BP165" s="5">
        <f>P_R[[#This Row],[26+]]-P_R[[#This Row],[27+]]</f>
        <v>1.7890000000000003E-2</v>
      </c>
      <c r="BQ165" s="5">
        <f>P_R[[#This Row],[27+]]-P_R[[#This Row],[28+]]</f>
        <v>1.319E-2</v>
      </c>
      <c r="BR165" s="5">
        <f>P_R[[#This Row],[28+]]-P_R[[#This Row],[29+]]</f>
        <v>1.0929999999999999E-2</v>
      </c>
      <c r="BS165" s="5">
        <f>P_R[[#This Row],[29+]]-P_R[[#This Row],[30+]]</f>
        <v>7.7300000000000008E-3</v>
      </c>
      <c r="BT165" s="5">
        <f>P_R[[#This Row],[30+]]-P_R[[#This Row],[31+]]</f>
        <v>6.1499999999999992E-3</v>
      </c>
      <c r="BU165" s="5">
        <f>P_R[[#This Row],[31+]]-P_R[[#This Row],[32+]]</f>
        <v>4.1599999999999988E-3</v>
      </c>
      <c r="BV165" s="5">
        <f>P_R[[#This Row],[32+]]-P_R[[#This Row],[33+]]</f>
        <v>3.1800000000000005E-3</v>
      </c>
      <c r="BW165" s="5">
        <f>P_R[[#This Row],[33+]]-P_R[[#This Row],[34+]]</f>
        <v>2.0600000000000002E-3</v>
      </c>
      <c r="BX165" s="5">
        <f>P_R[[#This Row],[34+]]-P_R[[#This Row],[35+]]</f>
        <v>1.5100000000000001E-3</v>
      </c>
      <c r="BY165" s="5">
        <f>P_R[[#This Row],[35+]]-P_R[[#This Row],[36+]]</f>
        <v>1E-3</v>
      </c>
      <c r="BZ165" s="5">
        <f>P_R[[#This Row],[36+]]-P_R[[#This Row],[37+]]</f>
        <v>6.0000000000000006E-4</v>
      </c>
      <c r="CA165" s="5">
        <f>P_R[[#This Row],[37+]]-P_R[[#This Row],[38+]]</f>
        <v>4.1999999999999991E-4</v>
      </c>
      <c r="CB165" s="5">
        <f>P_R[[#This Row],[38+]]-P_R[[#This Row],[39+]]</f>
        <v>2.3999999999999998E-4</v>
      </c>
      <c r="CC165" s="5">
        <f>P_R[[#This Row],[39+]]-P_R[[#This Row],[40+]]</f>
        <v>1.6000000000000001E-4</v>
      </c>
      <c r="CD165" s="5">
        <f>P_R[[#This Row],[40+]]-P_R[[#This Row],[41+]]</f>
        <v>9.0000000000000019E-5</v>
      </c>
      <c r="CE165" s="5">
        <f>P_R[[#This Row],[41+]]-P_R[[#This Row],[42+]]</f>
        <v>5.9999999999999995E-5</v>
      </c>
      <c r="CF165" s="5">
        <f>P_R[[#This Row],[42+]]-P_R[[#This Row],[43+]]</f>
        <v>2.9999999999999991E-5</v>
      </c>
      <c r="CG165" s="5">
        <f>P_R[[#This Row],[43+]]-P_R[[#This Row],[44+]]</f>
        <v>4.0000000000000003E-5</v>
      </c>
      <c r="CH165" s="5">
        <f>P_R[[#This Row],[44+]]-P_R[[#This Row],[45+]]</f>
        <v>0</v>
      </c>
      <c r="CI165" s="5">
        <f>P_R[[#This Row],[45+]]-P_R[[#This Row],[46+]]</f>
        <v>0</v>
      </c>
      <c r="CJ165" s="5">
        <f>P_R[[#This Row],[46+]]-P_R[[#This Row],[47+]]</f>
        <v>0</v>
      </c>
      <c r="CK165" s="5">
        <f>P_R[[#This Row],[47+]]-P_R[[#This Row],[48+]]</f>
        <v>0</v>
      </c>
      <c r="CL165" s="5">
        <f>P_R[[#This Row],[48+]]-P_R[[#This Row],[49+]]</f>
        <v>0</v>
      </c>
    </row>
    <row r="166" spans="1:90" x14ac:dyDescent="0.25">
      <c r="A166" s="10">
        <v>22400794</v>
      </c>
      <c r="B166" t="s">
        <v>79</v>
      </c>
      <c r="C166" t="s">
        <v>164</v>
      </c>
      <c r="D166" s="11">
        <v>0.875</v>
      </c>
      <c r="E166" s="9" t="str">
        <f>HYPERLINK("https://www.nba.com/stats/player/1630192/boxscores-traditional", "Zeke Nnaji")</f>
        <v>Zeke Nnaji</v>
      </c>
      <c r="F166">
        <v>12.8</v>
      </c>
      <c r="G166" s="4">
        <v>4.915</v>
      </c>
      <c r="H166" s="3">
        <v>0.83645999999999998</v>
      </c>
      <c r="I166" s="3">
        <v>0.77934999999999999</v>
      </c>
      <c r="J166" s="3">
        <v>0.71565999999999996</v>
      </c>
      <c r="K166" s="3">
        <v>0.64431000000000005</v>
      </c>
      <c r="L166" s="3">
        <v>0.56355999999999995</v>
      </c>
      <c r="M166" s="3">
        <v>0.48404999999999998</v>
      </c>
      <c r="N166" s="3">
        <v>0.40516999999999997</v>
      </c>
      <c r="O166" s="3">
        <v>0.32635999999999998</v>
      </c>
      <c r="P166" s="3">
        <v>0.25785000000000002</v>
      </c>
      <c r="Q166" s="3">
        <v>0.19766</v>
      </c>
      <c r="R166" s="3">
        <v>0.14457</v>
      </c>
      <c r="S166" s="3">
        <v>0.10383000000000001</v>
      </c>
      <c r="T166" s="3">
        <v>7.2150000000000006E-2</v>
      </c>
      <c r="U166" s="3">
        <v>4.7460000000000002E-2</v>
      </c>
      <c r="V166" s="3">
        <v>3.074E-2</v>
      </c>
      <c r="W166" s="3">
        <v>1.8759999999999999E-2</v>
      </c>
      <c r="X166" s="3">
        <v>1.1299999999999999E-2</v>
      </c>
      <c r="Y166" s="3">
        <v>6.5700000000000003E-3</v>
      </c>
      <c r="Z166" s="3">
        <v>3.5699999999999998E-3</v>
      </c>
      <c r="AA166" s="3">
        <v>1.9300000000000001E-3</v>
      </c>
      <c r="AB166" s="3">
        <v>1E-3</v>
      </c>
      <c r="AC166" s="3">
        <v>4.8000000000000001E-4</v>
      </c>
      <c r="AD166" s="3">
        <v>2.3000000000000001E-4</v>
      </c>
      <c r="AE166" s="3">
        <v>1.1E-4</v>
      </c>
      <c r="AF166" s="3">
        <v>5.0000000000000002E-5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P_R[[#This Row],[8+]]-P_R[[#This Row],[9+]]</f>
        <v>5.7109999999999994E-2</v>
      </c>
      <c r="AY166" s="5">
        <f>P_R[[#This Row],[9+]]-P_R[[#This Row],[10+]]</f>
        <v>6.3690000000000024E-2</v>
      </c>
      <c r="AZ166" s="5">
        <f>P_R[[#This Row],[10+]]-P_R[[#This Row],[11+]]</f>
        <v>7.1349999999999913E-2</v>
      </c>
      <c r="BA166" s="5">
        <f>P_R[[#This Row],[11+]]-P_R[[#This Row],[12+]]</f>
        <v>8.0750000000000099E-2</v>
      </c>
      <c r="BB166" s="5">
        <f>P_R[[#This Row],[12+]]-P_R[[#This Row],[13+]]</f>
        <v>7.950999999999997E-2</v>
      </c>
      <c r="BC166" s="5">
        <f>P_R[[#This Row],[13+]]-P_R[[#This Row],[14+]]</f>
        <v>7.8880000000000006E-2</v>
      </c>
      <c r="BD166" s="5">
        <f>P_R[[#This Row],[14+]]-P_R[[#This Row],[15+]]</f>
        <v>7.8809999999999991E-2</v>
      </c>
      <c r="BE166" s="5">
        <f>P_R[[#This Row],[15+]]-P_R[[#This Row],[16+]]</f>
        <v>6.850999999999996E-2</v>
      </c>
      <c r="BF166" s="5">
        <f>P_R[[#This Row],[16+]]-P_R[[#This Row],[17+]]</f>
        <v>6.0190000000000021E-2</v>
      </c>
      <c r="BG166" s="5">
        <f>P_R[[#This Row],[17+]]-P_R[[#This Row],[18+]]</f>
        <v>5.3089999999999998E-2</v>
      </c>
      <c r="BH166" s="5">
        <f>P_R[[#This Row],[18+]]-P_R[[#This Row],[19+]]</f>
        <v>4.0739999999999998E-2</v>
      </c>
      <c r="BI166" s="5">
        <f>P_R[[#This Row],[19+]]-P_R[[#This Row],[20+]]</f>
        <v>3.168E-2</v>
      </c>
      <c r="BJ166" s="5">
        <f>P_R[[#This Row],[20+]]-P_R[[#This Row],[21+]]</f>
        <v>2.4690000000000004E-2</v>
      </c>
      <c r="BK166" s="5">
        <f>P_R[[#This Row],[21+]]-P_R[[#This Row],[22+]]</f>
        <v>1.6720000000000002E-2</v>
      </c>
      <c r="BL166" s="5">
        <f>P_R[[#This Row],[22+]]-P_R[[#This Row],[23+]]</f>
        <v>1.1980000000000001E-2</v>
      </c>
      <c r="BM166" s="5">
        <f>P_R[[#This Row],[23+]]-P_R[[#This Row],[24+]]</f>
        <v>7.4599999999999996E-3</v>
      </c>
      <c r="BN166" s="5">
        <f>P_R[[#This Row],[24+]]-P_R[[#This Row],[25+]]</f>
        <v>4.729999999999999E-3</v>
      </c>
      <c r="BO166" s="5">
        <f>P_R[[#This Row],[25+]]-P_R[[#This Row],[26+]]</f>
        <v>3.0000000000000005E-3</v>
      </c>
      <c r="BP166" s="5">
        <f>P_R[[#This Row],[26+]]-P_R[[#This Row],[27+]]</f>
        <v>1.6399999999999997E-3</v>
      </c>
      <c r="BQ166" s="5">
        <f>P_R[[#This Row],[27+]]-P_R[[#This Row],[28+]]</f>
        <v>9.3000000000000005E-4</v>
      </c>
      <c r="BR166" s="5">
        <f>P_R[[#This Row],[28+]]-P_R[[#This Row],[29+]]</f>
        <v>5.2000000000000006E-4</v>
      </c>
      <c r="BS166" s="5">
        <f>P_R[[#This Row],[29+]]-P_R[[#This Row],[30+]]</f>
        <v>2.5000000000000001E-4</v>
      </c>
      <c r="BT166" s="5">
        <f>P_R[[#This Row],[30+]]-P_R[[#This Row],[31+]]</f>
        <v>1.2E-4</v>
      </c>
      <c r="BU166" s="5">
        <f>P_R[[#This Row],[31+]]-P_R[[#This Row],[32+]]</f>
        <v>6.0000000000000002E-5</v>
      </c>
      <c r="BV166" s="5">
        <f>P_R[[#This Row],[32+]]-P_R[[#This Row],[33+]]</f>
        <v>5.0000000000000002E-5</v>
      </c>
      <c r="BW166" s="5">
        <f>P_R[[#This Row],[33+]]-P_R[[#This Row],[34+]]</f>
        <v>0</v>
      </c>
      <c r="BX166" s="5">
        <f>P_R[[#This Row],[34+]]-P_R[[#This Row],[35+]]</f>
        <v>0</v>
      </c>
      <c r="BY166" s="5">
        <f>P_R[[#This Row],[35+]]-P_R[[#This Row],[36+]]</f>
        <v>0</v>
      </c>
      <c r="BZ166" s="5">
        <f>P_R[[#This Row],[36+]]-P_R[[#This Row],[37+]]</f>
        <v>0</v>
      </c>
      <c r="CA166" s="5">
        <f>P_R[[#This Row],[37+]]-P_R[[#This Row],[38+]]</f>
        <v>0</v>
      </c>
      <c r="CB166" s="5">
        <f>P_R[[#This Row],[38+]]-P_R[[#This Row],[39+]]</f>
        <v>0</v>
      </c>
      <c r="CC166" s="5">
        <f>P_R[[#This Row],[39+]]-P_R[[#This Row],[40+]]</f>
        <v>0</v>
      </c>
      <c r="CD166" s="5">
        <f>P_R[[#This Row],[40+]]-P_R[[#This Row],[41+]]</f>
        <v>0</v>
      </c>
      <c r="CE166" s="5">
        <f>P_R[[#This Row],[41+]]-P_R[[#This Row],[42+]]</f>
        <v>0</v>
      </c>
      <c r="CF166" s="5">
        <f>P_R[[#This Row],[42+]]-P_R[[#This Row],[43+]]</f>
        <v>0</v>
      </c>
      <c r="CG166" s="5">
        <f>P_R[[#This Row],[43+]]-P_R[[#This Row],[44+]]</f>
        <v>0</v>
      </c>
      <c r="CH166" s="5">
        <f>P_R[[#This Row],[44+]]-P_R[[#This Row],[45+]]</f>
        <v>0</v>
      </c>
      <c r="CI166" s="5">
        <f>P_R[[#This Row],[45+]]-P_R[[#This Row],[46+]]</f>
        <v>0</v>
      </c>
      <c r="CJ166" s="5">
        <f>P_R[[#This Row],[46+]]-P_R[[#This Row],[47+]]</f>
        <v>0</v>
      </c>
      <c r="CK166" s="5">
        <f>P_R[[#This Row],[47+]]-P_R[[#This Row],[48+]]</f>
        <v>0</v>
      </c>
      <c r="CL166" s="5">
        <f>P_R[[#This Row],[48+]]-P_R[[#This Row],[49+]]</f>
        <v>0</v>
      </c>
    </row>
    <row r="167" spans="1:90" x14ac:dyDescent="0.25">
      <c r="A167" s="10">
        <v>22400794</v>
      </c>
      <c r="B167" t="s">
        <v>79</v>
      </c>
      <c r="C167" t="s">
        <v>164</v>
      </c>
      <c r="D167" s="11">
        <v>0.875</v>
      </c>
      <c r="E167" s="9" t="str">
        <f>HYPERLINK("https://www.nba.com/stats/player/1629618/boxscores-traditional", "Jalen Pickett")</f>
        <v>Jalen Pickett</v>
      </c>
      <c r="F167">
        <v>8.8000000000000007</v>
      </c>
      <c r="G167" s="4">
        <v>4.1669999999999998</v>
      </c>
      <c r="H167" s="3">
        <v>0.57535000000000003</v>
      </c>
      <c r="I167" s="3">
        <v>0.48005999999999999</v>
      </c>
      <c r="J167" s="3">
        <v>0.38590999999999998</v>
      </c>
      <c r="K167" s="3">
        <v>0.29805999999999999</v>
      </c>
      <c r="L167" s="3">
        <v>0.22065000000000001</v>
      </c>
      <c r="M167" s="3">
        <v>0.15625</v>
      </c>
      <c r="N167" s="3">
        <v>0.10564999999999999</v>
      </c>
      <c r="O167" s="3">
        <v>6.8110000000000004E-2</v>
      </c>
      <c r="P167" s="3">
        <v>4.1820000000000003E-2</v>
      </c>
      <c r="Q167" s="3">
        <v>2.4420000000000001E-2</v>
      </c>
      <c r="R167" s="3">
        <v>1.355E-2</v>
      </c>
      <c r="S167" s="3">
        <v>7.1399999999999996E-3</v>
      </c>
      <c r="T167" s="3">
        <v>3.5699999999999998E-3</v>
      </c>
      <c r="U167" s="3">
        <v>1.6900000000000001E-3</v>
      </c>
      <c r="V167" s="3">
        <v>7.6000000000000004E-4</v>
      </c>
      <c r="W167" s="3">
        <v>3.2000000000000003E-4</v>
      </c>
      <c r="X167" s="3">
        <v>1.2999999999999999E-4</v>
      </c>
      <c r="Y167" s="3">
        <v>5.0000000000000002E-5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P_R[[#This Row],[8+]]-P_R[[#This Row],[9+]]</f>
        <v>9.5290000000000041E-2</v>
      </c>
      <c r="AY167" s="5">
        <f>P_R[[#This Row],[9+]]-P_R[[#This Row],[10+]]</f>
        <v>9.4150000000000011E-2</v>
      </c>
      <c r="AZ167" s="5">
        <f>P_R[[#This Row],[10+]]-P_R[[#This Row],[11+]]</f>
        <v>8.7849999999999984E-2</v>
      </c>
      <c r="BA167" s="5">
        <f>P_R[[#This Row],[11+]]-P_R[[#This Row],[12+]]</f>
        <v>7.7409999999999979E-2</v>
      </c>
      <c r="BB167" s="5">
        <f>P_R[[#This Row],[12+]]-P_R[[#This Row],[13+]]</f>
        <v>6.4400000000000013E-2</v>
      </c>
      <c r="BC167" s="5">
        <f>P_R[[#This Row],[13+]]-P_R[[#This Row],[14+]]</f>
        <v>5.0600000000000006E-2</v>
      </c>
      <c r="BD167" s="5">
        <f>P_R[[#This Row],[14+]]-P_R[[#This Row],[15+]]</f>
        <v>3.753999999999999E-2</v>
      </c>
      <c r="BE167" s="5">
        <f>P_R[[#This Row],[15+]]-P_R[[#This Row],[16+]]</f>
        <v>2.6290000000000001E-2</v>
      </c>
      <c r="BF167" s="5">
        <f>P_R[[#This Row],[16+]]-P_R[[#This Row],[17+]]</f>
        <v>1.7400000000000002E-2</v>
      </c>
      <c r="BG167" s="5">
        <f>P_R[[#This Row],[17+]]-P_R[[#This Row],[18+]]</f>
        <v>1.0870000000000001E-2</v>
      </c>
      <c r="BH167" s="5">
        <f>P_R[[#This Row],[18+]]-P_R[[#This Row],[19+]]</f>
        <v>6.4099999999999999E-3</v>
      </c>
      <c r="BI167" s="5">
        <f>P_R[[#This Row],[19+]]-P_R[[#This Row],[20+]]</f>
        <v>3.5699999999999998E-3</v>
      </c>
      <c r="BJ167" s="5">
        <f>P_R[[#This Row],[20+]]-P_R[[#This Row],[21+]]</f>
        <v>1.8799999999999997E-3</v>
      </c>
      <c r="BK167" s="5">
        <f>P_R[[#This Row],[21+]]-P_R[[#This Row],[22+]]</f>
        <v>9.3000000000000005E-4</v>
      </c>
      <c r="BL167" s="5">
        <f>P_R[[#This Row],[22+]]-P_R[[#This Row],[23+]]</f>
        <v>4.4000000000000002E-4</v>
      </c>
      <c r="BM167" s="5">
        <f>P_R[[#This Row],[23+]]-P_R[[#This Row],[24+]]</f>
        <v>1.9000000000000004E-4</v>
      </c>
      <c r="BN167" s="5">
        <f>P_R[[#This Row],[24+]]-P_R[[#This Row],[25+]]</f>
        <v>7.9999999999999993E-5</v>
      </c>
      <c r="BO167" s="5">
        <f>P_R[[#This Row],[25+]]-P_R[[#This Row],[26+]]</f>
        <v>5.0000000000000002E-5</v>
      </c>
      <c r="BP167" s="5">
        <f>P_R[[#This Row],[26+]]-P_R[[#This Row],[27+]]</f>
        <v>0</v>
      </c>
      <c r="BQ167" s="5">
        <f>P_R[[#This Row],[27+]]-P_R[[#This Row],[28+]]</f>
        <v>0</v>
      </c>
      <c r="BR167" s="5">
        <f>P_R[[#This Row],[28+]]-P_R[[#This Row],[29+]]</f>
        <v>0</v>
      </c>
      <c r="BS167" s="5">
        <f>P_R[[#This Row],[29+]]-P_R[[#This Row],[30+]]</f>
        <v>0</v>
      </c>
      <c r="BT167" s="5">
        <f>P_R[[#This Row],[30+]]-P_R[[#This Row],[31+]]</f>
        <v>0</v>
      </c>
      <c r="BU167" s="5">
        <f>P_R[[#This Row],[31+]]-P_R[[#This Row],[32+]]</f>
        <v>0</v>
      </c>
      <c r="BV167" s="5">
        <f>P_R[[#This Row],[32+]]-P_R[[#This Row],[33+]]</f>
        <v>0</v>
      </c>
      <c r="BW167" s="5">
        <f>P_R[[#This Row],[33+]]-P_R[[#This Row],[34+]]</f>
        <v>0</v>
      </c>
      <c r="BX167" s="5">
        <f>P_R[[#This Row],[34+]]-P_R[[#This Row],[35+]]</f>
        <v>0</v>
      </c>
      <c r="BY167" s="5">
        <f>P_R[[#This Row],[35+]]-P_R[[#This Row],[36+]]</f>
        <v>0</v>
      </c>
      <c r="BZ167" s="5">
        <f>P_R[[#This Row],[36+]]-P_R[[#This Row],[37+]]</f>
        <v>0</v>
      </c>
      <c r="CA167" s="5">
        <f>P_R[[#This Row],[37+]]-P_R[[#This Row],[38+]]</f>
        <v>0</v>
      </c>
      <c r="CB167" s="5">
        <f>P_R[[#This Row],[38+]]-P_R[[#This Row],[39+]]</f>
        <v>0</v>
      </c>
      <c r="CC167" s="5">
        <f>P_R[[#This Row],[39+]]-P_R[[#This Row],[40+]]</f>
        <v>0</v>
      </c>
      <c r="CD167" s="5">
        <f>P_R[[#This Row],[40+]]-P_R[[#This Row],[41+]]</f>
        <v>0</v>
      </c>
      <c r="CE167" s="5">
        <f>P_R[[#This Row],[41+]]-P_R[[#This Row],[42+]]</f>
        <v>0</v>
      </c>
      <c r="CF167" s="5">
        <f>P_R[[#This Row],[42+]]-P_R[[#This Row],[43+]]</f>
        <v>0</v>
      </c>
      <c r="CG167" s="5">
        <f>P_R[[#This Row],[43+]]-P_R[[#This Row],[44+]]</f>
        <v>0</v>
      </c>
      <c r="CH167" s="5">
        <f>P_R[[#This Row],[44+]]-P_R[[#This Row],[45+]]</f>
        <v>0</v>
      </c>
      <c r="CI167" s="5">
        <f>P_R[[#This Row],[45+]]-P_R[[#This Row],[46+]]</f>
        <v>0</v>
      </c>
      <c r="CJ167" s="5">
        <f>P_R[[#This Row],[46+]]-P_R[[#This Row],[47+]]</f>
        <v>0</v>
      </c>
      <c r="CK167" s="5">
        <f>P_R[[#This Row],[47+]]-P_R[[#This Row],[48+]]</f>
        <v>0</v>
      </c>
      <c r="CL167" s="5">
        <f>P_R[[#This Row],[48+]]-P_R[[#This Row],[49+]]</f>
        <v>0</v>
      </c>
    </row>
    <row r="168" spans="1:90" x14ac:dyDescent="0.25">
      <c r="A168" s="10">
        <v>22400794</v>
      </c>
      <c r="B168" t="s">
        <v>79</v>
      </c>
      <c r="C168" t="s">
        <v>164</v>
      </c>
      <c r="D168" s="11">
        <v>0.875</v>
      </c>
      <c r="E168" s="9" t="str">
        <f>HYPERLINK("https://www.nba.com/stats/player/1631212/boxscores-traditional", "Peyton Watson")</f>
        <v>Peyton Watson</v>
      </c>
      <c r="F168">
        <v>8.1999999999999993</v>
      </c>
      <c r="G168" s="4">
        <v>2.786</v>
      </c>
      <c r="H168" s="3">
        <v>0.52790000000000004</v>
      </c>
      <c r="I168" s="3">
        <v>0.38590999999999998</v>
      </c>
      <c r="J168" s="3">
        <v>0.25785000000000002</v>
      </c>
      <c r="K168" s="3">
        <v>0.15625</v>
      </c>
      <c r="L168" s="3">
        <v>8.6910000000000001E-2</v>
      </c>
      <c r="M168" s="3">
        <v>4.2720000000000001E-2</v>
      </c>
      <c r="N168" s="3">
        <v>1.8759999999999999E-2</v>
      </c>
      <c r="O168" s="3">
        <v>7.3400000000000002E-3</v>
      </c>
      <c r="P168" s="3">
        <v>2.5600000000000002E-3</v>
      </c>
      <c r="Q168" s="3">
        <v>7.9000000000000001E-4</v>
      </c>
      <c r="R168" s="3">
        <v>2.2000000000000001E-4</v>
      </c>
      <c r="S168" s="3">
        <v>5.0000000000000002E-5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P_R[[#This Row],[8+]]-P_R[[#This Row],[9+]]</f>
        <v>0.14199000000000006</v>
      </c>
      <c r="AY168" s="5">
        <f>P_R[[#This Row],[9+]]-P_R[[#This Row],[10+]]</f>
        <v>0.12805999999999995</v>
      </c>
      <c r="AZ168" s="5">
        <f>P_R[[#This Row],[10+]]-P_R[[#This Row],[11+]]</f>
        <v>0.10160000000000002</v>
      </c>
      <c r="BA168" s="5">
        <f>P_R[[#This Row],[11+]]-P_R[[#This Row],[12+]]</f>
        <v>6.9339999999999999E-2</v>
      </c>
      <c r="BB168" s="5">
        <f>P_R[[#This Row],[12+]]-P_R[[#This Row],[13+]]</f>
        <v>4.419E-2</v>
      </c>
      <c r="BC168" s="5">
        <f>P_R[[#This Row],[13+]]-P_R[[#This Row],[14+]]</f>
        <v>2.3960000000000002E-2</v>
      </c>
      <c r="BD168" s="5">
        <f>P_R[[#This Row],[14+]]-P_R[[#This Row],[15+]]</f>
        <v>1.142E-2</v>
      </c>
      <c r="BE168" s="5">
        <f>P_R[[#This Row],[15+]]-P_R[[#This Row],[16+]]</f>
        <v>4.7799999999999995E-3</v>
      </c>
      <c r="BF168" s="5">
        <f>P_R[[#This Row],[16+]]-P_R[[#This Row],[17+]]</f>
        <v>1.7700000000000003E-3</v>
      </c>
      <c r="BG168" s="5">
        <f>P_R[[#This Row],[17+]]-P_R[[#This Row],[18+]]</f>
        <v>5.6999999999999998E-4</v>
      </c>
      <c r="BH168" s="5">
        <f>P_R[[#This Row],[18+]]-P_R[[#This Row],[19+]]</f>
        <v>1.7000000000000001E-4</v>
      </c>
      <c r="BI168" s="5">
        <f>P_R[[#This Row],[19+]]-P_R[[#This Row],[20+]]</f>
        <v>5.0000000000000002E-5</v>
      </c>
      <c r="BJ168" s="5">
        <f>P_R[[#This Row],[20+]]-P_R[[#This Row],[21+]]</f>
        <v>0</v>
      </c>
      <c r="BK168" s="5">
        <f>P_R[[#This Row],[21+]]-P_R[[#This Row],[22+]]</f>
        <v>0</v>
      </c>
      <c r="BL168" s="5">
        <f>P_R[[#This Row],[22+]]-P_R[[#This Row],[23+]]</f>
        <v>0</v>
      </c>
      <c r="BM168" s="5">
        <f>P_R[[#This Row],[23+]]-P_R[[#This Row],[24+]]</f>
        <v>0</v>
      </c>
      <c r="BN168" s="5">
        <f>P_R[[#This Row],[24+]]-P_R[[#This Row],[25+]]</f>
        <v>0</v>
      </c>
      <c r="BO168" s="5">
        <f>P_R[[#This Row],[25+]]-P_R[[#This Row],[26+]]</f>
        <v>0</v>
      </c>
      <c r="BP168" s="5">
        <f>P_R[[#This Row],[26+]]-P_R[[#This Row],[27+]]</f>
        <v>0</v>
      </c>
      <c r="BQ168" s="5">
        <f>P_R[[#This Row],[27+]]-P_R[[#This Row],[28+]]</f>
        <v>0</v>
      </c>
      <c r="BR168" s="5">
        <f>P_R[[#This Row],[28+]]-P_R[[#This Row],[29+]]</f>
        <v>0</v>
      </c>
      <c r="BS168" s="5">
        <f>P_R[[#This Row],[29+]]-P_R[[#This Row],[30+]]</f>
        <v>0</v>
      </c>
      <c r="BT168" s="5">
        <f>P_R[[#This Row],[30+]]-P_R[[#This Row],[31+]]</f>
        <v>0</v>
      </c>
      <c r="BU168" s="5">
        <f>P_R[[#This Row],[31+]]-P_R[[#This Row],[32+]]</f>
        <v>0</v>
      </c>
      <c r="BV168" s="5">
        <f>P_R[[#This Row],[32+]]-P_R[[#This Row],[33+]]</f>
        <v>0</v>
      </c>
      <c r="BW168" s="5">
        <f>P_R[[#This Row],[33+]]-P_R[[#This Row],[34+]]</f>
        <v>0</v>
      </c>
      <c r="BX168" s="5">
        <f>P_R[[#This Row],[34+]]-P_R[[#This Row],[35+]]</f>
        <v>0</v>
      </c>
      <c r="BY168" s="5">
        <f>P_R[[#This Row],[35+]]-P_R[[#This Row],[36+]]</f>
        <v>0</v>
      </c>
      <c r="BZ168" s="5">
        <f>P_R[[#This Row],[36+]]-P_R[[#This Row],[37+]]</f>
        <v>0</v>
      </c>
      <c r="CA168" s="5">
        <f>P_R[[#This Row],[37+]]-P_R[[#This Row],[38+]]</f>
        <v>0</v>
      </c>
      <c r="CB168" s="5">
        <f>P_R[[#This Row],[38+]]-P_R[[#This Row],[39+]]</f>
        <v>0</v>
      </c>
      <c r="CC168" s="5">
        <f>P_R[[#This Row],[39+]]-P_R[[#This Row],[40+]]</f>
        <v>0</v>
      </c>
      <c r="CD168" s="5">
        <f>P_R[[#This Row],[40+]]-P_R[[#This Row],[41+]]</f>
        <v>0</v>
      </c>
      <c r="CE168" s="5">
        <f>P_R[[#This Row],[41+]]-P_R[[#This Row],[42+]]</f>
        <v>0</v>
      </c>
      <c r="CF168" s="5">
        <f>P_R[[#This Row],[42+]]-P_R[[#This Row],[43+]]</f>
        <v>0</v>
      </c>
      <c r="CG168" s="5">
        <f>P_R[[#This Row],[43+]]-P_R[[#This Row],[44+]]</f>
        <v>0</v>
      </c>
      <c r="CH168" s="5">
        <f>P_R[[#This Row],[44+]]-P_R[[#This Row],[45+]]</f>
        <v>0</v>
      </c>
      <c r="CI168" s="5">
        <f>P_R[[#This Row],[45+]]-P_R[[#This Row],[46+]]</f>
        <v>0</v>
      </c>
      <c r="CJ168" s="5">
        <f>P_R[[#This Row],[46+]]-P_R[[#This Row],[47+]]</f>
        <v>0</v>
      </c>
      <c r="CK168" s="5">
        <f>P_R[[#This Row],[47+]]-P_R[[#This Row],[48+]]</f>
        <v>0</v>
      </c>
      <c r="CL168" s="5">
        <f>P_R[[#This Row],[48+]]-P_R[[#This Row],[49+]]</f>
        <v>0</v>
      </c>
    </row>
    <row r="169" spans="1:90" x14ac:dyDescent="0.25">
      <c r="A169" s="10">
        <v>22400794</v>
      </c>
      <c r="B169" t="s">
        <v>79</v>
      </c>
      <c r="C169" t="s">
        <v>164</v>
      </c>
      <c r="D169" s="11">
        <v>0.875</v>
      </c>
      <c r="E169" s="9" t="str">
        <f>HYPERLINK("https://www.nba.com/stats/player/203967/boxscores-traditional", "Dario Šaric")</f>
        <v>Dario Šaric</v>
      </c>
      <c r="F169">
        <v>8.4</v>
      </c>
      <c r="G169" s="4">
        <v>5.6779999999999999</v>
      </c>
      <c r="H169" s="3">
        <v>0.52790000000000004</v>
      </c>
      <c r="I169" s="3">
        <v>0.45619999999999999</v>
      </c>
      <c r="J169" s="3">
        <v>0.38973999999999998</v>
      </c>
      <c r="K169" s="3">
        <v>0.32275999999999999</v>
      </c>
      <c r="L169" s="3">
        <v>0.26434999999999997</v>
      </c>
      <c r="M169" s="3">
        <v>0.20896999999999999</v>
      </c>
      <c r="N169" s="3">
        <v>0.16109000000000001</v>
      </c>
      <c r="O169" s="3">
        <v>0.12302</v>
      </c>
      <c r="P169" s="3">
        <v>9.0120000000000006E-2</v>
      </c>
      <c r="Q169" s="3">
        <v>6.5519999999999995E-2</v>
      </c>
      <c r="R169" s="3">
        <v>4.5510000000000002E-2</v>
      </c>
      <c r="S169" s="3">
        <v>3.074E-2</v>
      </c>
      <c r="T169" s="3">
        <v>2.068E-2</v>
      </c>
      <c r="U169" s="3">
        <v>1.321E-2</v>
      </c>
      <c r="V169" s="3">
        <v>8.2000000000000007E-3</v>
      </c>
      <c r="W169" s="3">
        <v>5.0800000000000003E-3</v>
      </c>
      <c r="X169" s="3">
        <v>2.98E-3</v>
      </c>
      <c r="Y169" s="3">
        <v>1.75E-3</v>
      </c>
      <c r="Z169" s="3">
        <v>9.7000000000000005E-4</v>
      </c>
      <c r="AA169" s="3">
        <v>5.1999999999999995E-4</v>
      </c>
      <c r="AB169" s="3">
        <v>2.7999999999999998E-4</v>
      </c>
      <c r="AC169" s="3">
        <v>1.3999999999999999E-4</v>
      </c>
      <c r="AD169" s="3">
        <v>6.9999999999999994E-5</v>
      </c>
      <c r="AE169" s="3">
        <v>3.0000000000000001E-5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P_R[[#This Row],[8+]]-P_R[[#This Row],[9+]]</f>
        <v>7.1700000000000041E-2</v>
      </c>
      <c r="AY169" s="5">
        <f>P_R[[#This Row],[9+]]-P_R[[#This Row],[10+]]</f>
        <v>6.6460000000000019E-2</v>
      </c>
      <c r="AZ169" s="5">
        <f>P_R[[#This Row],[10+]]-P_R[[#This Row],[11+]]</f>
        <v>6.6979999999999984E-2</v>
      </c>
      <c r="BA169" s="5">
        <f>P_R[[#This Row],[11+]]-P_R[[#This Row],[12+]]</f>
        <v>5.8410000000000017E-2</v>
      </c>
      <c r="BB169" s="5">
        <f>P_R[[#This Row],[12+]]-P_R[[#This Row],[13+]]</f>
        <v>5.5379999999999985E-2</v>
      </c>
      <c r="BC169" s="5">
        <f>P_R[[#This Row],[13+]]-P_R[[#This Row],[14+]]</f>
        <v>4.7879999999999978E-2</v>
      </c>
      <c r="BD169" s="5">
        <f>P_R[[#This Row],[14+]]-P_R[[#This Row],[15+]]</f>
        <v>3.8070000000000007E-2</v>
      </c>
      <c r="BE169" s="5">
        <f>P_R[[#This Row],[15+]]-P_R[[#This Row],[16+]]</f>
        <v>3.2899999999999999E-2</v>
      </c>
      <c r="BF169" s="5">
        <f>P_R[[#This Row],[16+]]-P_R[[#This Row],[17+]]</f>
        <v>2.4600000000000011E-2</v>
      </c>
      <c r="BG169" s="5">
        <f>P_R[[#This Row],[17+]]-P_R[[#This Row],[18+]]</f>
        <v>2.0009999999999993E-2</v>
      </c>
      <c r="BH169" s="5">
        <f>P_R[[#This Row],[18+]]-P_R[[#This Row],[19+]]</f>
        <v>1.4770000000000002E-2</v>
      </c>
      <c r="BI169" s="5">
        <f>P_R[[#This Row],[19+]]-P_R[[#This Row],[20+]]</f>
        <v>1.0059999999999999E-2</v>
      </c>
      <c r="BJ169" s="5">
        <f>P_R[[#This Row],[20+]]-P_R[[#This Row],[21+]]</f>
        <v>7.4700000000000009E-3</v>
      </c>
      <c r="BK169" s="5">
        <f>P_R[[#This Row],[21+]]-P_R[[#This Row],[22+]]</f>
        <v>5.0099999999999988E-3</v>
      </c>
      <c r="BL169" s="5">
        <f>P_R[[#This Row],[22+]]-P_R[[#This Row],[23+]]</f>
        <v>3.1200000000000004E-3</v>
      </c>
      <c r="BM169" s="5">
        <f>P_R[[#This Row],[23+]]-P_R[[#This Row],[24+]]</f>
        <v>2.1000000000000003E-3</v>
      </c>
      <c r="BN169" s="5">
        <f>P_R[[#This Row],[24+]]-P_R[[#This Row],[25+]]</f>
        <v>1.23E-3</v>
      </c>
      <c r="BO169" s="5">
        <f>P_R[[#This Row],[25+]]-P_R[[#This Row],[26+]]</f>
        <v>7.7999999999999999E-4</v>
      </c>
      <c r="BP169" s="5">
        <f>P_R[[#This Row],[26+]]-P_R[[#This Row],[27+]]</f>
        <v>4.500000000000001E-4</v>
      </c>
      <c r="BQ169" s="5">
        <f>P_R[[#This Row],[27+]]-P_R[[#This Row],[28+]]</f>
        <v>2.3999999999999998E-4</v>
      </c>
      <c r="BR169" s="5">
        <f>P_R[[#This Row],[28+]]-P_R[[#This Row],[29+]]</f>
        <v>1.3999999999999999E-4</v>
      </c>
      <c r="BS169" s="5">
        <f>P_R[[#This Row],[29+]]-P_R[[#This Row],[30+]]</f>
        <v>6.9999999999999994E-5</v>
      </c>
      <c r="BT169" s="5">
        <f>P_R[[#This Row],[30+]]-P_R[[#This Row],[31+]]</f>
        <v>3.9999999999999996E-5</v>
      </c>
      <c r="BU169" s="5">
        <f>P_R[[#This Row],[31+]]-P_R[[#This Row],[32+]]</f>
        <v>3.0000000000000001E-5</v>
      </c>
      <c r="BV169" s="5">
        <f>P_R[[#This Row],[32+]]-P_R[[#This Row],[33+]]</f>
        <v>0</v>
      </c>
      <c r="BW169" s="5">
        <f>P_R[[#This Row],[33+]]-P_R[[#This Row],[34+]]</f>
        <v>0</v>
      </c>
      <c r="BX169" s="5">
        <f>P_R[[#This Row],[34+]]-P_R[[#This Row],[35+]]</f>
        <v>0</v>
      </c>
      <c r="BY169" s="5">
        <f>P_R[[#This Row],[35+]]-P_R[[#This Row],[36+]]</f>
        <v>0</v>
      </c>
      <c r="BZ169" s="5">
        <f>P_R[[#This Row],[36+]]-P_R[[#This Row],[37+]]</f>
        <v>0</v>
      </c>
      <c r="CA169" s="5">
        <f>P_R[[#This Row],[37+]]-P_R[[#This Row],[38+]]</f>
        <v>0</v>
      </c>
      <c r="CB169" s="5">
        <f>P_R[[#This Row],[38+]]-P_R[[#This Row],[39+]]</f>
        <v>0</v>
      </c>
      <c r="CC169" s="5">
        <f>P_R[[#This Row],[39+]]-P_R[[#This Row],[40+]]</f>
        <v>0</v>
      </c>
      <c r="CD169" s="5">
        <f>P_R[[#This Row],[40+]]-P_R[[#This Row],[41+]]</f>
        <v>0</v>
      </c>
      <c r="CE169" s="5">
        <f>P_R[[#This Row],[41+]]-P_R[[#This Row],[42+]]</f>
        <v>0</v>
      </c>
      <c r="CF169" s="5">
        <f>P_R[[#This Row],[42+]]-P_R[[#This Row],[43+]]</f>
        <v>0</v>
      </c>
      <c r="CG169" s="5">
        <f>P_R[[#This Row],[43+]]-P_R[[#This Row],[44+]]</f>
        <v>0</v>
      </c>
      <c r="CH169" s="5">
        <f>P_R[[#This Row],[44+]]-P_R[[#This Row],[45+]]</f>
        <v>0</v>
      </c>
      <c r="CI169" s="5">
        <f>P_R[[#This Row],[45+]]-P_R[[#This Row],[46+]]</f>
        <v>0</v>
      </c>
      <c r="CJ169" s="5">
        <f>P_R[[#This Row],[46+]]-P_R[[#This Row],[47+]]</f>
        <v>0</v>
      </c>
      <c r="CK169" s="5">
        <f>P_R[[#This Row],[47+]]-P_R[[#This Row],[48+]]</f>
        <v>0</v>
      </c>
      <c r="CL169" s="5">
        <f>P_R[[#This Row],[48+]]-P_R[[#This Row],[49+]]</f>
        <v>0</v>
      </c>
    </row>
    <row r="170" spans="1:90" x14ac:dyDescent="0.25">
      <c r="A170" s="10">
        <v>22400795</v>
      </c>
      <c r="B170" t="s">
        <v>155</v>
      </c>
      <c r="C170" t="s">
        <v>270</v>
      </c>
      <c r="D170" s="11">
        <v>0.89583333333333337</v>
      </c>
      <c r="E170" s="9" t="str">
        <f>HYPERLINK("https://www.nba.com/stats/player/1641705/boxscores-traditional", "Victor Wembanyama")</f>
        <v>Victor Wembanyama</v>
      </c>
      <c r="F170">
        <v>33.200000000000003</v>
      </c>
      <c r="G170" s="4">
        <v>7.194</v>
      </c>
      <c r="H170" s="3">
        <v>0.99977000000000005</v>
      </c>
      <c r="I170" s="3">
        <v>0.99961</v>
      </c>
      <c r="J170" s="3">
        <v>0.99936000000000003</v>
      </c>
      <c r="K170" s="3">
        <v>0.999</v>
      </c>
      <c r="L170" s="3">
        <v>0.99841000000000002</v>
      </c>
      <c r="M170" s="3">
        <v>0.99751999999999996</v>
      </c>
      <c r="N170" s="3">
        <v>0.99621000000000004</v>
      </c>
      <c r="O170" s="3">
        <v>0.99429999999999996</v>
      </c>
      <c r="P170" s="3">
        <v>0.99158000000000002</v>
      </c>
      <c r="Q170" s="3">
        <v>0.98777999999999999</v>
      </c>
      <c r="R170" s="3">
        <v>0.98257000000000005</v>
      </c>
      <c r="S170" s="3">
        <v>0.97558</v>
      </c>
      <c r="T170" s="3">
        <v>0.96638000000000002</v>
      </c>
      <c r="U170" s="3">
        <v>0.95543</v>
      </c>
      <c r="V170" s="3">
        <v>0.94062000000000001</v>
      </c>
      <c r="W170" s="3">
        <v>0.92220000000000002</v>
      </c>
      <c r="X170" s="3">
        <v>0.89973000000000003</v>
      </c>
      <c r="Y170" s="3">
        <v>0.87285999999999997</v>
      </c>
      <c r="Z170" s="3">
        <v>0.84133999999999998</v>
      </c>
      <c r="AA170" s="3">
        <v>0.80510999999999999</v>
      </c>
      <c r="AB170" s="3">
        <v>0.76424000000000003</v>
      </c>
      <c r="AC170" s="3">
        <v>0.71904000000000001</v>
      </c>
      <c r="AD170" s="3">
        <v>0.67003000000000001</v>
      </c>
      <c r="AE170" s="3">
        <v>0.62172000000000005</v>
      </c>
      <c r="AF170" s="3">
        <v>0.56749000000000005</v>
      </c>
      <c r="AG170" s="3">
        <v>0.51197000000000004</v>
      </c>
      <c r="AH170" s="3">
        <v>0.45619999999999999</v>
      </c>
      <c r="AI170" s="3">
        <v>0.40128999999999998</v>
      </c>
      <c r="AJ170" s="3">
        <v>0.34827000000000002</v>
      </c>
      <c r="AK170" s="3">
        <v>0.29805999999999999</v>
      </c>
      <c r="AL170" s="3">
        <v>0.25142999999999999</v>
      </c>
      <c r="AM170" s="3">
        <v>0.20896999999999999</v>
      </c>
      <c r="AN170" s="3">
        <v>0.17105999999999999</v>
      </c>
      <c r="AO170" s="3">
        <v>0.14007</v>
      </c>
      <c r="AP170" s="3">
        <v>0.11123</v>
      </c>
      <c r="AQ170" s="3">
        <v>8.6910000000000001E-2</v>
      </c>
      <c r="AR170" s="3">
        <v>6.6809999999999994E-2</v>
      </c>
      <c r="AS170" s="3">
        <v>5.0500000000000003E-2</v>
      </c>
      <c r="AT170" s="3">
        <v>3.7539999999999997E-2</v>
      </c>
      <c r="AU170" s="3">
        <v>2.743E-2</v>
      </c>
      <c r="AV170" s="3">
        <v>1.9699999999999999E-2</v>
      </c>
      <c r="AW170" s="3">
        <v>1.3899999999999999E-2</v>
      </c>
      <c r="AX170" s="5">
        <f>P_R[[#This Row],[8+]]-P_R[[#This Row],[9+]]</f>
        <v>1.6000000000004899E-4</v>
      </c>
      <c r="AY170" s="5">
        <f>P_R[[#This Row],[9+]]-P_R[[#This Row],[10+]]</f>
        <v>2.4999999999997247E-4</v>
      </c>
      <c r="AZ170" s="5">
        <f>P_R[[#This Row],[10+]]-P_R[[#This Row],[11+]]</f>
        <v>3.6000000000002697E-4</v>
      </c>
      <c r="BA170" s="5">
        <f>P_R[[#This Row],[11+]]-P_R[[#This Row],[12+]]</f>
        <v>5.8999999999997943E-4</v>
      </c>
      <c r="BB170" s="5">
        <f>P_R[[#This Row],[12+]]-P_R[[#This Row],[13+]]</f>
        <v>8.9000000000005741E-4</v>
      </c>
      <c r="BC170" s="5">
        <f>P_R[[#This Row],[13+]]-P_R[[#This Row],[14+]]</f>
        <v>1.3099999999999223E-3</v>
      </c>
      <c r="BD170" s="5">
        <f>P_R[[#This Row],[14+]]-P_R[[#This Row],[15+]]</f>
        <v>1.9100000000000783E-3</v>
      </c>
      <c r="BE170" s="5">
        <f>P_R[[#This Row],[15+]]-P_R[[#This Row],[16+]]</f>
        <v>2.7199999999999447E-3</v>
      </c>
      <c r="BF170" s="5">
        <f>P_R[[#This Row],[16+]]-P_R[[#This Row],[17+]]</f>
        <v>3.8000000000000256E-3</v>
      </c>
      <c r="BG170" s="5">
        <f>P_R[[#This Row],[17+]]-P_R[[#This Row],[18+]]</f>
        <v>5.2099999999999369E-3</v>
      </c>
      <c r="BH170" s="5">
        <f>P_R[[#This Row],[18+]]-P_R[[#This Row],[19+]]</f>
        <v>6.9900000000000517E-3</v>
      </c>
      <c r="BI170" s="5">
        <f>P_R[[#This Row],[19+]]-P_R[[#This Row],[20+]]</f>
        <v>9.199999999999986E-3</v>
      </c>
      <c r="BJ170" s="5">
        <f>P_R[[#This Row],[20+]]-P_R[[#This Row],[21+]]</f>
        <v>1.0950000000000015E-2</v>
      </c>
      <c r="BK170" s="5">
        <f>P_R[[#This Row],[21+]]-P_R[[#This Row],[22+]]</f>
        <v>1.480999999999999E-2</v>
      </c>
      <c r="BL170" s="5">
        <f>P_R[[#This Row],[22+]]-P_R[[#This Row],[23+]]</f>
        <v>1.8419999999999992E-2</v>
      </c>
      <c r="BM170" s="5">
        <f>P_R[[#This Row],[23+]]-P_R[[#This Row],[24+]]</f>
        <v>2.246999999999999E-2</v>
      </c>
      <c r="BN170" s="5">
        <f>P_R[[#This Row],[24+]]-P_R[[#This Row],[25+]]</f>
        <v>2.6870000000000061E-2</v>
      </c>
      <c r="BO170" s="5">
        <f>P_R[[#This Row],[25+]]-P_R[[#This Row],[26+]]</f>
        <v>3.1519999999999992E-2</v>
      </c>
      <c r="BP170" s="5">
        <f>P_R[[#This Row],[26+]]-P_R[[#This Row],[27+]]</f>
        <v>3.6229999999999984E-2</v>
      </c>
      <c r="BQ170" s="5">
        <f>P_R[[#This Row],[27+]]-P_R[[#This Row],[28+]]</f>
        <v>4.0869999999999962E-2</v>
      </c>
      <c r="BR170" s="5">
        <f>P_R[[#This Row],[28+]]-P_R[[#This Row],[29+]]</f>
        <v>4.5200000000000018E-2</v>
      </c>
      <c r="BS170" s="5">
        <f>P_R[[#This Row],[29+]]-P_R[[#This Row],[30+]]</f>
        <v>4.9009999999999998E-2</v>
      </c>
      <c r="BT170" s="5">
        <f>P_R[[#This Row],[30+]]-P_R[[#This Row],[31+]]</f>
        <v>4.8309999999999964E-2</v>
      </c>
      <c r="BU170" s="5">
        <f>P_R[[#This Row],[31+]]-P_R[[#This Row],[32+]]</f>
        <v>5.423E-2</v>
      </c>
      <c r="BV170" s="5">
        <f>P_R[[#This Row],[32+]]-P_R[[#This Row],[33+]]</f>
        <v>5.5520000000000014E-2</v>
      </c>
      <c r="BW170" s="5">
        <f>P_R[[#This Row],[33+]]-P_R[[#This Row],[34+]]</f>
        <v>5.5770000000000042E-2</v>
      </c>
      <c r="BX170" s="5">
        <f>P_R[[#This Row],[34+]]-P_R[[#This Row],[35+]]</f>
        <v>5.4910000000000014E-2</v>
      </c>
      <c r="BY170" s="5">
        <f>P_R[[#This Row],[35+]]-P_R[[#This Row],[36+]]</f>
        <v>5.3019999999999956E-2</v>
      </c>
      <c r="BZ170" s="5">
        <f>P_R[[#This Row],[36+]]-P_R[[#This Row],[37+]]</f>
        <v>5.0210000000000032E-2</v>
      </c>
      <c r="CA170" s="5">
        <f>P_R[[#This Row],[37+]]-P_R[[#This Row],[38+]]</f>
        <v>4.6630000000000005E-2</v>
      </c>
      <c r="CB170" s="5">
        <f>P_R[[#This Row],[38+]]-P_R[[#This Row],[39+]]</f>
        <v>4.2459999999999998E-2</v>
      </c>
      <c r="CC170" s="5">
        <f>P_R[[#This Row],[39+]]-P_R[[#This Row],[40+]]</f>
        <v>3.7909999999999999E-2</v>
      </c>
      <c r="CD170" s="5">
        <f>P_R[[#This Row],[40+]]-P_R[[#This Row],[41+]]</f>
        <v>3.098999999999999E-2</v>
      </c>
      <c r="CE170" s="5">
        <f>P_R[[#This Row],[41+]]-P_R[[#This Row],[42+]]</f>
        <v>2.8840000000000005E-2</v>
      </c>
      <c r="CF170" s="5">
        <f>P_R[[#This Row],[42+]]-P_R[[#This Row],[43+]]</f>
        <v>2.4319999999999994E-2</v>
      </c>
      <c r="CG170" s="5">
        <f>P_R[[#This Row],[43+]]-P_R[[#This Row],[44+]]</f>
        <v>2.0100000000000007E-2</v>
      </c>
      <c r="CH170" s="5">
        <f>P_R[[#This Row],[44+]]-P_R[[#This Row],[45+]]</f>
        <v>1.6309999999999991E-2</v>
      </c>
      <c r="CI170" s="5">
        <f>P_R[[#This Row],[45+]]-P_R[[#This Row],[46+]]</f>
        <v>1.2960000000000006E-2</v>
      </c>
      <c r="CJ170" s="5">
        <f>P_R[[#This Row],[46+]]-P_R[[#This Row],[47+]]</f>
        <v>1.0109999999999997E-2</v>
      </c>
      <c r="CK170" s="5">
        <f>P_R[[#This Row],[47+]]-P_R[[#This Row],[48+]]</f>
        <v>7.7300000000000008E-3</v>
      </c>
      <c r="CL170" s="5">
        <f>P_R[[#This Row],[48+]]-P_R[[#This Row],[49+]]</f>
        <v>5.7999999999999996E-3</v>
      </c>
    </row>
    <row r="171" spans="1:90" x14ac:dyDescent="0.25">
      <c r="A171" s="10">
        <v>22400795</v>
      </c>
      <c r="B171" t="s">
        <v>155</v>
      </c>
      <c r="C171" t="s">
        <v>270</v>
      </c>
      <c r="D171" s="11">
        <v>0.89583333333333337</v>
      </c>
      <c r="E171" s="9" t="str">
        <f>HYPERLINK("https://www.nba.com/stats/player/1628368/boxscores-traditional", "De'Aaron Fox")</f>
        <v>De'Aaron Fox</v>
      </c>
      <c r="F171">
        <v>25</v>
      </c>
      <c r="G171" s="4">
        <v>7.3209999999999997</v>
      </c>
      <c r="H171" s="3">
        <v>0.98982999999999999</v>
      </c>
      <c r="I171" s="3">
        <v>0.98573999999999995</v>
      </c>
      <c r="J171" s="3">
        <v>0.97982000000000002</v>
      </c>
      <c r="K171" s="3">
        <v>0.97192999999999996</v>
      </c>
      <c r="L171" s="3">
        <v>0.96245999999999998</v>
      </c>
      <c r="M171" s="3">
        <v>0.94950000000000001</v>
      </c>
      <c r="N171" s="3">
        <v>0.93318999999999996</v>
      </c>
      <c r="O171" s="3">
        <v>0.91466000000000003</v>
      </c>
      <c r="P171" s="3">
        <v>0.89065000000000005</v>
      </c>
      <c r="Q171" s="3">
        <v>0.86214000000000002</v>
      </c>
      <c r="R171" s="3">
        <v>0.83147000000000004</v>
      </c>
      <c r="S171" s="3">
        <v>0.79388999999999998</v>
      </c>
      <c r="T171" s="3">
        <v>0.75175000000000003</v>
      </c>
      <c r="U171" s="3">
        <v>0.70884000000000003</v>
      </c>
      <c r="V171" s="3">
        <v>0.65910000000000002</v>
      </c>
      <c r="W171" s="3">
        <v>0.60641999999999996</v>
      </c>
      <c r="X171" s="3">
        <v>0.55567</v>
      </c>
      <c r="Y171" s="3">
        <v>0.5</v>
      </c>
      <c r="Z171" s="3">
        <v>0.44433</v>
      </c>
      <c r="AA171" s="3">
        <v>0.39357999999999999</v>
      </c>
      <c r="AB171" s="3">
        <v>0.34089999999999998</v>
      </c>
      <c r="AC171" s="3">
        <v>0.29115999999999997</v>
      </c>
      <c r="AD171" s="3">
        <v>0.24825</v>
      </c>
      <c r="AE171" s="3">
        <v>0.20610999999999999</v>
      </c>
      <c r="AF171" s="3">
        <v>0.16853000000000001</v>
      </c>
      <c r="AG171" s="3">
        <v>0.13786000000000001</v>
      </c>
      <c r="AH171" s="3">
        <v>0.10935</v>
      </c>
      <c r="AI171" s="3">
        <v>8.5339999999999999E-2</v>
      </c>
      <c r="AJ171" s="3">
        <v>6.6809999999999994E-2</v>
      </c>
      <c r="AK171" s="3">
        <v>5.0500000000000003E-2</v>
      </c>
      <c r="AL171" s="3">
        <v>3.7539999999999997E-2</v>
      </c>
      <c r="AM171" s="3">
        <v>2.8070000000000001E-2</v>
      </c>
      <c r="AN171" s="3">
        <v>2.018E-2</v>
      </c>
      <c r="AO171" s="3">
        <v>1.426E-2</v>
      </c>
      <c r="AP171" s="3">
        <v>1.017E-2</v>
      </c>
      <c r="AQ171" s="3">
        <v>6.9499999999999996E-3</v>
      </c>
      <c r="AR171" s="3">
        <v>4.6600000000000001E-3</v>
      </c>
      <c r="AS171" s="3">
        <v>3.1700000000000001E-3</v>
      </c>
      <c r="AT171" s="3">
        <v>2.0500000000000002E-3</v>
      </c>
      <c r="AU171" s="3">
        <v>1.31E-3</v>
      </c>
      <c r="AV171" s="3">
        <v>8.4000000000000003E-4</v>
      </c>
      <c r="AW171" s="3">
        <v>5.1999999999999995E-4</v>
      </c>
      <c r="AX171" s="5">
        <f>P_R[[#This Row],[8+]]-P_R[[#This Row],[9+]]</f>
        <v>4.090000000000038E-3</v>
      </c>
      <c r="AY171" s="5">
        <f>P_R[[#This Row],[9+]]-P_R[[#This Row],[10+]]</f>
        <v>5.9199999999999253E-3</v>
      </c>
      <c r="AZ171" s="5">
        <f>P_R[[#This Row],[10+]]-P_R[[#This Row],[11+]]</f>
        <v>7.8900000000000636E-3</v>
      </c>
      <c r="BA171" s="5">
        <f>P_R[[#This Row],[11+]]-P_R[[#This Row],[12+]]</f>
        <v>9.4699999999999784E-3</v>
      </c>
      <c r="BB171" s="5">
        <f>P_R[[#This Row],[12+]]-P_R[[#This Row],[13+]]</f>
        <v>1.2959999999999972E-2</v>
      </c>
      <c r="BC171" s="5">
        <f>P_R[[#This Row],[13+]]-P_R[[#This Row],[14+]]</f>
        <v>1.6310000000000047E-2</v>
      </c>
      <c r="BD171" s="5">
        <f>P_R[[#This Row],[14+]]-P_R[[#This Row],[15+]]</f>
        <v>1.8529999999999935E-2</v>
      </c>
      <c r="BE171" s="5">
        <f>P_R[[#This Row],[15+]]-P_R[[#This Row],[16+]]</f>
        <v>2.4009999999999976E-2</v>
      </c>
      <c r="BF171" s="5">
        <f>P_R[[#This Row],[16+]]-P_R[[#This Row],[17+]]</f>
        <v>2.8510000000000035E-2</v>
      </c>
      <c r="BG171" s="5">
        <f>P_R[[#This Row],[17+]]-P_R[[#This Row],[18+]]</f>
        <v>3.0669999999999975E-2</v>
      </c>
      <c r="BH171" s="5">
        <f>P_R[[#This Row],[18+]]-P_R[[#This Row],[19+]]</f>
        <v>3.7580000000000058E-2</v>
      </c>
      <c r="BI171" s="5">
        <f>P_R[[#This Row],[19+]]-P_R[[#This Row],[20+]]</f>
        <v>4.2139999999999955E-2</v>
      </c>
      <c r="BJ171" s="5">
        <f>P_R[[#This Row],[20+]]-P_R[[#This Row],[21+]]</f>
        <v>4.2910000000000004E-2</v>
      </c>
      <c r="BK171" s="5">
        <f>P_R[[#This Row],[21+]]-P_R[[#This Row],[22+]]</f>
        <v>4.9740000000000006E-2</v>
      </c>
      <c r="BL171" s="5">
        <f>P_R[[#This Row],[22+]]-P_R[[#This Row],[23+]]</f>
        <v>5.268000000000006E-2</v>
      </c>
      <c r="BM171" s="5">
        <f>P_R[[#This Row],[23+]]-P_R[[#This Row],[24+]]</f>
        <v>5.0749999999999962E-2</v>
      </c>
      <c r="BN171" s="5">
        <f>P_R[[#This Row],[24+]]-P_R[[#This Row],[25+]]</f>
        <v>5.5669999999999997E-2</v>
      </c>
      <c r="BO171" s="5">
        <f>P_R[[#This Row],[25+]]-P_R[[#This Row],[26+]]</f>
        <v>5.5669999999999997E-2</v>
      </c>
      <c r="BP171" s="5">
        <f>P_R[[#This Row],[26+]]-P_R[[#This Row],[27+]]</f>
        <v>5.0750000000000017E-2</v>
      </c>
      <c r="BQ171" s="5">
        <f>P_R[[#This Row],[27+]]-P_R[[#This Row],[28+]]</f>
        <v>5.2680000000000005E-2</v>
      </c>
      <c r="BR171" s="5">
        <f>P_R[[#This Row],[28+]]-P_R[[#This Row],[29+]]</f>
        <v>4.9740000000000006E-2</v>
      </c>
      <c r="BS171" s="5">
        <f>P_R[[#This Row],[29+]]-P_R[[#This Row],[30+]]</f>
        <v>4.2909999999999976E-2</v>
      </c>
      <c r="BT171" s="5">
        <f>P_R[[#This Row],[30+]]-P_R[[#This Row],[31+]]</f>
        <v>4.2140000000000011E-2</v>
      </c>
      <c r="BU171" s="5">
        <f>P_R[[#This Row],[31+]]-P_R[[#This Row],[32+]]</f>
        <v>3.7579999999999975E-2</v>
      </c>
      <c r="BV171" s="5">
        <f>P_R[[#This Row],[32+]]-P_R[[#This Row],[33+]]</f>
        <v>3.0670000000000003E-2</v>
      </c>
      <c r="BW171" s="5">
        <f>P_R[[#This Row],[33+]]-P_R[[#This Row],[34+]]</f>
        <v>2.8510000000000008E-2</v>
      </c>
      <c r="BX171" s="5">
        <f>P_R[[#This Row],[34+]]-P_R[[#This Row],[35+]]</f>
        <v>2.4010000000000004E-2</v>
      </c>
      <c r="BY171" s="5">
        <f>P_R[[#This Row],[35+]]-P_R[[#This Row],[36+]]</f>
        <v>1.8530000000000005E-2</v>
      </c>
      <c r="BZ171" s="5">
        <f>P_R[[#This Row],[36+]]-P_R[[#This Row],[37+]]</f>
        <v>1.6309999999999991E-2</v>
      </c>
      <c r="CA171" s="5">
        <f>P_R[[#This Row],[37+]]-P_R[[#This Row],[38+]]</f>
        <v>1.2960000000000006E-2</v>
      </c>
      <c r="CB171" s="5">
        <f>P_R[[#This Row],[38+]]-P_R[[#This Row],[39+]]</f>
        <v>9.4699999999999958E-3</v>
      </c>
      <c r="CC171" s="5">
        <f>P_R[[#This Row],[39+]]-P_R[[#This Row],[40+]]</f>
        <v>7.8900000000000012E-3</v>
      </c>
      <c r="CD171" s="5">
        <f>P_R[[#This Row],[40+]]-P_R[[#This Row],[41+]]</f>
        <v>5.9199999999999999E-3</v>
      </c>
      <c r="CE171" s="5">
        <f>P_R[[#This Row],[41+]]-P_R[[#This Row],[42+]]</f>
        <v>4.0899999999999999E-3</v>
      </c>
      <c r="CF171" s="5">
        <f>P_R[[#This Row],[42+]]-P_R[[#This Row],[43+]]</f>
        <v>3.2200000000000006E-3</v>
      </c>
      <c r="CG171" s="5">
        <f>P_R[[#This Row],[43+]]-P_R[[#This Row],[44+]]</f>
        <v>2.2899999999999995E-3</v>
      </c>
      <c r="CH171" s="5">
        <f>P_R[[#This Row],[44+]]-P_R[[#This Row],[45+]]</f>
        <v>1.49E-3</v>
      </c>
      <c r="CI171" s="5">
        <f>P_R[[#This Row],[45+]]-P_R[[#This Row],[46+]]</f>
        <v>1.1199999999999999E-3</v>
      </c>
      <c r="CJ171" s="5">
        <f>P_R[[#This Row],[46+]]-P_R[[#This Row],[47+]]</f>
        <v>7.4000000000000021E-4</v>
      </c>
      <c r="CK171" s="5">
        <f>P_R[[#This Row],[47+]]-P_R[[#This Row],[48+]]</f>
        <v>4.6999999999999993E-4</v>
      </c>
      <c r="CL171" s="5">
        <f>P_R[[#This Row],[48+]]-P_R[[#This Row],[49+]]</f>
        <v>3.2000000000000008E-4</v>
      </c>
    </row>
    <row r="172" spans="1:90" x14ac:dyDescent="0.25">
      <c r="A172" s="10">
        <v>22400795</v>
      </c>
      <c r="B172" t="s">
        <v>155</v>
      </c>
      <c r="C172" t="s">
        <v>270</v>
      </c>
      <c r="D172" s="11">
        <v>0.89583333333333337</v>
      </c>
      <c r="E172" s="9" t="str">
        <f>HYPERLINK("https://www.nba.com/stats/player/1631110/boxscores-traditional", "Jeremy Sochan")</f>
        <v>Jeremy Sochan</v>
      </c>
      <c r="F172">
        <v>18.399999999999999</v>
      </c>
      <c r="G172" s="4">
        <v>4.9640000000000004</v>
      </c>
      <c r="H172" s="3">
        <v>0.98214000000000001</v>
      </c>
      <c r="I172" s="3">
        <v>0.97062000000000004</v>
      </c>
      <c r="J172" s="3">
        <v>0.95448999999999995</v>
      </c>
      <c r="K172" s="3">
        <v>0.93189</v>
      </c>
      <c r="L172" s="3">
        <v>0.90146999999999999</v>
      </c>
      <c r="M172" s="3">
        <v>0.86214000000000002</v>
      </c>
      <c r="N172" s="3">
        <v>0.81327000000000005</v>
      </c>
      <c r="O172" s="3">
        <v>0.75175000000000003</v>
      </c>
      <c r="P172" s="3">
        <v>0.68439000000000005</v>
      </c>
      <c r="Q172" s="3">
        <v>0.61026000000000002</v>
      </c>
      <c r="R172" s="3">
        <v>0.53188000000000002</v>
      </c>
      <c r="S172" s="3">
        <v>0.45223999999999998</v>
      </c>
      <c r="T172" s="3">
        <v>0.37447999999999998</v>
      </c>
      <c r="U172" s="3">
        <v>0.30153000000000002</v>
      </c>
      <c r="V172" s="3">
        <v>0.23269999999999999</v>
      </c>
      <c r="W172" s="3">
        <v>0.17619000000000001</v>
      </c>
      <c r="X172" s="3">
        <v>0.12923999999999999</v>
      </c>
      <c r="Y172" s="3">
        <v>9.1759999999999994E-2</v>
      </c>
      <c r="Z172" s="3">
        <v>6.3009999999999997E-2</v>
      </c>
      <c r="AA172" s="3">
        <v>4.1820000000000003E-2</v>
      </c>
      <c r="AB172" s="3">
        <v>2.6800000000000001E-2</v>
      </c>
      <c r="AC172" s="3">
        <v>1.618E-2</v>
      </c>
      <c r="AD172" s="3">
        <v>9.6399999999999993E-3</v>
      </c>
      <c r="AE172" s="3">
        <v>5.5399999999999998E-3</v>
      </c>
      <c r="AF172" s="3">
        <v>3.0699999999999998E-3</v>
      </c>
      <c r="AG172" s="3">
        <v>1.64E-3</v>
      </c>
      <c r="AH172" s="3">
        <v>8.4000000000000003E-4</v>
      </c>
      <c r="AI172" s="3">
        <v>4.2000000000000002E-4</v>
      </c>
      <c r="AJ172" s="3">
        <v>1.9000000000000001E-4</v>
      </c>
      <c r="AK172" s="3">
        <v>9.0000000000000006E-5</v>
      </c>
      <c r="AL172" s="3">
        <v>4.0000000000000003E-5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5">
        <f>P_R[[#This Row],[8+]]-P_R[[#This Row],[9+]]</f>
        <v>1.1519999999999975E-2</v>
      </c>
      <c r="AY172" s="5">
        <f>P_R[[#This Row],[9+]]-P_R[[#This Row],[10+]]</f>
        <v>1.6130000000000089E-2</v>
      </c>
      <c r="AZ172" s="5">
        <f>P_R[[#This Row],[10+]]-P_R[[#This Row],[11+]]</f>
        <v>2.2599999999999953E-2</v>
      </c>
      <c r="BA172" s="5">
        <f>P_R[[#This Row],[11+]]-P_R[[#This Row],[12+]]</f>
        <v>3.0420000000000003E-2</v>
      </c>
      <c r="BB172" s="5">
        <f>P_R[[#This Row],[12+]]-P_R[[#This Row],[13+]]</f>
        <v>3.9329999999999976E-2</v>
      </c>
      <c r="BC172" s="5">
        <f>P_R[[#This Row],[13+]]-P_R[[#This Row],[14+]]</f>
        <v>4.8869999999999969E-2</v>
      </c>
      <c r="BD172" s="5">
        <f>P_R[[#This Row],[14+]]-P_R[[#This Row],[15+]]</f>
        <v>6.1520000000000019E-2</v>
      </c>
      <c r="BE172" s="5">
        <f>P_R[[#This Row],[15+]]-P_R[[#This Row],[16+]]</f>
        <v>6.7359999999999975E-2</v>
      </c>
      <c r="BF172" s="5">
        <f>P_R[[#This Row],[16+]]-P_R[[#This Row],[17+]]</f>
        <v>7.4130000000000029E-2</v>
      </c>
      <c r="BG172" s="5">
        <f>P_R[[#This Row],[17+]]-P_R[[#This Row],[18+]]</f>
        <v>7.8380000000000005E-2</v>
      </c>
      <c r="BH172" s="5">
        <f>P_R[[#This Row],[18+]]-P_R[[#This Row],[19+]]</f>
        <v>7.9640000000000044E-2</v>
      </c>
      <c r="BI172" s="5">
        <f>P_R[[#This Row],[19+]]-P_R[[#This Row],[20+]]</f>
        <v>7.7759999999999996E-2</v>
      </c>
      <c r="BJ172" s="5">
        <f>P_R[[#This Row],[20+]]-P_R[[#This Row],[21+]]</f>
        <v>7.2949999999999959E-2</v>
      </c>
      <c r="BK172" s="5">
        <f>P_R[[#This Row],[21+]]-P_R[[#This Row],[22+]]</f>
        <v>6.883000000000003E-2</v>
      </c>
      <c r="BL172" s="5">
        <f>P_R[[#This Row],[22+]]-P_R[[#This Row],[23+]]</f>
        <v>5.6509999999999977E-2</v>
      </c>
      <c r="BM172" s="5">
        <f>P_R[[#This Row],[23+]]-P_R[[#This Row],[24+]]</f>
        <v>4.6950000000000019E-2</v>
      </c>
      <c r="BN172" s="5">
        <f>P_R[[#This Row],[24+]]-P_R[[#This Row],[25+]]</f>
        <v>3.7479999999999999E-2</v>
      </c>
      <c r="BO172" s="5">
        <f>P_R[[#This Row],[25+]]-P_R[[#This Row],[26+]]</f>
        <v>2.8749999999999998E-2</v>
      </c>
      <c r="BP172" s="5">
        <f>P_R[[#This Row],[26+]]-P_R[[#This Row],[27+]]</f>
        <v>2.1189999999999994E-2</v>
      </c>
      <c r="BQ172" s="5">
        <f>P_R[[#This Row],[27+]]-P_R[[#This Row],[28+]]</f>
        <v>1.5020000000000002E-2</v>
      </c>
      <c r="BR172" s="5">
        <f>P_R[[#This Row],[28+]]-P_R[[#This Row],[29+]]</f>
        <v>1.0620000000000001E-2</v>
      </c>
      <c r="BS172" s="5">
        <f>P_R[[#This Row],[29+]]-P_R[[#This Row],[30+]]</f>
        <v>6.5400000000000007E-3</v>
      </c>
      <c r="BT172" s="5">
        <f>P_R[[#This Row],[30+]]-P_R[[#This Row],[31+]]</f>
        <v>4.0999999999999995E-3</v>
      </c>
      <c r="BU172" s="5">
        <f>P_R[[#This Row],[31+]]-P_R[[#This Row],[32+]]</f>
        <v>2.47E-3</v>
      </c>
      <c r="BV172" s="5">
        <f>P_R[[#This Row],[32+]]-P_R[[#This Row],[33+]]</f>
        <v>1.4299999999999998E-3</v>
      </c>
      <c r="BW172" s="5">
        <f>P_R[[#This Row],[33+]]-P_R[[#This Row],[34+]]</f>
        <v>7.9999999999999993E-4</v>
      </c>
      <c r="BX172" s="5">
        <f>P_R[[#This Row],[34+]]-P_R[[#This Row],[35+]]</f>
        <v>4.2000000000000002E-4</v>
      </c>
      <c r="BY172" s="5">
        <f>P_R[[#This Row],[35+]]-P_R[[#This Row],[36+]]</f>
        <v>2.3000000000000001E-4</v>
      </c>
      <c r="BZ172" s="5">
        <f>P_R[[#This Row],[36+]]-P_R[[#This Row],[37+]]</f>
        <v>1E-4</v>
      </c>
      <c r="CA172" s="5">
        <f>P_R[[#This Row],[37+]]-P_R[[#This Row],[38+]]</f>
        <v>5.0000000000000002E-5</v>
      </c>
      <c r="CB172" s="5">
        <f>P_R[[#This Row],[38+]]-P_R[[#This Row],[39+]]</f>
        <v>4.0000000000000003E-5</v>
      </c>
      <c r="CC172" s="5">
        <f>P_R[[#This Row],[39+]]-P_R[[#This Row],[40+]]</f>
        <v>0</v>
      </c>
      <c r="CD172" s="5">
        <f>P_R[[#This Row],[40+]]-P_R[[#This Row],[41+]]</f>
        <v>0</v>
      </c>
      <c r="CE172" s="5">
        <f>P_R[[#This Row],[41+]]-P_R[[#This Row],[42+]]</f>
        <v>0</v>
      </c>
      <c r="CF172" s="5">
        <f>P_R[[#This Row],[42+]]-P_R[[#This Row],[43+]]</f>
        <v>0</v>
      </c>
      <c r="CG172" s="5">
        <f>P_R[[#This Row],[43+]]-P_R[[#This Row],[44+]]</f>
        <v>0</v>
      </c>
      <c r="CH172" s="5">
        <f>P_R[[#This Row],[44+]]-P_R[[#This Row],[45+]]</f>
        <v>0</v>
      </c>
      <c r="CI172" s="5">
        <f>P_R[[#This Row],[45+]]-P_R[[#This Row],[46+]]</f>
        <v>0</v>
      </c>
      <c r="CJ172" s="5">
        <f>P_R[[#This Row],[46+]]-P_R[[#This Row],[47+]]</f>
        <v>0</v>
      </c>
      <c r="CK172" s="5">
        <f>P_R[[#This Row],[47+]]-P_R[[#This Row],[48+]]</f>
        <v>0</v>
      </c>
      <c r="CL172" s="5">
        <f>P_R[[#This Row],[48+]]-P_R[[#This Row],[49+]]</f>
        <v>0</v>
      </c>
    </row>
    <row r="173" spans="1:90" x14ac:dyDescent="0.25">
      <c r="A173" s="10">
        <v>22400795</v>
      </c>
      <c r="B173" t="s">
        <v>155</v>
      </c>
      <c r="C173" t="s">
        <v>270</v>
      </c>
      <c r="D173" s="11">
        <v>0.89583333333333337</v>
      </c>
      <c r="E173" s="9" t="str">
        <f>HYPERLINK("https://www.nba.com/stats/player/203084/boxscores-traditional", "Harrison Barnes")</f>
        <v>Harrison Barnes</v>
      </c>
      <c r="F173">
        <v>19.600000000000001</v>
      </c>
      <c r="G173" s="4">
        <v>5.5709999999999997</v>
      </c>
      <c r="H173" s="3">
        <v>0.98124</v>
      </c>
      <c r="I173" s="3">
        <v>0.97128000000000003</v>
      </c>
      <c r="J173" s="3">
        <v>0.95728000000000002</v>
      </c>
      <c r="K173" s="3">
        <v>0.93822000000000005</v>
      </c>
      <c r="L173" s="3">
        <v>0.91308999999999996</v>
      </c>
      <c r="M173" s="3">
        <v>0.88100000000000001</v>
      </c>
      <c r="N173" s="3">
        <v>0.84375</v>
      </c>
      <c r="O173" s="3">
        <v>0.79673000000000005</v>
      </c>
      <c r="P173" s="3">
        <v>0.74214999999999998</v>
      </c>
      <c r="Q173" s="3">
        <v>0.68081999999999998</v>
      </c>
      <c r="R173" s="3">
        <v>0.61409000000000002</v>
      </c>
      <c r="S173" s="3">
        <v>0.54379999999999995</v>
      </c>
      <c r="T173" s="3">
        <v>0.47210000000000002</v>
      </c>
      <c r="U173" s="3">
        <v>0.40128999999999998</v>
      </c>
      <c r="V173" s="3">
        <v>0.33360000000000001</v>
      </c>
      <c r="W173" s="3">
        <v>0.27093</v>
      </c>
      <c r="X173" s="3">
        <v>0.21476000000000001</v>
      </c>
      <c r="Y173" s="3">
        <v>0.16602</v>
      </c>
      <c r="Z173" s="3">
        <v>0.12506999999999999</v>
      </c>
      <c r="AA173" s="3">
        <v>9.1759999999999994E-2</v>
      </c>
      <c r="AB173" s="3">
        <v>6.5519999999999995E-2</v>
      </c>
      <c r="AC173" s="3">
        <v>4.5510000000000002E-2</v>
      </c>
      <c r="AD173" s="3">
        <v>3.074E-2</v>
      </c>
      <c r="AE173" s="3">
        <v>2.018E-2</v>
      </c>
      <c r="AF173" s="3">
        <v>1.2869999999999999E-2</v>
      </c>
      <c r="AG173" s="3">
        <v>7.9799999999999992E-3</v>
      </c>
      <c r="AH173" s="3">
        <v>4.9399999999999999E-3</v>
      </c>
      <c r="AI173" s="3">
        <v>2.8900000000000002E-3</v>
      </c>
      <c r="AJ173" s="3">
        <v>1.64E-3</v>
      </c>
      <c r="AK173" s="3">
        <v>8.9999999999999998E-4</v>
      </c>
      <c r="AL173" s="3">
        <v>4.8000000000000001E-4</v>
      </c>
      <c r="AM173" s="3">
        <v>2.5000000000000001E-4</v>
      </c>
      <c r="AN173" s="3">
        <v>1.2999999999999999E-4</v>
      </c>
      <c r="AO173" s="3">
        <v>6.0000000000000002E-5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P_R[[#This Row],[8+]]-P_R[[#This Row],[9+]]</f>
        <v>9.9599999999999689E-3</v>
      </c>
      <c r="AY173" s="5">
        <f>P_R[[#This Row],[9+]]-P_R[[#This Row],[10+]]</f>
        <v>1.4000000000000012E-2</v>
      </c>
      <c r="AZ173" s="5">
        <f>P_R[[#This Row],[10+]]-P_R[[#This Row],[11+]]</f>
        <v>1.9059999999999966E-2</v>
      </c>
      <c r="BA173" s="5">
        <f>P_R[[#This Row],[11+]]-P_R[[#This Row],[12+]]</f>
        <v>2.5130000000000097E-2</v>
      </c>
      <c r="BB173" s="5">
        <f>P_R[[#This Row],[12+]]-P_R[[#This Row],[13+]]</f>
        <v>3.2089999999999952E-2</v>
      </c>
      <c r="BC173" s="5">
        <f>P_R[[#This Row],[13+]]-P_R[[#This Row],[14+]]</f>
        <v>3.7250000000000005E-2</v>
      </c>
      <c r="BD173" s="5">
        <f>P_R[[#This Row],[14+]]-P_R[[#This Row],[15+]]</f>
        <v>4.7019999999999951E-2</v>
      </c>
      <c r="BE173" s="5">
        <f>P_R[[#This Row],[15+]]-P_R[[#This Row],[16+]]</f>
        <v>5.4580000000000073E-2</v>
      </c>
      <c r="BF173" s="5">
        <f>P_R[[#This Row],[16+]]-P_R[[#This Row],[17+]]</f>
        <v>6.1329999999999996E-2</v>
      </c>
      <c r="BG173" s="5">
        <f>P_R[[#This Row],[17+]]-P_R[[#This Row],[18+]]</f>
        <v>6.6729999999999956E-2</v>
      </c>
      <c r="BH173" s="5">
        <f>P_R[[#This Row],[18+]]-P_R[[#This Row],[19+]]</f>
        <v>7.0290000000000075E-2</v>
      </c>
      <c r="BI173" s="5">
        <f>P_R[[#This Row],[19+]]-P_R[[#This Row],[20+]]</f>
        <v>7.169999999999993E-2</v>
      </c>
      <c r="BJ173" s="5">
        <f>P_R[[#This Row],[20+]]-P_R[[#This Row],[21+]]</f>
        <v>7.081000000000004E-2</v>
      </c>
      <c r="BK173" s="5">
        <f>P_R[[#This Row],[21+]]-P_R[[#This Row],[22+]]</f>
        <v>6.7689999999999972E-2</v>
      </c>
      <c r="BL173" s="5">
        <f>P_R[[#This Row],[22+]]-P_R[[#This Row],[23+]]</f>
        <v>6.2670000000000003E-2</v>
      </c>
      <c r="BM173" s="5">
        <f>P_R[[#This Row],[23+]]-P_R[[#This Row],[24+]]</f>
        <v>5.6169999999999998E-2</v>
      </c>
      <c r="BN173" s="5">
        <f>P_R[[#This Row],[24+]]-P_R[[#This Row],[25+]]</f>
        <v>4.8740000000000006E-2</v>
      </c>
      <c r="BO173" s="5">
        <f>P_R[[#This Row],[25+]]-P_R[[#This Row],[26+]]</f>
        <v>4.0950000000000014E-2</v>
      </c>
      <c r="BP173" s="5">
        <f>P_R[[#This Row],[26+]]-P_R[[#This Row],[27+]]</f>
        <v>3.3309999999999992E-2</v>
      </c>
      <c r="BQ173" s="5">
        <f>P_R[[#This Row],[27+]]-P_R[[#This Row],[28+]]</f>
        <v>2.6239999999999999E-2</v>
      </c>
      <c r="BR173" s="5">
        <f>P_R[[#This Row],[28+]]-P_R[[#This Row],[29+]]</f>
        <v>2.0009999999999993E-2</v>
      </c>
      <c r="BS173" s="5">
        <f>P_R[[#This Row],[29+]]-P_R[[#This Row],[30+]]</f>
        <v>1.4770000000000002E-2</v>
      </c>
      <c r="BT173" s="5">
        <f>P_R[[#This Row],[30+]]-P_R[[#This Row],[31+]]</f>
        <v>1.056E-2</v>
      </c>
      <c r="BU173" s="5">
        <f>P_R[[#This Row],[31+]]-P_R[[#This Row],[32+]]</f>
        <v>7.3100000000000005E-3</v>
      </c>
      <c r="BV173" s="5">
        <f>P_R[[#This Row],[32+]]-P_R[[#This Row],[33+]]</f>
        <v>4.8900000000000002E-3</v>
      </c>
      <c r="BW173" s="5">
        <f>P_R[[#This Row],[33+]]-P_R[[#This Row],[34+]]</f>
        <v>3.0399999999999993E-3</v>
      </c>
      <c r="BX173" s="5">
        <f>P_R[[#This Row],[34+]]-P_R[[#This Row],[35+]]</f>
        <v>2.0499999999999997E-3</v>
      </c>
      <c r="BY173" s="5">
        <f>P_R[[#This Row],[35+]]-P_R[[#This Row],[36+]]</f>
        <v>1.2500000000000002E-3</v>
      </c>
      <c r="BZ173" s="5">
        <f>P_R[[#This Row],[36+]]-P_R[[#This Row],[37+]]</f>
        <v>7.3999999999999999E-4</v>
      </c>
      <c r="CA173" s="5">
        <f>P_R[[#This Row],[37+]]-P_R[[#This Row],[38+]]</f>
        <v>4.1999999999999996E-4</v>
      </c>
      <c r="CB173" s="5">
        <f>P_R[[#This Row],[38+]]-P_R[[#This Row],[39+]]</f>
        <v>2.3000000000000001E-4</v>
      </c>
      <c r="CC173" s="5">
        <f>P_R[[#This Row],[39+]]-P_R[[#This Row],[40+]]</f>
        <v>1.2000000000000002E-4</v>
      </c>
      <c r="CD173" s="5">
        <f>P_R[[#This Row],[40+]]-P_R[[#This Row],[41+]]</f>
        <v>6.9999999999999994E-5</v>
      </c>
      <c r="CE173" s="5">
        <f>P_R[[#This Row],[41+]]-P_R[[#This Row],[42+]]</f>
        <v>6.0000000000000002E-5</v>
      </c>
      <c r="CF173" s="5">
        <f>P_R[[#This Row],[42+]]-P_R[[#This Row],[43+]]</f>
        <v>0</v>
      </c>
      <c r="CG173" s="5">
        <f>P_R[[#This Row],[43+]]-P_R[[#This Row],[44+]]</f>
        <v>0</v>
      </c>
      <c r="CH173" s="5">
        <f>P_R[[#This Row],[44+]]-P_R[[#This Row],[45+]]</f>
        <v>0</v>
      </c>
      <c r="CI173" s="5">
        <f>P_R[[#This Row],[45+]]-P_R[[#This Row],[46+]]</f>
        <v>0</v>
      </c>
      <c r="CJ173" s="5">
        <f>P_R[[#This Row],[46+]]-P_R[[#This Row],[47+]]</f>
        <v>0</v>
      </c>
      <c r="CK173" s="5">
        <f>P_R[[#This Row],[47+]]-P_R[[#This Row],[48+]]</f>
        <v>0</v>
      </c>
      <c r="CL173" s="5">
        <f>P_R[[#This Row],[48+]]-P_R[[#This Row],[49+]]</f>
        <v>0</v>
      </c>
    </row>
    <row r="174" spans="1:90" x14ac:dyDescent="0.25">
      <c r="A174" s="10">
        <v>22400795</v>
      </c>
      <c r="B174" t="s">
        <v>155</v>
      </c>
      <c r="C174" t="s">
        <v>270</v>
      </c>
      <c r="D174" s="11">
        <v>0.89583333333333337</v>
      </c>
      <c r="E174" s="9" t="str">
        <f>HYPERLINK("https://www.nba.com/stats/player/1642264/boxscores-traditional", "Stephon Castle")</f>
        <v>Stephon Castle</v>
      </c>
      <c r="F174">
        <v>21.8</v>
      </c>
      <c r="G174" s="4">
        <v>8.3759999999999994</v>
      </c>
      <c r="H174" s="3">
        <v>0.95052999999999999</v>
      </c>
      <c r="I174" s="3">
        <v>0.93698999999999999</v>
      </c>
      <c r="J174" s="3">
        <v>0.92073000000000005</v>
      </c>
      <c r="K174" s="3">
        <v>0.90146999999999999</v>
      </c>
      <c r="L174" s="3">
        <v>0.879</v>
      </c>
      <c r="M174" s="3">
        <v>0.85314000000000001</v>
      </c>
      <c r="N174" s="3">
        <v>0.82381000000000004</v>
      </c>
      <c r="O174" s="3">
        <v>0.79103000000000001</v>
      </c>
      <c r="P174" s="3">
        <v>0.75490000000000002</v>
      </c>
      <c r="Q174" s="3">
        <v>0.71565999999999996</v>
      </c>
      <c r="R174" s="3">
        <v>0.67364000000000002</v>
      </c>
      <c r="S174" s="3">
        <v>0.62929999999999997</v>
      </c>
      <c r="T174" s="3">
        <v>0.58316999999999997</v>
      </c>
      <c r="U174" s="3">
        <v>0.53983000000000003</v>
      </c>
      <c r="V174" s="3">
        <v>0.49202000000000001</v>
      </c>
      <c r="W174" s="3">
        <v>0.44433</v>
      </c>
      <c r="X174" s="3">
        <v>0.39743000000000001</v>
      </c>
      <c r="Y174" s="3">
        <v>0.35197000000000001</v>
      </c>
      <c r="Z174" s="3">
        <v>0.30853999999999998</v>
      </c>
      <c r="AA174" s="3">
        <v>0.26762999999999998</v>
      </c>
      <c r="AB174" s="3">
        <v>0.22964999999999999</v>
      </c>
      <c r="AC174" s="3">
        <v>0.19489000000000001</v>
      </c>
      <c r="AD174" s="3">
        <v>0.16353999999999999</v>
      </c>
      <c r="AE174" s="3">
        <v>0.13567000000000001</v>
      </c>
      <c r="AF174" s="3">
        <v>0.11123</v>
      </c>
      <c r="AG174" s="3">
        <v>9.0120000000000006E-2</v>
      </c>
      <c r="AH174" s="3">
        <v>7.2150000000000006E-2</v>
      </c>
      <c r="AI174" s="3">
        <v>5.7049999999999997E-2</v>
      </c>
      <c r="AJ174" s="3">
        <v>4.4569999999999999E-2</v>
      </c>
      <c r="AK174" s="3">
        <v>3.5150000000000001E-2</v>
      </c>
      <c r="AL174" s="3">
        <v>2.6800000000000001E-2</v>
      </c>
      <c r="AM174" s="3">
        <v>2.018E-2</v>
      </c>
      <c r="AN174" s="3">
        <v>1.4999999999999999E-2</v>
      </c>
      <c r="AO174" s="3">
        <v>1.1010000000000001E-2</v>
      </c>
      <c r="AP174" s="3">
        <v>7.9799999999999992E-3</v>
      </c>
      <c r="AQ174" s="3">
        <v>5.7000000000000002E-3</v>
      </c>
      <c r="AR174" s="3">
        <v>4.0200000000000001E-3</v>
      </c>
      <c r="AS174" s="3">
        <v>2.8E-3</v>
      </c>
      <c r="AT174" s="3">
        <v>1.9300000000000001E-3</v>
      </c>
      <c r="AU174" s="3">
        <v>1.31E-3</v>
      </c>
      <c r="AV174" s="3">
        <v>8.7000000000000001E-4</v>
      </c>
      <c r="AW174" s="3">
        <v>5.8E-4</v>
      </c>
      <c r="AX174" s="5">
        <f>P_R[[#This Row],[8+]]-P_R[[#This Row],[9+]]</f>
        <v>1.3539999999999996E-2</v>
      </c>
      <c r="AY174" s="5">
        <f>P_R[[#This Row],[9+]]-P_R[[#This Row],[10+]]</f>
        <v>1.6259999999999941E-2</v>
      </c>
      <c r="AZ174" s="5">
        <f>P_R[[#This Row],[10+]]-P_R[[#This Row],[11+]]</f>
        <v>1.9260000000000055E-2</v>
      </c>
      <c r="BA174" s="5">
        <f>P_R[[#This Row],[11+]]-P_R[[#This Row],[12+]]</f>
        <v>2.246999999999999E-2</v>
      </c>
      <c r="BB174" s="5">
        <f>P_R[[#This Row],[12+]]-P_R[[#This Row],[13+]]</f>
        <v>2.5859999999999994E-2</v>
      </c>
      <c r="BC174" s="5">
        <f>P_R[[#This Row],[13+]]-P_R[[#This Row],[14+]]</f>
        <v>2.9329999999999967E-2</v>
      </c>
      <c r="BD174" s="5">
        <f>P_R[[#This Row],[14+]]-P_R[[#This Row],[15+]]</f>
        <v>3.2780000000000031E-2</v>
      </c>
      <c r="BE174" s="5">
        <f>P_R[[#This Row],[15+]]-P_R[[#This Row],[16+]]</f>
        <v>3.6129999999999995E-2</v>
      </c>
      <c r="BF174" s="5">
        <f>P_R[[#This Row],[16+]]-P_R[[#This Row],[17+]]</f>
        <v>3.9240000000000053E-2</v>
      </c>
      <c r="BG174" s="5">
        <f>P_R[[#This Row],[17+]]-P_R[[#This Row],[18+]]</f>
        <v>4.2019999999999946E-2</v>
      </c>
      <c r="BH174" s="5">
        <f>P_R[[#This Row],[18+]]-P_R[[#This Row],[19+]]</f>
        <v>4.4340000000000046E-2</v>
      </c>
      <c r="BI174" s="5">
        <f>P_R[[#This Row],[19+]]-P_R[[#This Row],[20+]]</f>
        <v>4.6130000000000004E-2</v>
      </c>
      <c r="BJ174" s="5">
        <f>P_R[[#This Row],[20+]]-P_R[[#This Row],[21+]]</f>
        <v>4.3339999999999934E-2</v>
      </c>
      <c r="BK174" s="5">
        <f>P_R[[#This Row],[21+]]-P_R[[#This Row],[22+]]</f>
        <v>4.7810000000000019E-2</v>
      </c>
      <c r="BL174" s="5">
        <f>P_R[[#This Row],[22+]]-P_R[[#This Row],[23+]]</f>
        <v>4.769000000000001E-2</v>
      </c>
      <c r="BM174" s="5">
        <f>P_R[[#This Row],[23+]]-P_R[[#This Row],[24+]]</f>
        <v>4.6899999999999997E-2</v>
      </c>
      <c r="BN174" s="5">
        <f>P_R[[#This Row],[24+]]-P_R[[#This Row],[25+]]</f>
        <v>4.546E-2</v>
      </c>
      <c r="BO174" s="5">
        <f>P_R[[#This Row],[25+]]-P_R[[#This Row],[26+]]</f>
        <v>4.3430000000000024E-2</v>
      </c>
      <c r="BP174" s="5">
        <f>P_R[[#This Row],[26+]]-P_R[[#This Row],[27+]]</f>
        <v>4.0910000000000002E-2</v>
      </c>
      <c r="BQ174" s="5">
        <f>P_R[[#This Row],[27+]]-P_R[[#This Row],[28+]]</f>
        <v>3.7979999999999986E-2</v>
      </c>
      <c r="BR174" s="5">
        <f>P_R[[#This Row],[28+]]-P_R[[#This Row],[29+]]</f>
        <v>3.4759999999999985E-2</v>
      </c>
      <c r="BS174" s="5">
        <f>P_R[[#This Row],[29+]]-P_R[[#This Row],[30+]]</f>
        <v>3.1350000000000017E-2</v>
      </c>
      <c r="BT174" s="5">
        <f>P_R[[#This Row],[30+]]-P_R[[#This Row],[31+]]</f>
        <v>2.7869999999999978E-2</v>
      </c>
      <c r="BU174" s="5">
        <f>P_R[[#This Row],[31+]]-P_R[[#This Row],[32+]]</f>
        <v>2.4440000000000017E-2</v>
      </c>
      <c r="BV174" s="5">
        <f>P_R[[#This Row],[32+]]-P_R[[#This Row],[33+]]</f>
        <v>2.110999999999999E-2</v>
      </c>
      <c r="BW174" s="5">
        <f>P_R[[#This Row],[33+]]-P_R[[#This Row],[34+]]</f>
        <v>1.797E-2</v>
      </c>
      <c r="BX174" s="5">
        <f>P_R[[#This Row],[34+]]-P_R[[#This Row],[35+]]</f>
        <v>1.5100000000000009E-2</v>
      </c>
      <c r="BY174" s="5">
        <f>P_R[[#This Row],[35+]]-P_R[[#This Row],[36+]]</f>
        <v>1.2479999999999998E-2</v>
      </c>
      <c r="BZ174" s="5">
        <f>P_R[[#This Row],[36+]]-P_R[[#This Row],[37+]]</f>
        <v>9.4199999999999978E-3</v>
      </c>
      <c r="CA174" s="5">
        <f>P_R[[#This Row],[37+]]-P_R[[#This Row],[38+]]</f>
        <v>8.3499999999999998E-3</v>
      </c>
      <c r="CB174" s="5">
        <f>P_R[[#This Row],[38+]]-P_R[[#This Row],[39+]]</f>
        <v>6.6200000000000009E-3</v>
      </c>
      <c r="CC174" s="5">
        <f>P_R[[#This Row],[39+]]-P_R[[#This Row],[40+]]</f>
        <v>5.1800000000000006E-3</v>
      </c>
      <c r="CD174" s="5">
        <f>P_R[[#This Row],[40+]]-P_R[[#This Row],[41+]]</f>
        <v>3.9899999999999988E-3</v>
      </c>
      <c r="CE174" s="5">
        <f>P_R[[#This Row],[41+]]-P_R[[#This Row],[42+]]</f>
        <v>3.0300000000000014E-3</v>
      </c>
      <c r="CF174" s="5">
        <f>P_R[[#This Row],[42+]]-P_R[[#This Row],[43+]]</f>
        <v>2.279999999999999E-3</v>
      </c>
      <c r="CG174" s="5">
        <f>P_R[[#This Row],[43+]]-P_R[[#This Row],[44+]]</f>
        <v>1.6800000000000001E-3</v>
      </c>
      <c r="CH174" s="5">
        <f>P_R[[#This Row],[44+]]-P_R[[#This Row],[45+]]</f>
        <v>1.2200000000000002E-3</v>
      </c>
      <c r="CI174" s="5">
        <f>P_R[[#This Row],[45+]]-P_R[[#This Row],[46+]]</f>
        <v>8.699999999999999E-4</v>
      </c>
      <c r="CJ174" s="5">
        <f>P_R[[#This Row],[46+]]-P_R[[#This Row],[47+]]</f>
        <v>6.2000000000000011E-4</v>
      </c>
      <c r="CK174" s="5">
        <f>P_R[[#This Row],[47+]]-P_R[[#This Row],[48+]]</f>
        <v>4.3999999999999996E-4</v>
      </c>
      <c r="CL174" s="5">
        <f>P_R[[#This Row],[48+]]-P_R[[#This Row],[49+]]</f>
        <v>2.9E-4</v>
      </c>
    </row>
    <row r="175" spans="1:90" x14ac:dyDescent="0.25">
      <c r="A175" s="10">
        <v>22400795</v>
      </c>
      <c r="B175" t="s">
        <v>155</v>
      </c>
      <c r="C175" t="s">
        <v>270</v>
      </c>
      <c r="D175" s="11">
        <v>0.89583333333333337</v>
      </c>
      <c r="E175" s="9" t="str">
        <f>HYPERLINK("https://www.nba.com/stats/player/1630170/boxscores-traditional", "Devin Vassell")</f>
        <v>Devin Vassell</v>
      </c>
      <c r="F175">
        <v>17.8</v>
      </c>
      <c r="G175" s="4">
        <v>6.8529999999999998</v>
      </c>
      <c r="H175" s="3">
        <v>0.92364000000000002</v>
      </c>
      <c r="I175" s="3">
        <v>0.89973000000000003</v>
      </c>
      <c r="J175" s="3">
        <v>0.87285999999999997</v>
      </c>
      <c r="K175" s="3">
        <v>0.83891000000000004</v>
      </c>
      <c r="L175" s="3">
        <v>0.80234000000000005</v>
      </c>
      <c r="M175" s="3">
        <v>0.75804000000000005</v>
      </c>
      <c r="N175" s="3">
        <v>0.70884000000000003</v>
      </c>
      <c r="O175" s="3">
        <v>0.65910000000000002</v>
      </c>
      <c r="P175" s="3">
        <v>0.60257000000000005</v>
      </c>
      <c r="Q175" s="3">
        <v>0.54776000000000002</v>
      </c>
      <c r="R175" s="3">
        <v>0.48803000000000002</v>
      </c>
      <c r="S175" s="3">
        <v>0.42858000000000002</v>
      </c>
      <c r="T175" s="3">
        <v>0.37447999999999998</v>
      </c>
      <c r="U175" s="3">
        <v>0.31918000000000002</v>
      </c>
      <c r="V175" s="3">
        <v>0.27093</v>
      </c>
      <c r="W175" s="3">
        <v>0.22363</v>
      </c>
      <c r="X175" s="3">
        <v>0.18406</v>
      </c>
      <c r="Y175" s="3">
        <v>0.14685999999999999</v>
      </c>
      <c r="Z175" s="3">
        <v>0.11507000000000001</v>
      </c>
      <c r="AA175" s="3">
        <v>9.0120000000000006E-2</v>
      </c>
      <c r="AB175" s="3">
        <v>6.8110000000000004E-2</v>
      </c>
      <c r="AC175" s="3">
        <v>5.1549999999999999E-2</v>
      </c>
      <c r="AD175" s="3">
        <v>3.7539999999999997E-2</v>
      </c>
      <c r="AE175" s="3">
        <v>2.6800000000000001E-2</v>
      </c>
      <c r="AF175" s="3">
        <v>1.9230000000000001E-2</v>
      </c>
      <c r="AG175" s="3">
        <v>1.321E-2</v>
      </c>
      <c r="AH175" s="3">
        <v>9.1400000000000006E-3</v>
      </c>
      <c r="AI175" s="3">
        <v>6.0400000000000002E-3</v>
      </c>
      <c r="AJ175" s="3">
        <v>3.9100000000000003E-3</v>
      </c>
      <c r="AK175" s="3">
        <v>2.5600000000000002E-3</v>
      </c>
      <c r="AL175" s="3">
        <v>1.5900000000000001E-3</v>
      </c>
      <c r="AM175" s="3">
        <v>1E-3</v>
      </c>
      <c r="AN175" s="3">
        <v>5.9999999999999995E-4</v>
      </c>
      <c r="AO175" s="3">
        <v>3.5E-4</v>
      </c>
      <c r="AP175" s="3">
        <v>2.1000000000000001E-4</v>
      </c>
      <c r="AQ175" s="3">
        <v>1.2E-4</v>
      </c>
      <c r="AR175" s="3">
        <v>6.9999999999999994E-5</v>
      </c>
      <c r="AS175" s="3">
        <v>4.0000000000000003E-5</v>
      </c>
      <c r="AT175" s="3">
        <v>0</v>
      </c>
      <c r="AU175" s="3">
        <v>0</v>
      </c>
      <c r="AV175" s="3">
        <v>0</v>
      </c>
      <c r="AW175" s="3">
        <v>0</v>
      </c>
      <c r="AX175" s="5">
        <f>P_R[[#This Row],[8+]]-P_R[[#This Row],[9+]]</f>
        <v>2.3909999999999987E-2</v>
      </c>
      <c r="AY175" s="5">
        <f>P_R[[#This Row],[9+]]-P_R[[#This Row],[10+]]</f>
        <v>2.6870000000000061E-2</v>
      </c>
      <c r="AZ175" s="5">
        <f>P_R[[#This Row],[10+]]-P_R[[#This Row],[11+]]</f>
        <v>3.3949999999999925E-2</v>
      </c>
      <c r="BA175" s="5">
        <f>P_R[[#This Row],[11+]]-P_R[[#This Row],[12+]]</f>
        <v>3.6569999999999991E-2</v>
      </c>
      <c r="BB175" s="5">
        <f>P_R[[#This Row],[12+]]-P_R[[#This Row],[13+]]</f>
        <v>4.4300000000000006E-2</v>
      </c>
      <c r="BC175" s="5">
        <f>P_R[[#This Row],[13+]]-P_R[[#This Row],[14+]]</f>
        <v>4.9200000000000021E-2</v>
      </c>
      <c r="BD175" s="5">
        <f>P_R[[#This Row],[14+]]-P_R[[#This Row],[15+]]</f>
        <v>4.9740000000000006E-2</v>
      </c>
      <c r="BE175" s="5">
        <f>P_R[[#This Row],[15+]]-P_R[[#This Row],[16+]]</f>
        <v>5.6529999999999969E-2</v>
      </c>
      <c r="BF175" s="5">
        <f>P_R[[#This Row],[16+]]-P_R[[#This Row],[17+]]</f>
        <v>5.4810000000000025E-2</v>
      </c>
      <c r="BG175" s="5">
        <f>P_R[[#This Row],[17+]]-P_R[[#This Row],[18+]]</f>
        <v>5.9730000000000005E-2</v>
      </c>
      <c r="BH175" s="5">
        <f>P_R[[#This Row],[18+]]-P_R[[#This Row],[19+]]</f>
        <v>5.9450000000000003E-2</v>
      </c>
      <c r="BI175" s="5">
        <f>P_R[[#This Row],[19+]]-P_R[[#This Row],[20+]]</f>
        <v>5.4100000000000037E-2</v>
      </c>
      <c r="BJ175" s="5">
        <f>P_R[[#This Row],[20+]]-P_R[[#This Row],[21+]]</f>
        <v>5.529999999999996E-2</v>
      </c>
      <c r="BK175" s="5">
        <f>P_R[[#This Row],[21+]]-P_R[[#This Row],[22+]]</f>
        <v>4.8250000000000015E-2</v>
      </c>
      <c r="BL175" s="5">
        <f>P_R[[#This Row],[22+]]-P_R[[#This Row],[23+]]</f>
        <v>4.7300000000000009E-2</v>
      </c>
      <c r="BM175" s="5">
        <f>P_R[[#This Row],[23+]]-P_R[[#This Row],[24+]]</f>
        <v>3.9569999999999994E-2</v>
      </c>
      <c r="BN175" s="5">
        <f>P_R[[#This Row],[24+]]-P_R[[#This Row],[25+]]</f>
        <v>3.7200000000000011E-2</v>
      </c>
      <c r="BO175" s="5">
        <f>P_R[[#This Row],[25+]]-P_R[[#This Row],[26+]]</f>
        <v>3.1789999999999985E-2</v>
      </c>
      <c r="BP175" s="5">
        <f>P_R[[#This Row],[26+]]-P_R[[#This Row],[27+]]</f>
        <v>2.495E-2</v>
      </c>
      <c r="BQ175" s="5">
        <f>P_R[[#This Row],[27+]]-P_R[[#This Row],[28+]]</f>
        <v>2.2010000000000002E-2</v>
      </c>
      <c r="BR175" s="5">
        <f>P_R[[#This Row],[28+]]-P_R[[#This Row],[29+]]</f>
        <v>1.6560000000000005E-2</v>
      </c>
      <c r="BS175" s="5">
        <f>P_R[[#This Row],[29+]]-P_R[[#This Row],[30+]]</f>
        <v>1.4010000000000002E-2</v>
      </c>
      <c r="BT175" s="5">
        <f>P_R[[#This Row],[30+]]-P_R[[#This Row],[31+]]</f>
        <v>1.0739999999999996E-2</v>
      </c>
      <c r="BU175" s="5">
        <f>P_R[[#This Row],[31+]]-P_R[[#This Row],[32+]]</f>
        <v>7.5700000000000003E-3</v>
      </c>
      <c r="BV175" s="5">
        <f>P_R[[#This Row],[32+]]-P_R[[#This Row],[33+]]</f>
        <v>6.020000000000001E-3</v>
      </c>
      <c r="BW175" s="5">
        <f>P_R[[#This Row],[33+]]-P_R[[#This Row],[34+]]</f>
        <v>4.069999999999999E-3</v>
      </c>
      <c r="BX175" s="5">
        <f>P_R[[#This Row],[34+]]-P_R[[#This Row],[35+]]</f>
        <v>3.1000000000000003E-3</v>
      </c>
      <c r="BY175" s="5">
        <f>P_R[[#This Row],[35+]]-P_R[[#This Row],[36+]]</f>
        <v>2.1299999999999999E-3</v>
      </c>
      <c r="BZ175" s="5">
        <f>P_R[[#This Row],[36+]]-P_R[[#This Row],[37+]]</f>
        <v>1.3500000000000001E-3</v>
      </c>
      <c r="CA175" s="5">
        <f>P_R[[#This Row],[37+]]-P_R[[#This Row],[38+]]</f>
        <v>9.7000000000000016E-4</v>
      </c>
      <c r="CB175" s="5">
        <f>P_R[[#This Row],[38+]]-P_R[[#This Row],[39+]]</f>
        <v>5.9000000000000003E-4</v>
      </c>
      <c r="CC175" s="5">
        <f>P_R[[#This Row],[39+]]-P_R[[#This Row],[40+]]</f>
        <v>4.0000000000000007E-4</v>
      </c>
      <c r="CD175" s="5">
        <f>P_R[[#This Row],[40+]]-P_R[[#This Row],[41+]]</f>
        <v>2.4999999999999995E-4</v>
      </c>
      <c r="CE175" s="5">
        <f>P_R[[#This Row],[41+]]-P_R[[#This Row],[42+]]</f>
        <v>1.3999999999999999E-4</v>
      </c>
      <c r="CF175" s="5">
        <f>P_R[[#This Row],[42+]]-P_R[[#This Row],[43+]]</f>
        <v>9.0000000000000006E-5</v>
      </c>
      <c r="CG175" s="5">
        <f>P_R[[#This Row],[43+]]-P_R[[#This Row],[44+]]</f>
        <v>5.0000000000000009E-5</v>
      </c>
      <c r="CH175" s="5">
        <f>P_R[[#This Row],[44+]]-P_R[[#This Row],[45+]]</f>
        <v>2.9999999999999991E-5</v>
      </c>
      <c r="CI175" s="5">
        <f>P_R[[#This Row],[45+]]-P_R[[#This Row],[46+]]</f>
        <v>4.0000000000000003E-5</v>
      </c>
      <c r="CJ175" s="5">
        <f>P_R[[#This Row],[46+]]-P_R[[#This Row],[47+]]</f>
        <v>0</v>
      </c>
      <c r="CK175" s="5">
        <f>P_R[[#This Row],[47+]]-P_R[[#This Row],[48+]]</f>
        <v>0</v>
      </c>
      <c r="CL175" s="5">
        <f>P_R[[#This Row],[48+]]-P_R[[#This Row],[49+]]</f>
        <v>0</v>
      </c>
    </row>
    <row r="176" spans="1:90" x14ac:dyDescent="0.25">
      <c r="A176" s="10">
        <v>22400795</v>
      </c>
      <c r="B176" t="s">
        <v>155</v>
      </c>
      <c r="C176" t="s">
        <v>270</v>
      </c>
      <c r="D176" s="11">
        <v>0.89583333333333337</v>
      </c>
      <c r="E176" s="9" t="str">
        <f>HYPERLINK("https://www.nba.com/stats/player/101108/boxscores-traditional", "Chris Paul")</f>
        <v>Chris Paul</v>
      </c>
      <c r="F176">
        <v>10</v>
      </c>
      <c r="G176" s="4">
        <v>3.347</v>
      </c>
      <c r="H176" s="3">
        <v>0.72575000000000001</v>
      </c>
      <c r="I176" s="3">
        <v>0.61790999999999996</v>
      </c>
      <c r="J176" s="3">
        <v>0.5</v>
      </c>
      <c r="K176" s="3">
        <v>0.38208999999999999</v>
      </c>
      <c r="L176" s="3">
        <v>0.27424999999999999</v>
      </c>
      <c r="M176" s="3">
        <v>0.18406</v>
      </c>
      <c r="N176" s="3">
        <v>0.11507000000000001</v>
      </c>
      <c r="O176" s="3">
        <v>6.8110000000000004E-2</v>
      </c>
      <c r="P176" s="3">
        <v>3.6729999999999999E-2</v>
      </c>
      <c r="Q176" s="3">
        <v>1.831E-2</v>
      </c>
      <c r="R176" s="3">
        <v>8.4200000000000004E-3</v>
      </c>
      <c r="S176" s="3">
        <v>3.5699999999999998E-3</v>
      </c>
      <c r="T176" s="3">
        <v>1.39E-3</v>
      </c>
      <c r="U176" s="3">
        <v>5.0000000000000001E-4</v>
      </c>
      <c r="V176" s="3">
        <v>1.7000000000000001E-4</v>
      </c>
      <c r="W176" s="3">
        <v>5.0000000000000002E-5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P_R[[#This Row],[8+]]-P_R[[#This Row],[9+]]</f>
        <v>0.10784000000000005</v>
      </c>
      <c r="AY176" s="5">
        <f>P_R[[#This Row],[9+]]-P_R[[#This Row],[10+]]</f>
        <v>0.11790999999999996</v>
      </c>
      <c r="AZ176" s="5">
        <f>P_R[[#This Row],[10+]]-P_R[[#This Row],[11+]]</f>
        <v>0.11791000000000001</v>
      </c>
      <c r="BA176" s="5">
        <f>P_R[[#This Row],[11+]]-P_R[[#This Row],[12+]]</f>
        <v>0.10783999999999999</v>
      </c>
      <c r="BB176" s="5">
        <f>P_R[[#This Row],[12+]]-P_R[[#This Row],[13+]]</f>
        <v>9.0189999999999992E-2</v>
      </c>
      <c r="BC176" s="5">
        <f>P_R[[#This Row],[13+]]-P_R[[#This Row],[14+]]</f>
        <v>6.8989999999999996E-2</v>
      </c>
      <c r="BD176" s="5">
        <f>P_R[[#This Row],[14+]]-P_R[[#This Row],[15+]]</f>
        <v>4.6960000000000002E-2</v>
      </c>
      <c r="BE176" s="5">
        <f>P_R[[#This Row],[15+]]-P_R[[#This Row],[16+]]</f>
        <v>3.1380000000000005E-2</v>
      </c>
      <c r="BF176" s="5">
        <f>P_R[[#This Row],[16+]]-P_R[[#This Row],[17+]]</f>
        <v>1.8419999999999999E-2</v>
      </c>
      <c r="BG176" s="5">
        <f>P_R[[#This Row],[17+]]-P_R[[#This Row],[18+]]</f>
        <v>9.8899999999999995E-3</v>
      </c>
      <c r="BH176" s="5">
        <f>P_R[[#This Row],[18+]]-P_R[[#This Row],[19+]]</f>
        <v>4.8500000000000001E-3</v>
      </c>
      <c r="BI176" s="5">
        <f>P_R[[#This Row],[19+]]-P_R[[#This Row],[20+]]</f>
        <v>2.1799999999999996E-3</v>
      </c>
      <c r="BJ176" s="5">
        <f>P_R[[#This Row],[20+]]-P_R[[#This Row],[21+]]</f>
        <v>8.8999999999999995E-4</v>
      </c>
      <c r="BK176" s="5">
        <f>P_R[[#This Row],[21+]]-P_R[[#This Row],[22+]]</f>
        <v>3.3E-4</v>
      </c>
      <c r="BL176" s="5">
        <f>P_R[[#This Row],[22+]]-P_R[[#This Row],[23+]]</f>
        <v>1.2000000000000002E-4</v>
      </c>
      <c r="BM176" s="5">
        <f>P_R[[#This Row],[23+]]-P_R[[#This Row],[24+]]</f>
        <v>5.0000000000000002E-5</v>
      </c>
      <c r="BN176" s="5">
        <f>P_R[[#This Row],[24+]]-P_R[[#This Row],[25+]]</f>
        <v>0</v>
      </c>
      <c r="BO176" s="5">
        <f>P_R[[#This Row],[25+]]-P_R[[#This Row],[26+]]</f>
        <v>0</v>
      </c>
      <c r="BP176" s="5">
        <f>P_R[[#This Row],[26+]]-P_R[[#This Row],[27+]]</f>
        <v>0</v>
      </c>
      <c r="BQ176" s="5">
        <f>P_R[[#This Row],[27+]]-P_R[[#This Row],[28+]]</f>
        <v>0</v>
      </c>
      <c r="BR176" s="5">
        <f>P_R[[#This Row],[28+]]-P_R[[#This Row],[29+]]</f>
        <v>0</v>
      </c>
      <c r="BS176" s="5">
        <f>P_R[[#This Row],[29+]]-P_R[[#This Row],[30+]]</f>
        <v>0</v>
      </c>
      <c r="BT176" s="5">
        <f>P_R[[#This Row],[30+]]-P_R[[#This Row],[31+]]</f>
        <v>0</v>
      </c>
      <c r="BU176" s="5">
        <f>P_R[[#This Row],[31+]]-P_R[[#This Row],[32+]]</f>
        <v>0</v>
      </c>
      <c r="BV176" s="5">
        <f>P_R[[#This Row],[32+]]-P_R[[#This Row],[33+]]</f>
        <v>0</v>
      </c>
      <c r="BW176" s="5">
        <f>P_R[[#This Row],[33+]]-P_R[[#This Row],[34+]]</f>
        <v>0</v>
      </c>
      <c r="BX176" s="5">
        <f>P_R[[#This Row],[34+]]-P_R[[#This Row],[35+]]</f>
        <v>0</v>
      </c>
      <c r="BY176" s="5">
        <f>P_R[[#This Row],[35+]]-P_R[[#This Row],[36+]]</f>
        <v>0</v>
      </c>
      <c r="BZ176" s="5">
        <f>P_R[[#This Row],[36+]]-P_R[[#This Row],[37+]]</f>
        <v>0</v>
      </c>
      <c r="CA176" s="5">
        <f>P_R[[#This Row],[37+]]-P_R[[#This Row],[38+]]</f>
        <v>0</v>
      </c>
      <c r="CB176" s="5">
        <f>P_R[[#This Row],[38+]]-P_R[[#This Row],[39+]]</f>
        <v>0</v>
      </c>
      <c r="CC176" s="5">
        <f>P_R[[#This Row],[39+]]-P_R[[#This Row],[40+]]</f>
        <v>0</v>
      </c>
      <c r="CD176" s="5">
        <f>P_R[[#This Row],[40+]]-P_R[[#This Row],[41+]]</f>
        <v>0</v>
      </c>
      <c r="CE176" s="5">
        <f>P_R[[#This Row],[41+]]-P_R[[#This Row],[42+]]</f>
        <v>0</v>
      </c>
      <c r="CF176" s="5">
        <f>P_R[[#This Row],[42+]]-P_R[[#This Row],[43+]]</f>
        <v>0</v>
      </c>
      <c r="CG176" s="5">
        <f>P_R[[#This Row],[43+]]-P_R[[#This Row],[44+]]</f>
        <v>0</v>
      </c>
      <c r="CH176" s="5">
        <f>P_R[[#This Row],[44+]]-P_R[[#This Row],[45+]]</f>
        <v>0</v>
      </c>
      <c r="CI176" s="5">
        <f>P_R[[#This Row],[45+]]-P_R[[#This Row],[46+]]</f>
        <v>0</v>
      </c>
      <c r="CJ176" s="5">
        <f>P_R[[#This Row],[46+]]-P_R[[#This Row],[47+]]</f>
        <v>0</v>
      </c>
      <c r="CK176" s="5">
        <f>P_R[[#This Row],[47+]]-P_R[[#This Row],[48+]]</f>
        <v>0</v>
      </c>
      <c r="CL176" s="5">
        <f>P_R[[#This Row],[48+]]-P_R[[#This Row],[49+]]</f>
        <v>0</v>
      </c>
    </row>
    <row r="177" spans="1:90" x14ac:dyDescent="0.25">
      <c r="A177" s="10">
        <v>22400795</v>
      </c>
      <c r="B177" t="s">
        <v>270</v>
      </c>
      <c r="C177" t="s">
        <v>155</v>
      </c>
      <c r="D177" s="11">
        <v>0.89583333333333337</v>
      </c>
      <c r="E177" s="9" t="str">
        <f>HYPERLINK("https://www.nba.com/stats/player/201142/boxscores-traditional", "Kevin Durant")</f>
        <v>Kevin Durant</v>
      </c>
      <c r="F177">
        <v>31.8</v>
      </c>
      <c r="G177" s="4">
        <v>7.1390000000000002</v>
      </c>
      <c r="H177" s="3">
        <v>0.99956999999999996</v>
      </c>
      <c r="I177" s="3">
        <v>0.99929000000000001</v>
      </c>
      <c r="J177" s="3">
        <v>0.99885999999999997</v>
      </c>
      <c r="K177" s="3">
        <v>0.99819000000000002</v>
      </c>
      <c r="L177" s="3">
        <v>0.99719999999999998</v>
      </c>
      <c r="M177" s="3">
        <v>0.99573</v>
      </c>
      <c r="N177" s="3">
        <v>0.99360999999999999</v>
      </c>
      <c r="O177" s="3">
        <v>0.99060999999999999</v>
      </c>
      <c r="P177" s="3">
        <v>0.98645000000000005</v>
      </c>
      <c r="Q177" s="3">
        <v>0.98077000000000003</v>
      </c>
      <c r="R177" s="3">
        <v>0.97319999999999995</v>
      </c>
      <c r="S177" s="3">
        <v>0.96326999999999996</v>
      </c>
      <c r="T177" s="3">
        <v>0.95052999999999999</v>
      </c>
      <c r="U177" s="3">
        <v>0.93447999999999998</v>
      </c>
      <c r="V177" s="3">
        <v>0.91466000000000003</v>
      </c>
      <c r="W177" s="3">
        <v>0.89065000000000005</v>
      </c>
      <c r="X177" s="3">
        <v>0.86214000000000002</v>
      </c>
      <c r="Y177" s="3">
        <v>0.82894000000000001</v>
      </c>
      <c r="Z177" s="3">
        <v>0.79103000000000001</v>
      </c>
      <c r="AA177" s="3">
        <v>0.74856999999999996</v>
      </c>
      <c r="AB177" s="3">
        <v>0.70194000000000001</v>
      </c>
      <c r="AC177" s="3">
        <v>0.65173000000000003</v>
      </c>
      <c r="AD177" s="3">
        <v>0.59870999999999996</v>
      </c>
      <c r="AE177" s="3">
        <v>0.54379999999999995</v>
      </c>
      <c r="AF177" s="3">
        <v>0.48803000000000002</v>
      </c>
      <c r="AG177" s="3">
        <v>0.43251000000000001</v>
      </c>
      <c r="AH177" s="3">
        <v>0.37828000000000001</v>
      </c>
      <c r="AI177" s="3">
        <v>0.32635999999999998</v>
      </c>
      <c r="AJ177" s="3">
        <v>0.27760000000000001</v>
      </c>
      <c r="AK177" s="3">
        <v>0.23269999999999999</v>
      </c>
      <c r="AL177" s="3">
        <v>0.19214999999999999</v>
      </c>
      <c r="AM177" s="3">
        <v>0.15625</v>
      </c>
      <c r="AN177" s="3">
        <v>0.12506999999999999</v>
      </c>
      <c r="AO177" s="3">
        <v>9.8530000000000006E-2</v>
      </c>
      <c r="AP177" s="3">
        <v>7.6359999999999997E-2</v>
      </c>
      <c r="AQ177" s="3">
        <v>5.8209999999999998E-2</v>
      </c>
      <c r="AR177" s="3">
        <v>4.3630000000000002E-2</v>
      </c>
      <c r="AS177" s="3">
        <v>3.2160000000000001E-2</v>
      </c>
      <c r="AT177" s="3">
        <v>2.3300000000000001E-2</v>
      </c>
      <c r="AU177" s="3">
        <v>1.6590000000000001E-2</v>
      </c>
      <c r="AV177" s="3">
        <v>1.1599999999999999E-2</v>
      </c>
      <c r="AW177" s="3">
        <v>7.9799999999999992E-3</v>
      </c>
      <c r="AX177" s="5">
        <f>P_R[[#This Row],[8+]]-P_R[[#This Row],[9+]]</f>
        <v>2.7999999999994696E-4</v>
      </c>
      <c r="AY177" s="5">
        <f>P_R[[#This Row],[9+]]-P_R[[#This Row],[10+]]</f>
        <v>4.3000000000004146E-4</v>
      </c>
      <c r="AZ177" s="5">
        <f>P_R[[#This Row],[10+]]-P_R[[#This Row],[11+]]</f>
        <v>6.6999999999994841E-4</v>
      </c>
      <c r="BA177" s="5">
        <f>P_R[[#This Row],[11+]]-P_R[[#This Row],[12+]]</f>
        <v>9.900000000000464E-4</v>
      </c>
      <c r="BB177" s="5">
        <f>P_R[[#This Row],[12+]]-P_R[[#This Row],[13+]]</f>
        <v>1.4699999999999713E-3</v>
      </c>
      <c r="BC177" s="5">
        <f>P_R[[#This Row],[13+]]-P_R[[#This Row],[14+]]</f>
        <v>2.1200000000000108E-3</v>
      </c>
      <c r="BD177" s="5">
        <f>P_R[[#This Row],[14+]]-P_R[[#This Row],[15+]]</f>
        <v>3.0000000000000027E-3</v>
      </c>
      <c r="BE177" s="5">
        <f>P_R[[#This Row],[15+]]-P_R[[#This Row],[16+]]</f>
        <v>4.1599999999999415E-3</v>
      </c>
      <c r="BF177" s="5">
        <f>P_R[[#This Row],[16+]]-P_R[[#This Row],[17+]]</f>
        <v>5.6800000000000184E-3</v>
      </c>
      <c r="BG177" s="5">
        <f>P_R[[#This Row],[17+]]-P_R[[#This Row],[18+]]</f>
        <v>7.5700000000000767E-3</v>
      </c>
      <c r="BH177" s="5">
        <f>P_R[[#This Row],[18+]]-P_R[[#This Row],[19+]]</f>
        <v>9.9299999999999944E-3</v>
      </c>
      <c r="BI177" s="5">
        <f>P_R[[#This Row],[19+]]-P_R[[#This Row],[20+]]</f>
        <v>1.2739999999999974E-2</v>
      </c>
      <c r="BJ177" s="5">
        <f>P_R[[#This Row],[20+]]-P_R[[#This Row],[21+]]</f>
        <v>1.6050000000000009E-2</v>
      </c>
      <c r="BK177" s="5">
        <f>P_R[[#This Row],[21+]]-P_R[[#This Row],[22+]]</f>
        <v>1.9819999999999949E-2</v>
      </c>
      <c r="BL177" s="5">
        <f>P_R[[#This Row],[22+]]-P_R[[#This Row],[23+]]</f>
        <v>2.4009999999999976E-2</v>
      </c>
      <c r="BM177" s="5">
        <f>P_R[[#This Row],[23+]]-P_R[[#This Row],[24+]]</f>
        <v>2.8510000000000035E-2</v>
      </c>
      <c r="BN177" s="5">
        <f>P_R[[#This Row],[24+]]-P_R[[#This Row],[25+]]</f>
        <v>3.3200000000000007E-2</v>
      </c>
      <c r="BO177" s="5">
        <f>P_R[[#This Row],[25+]]-P_R[[#This Row],[26+]]</f>
        <v>3.7909999999999999E-2</v>
      </c>
      <c r="BP177" s="5">
        <f>P_R[[#This Row],[26+]]-P_R[[#This Row],[27+]]</f>
        <v>4.2460000000000053E-2</v>
      </c>
      <c r="BQ177" s="5">
        <f>P_R[[#This Row],[27+]]-P_R[[#This Row],[28+]]</f>
        <v>4.6629999999999949E-2</v>
      </c>
      <c r="BR177" s="5">
        <f>P_R[[#This Row],[28+]]-P_R[[#This Row],[29+]]</f>
        <v>5.0209999999999977E-2</v>
      </c>
      <c r="BS177" s="5">
        <f>P_R[[#This Row],[29+]]-P_R[[#This Row],[30+]]</f>
        <v>5.3020000000000067E-2</v>
      </c>
      <c r="BT177" s="5">
        <f>P_R[[#This Row],[30+]]-P_R[[#This Row],[31+]]</f>
        <v>5.4910000000000014E-2</v>
      </c>
      <c r="BU177" s="5">
        <f>P_R[[#This Row],[31+]]-P_R[[#This Row],[32+]]</f>
        <v>5.5769999999999931E-2</v>
      </c>
      <c r="BV177" s="5">
        <f>P_R[[#This Row],[32+]]-P_R[[#This Row],[33+]]</f>
        <v>5.5520000000000014E-2</v>
      </c>
      <c r="BW177" s="5">
        <f>P_R[[#This Row],[33+]]-P_R[[#This Row],[34+]]</f>
        <v>5.423E-2</v>
      </c>
      <c r="BX177" s="5">
        <f>P_R[[#This Row],[34+]]-P_R[[#This Row],[35+]]</f>
        <v>5.1920000000000022E-2</v>
      </c>
      <c r="BY177" s="5">
        <f>P_R[[#This Row],[35+]]-P_R[[#This Row],[36+]]</f>
        <v>4.875999999999997E-2</v>
      </c>
      <c r="BZ177" s="5">
        <f>P_R[[#This Row],[36+]]-P_R[[#This Row],[37+]]</f>
        <v>4.4900000000000023E-2</v>
      </c>
      <c r="CA177" s="5">
        <f>P_R[[#This Row],[37+]]-P_R[[#This Row],[38+]]</f>
        <v>4.0550000000000003E-2</v>
      </c>
      <c r="CB177" s="5">
        <f>P_R[[#This Row],[38+]]-P_R[[#This Row],[39+]]</f>
        <v>3.5899999999999987E-2</v>
      </c>
      <c r="CC177" s="5">
        <f>P_R[[#This Row],[39+]]-P_R[[#This Row],[40+]]</f>
        <v>3.1180000000000013E-2</v>
      </c>
      <c r="CD177" s="5">
        <f>P_R[[#This Row],[40+]]-P_R[[#This Row],[41+]]</f>
        <v>2.653999999999998E-2</v>
      </c>
      <c r="CE177" s="5">
        <f>P_R[[#This Row],[41+]]-P_R[[#This Row],[42+]]</f>
        <v>2.2170000000000009E-2</v>
      </c>
      <c r="CF177" s="5">
        <f>P_R[[#This Row],[42+]]-P_R[[#This Row],[43+]]</f>
        <v>1.8149999999999999E-2</v>
      </c>
      <c r="CG177" s="5">
        <f>P_R[[#This Row],[43+]]-P_R[[#This Row],[44+]]</f>
        <v>1.4579999999999996E-2</v>
      </c>
      <c r="CH177" s="5">
        <f>P_R[[#This Row],[44+]]-P_R[[#This Row],[45+]]</f>
        <v>1.1470000000000001E-2</v>
      </c>
      <c r="CI177" s="5">
        <f>P_R[[#This Row],[45+]]-P_R[[#This Row],[46+]]</f>
        <v>8.8599999999999998E-3</v>
      </c>
      <c r="CJ177" s="5">
        <f>P_R[[#This Row],[46+]]-P_R[[#This Row],[47+]]</f>
        <v>6.7100000000000007E-3</v>
      </c>
      <c r="CK177" s="5">
        <f>P_R[[#This Row],[47+]]-P_R[[#This Row],[48+]]</f>
        <v>4.9900000000000014E-3</v>
      </c>
      <c r="CL177" s="5">
        <f>P_R[[#This Row],[48+]]-P_R[[#This Row],[49+]]</f>
        <v>3.62E-3</v>
      </c>
    </row>
    <row r="178" spans="1:90" x14ac:dyDescent="0.25">
      <c r="A178" s="10">
        <v>22400795</v>
      </c>
      <c r="B178" t="s">
        <v>270</v>
      </c>
      <c r="C178" t="s">
        <v>155</v>
      </c>
      <c r="D178" s="11">
        <v>0.89583333333333337</v>
      </c>
      <c r="E178" s="9" t="str">
        <f>HYPERLINK("https://www.nba.com/stats/player/203078/boxscores-traditional", "Bradley Beal")</f>
        <v>Bradley Beal</v>
      </c>
      <c r="F178">
        <v>22.8</v>
      </c>
      <c r="G178" s="4">
        <v>6.0460000000000003</v>
      </c>
      <c r="H178" s="3">
        <v>0.99285999999999996</v>
      </c>
      <c r="I178" s="3">
        <v>0.98870000000000002</v>
      </c>
      <c r="J178" s="3">
        <v>0.98299999999999998</v>
      </c>
      <c r="K178" s="3">
        <v>0.97441</v>
      </c>
      <c r="L178" s="3">
        <v>0.96326999999999996</v>
      </c>
      <c r="M178" s="3">
        <v>0.94738</v>
      </c>
      <c r="N178" s="3">
        <v>0.92784999999999995</v>
      </c>
      <c r="O178" s="3">
        <v>0.90146999999999999</v>
      </c>
      <c r="P178" s="3">
        <v>0.86863999999999997</v>
      </c>
      <c r="Q178" s="3">
        <v>0.83147000000000004</v>
      </c>
      <c r="R178" s="3">
        <v>0.78524000000000005</v>
      </c>
      <c r="S178" s="3">
        <v>0.73565000000000003</v>
      </c>
      <c r="T178" s="3">
        <v>0.67723999999999995</v>
      </c>
      <c r="U178" s="3">
        <v>0.61790999999999996</v>
      </c>
      <c r="V178" s="3">
        <v>0.55171999999999999</v>
      </c>
      <c r="W178" s="3">
        <v>0.48803000000000002</v>
      </c>
      <c r="X178" s="3">
        <v>0.42074</v>
      </c>
      <c r="Y178" s="3">
        <v>0.35942000000000002</v>
      </c>
      <c r="Z178" s="3">
        <v>0.29805999999999999</v>
      </c>
      <c r="AA178" s="3">
        <v>0.24510000000000001</v>
      </c>
      <c r="AB178" s="3">
        <v>0.19489000000000001</v>
      </c>
      <c r="AC178" s="3">
        <v>0.15151000000000001</v>
      </c>
      <c r="AD178" s="3">
        <v>0.11702</v>
      </c>
      <c r="AE178" s="3">
        <v>8.6910000000000001E-2</v>
      </c>
      <c r="AF178" s="3">
        <v>6.4259999999999998E-2</v>
      </c>
      <c r="AG178" s="3">
        <v>4.5510000000000002E-2</v>
      </c>
      <c r="AH178" s="3">
        <v>3.2160000000000001E-2</v>
      </c>
      <c r="AI178" s="3">
        <v>2.1690000000000001E-2</v>
      </c>
      <c r="AJ178" s="3">
        <v>1.4630000000000001E-2</v>
      </c>
      <c r="AK178" s="3">
        <v>9.3900000000000008E-3</v>
      </c>
      <c r="AL178" s="3">
        <v>6.0400000000000002E-3</v>
      </c>
      <c r="AM178" s="3">
        <v>3.6800000000000001E-3</v>
      </c>
      <c r="AN178" s="3">
        <v>2.2599999999999999E-3</v>
      </c>
      <c r="AO178" s="3">
        <v>1.31E-3</v>
      </c>
      <c r="AP178" s="3">
        <v>7.3999999999999999E-4</v>
      </c>
      <c r="AQ178" s="3">
        <v>4.2000000000000002E-4</v>
      </c>
      <c r="AR178" s="3">
        <v>2.2000000000000001E-4</v>
      </c>
      <c r="AS178" s="3">
        <v>1.2E-4</v>
      </c>
      <c r="AT178" s="3">
        <v>6.0000000000000002E-5</v>
      </c>
      <c r="AU178" s="3">
        <v>0</v>
      </c>
      <c r="AV178" s="3">
        <v>0</v>
      </c>
      <c r="AW178" s="3">
        <v>0</v>
      </c>
      <c r="AX178" s="5">
        <f>P_R[[#This Row],[8+]]-P_R[[#This Row],[9+]]</f>
        <v>4.1599999999999415E-3</v>
      </c>
      <c r="AY178" s="5">
        <f>P_R[[#This Row],[9+]]-P_R[[#This Row],[10+]]</f>
        <v>5.7000000000000384E-3</v>
      </c>
      <c r="AZ178" s="5">
        <f>P_R[[#This Row],[10+]]-P_R[[#This Row],[11+]]</f>
        <v>8.5899999999999865E-3</v>
      </c>
      <c r="BA178" s="5">
        <f>P_R[[#This Row],[11+]]-P_R[[#This Row],[12+]]</f>
        <v>1.1140000000000039E-2</v>
      </c>
      <c r="BB178" s="5">
        <f>P_R[[#This Row],[12+]]-P_R[[#This Row],[13+]]</f>
        <v>1.588999999999996E-2</v>
      </c>
      <c r="BC178" s="5">
        <f>P_R[[#This Row],[13+]]-P_R[[#This Row],[14+]]</f>
        <v>1.9530000000000047E-2</v>
      </c>
      <c r="BD178" s="5">
        <f>P_R[[#This Row],[14+]]-P_R[[#This Row],[15+]]</f>
        <v>2.6379999999999959E-2</v>
      </c>
      <c r="BE178" s="5">
        <f>P_R[[#This Row],[15+]]-P_R[[#This Row],[16+]]</f>
        <v>3.2830000000000026E-2</v>
      </c>
      <c r="BF178" s="5">
        <f>P_R[[#This Row],[16+]]-P_R[[#This Row],[17+]]</f>
        <v>3.7169999999999925E-2</v>
      </c>
      <c r="BG178" s="5">
        <f>P_R[[#This Row],[17+]]-P_R[[#This Row],[18+]]</f>
        <v>4.6229999999999993E-2</v>
      </c>
      <c r="BH178" s="5">
        <f>P_R[[#This Row],[18+]]-P_R[[#This Row],[19+]]</f>
        <v>4.9590000000000023E-2</v>
      </c>
      <c r="BI178" s="5">
        <f>P_R[[#This Row],[19+]]-P_R[[#This Row],[20+]]</f>
        <v>5.8410000000000073E-2</v>
      </c>
      <c r="BJ178" s="5">
        <f>P_R[[#This Row],[20+]]-P_R[[#This Row],[21+]]</f>
        <v>5.9329999999999994E-2</v>
      </c>
      <c r="BK178" s="5">
        <f>P_R[[#This Row],[21+]]-P_R[[#This Row],[22+]]</f>
        <v>6.6189999999999971E-2</v>
      </c>
      <c r="BL178" s="5">
        <f>P_R[[#This Row],[22+]]-P_R[[#This Row],[23+]]</f>
        <v>6.3689999999999969E-2</v>
      </c>
      <c r="BM178" s="5">
        <f>P_R[[#This Row],[23+]]-P_R[[#This Row],[24+]]</f>
        <v>6.7290000000000016E-2</v>
      </c>
      <c r="BN178" s="5">
        <f>P_R[[#This Row],[24+]]-P_R[[#This Row],[25+]]</f>
        <v>6.1319999999999986E-2</v>
      </c>
      <c r="BO178" s="5">
        <f>P_R[[#This Row],[25+]]-P_R[[#This Row],[26+]]</f>
        <v>6.1360000000000026E-2</v>
      </c>
      <c r="BP178" s="5">
        <f>P_R[[#This Row],[26+]]-P_R[[#This Row],[27+]]</f>
        <v>5.2959999999999979E-2</v>
      </c>
      <c r="BQ178" s="5">
        <f>P_R[[#This Row],[27+]]-P_R[[#This Row],[28+]]</f>
        <v>5.0210000000000005E-2</v>
      </c>
      <c r="BR178" s="5">
        <f>P_R[[#This Row],[28+]]-P_R[[#This Row],[29+]]</f>
        <v>4.3380000000000002E-2</v>
      </c>
      <c r="BS178" s="5">
        <f>P_R[[#This Row],[29+]]-P_R[[#This Row],[30+]]</f>
        <v>3.4490000000000007E-2</v>
      </c>
      <c r="BT178" s="5">
        <f>P_R[[#This Row],[30+]]-P_R[[#This Row],[31+]]</f>
        <v>3.0109999999999998E-2</v>
      </c>
      <c r="BU178" s="5">
        <f>P_R[[#This Row],[31+]]-P_R[[#This Row],[32+]]</f>
        <v>2.2650000000000003E-2</v>
      </c>
      <c r="BV178" s="5">
        <f>P_R[[#This Row],[32+]]-P_R[[#This Row],[33+]]</f>
        <v>1.8749999999999996E-2</v>
      </c>
      <c r="BW178" s="5">
        <f>P_R[[#This Row],[33+]]-P_R[[#This Row],[34+]]</f>
        <v>1.3350000000000001E-2</v>
      </c>
      <c r="BX178" s="5">
        <f>P_R[[#This Row],[34+]]-P_R[[#This Row],[35+]]</f>
        <v>1.047E-2</v>
      </c>
      <c r="BY178" s="5">
        <f>P_R[[#This Row],[35+]]-P_R[[#This Row],[36+]]</f>
        <v>7.0600000000000003E-3</v>
      </c>
      <c r="BZ178" s="5">
        <f>P_R[[#This Row],[36+]]-P_R[[#This Row],[37+]]</f>
        <v>5.2399999999999999E-3</v>
      </c>
      <c r="CA178" s="5">
        <f>P_R[[#This Row],[37+]]-P_R[[#This Row],[38+]]</f>
        <v>3.3500000000000005E-3</v>
      </c>
      <c r="CB178" s="5">
        <f>P_R[[#This Row],[38+]]-P_R[[#This Row],[39+]]</f>
        <v>2.3600000000000001E-3</v>
      </c>
      <c r="CC178" s="5">
        <f>P_R[[#This Row],[39+]]-P_R[[#This Row],[40+]]</f>
        <v>1.4200000000000003E-3</v>
      </c>
      <c r="CD178" s="5">
        <f>P_R[[#This Row],[40+]]-P_R[[#This Row],[41+]]</f>
        <v>9.4999999999999989E-4</v>
      </c>
      <c r="CE178" s="5">
        <f>P_R[[#This Row],[41+]]-P_R[[#This Row],[42+]]</f>
        <v>5.6999999999999998E-4</v>
      </c>
      <c r="CF178" s="5">
        <f>P_R[[#This Row],[42+]]-P_R[[#This Row],[43+]]</f>
        <v>3.1999999999999997E-4</v>
      </c>
      <c r="CG178" s="5">
        <f>P_R[[#This Row],[43+]]-P_R[[#This Row],[44+]]</f>
        <v>2.0000000000000001E-4</v>
      </c>
      <c r="CH178" s="5">
        <f>P_R[[#This Row],[44+]]-P_R[[#This Row],[45+]]</f>
        <v>1E-4</v>
      </c>
      <c r="CI178" s="5">
        <f>P_R[[#This Row],[45+]]-P_R[[#This Row],[46+]]</f>
        <v>6.0000000000000002E-5</v>
      </c>
      <c r="CJ178" s="5">
        <f>P_R[[#This Row],[46+]]-P_R[[#This Row],[47+]]</f>
        <v>6.0000000000000002E-5</v>
      </c>
      <c r="CK178" s="5">
        <f>P_R[[#This Row],[47+]]-P_R[[#This Row],[48+]]</f>
        <v>0</v>
      </c>
      <c r="CL178" s="5">
        <f>P_R[[#This Row],[48+]]-P_R[[#This Row],[49+]]</f>
        <v>0</v>
      </c>
    </row>
    <row r="179" spans="1:90" x14ac:dyDescent="0.25">
      <c r="A179" s="10">
        <v>22400795</v>
      </c>
      <c r="B179" t="s">
        <v>270</v>
      </c>
      <c r="C179" t="s">
        <v>155</v>
      </c>
      <c r="D179" s="11">
        <v>0.89583333333333337</v>
      </c>
      <c r="E179" s="9" t="str">
        <f>HYPERLINK("https://www.nba.com/stats/player/1626220/boxscores-traditional", "Royce O'Neale")</f>
        <v>Royce O'Neale</v>
      </c>
      <c r="F179">
        <v>16.8</v>
      </c>
      <c r="G179" s="4">
        <v>3.919</v>
      </c>
      <c r="H179" s="3">
        <v>0.98777999999999999</v>
      </c>
      <c r="I179" s="3">
        <v>0.97670000000000001</v>
      </c>
      <c r="J179" s="3">
        <v>0.95906999999999998</v>
      </c>
      <c r="K179" s="3">
        <v>0.93056000000000005</v>
      </c>
      <c r="L179" s="3">
        <v>0.88876999999999995</v>
      </c>
      <c r="M179" s="3">
        <v>0.83398000000000005</v>
      </c>
      <c r="N179" s="3">
        <v>0.76114999999999999</v>
      </c>
      <c r="O179" s="3">
        <v>0.67723999999999995</v>
      </c>
      <c r="P179" s="3">
        <v>0.57926</v>
      </c>
      <c r="Q179" s="3">
        <v>0.48005999999999999</v>
      </c>
      <c r="R179" s="3">
        <v>0.37828000000000001</v>
      </c>
      <c r="S179" s="3">
        <v>0.28774</v>
      </c>
      <c r="T179" s="3">
        <v>0.20610999999999999</v>
      </c>
      <c r="U179" s="3">
        <v>0.14230999999999999</v>
      </c>
      <c r="V179" s="3">
        <v>9.1759999999999994E-2</v>
      </c>
      <c r="W179" s="3">
        <v>5.7049999999999997E-2</v>
      </c>
      <c r="X179" s="3">
        <v>3.288E-2</v>
      </c>
      <c r="Y179" s="3">
        <v>1.831E-2</v>
      </c>
      <c r="Z179" s="3">
        <v>9.3900000000000008E-3</v>
      </c>
      <c r="AA179" s="3">
        <v>4.6600000000000001E-3</v>
      </c>
      <c r="AB179" s="3">
        <v>2.1199999999999999E-3</v>
      </c>
      <c r="AC179" s="3">
        <v>9.3999999999999997E-4</v>
      </c>
      <c r="AD179" s="3">
        <v>3.8000000000000002E-4</v>
      </c>
      <c r="AE179" s="3">
        <v>1.4999999999999999E-4</v>
      </c>
      <c r="AF179" s="3">
        <v>5.0000000000000002E-5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P_R[[#This Row],[8+]]-P_R[[#This Row],[9+]]</f>
        <v>1.1079999999999979E-2</v>
      </c>
      <c r="AY179" s="5">
        <f>P_R[[#This Row],[9+]]-P_R[[#This Row],[10+]]</f>
        <v>1.7630000000000035E-2</v>
      </c>
      <c r="AZ179" s="5">
        <f>P_R[[#This Row],[10+]]-P_R[[#This Row],[11+]]</f>
        <v>2.8509999999999924E-2</v>
      </c>
      <c r="BA179" s="5">
        <f>P_R[[#This Row],[11+]]-P_R[[#This Row],[12+]]</f>
        <v>4.1790000000000105E-2</v>
      </c>
      <c r="BB179" s="5">
        <f>P_R[[#This Row],[12+]]-P_R[[#This Row],[13+]]</f>
        <v>5.4789999999999894E-2</v>
      </c>
      <c r="BC179" s="5">
        <f>P_R[[#This Row],[13+]]-P_R[[#This Row],[14+]]</f>
        <v>7.2830000000000061E-2</v>
      </c>
      <c r="BD179" s="5">
        <f>P_R[[#This Row],[14+]]-P_R[[#This Row],[15+]]</f>
        <v>8.391000000000004E-2</v>
      </c>
      <c r="BE179" s="5">
        <f>P_R[[#This Row],[15+]]-P_R[[#This Row],[16+]]</f>
        <v>9.7979999999999956E-2</v>
      </c>
      <c r="BF179" s="5">
        <f>P_R[[#This Row],[16+]]-P_R[[#This Row],[17+]]</f>
        <v>9.920000000000001E-2</v>
      </c>
      <c r="BG179" s="5">
        <f>P_R[[#This Row],[17+]]-P_R[[#This Row],[18+]]</f>
        <v>0.10177999999999998</v>
      </c>
      <c r="BH179" s="5">
        <f>P_R[[#This Row],[18+]]-P_R[[#This Row],[19+]]</f>
        <v>9.0540000000000009E-2</v>
      </c>
      <c r="BI179" s="5">
        <f>P_R[[#This Row],[19+]]-P_R[[#This Row],[20+]]</f>
        <v>8.1630000000000008E-2</v>
      </c>
      <c r="BJ179" s="5">
        <f>P_R[[#This Row],[20+]]-P_R[[#This Row],[21+]]</f>
        <v>6.3799999999999996E-2</v>
      </c>
      <c r="BK179" s="5">
        <f>P_R[[#This Row],[21+]]-P_R[[#This Row],[22+]]</f>
        <v>5.0549999999999998E-2</v>
      </c>
      <c r="BL179" s="5">
        <f>P_R[[#This Row],[22+]]-P_R[[#This Row],[23+]]</f>
        <v>3.4709999999999998E-2</v>
      </c>
      <c r="BM179" s="5">
        <f>P_R[[#This Row],[23+]]-P_R[[#This Row],[24+]]</f>
        <v>2.4169999999999997E-2</v>
      </c>
      <c r="BN179" s="5">
        <f>P_R[[#This Row],[24+]]-P_R[[#This Row],[25+]]</f>
        <v>1.457E-2</v>
      </c>
      <c r="BO179" s="5">
        <f>P_R[[#This Row],[25+]]-P_R[[#This Row],[26+]]</f>
        <v>8.9199999999999991E-3</v>
      </c>
      <c r="BP179" s="5">
        <f>P_R[[#This Row],[26+]]-P_R[[#This Row],[27+]]</f>
        <v>4.7300000000000007E-3</v>
      </c>
      <c r="BQ179" s="5">
        <f>P_R[[#This Row],[27+]]-P_R[[#This Row],[28+]]</f>
        <v>2.5400000000000002E-3</v>
      </c>
      <c r="BR179" s="5">
        <f>P_R[[#This Row],[28+]]-P_R[[#This Row],[29+]]</f>
        <v>1.1800000000000001E-3</v>
      </c>
      <c r="BS179" s="5">
        <f>P_R[[#This Row],[29+]]-P_R[[#This Row],[30+]]</f>
        <v>5.5999999999999995E-4</v>
      </c>
      <c r="BT179" s="5">
        <f>P_R[[#This Row],[30+]]-P_R[[#This Row],[31+]]</f>
        <v>2.3000000000000003E-4</v>
      </c>
      <c r="BU179" s="5">
        <f>P_R[[#This Row],[31+]]-P_R[[#This Row],[32+]]</f>
        <v>9.9999999999999991E-5</v>
      </c>
      <c r="BV179" s="5">
        <f>P_R[[#This Row],[32+]]-P_R[[#This Row],[33+]]</f>
        <v>5.0000000000000002E-5</v>
      </c>
      <c r="BW179" s="5">
        <f>P_R[[#This Row],[33+]]-P_R[[#This Row],[34+]]</f>
        <v>0</v>
      </c>
      <c r="BX179" s="5">
        <f>P_R[[#This Row],[34+]]-P_R[[#This Row],[35+]]</f>
        <v>0</v>
      </c>
      <c r="BY179" s="5">
        <f>P_R[[#This Row],[35+]]-P_R[[#This Row],[36+]]</f>
        <v>0</v>
      </c>
      <c r="BZ179" s="5">
        <f>P_R[[#This Row],[36+]]-P_R[[#This Row],[37+]]</f>
        <v>0</v>
      </c>
      <c r="CA179" s="5">
        <f>P_R[[#This Row],[37+]]-P_R[[#This Row],[38+]]</f>
        <v>0</v>
      </c>
      <c r="CB179" s="5">
        <f>P_R[[#This Row],[38+]]-P_R[[#This Row],[39+]]</f>
        <v>0</v>
      </c>
      <c r="CC179" s="5">
        <f>P_R[[#This Row],[39+]]-P_R[[#This Row],[40+]]</f>
        <v>0</v>
      </c>
      <c r="CD179" s="5">
        <f>P_R[[#This Row],[40+]]-P_R[[#This Row],[41+]]</f>
        <v>0</v>
      </c>
      <c r="CE179" s="5">
        <f>P_R[[#This Row],[41+]]-P_R[[#This Row],[42+]]</f>
        <v>0</v>
      </c>
      <c r="CF179" s="5">
        <f>P_R[[#This Row],[42+]]-P_R[[#This Row],[43+]]</f>
        <v>0</v>
      </c>
      <c r="CG179" s="5">
        <f>P_R[[#This Row],[43+]]-P_R[[#This Row],[44+]]</f>
        <v>0</v>
      </c>
      <c r="CH179" s="5">
        <f>P_R[[#This Row],[44+]]-P_R[[#This Row],[45+]]</f>
        <v>0</v>
      </c>
      <c r="CI179" s="5">
        <f>P_R[[#This Row],[45+]]-P_R[[#This Row],[46+]]</f>
        <v>0</v>
      </c>
      <c r="CJ179" s="5">
        <f>P_R[[#This Row],[46+]]-P_R[[#This Row],[47+]]</f>
        <v>0</v>
      </c>
      <c r="CK179" s="5">
        <f>P_R[[#This Row],[47+]]-P_R[[#This Row],[48+]]</f>
        <v>0</v>
      </c>
      <c r="CL179" s="5">
        <f>P_R[[#This Row],[48+]]-P_R[[#This Row],[49+]]</f>
        <v>0</v>
      </c>
    </row>
    <row r="180" spans="1:90" x14ac:dyDescent="0.25">
      <c r="A180" s="10">
        <v>22400795</v>
      </c>
      <c r="B180" t="s">
        <v>270</v>
      </c>
      <c r="C180" t="s">
        <v>155</v>
      </c>
      <c r="D180" s="11">
        <v>0.89583333333333337</v>
      </c>
      <c r="E180" s="9" t="str">
        <f>HYPERLINK("https://www.nba.com/stats/player/1626164/boxscores-traditional", "Devin Booker")</f>
        <v>Devin Booker</v>
      </c>
      <c r="F180">
        <v>32.200000000000003</v>
      </c>
      <c r="G180" s="4">
        <v>12.303000000000001</v>
      </c>
      <c r="H180" s="3">
        <v>0.97558</v>
      </c>
      <c r="I180" s="3">
        <v>0.97062000000000004</v>
      </c>
      <c r="J180" s="3">
        <v>0.96406999999999998</v>
      </c>
      <c r="K180" s="3">
        <v>0.95728000000000002</v>
      </c>
      <c r="L180" s="3">
        <v>0.94950000000000001</v>
      </c>
      <c r="M180" s="3">
        <v>0.94062000000000001</v>
      </c>
      <c r="N180" s="3">
        <v>0.93056000000000005</v>
      </c>
      <c r="O180" s="3">
        <v>0.91923999999999995</v>
      </c>
      <c r="P180" s="3">
        <v>0.90658000000000005</v>
      </c>
      <c r="Q180" s="3">
        <v>0.89251000000000003</v>
      </c>
      <c r="R180" s="3">
        <v>0.87492999999999999</v>
      </c>
      <c r="S180" s="3">
        <v>0.85768999999999995</v>
      </c>
      <c r="T180" s="3">
        <v>0.83891000000000004</v>
      </c>
      <c r="U180" s="3">
        <v>0.81859000000000004</v>
      </c>
      <c r="V180" s="3">
        <v>0.79673000000000005</v>
      </c>
      <c r="W180" s="3">
        <v>0.77337</v>
      </c>
      <c r="X180" s="3">
        <v>0.74856999999999996</v>
      </c>
      <c r="Y180" s="3">
        <v>0.72240000000000004</v>
      </c>
      <c r="Z180" s="3">
        <v>0.69145999999999996</v>
      </c>
      <c r="AA180" s="3">
        <v>0.66276000000000002</v>
      </c>
      <c r="AB180" s="3">
        <v>0.63307000000000002</v>
      </c>
      <c r="AC180" s="3">
        <v>0.60257000000000005</v>
      </c>
      <c r="AD180" s="3">
        <v>0.57142000000000004</v>
      </c>
      <c r="AE180" s="3">
        <v>0.53983000000000003</v>
      </c>
      <c r="AF180" s="3">
        <v>0.50797999999999999</v>
      </c>
      <c r="AG180" s="3">
        <v>0.47210000000000002</v>
      </c>
      <c r="AH180" s="3">
        <v>0.44037999999999999</v>
      </c>
      <c r="AI180" s="3">
        <v>0.40905000000000002</v>
      </c>
      <c r="AJ180" s="3">
        <v>0.37828000000000001</v>
      </c>
      <c r="AK180" s="3">
        <v>0.34827000000000002</v>
      </c>
      <c r="AL180" s="3">
        <v>0.31918000000000002</v>
      </c>
      <c r="AM180" s="3">
        <v>0.29115999999999997</v>
      </c>
      <c r="AN180" s="3">
        <v>0.26434999999999997</v>
      </c>
      <c r="AO180" s="3">
        <v>0.23576</v>
      </c>
      <c r="AP180" s="3">
        <v>0.21185999999999999</v>
      </c>
      <c r="AQ180" s="3">
        <v>0.18942999999999999</v>
      </c>
      <c r="AR180" s="3">
        <v>0.16853000000000001</v>
      </c>
      <c r="AS180" s="3">
        <v>0.14917</v>
      </c>
      <c r="AT180" s="3">
        <v>0.13136</v>
      </c>
      <c r="AU180" s="3">
        <v>0.11507000000000001</v>
      </c>
      <c r="AV180" s="3">
        <v>0.10027</v>
      </c>
      <c r="AW180" s="3">
        <v>8.5339999999999999E-2</v>
      </c>
      <c r="AX180" s="5">
        <f>P_R[[#This Row],[8+]]-P_R[[#This Row],[9+]]</f>
        <v>4.9599999999999644E-3</v>
      </c>
      <c r="AY180" s="5">
        <f>P_R[[#This Row],[9+]]-P_R[[#This Row],[10+]]</f>
        <v>6.5500000000000558E-3</v>
      </c>
      <c r="AZ180" s="5">
        <f>P_R[[#This Row],[10+]]-P_R[[#This Row],[11+]]</f>
        <v>6.7899999999999627E-3</v>
      </c>
      <c r="BA180" s="5">
        <f>P_R[[#This Row],[11+]]-P_R[[#This Row],[12+]]</f>
        <v>7.7800000000000091E-3</v>
      </c>
      <c r="BB180" s="5">
        <f>P_R[[#This Row],[12+]]-P_R[[#This Row],[13+]]</f>
        <v>8.879999999999999E-3</v>
      </c>
      <c r="BC180" s="5">
        <f>P_R[[#This Row],[13+]]-P_R[[#This Row],[14+]]</f>
        <v>1.0059999999999958E-2</v>
      </c>
      <c r="BD180" s="5">
        <f>P_R[[#This Row],[14+]]-P_R[[#This Row],[15+]]</f>
        <v>1.1320000000000108E-2</v>
      </c>
      <c r="BE180" s="5">
        <f>P_R[[#This Row],[15+]]-P_R[[#This Row],[16+]]</f>
        <v>1.2659999999999894E-2</v>
      </c>
      <c r="BF180" s="5">
        <f>P_R[[#This Row],[16+]]-P_R[[#This Row],[17+]]</f>
        <v>1.4070000000000027E-2</v>
      </c>
      <c r="BG180" s="5">
        <f>P_R[[#This Row],[17+]]-P_R[[#This Row],[18+]]</f>
        <v>1.758000000000004E-2</v>
      </c>
      <c r="BH180" s="5">
        <f>P_R[[#This Row],[18+]]-P_R[[#This Row],[19+]]</f>
        <v>1.7240000000000033E-2</v>
      </c>
      <c r="BI180" s="5">
        <f>P_R[[#This Row],[19+]]-P_R[[#This Row],[20+]]</f>
        <v>1.8779999999999908E-2</v>
      </c>
      <c r="BJ180" s="5">
        <f>P_R[[#This Row],[20+]]-P_R[[#This Row],[21+]]</f>
        <v>2.0320000000000005E-2</v>
      </c>
      <c r="BK180" s="5">
        <f>P_R[[#This Row],[21+]]-P_R[[#This Row],[22+]]</f>
        <v>2.1859999999999991E-2</v>
      </c>
      <c r="BL180" s="5">
        <f>P_R[[#This Row],[22+]]-P_R[[#This Row],[23+]]</f>
        <v>2.3360000000000047E-2</v>
      </c>
      <c r="BM180" s="5">
        <f>P_R[[#This Row],[23+]]-P_R[[#This Row],[24+]]</f>
        <v>2.4800000000000044E-2</v>
      </c>
      <c r="BN180" s="5">
        <f>P_R[[#This Row],[24+]]-P_R[[#This Row],[25+]]</f>
        <v>2.6169999999999916E-2</v>
      </c>
      <c r="BO180" s="5">
        <f>P_R[[#This Row],[25+]]-P_R[[#This Row],[26+]]</f>
        <v>3.0940000000000079E-2</v>
      </c>
      <c r="BP180" s="5">
        <f>P_R[[#This Row],[26+]]-P_R[[#This Row],[27+]]</f>
        <v>2.8699999999999948E-2</v>
      </c>
      <c r="BQ180" s="5">
        <f>P_R[[#This Row],[27+]]-P_R[[#This Row],[28+]]</f>
        <v>2.9689999999999994E-2</v>
      </c>
      <c r="BR180" s="5">
        <f>P_R[[#This Row],[28+]]-P_R[[#This Row],[29+]]</f>
        <v>3.0499999999999972E-2</v>
      </c>
      <c r="BS180" s="5">
        <f>P_R[[#This Row],[29+]]-P_R[[#This Row],[30+]]</f>
        <v>3.1150000000000011E-2</v>
      </c>
      <c r="BT180" s="5">
        <f>P_R[[#This Row],[30+]]-P_R[[#This Row],[31+]]</f>
        <v>3.1590000000000007E-2</v>
      </c>
      <c r="BU180" s="5">
        <f>P_R[[#This Row],[31+]]-P_R[[#This Row],[32+]]</f>
        <v>3.1850000000000045E-2</v>
      </c>
      <c r="BV180" s="5">
        <f>P_R[[#This Row],[32+]]-P_R[[#This Row],[33+]]</f>
        <v>3.5879999999999967E-2</v>
      </c>
      <c r="BW180" s="5">
        <f>P_R[[#This Row],[33+]]-P_R[[#This Row],[34+]]</f>
        <v>3.1720000000000026E-2</v>
      </c>
      <c r="BX180" s="5">
        <f>P_R[[#This Row],[34+]]-P_R[[#This Row],[35+]]</f>
        <v>3.1329999999999969E-2</v>
      </c>
      <c r="BY180" s="5">
        <f>P_R[[#This Row],[35+]]-P_R[[#This Row],[36+]]</f>
        <v>3.077000000000002E-2</v>
      </c>
      <c r="BZ180" s="5">
        <f>P_R[[#This Row],[36+]]-P_R[[#This Row],[37+]]</f>
        <v>3.0009999999999981E-2</v>
      </c>
      <c r="CA180" s="5">
        <f>P_R[[#This Row],[37+]]-P_R[[#This Row],[38+]]</f>
        <v>2.9090000000000005E-2</v>
      </c>
      <c r="CB180" s="5">
        <f>P_R[[#This Row],[38+]]-P_R[[#This Row],[39+]]</f>
        <v>2.8020000000000045E-2</v>
      </c>
      <c r="CC180" s="5">
        <f>P_R[[#This Row],[39+]]-P_R[[#This Row],[40+]]</f>
        <v>2.681E-2</v>
      </c>
      <c r="CD180" s="5">
        <f>P_R[[#This Row],[40+]]-P_R[[#This Row],[41+]]</f>
        <v>2.8589999999999977E-2</v>
      </c>
      <c r="CE180" s="5">
        <f>P_R[[#This Row],[41+]]-P_R[[#This Row],[42+]]</f>
        <v>2.3900000000000005E-2</v>
      </c>
      <c r="CF180" s="5">
        <f>P_R[[#This Row],[42+]]-P_R[[#This Row],[43+]]</f>
        <v>2.2430000000000005E-2</v>
      </c>
      <c r="CG180" s="5">
        <f>P_R[[#This Row],[43+]]-P_R[[#This Row],[44+]]</f>
        <v>2.0899999999999974E-2</v>
      </c>
      <c r="CH180" s="5">
        <f>P_R[[#This Row],[44+]]-P_R[[#This Row],[45+]]</f>
        <v>1.9360000000000016E-2</v>
      </c>
      <c r="CI180" s="5">
        <f>P_R[[#This Row],[45+]]-P_R[[#This Row],[46+]]</f>
        <v>1.7809999999999993E-2</v>
      </c>
      <c r="CJ180" s="5">
        <f>P_R[[#This Row],[46+]]-P_R[[#This Row],[47+]]</f>
        <v>1.6289999999999999E-2</v>
      </c>
      <c r="CK180" s="5">
        <f>P_R[[#This Row],[47+]]-P_R[[#This Row],[48+]]</f>
        <v>1.4800000000000008E-2</v>
      </c>
      <c r="CL180" s="5">
        <f>P_R[[#This Row],[48+]]-P_R[[#This Row],[49+]]</f>
        <v>1.4929999999999999E-2</v>
      </c>
    </row>
    <row r="181" spans="1:90" x14ac:dyDescent="0.25">
      <c r="A181" s="10">
        <v>22400795</v>
      </c>
      <c r="B181" t="s">
        <v>270</v>
      </c>
      <c r="C181" t="s">
        <v>155</v>
      </c>
      <c r="D181" s="11">
        <v>0.89583333333333337</v>
      </c>
      <c r="E181" s="9" t="str">
        <f>HYPERLINK("https://www.nba.com/stats/player/1626145/boxscores-traditional", "Tyus Jones")</f>
        <v>Tyus Jones</v>
      </c>
      <c r="F181">
        <v>15.8</v>
      </c>
      <c r="G181" s="4">
        <v>4.0199999999999996</v>
      </c>
      <c r="H181" s="3">
        <v>0.97380999999999995</v>
      </c>
      <c r="I181" s="3">
        <v>0.95448999999999995</v>
      </c>
      <c r="J181" s="3">
        <v>0.92506999999999995</v>
      </c>
      <c r="K181" s="3">
        <v>0.88297999999999999</v>
      </c>
      <c r="L181" s="3">
        <v>0.82894000000000001</v>
      </c>
      <c r="M181" s="3">
        <v>0.75804000000000005</v>
      </c>
      <c r="N181" s="3">
        <v>0.67364000000000002</v>
      </c>
      <c r="O181" s="3">
        <v>0.57926</v>
      </c>
      <c r="P181" s="3">
        <v>0.48005999999999999</v>
      </c>
      <c r="Q181" s="3">
        <v>0.38208999999999999</v>
      </c>
      <c r="R181" s="3">
        <v>0.29115999999999997</v>
      </c>
      <c r="S181" s="3">
        <v>0.21185999999999999</v>
      </c>
      <c r="T181" s="3">
        <v>0.14917</v>
      </c>
      <c r="U181" s="3">
        <v>9.8530000000000006E-2</v>
      </c>
      <c r="V181" s="3">
        <v>6.1780000000000002E-2</v>
      </c>
      <c r="W181" s="3">
        <v>3.6729999999999999E-2</v>
      </c>
      <c r="X181" s="3">
        <v>2.068E-2</v>
      </c>
      <c r="Y181" s="3">
        <v>1.1010000000000001E-2</v>
      </c>
      <c r="Z181" s="3">
        <v>5.5399999999999998E-3</v>
      </c>
      <c r="AA181" s="3">
        <v>2.64E-3</v>
      </c>
      <c r="AB181" s="3">
        <v>1.2199999999999999E-3</v>
      </c>
      <c r="AC181" s="3">
        <v>5.1999999999999995E-4</v>
      </c>
      <c r="AD181" s="3">
        <v>2.1000000000000001E-4</v>
      </c>
      <c r="AE181" s="3">
        <v>8.0000000000000007E-5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5">
        <f>P_R[[#This Row],[8+]]-P_R[[#This Row],[9+]]</f>
        <v>1.9320000000000004E-2</v>
      </c>
      <c r="AY181" s="5">
        <f>P_R[[#This Row],[9+]]-P_R[[#This Row],[10+]]</f>
        <v>2.9420000000000002E-2</v>
      </c>
      <c r="AZ181" s="5">
        <f>P_R[[#This Row],[10+]]-P_R[[#This Row],[11+]]</f>
        <v>4.2089999999999961E-2</v>
      </c>
      <c r="BA181" s="5">
        <f>P_R[[#This Row],[11+]]-P_R[[#This Row],[12+]]</f>
        <v>5.4039999999999977E-2</v>
      </c>
      <c r="BB181" s="5">
        <f>P_R[[#This Row],[12+]]-P_R[[#This Row],[13+]]</f>
        <v>7.0899999999999963E-2</v>
      </c>
      <c r="BC181" s="5">
        <f>P_R[[#This Row],[13+]]-P_R[[#This Row],[14+]]</f>
        <v>8.4400000000000031E-2</v>
      </c>
      <c r="BD181" s="5">
        <f>P_R[[#This Row],[14+]]-P_R[[#This Row],[15+]]</f>
        <v>9.4380000000000019E-2</v>
      </c>
      <c r="BE181" s="5">
        <f>P_R[[#This Row],[15+]]-P_R[[#This Row],[16+]]</f>
        <v>9.920000000000001E-2</v>
      </c>
      <c r="BF181" s="5">
        <f>P_R[[#This Row],[16+]]-P_R[[#This Row],[17+]]</f>
        <v>9.7970000000000002E-2</v>
      </c>
      <c r="BG181" s="5">
        <f>P_R[[#This Row],[17+]]-P_R[[#This Row],[18+]]</f>
        <v>9.0930000000000011E-2</v>
      </c>
      <c r="BH181" s="5">
        <f>P_R[[#This Row],[18+]]-P_R[[#This Row],[19+]]</f>
        <v>7.9299999999999982E-2</v>
      </c>
      <c r="BI181" s="5">
        <f>P_R[[#This Row],[19+]]-P_R[[#This Row],[20+]]</f>
        <v>6.2689999999999996E-2</v>
      </c>
      <c r="BJ181" s="5">
        <f>P_R[[#This Row],[20+]]-P_R[[#This Row],[21+]]</f>
        <v>5.0639999999999991E-2</v>
      </c>
      <c r="BK181" s="5">
        <f>P_R[[#This Row],[21+]]-P_R[[#This Row],[22+]]</f>
        <v>3.6750000000000005E-2</v>
      </c>
      <c r="BL181" s="5">
        <f>P_R[[#This Row],[22+]]-P_R[[#This Row],[23+]]</f>
        <v>2.5050000000000003E-2</v>
      </c>
      <c r="BM181" s="5">
        <f>P_R[[#This Row],[23+]]-P_R[[#This Row],[24+]]</f>
        <v>1.6049999999999998E-2</v>
      </c>
      <c r="BN181" s="5">
        <f>P_R[[#This Row],[24+]]-P_R[[#This Row],[25+]]</f>
        <v>9.6699999999999998E-3</v>
      </c>
      <c r="BO181" s="5">
        <f>P_R[[#This Row],[25+]]-P_R[[#This Row],[26+]]</f>
        <v>5.4700000000000009E-3</v>
      </c>
      <c r="BP181" s="5">
        <f>P_R[[#This Row],[26+]]-P_R[[#This Row],[27+]]</f>
        <v>2.8999999999999998E-3</v>
      </c>
      <c r="BQ181" s="5">
        <f>P_R[[#This Row],[27+]]-P_R[[#This Row],[28+]]</f>
        <v>1.42E-3</v>
      </c>
      <c r="BR181" s="5">
        <f>P_R[[#This Row],[28+]]-P_R[[#This Row],[29+]]</f>
        <v>6.9999999999999999E-4</v>
      </c>
      <c r="BS181" s="5">
        <f>P_R[[#This Row],[29+]]-P_R[[#This Row],[30+]]</f>
        <v>3.0999999999999995E-4</v>
      </c>
      <c r="BT181" s="5">
        <f>P_R[[#This Row],[30+]]-P_R[[#This Row],[31+]]</f>
        <v>1.3000000000000002E-4</v>
      </c>
      <c r="BU181" s="5">
        <f>P_R[[#This Row],[31+]]-P_R[[#This Row],[32+]]</f>
        <v>8.0000000000000007E-5</v>
      </c>
      <c r="BV181" s="5">
        <f>P_R[[#This Row],[32+]]-P_R[[#This Row],[33+]]</f>
        <v>0</v>
      </c>
      <c r="BW181" s="5">
        <f>P_R[[#This Row],[33+]]-P_R[[#This Row],[34+]]</f>
        <v>0</v>
      </c>
      <c r="BX181" s="5">
        <f>P_R[[#This Row],[34+]]-P_R[[#This Row],[35+]]</f>
        <v>0</v>
      </c>
      <c r="BY181" s="5">
        <f>P_R[[#This Row],[35+]]-P_R[[#This Row],[36+]]</f>
        <v>0</v>
      </c>
      <c r="BZ181" s="5">
        <f>P_R[[#This Row],[36+]]-P_R[[#This Row],[37+]]</f>
        <v>0</v>
      </c>
      <c r="CA181" s="5">
        <f>P_R[[#This Row],[37+]]-P_R[[#This Row],[38+]]</f>
        <v>0</v>
      </c>
      <c r="CB181" s="5">
        <f>P_R[[#This Row],[38+]]-P_R[[#This Row],[39+]]</f>
        <v>0</v>
      </c>
      <c r="CC181" s="5">
        <f>P_R[[#This Row],[39+]]-P_R[[#This Row],[40+]]</f>
        <v>0</v>
      </c>
      <c r="CD181" s="5">
        <f>P_R[[#This Row],[40+]]-P_R[[#This Row],[41+]]</f>
        <v>0</v>
      </c>
      <c r="CE181" s="5">
        <f>P_R[[#This Row],[41+]]-P_R[[#This Row],[42+]]</f>
        <v>0</v>
      </c>
      <c r="CF181" s="5">
        <f>P_R[[#This Row],[42+]]-P_R[[#This Row],[43+]]</f>
        <v>0</v>
      </c>
      <c r="CG181" s="5">
        <f>P_R[[#This Row],[43+]]-P_R[[#This Row],[44+]]</f>
        <v>0</v>
      </c>
      <c r="CH181" s="5">
        <f>P_R[[#This Row],[44+]]-P_R[[#This Row],[45+]]</f>
        <v>0</v>
      </c>
      <c r="CI181" s="5">
        <f>P_R[[#This Row],[45+]]-P_R[[#This Row],[46+]]</f>
        <v>0</v>
      </c>
      <c r="CJ181" s="5">
        <f>P_R[[#This Row],[46+]]-P_R[[#This Row],[47+]]</f>
        <v>0</v>
      </c>
      <c r="CK181" s="5">
        <f>P_R[[#This Row],[47+]]-P_R[[#This Row],[48+]]</f>
        <v>0</v>
      </c>
      <c r="CL181" s="5">
        <f>P_R[[#This Row],[48+]]-P_R[[#This Row],[49+]]</f>
        <v>0</v>
      </c>
    </row>
    <row r="182" spans="1:90" x14ac:dyDescent="0.25">
      <c r="A182" s="10">
        <v>22400795</v>
      </c>
      <c r="B182" t="s">
        <v>270</v>
      </c>
      <c r="C182" t="s">
        <v>155</v>
      </c>
      <c r="D182" s="11">
        <v>0.89583333333333337</v>
      </c>
      <c r="E182" s="9" t="str">
        <f>HYPERLINK("https://www.nba.com/stats/player/1630208/boxscores-traditional", "Nick Richards")</f>
        <v>Nick Richards</v>
      </c>
      <c r="F182">
        <v>17.2</v>
      </c>
      <c r="G182" s="4">
        <v>6.524</v>
      </c>
      <c r="H182" s="3">
        <v>0.92073000000000005</v>
      </c>
      <c r="I182" s="3">
        <v>0.89617000000000002</v>
      </c>
      <c r="J182" s="3">
        <v>0.86433000000000004</v>
      </c>
      <c r="K182" s="3">
        <v>0.82894000000000001</v>
      </c>
      <c r="L182" s="3">
        <v>0.78813999999999995</v>
      </c>
      <c r="M182" s="3">
        <v>0.73890999999999996</v>
      </c>
      <c r="N182" s="3">
        <v>0.68793000000000004</v>
      </c>
      <c r="O182" s="3">
        <v>0.63307000000000002</v>
      </c>
      <c r="P182" s="3">
        <v>0.57142000000000004</v>
      </c>
      <c r="Q182" s="3">
        <v>0.51197000000000004</v>
      </c>
      <c r="R182" s="3">
        <v>0.45223999999999998</v>
      </c>
      <c r="S182" s="3">
        <v>0.38973999999999998</v>
      </c>
      <c r="T182" s="3">
        <v>0.33360000000000001</v>
      </c>
      <c r="U182" s="3">
        <v>0.28095999999999999</v>
      </c>
      <c r="V182" s="3">
        <v>0.22964999999999999</v>
      </c>
      <c r="W182" s="3">
        <v>0.18673000000000001</v>
      </c>
      <c r="X182" s="3">
        <v>0.14917</v>
      </c>
      <c r="Y182" s="3">
        <v>0.11507000000000001</v>
      </c>
      <c r="Z182" s="3">
        <v>8.8510000000000005E-2</v>
      </c>
      <c r="AA182" s="3">
        <v>6.6809999999999994E-2</v>
      </c>
      <c r="AB182" s="3">
        <v>4.8460000000000003E-2</v>
      </c>
      <c r="AC182" s="3">
        <v>3.5150000000000001E-2</v>
      </c>
      <c r="AD182" s="3">
        <v>2.5000000000000001E-2</v>
      </c>
      <c r="AE182" s="3">
        <v>1.7000000000000001E-2</v>
      </c>
      <c r="AF182" s="3">
        <v>1.1599999999999999E-2</v>
      </c>
      <c r="AG182" s="3">
        <v>7.7600000000000004E-3</v>
      </c>
      <c r="AH182" s="3">
        <v>4.9399999999999999E-3</v>
      </c>
      <c r="AI182" s="3">
        <v>3.1700000000000001E-3</v>
      </c>
      <c r="AJ182" s="3">
        <v>1.99E-3</v>
      </c>
      <c r="AK182" s="3">
        <v>1.2199999999999999E-3</v>
      </c>
      <c r="AL182" s="3">
        <v>7.1000000000000002E-4</v>
      </c>
      <c r="AM182" s="3">
        <v>4.2000000000000002E-4</v>
      </c>
      <c r="AN182" s="3">
        <v>2.4000000000000001E-4</v>
      </c>
      <c r="AO182" s="3">
        <v>1.2999999999999999E-4</v>
      </c>
      <c r="AP182" s="3">
        <v>6.9999999999999994E-5</v>
      </c>
      <c r="AQ182" s="3">
        <v>4.0000000000000003E-5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5">
        <f>P_R[[#This Row],[8+]]-P_R[[#This Row],[9+]]</f>
        <v>2.4560000000000026E-2</v>
      </c>
      <c r="AY182" s="5">
        <f>P_R[[#This Row],[9+]]-P_R[[#This Row],[10+]]</f>
        <v>3.1839999999999979E-2</v>
      </c>
      <c r="AZ182" s="5">
        <f>P_R[[#This Row],[10+]]-P_R[[#This Row],[11+]]</f>
        <v>3.5390000000000033E-2</v>
      </c>
      <c r="BA182" s="5">
        <f>P_R[[#This Row],[11+]]-P_R[[#This Row],[12+]]</f>
        <v>4.0800000000000058E-2</v>
      </c>
      <c r="BB182" s="5">
        <f>P_R[[#This Row],[12+]]-P_R[[#This Row],[13+]]</f>
        <v>4.9229999999999996E-2</v>
      </c>
      <c r="BC182" s="5">
        <f>P_R[[#This Row],[13+]]-P_R[[#This Row],[14+]]</f>
        <v>5.0979999999999914E-2</v>
      </c>
      <c r="BD182" s="5">
        <f>P_R[[#This Row],[14+]]-P_R[[#This Row],[15+]]</f>
        <v>5.486000000000002E-2</v>
      </c>
      <c r="BE182" s="5">
        <f>P_R[[#This Row],[15+]]-P_R[[#This Row],[16+]]</f>
        <v>6.1649999999999983E-2</v>
      </c>
      <c r="BF182" s="5">
        <f>P_R[[#This Row],[16+]]-P_R[[#This Row],[17+]]</f>
        <v>5.9450000000000003E-2</v>
      </c>
      <c r="BG182" s="5">
        <f>P_R[[#This Row],[17+]]-P_R[[#This Row],[18+]]</f>
        <v>5.9730000000000061E-2</v>
      </c>
      <c r="BH182" s="5">
        <f>P_R[[#This Row],[18+]]-P_R[[#This Row],[19+]]</f>
        <v>6.25E-2</v>
      </c>
      <c r="BI182" s="5">
        <f>P_R[[#This Row],[19+]]-P_R[[#This Row],[20+]]</f>
        <v>5.6139999999999968E-2</v>
      </c>
      <c r="BJ182" s="5">
        <f>P_R[[#This Row],[20+]]-P_R[[#This Row],[21+]]</f>
        <v>5.264000000000002E-2</v>
      </c>
      <c r="BK182" s="5">
        <f>P_R[[#This Row],[21+]]-P_R[[#This Row],[22+]]</f>
        <v>5.1309999999999995E-2</v>
      </c>
      <c r="BL182" s="5">
        <f>P_R[[#This Row],[22+]]-P_R[[#This Row],[23+]]</f>
        <v>4.2919999999999986E-2</v>
      </c>
      <c r="BM182" s="5">
        <f>P_R[[#This Row],[23+]]-P_R[[#This Row],[24+]]</f>
        <v>3.756000000000001E-2</v>
      </c>
      <c r="BN182" s="5">
        <f>P_R[[#This Row],[24+]]-P_R[[#This Row],[25+]]</f>
        <v>3.4099999999999991E-2</v>
      </c>
      <c r="BO182" s="5">
        <f>P_R[[#This Row],[25+]]-P_R[[#This Row],[26+]]</f>
        <v>2.656E-2</v>
      </c>
      <c r="BP182" s="5">
        <f>P_R[[#This Row],[26+]]-P_R[[#This Row],[27+]]</f>
        <v>2.1700000000000011E-2</v>
      </c>
      <c r="BQ182" s="5">
        <f>P_R[[#This Row],[27+]]-P_R[[#This Row],[28+]]</f>
        <v>1.8349999999999991E-2</v>
      </c>
      <c r="BR182" s="5">
        <f>P_R[[#This Row],[28+]]-P_R[[#This Row],[29+]]</f>
        <v>1.3310000000000002E-2</v>
      </c>
      <c r="BS182" s="5">
        <f>P_R[[#This Row],[29+]]-P_R[[#This Row],[30+]]</f>
        <v>1.0149999999999999E-2</v>
      </c>
      <c r="BT182" s="5">
        <f>P_R[[#This Row],[30+]]-P_R[[#This Row],[31+]]</f>
        <v>8.0000000000000002E-3</v>
      </c>
      <c r="BU182" s="5">
        <f>P_R[[#This Row],[31+]]-P_R[[#This Row],[32+]]</f>
        <v>5.400000000000002E-3</v>
      </c>
      <c r="BV182" s="5">
        <f>P_R[[#This Row],[32+]]-P_R[[#This Row],[33+]]</f>
        <v>3.8399999999999988E-3</v>
      </c>
      <c r="BW182" s="5">
        <f>P_R[[#This Row],[33+]]-P_R[[#This Row],[34+]]</f>
        <v>2.8200000000000005E-3</v>
      </c>
      <c r="BX182" s="5">
        <f>P_R[[#This Row],[34+]]-P_R[[#This Row],[35+]]</f>
        <v>1.7699999999999999E-3</v>
      </c>
      <c r="BY182" s="5">
        <f>P_R[[#This Row],[35+]]-P_R[[#This Row],[36+]]</f>
        <v>1.1800000000000001E-3</v>
      </c>
      <c r="BZ182" s="5">
        <f>P_R[[#This Row],[36+]]-P_R[[#This Row],[37+]]</f>
        <v>7.7000000000000007E-4</v>
      </c>
      <c r="CA182" s="5">
        <f>P_R[[#This Row],[37+]]-P_R[[#This Row],[38+]]</f>
        <v>5.0999999999999993E-4</v>
      </c>
      <c r="CB182" s="5">
        <f>P_R[[#This Row],[38+]]-P_R[[#This Row],[39+]]</f>
        <v>2.9E-4</v>
      </c>
      <c r="CC182" s="5">
        <f>P_R[[#This Row],[39+]]-P_R[[#This Row],[40+]]</f>
        <v>1.8000000000000001E-4</v>
      </c>
      <c r="CD182" s="5">
        <f>P_R[[#This Row],[40+]]-P_R[[#This Row],[41+]]</f>
        <v>1.1000000000000002E-4</v>
      </c>
      <c r="CE182" s="5">
        <f>P_R[[#This Row],[41+]]-P_R[[#This Row],[42+]]</f>
        <v>5.9999999999999995E-5</v>
      </c>
      <c r="CF182" s="5">
        <f>P_R[[#This Row],[42+]]-P_R[[#This Row],[43+]]</f>
        <v>2.9999999999999991E-5</v>
      </c>
      <c r="CG182" s="5">
        <f>P_R[[#This Row],[43+]]-P_R[[#This Row],[44+]]</f>
        <v>4.0000000000000003E-5</v>
      </c>
      <c r="CH182" s="5">
        <f>P_R[[#This Row],[44+]]-P_R[[#This Row],[45+]]</f>
        <v>0</v>
      </c>
      <c r="CI182" s="5">
        <f>P_R[[#This Row],[45+]]-P_R[[#This Row],[46+]]</f>
        <v>0</v>
      </c>
      <c r="CJ182" s="5">
        <f>P_R[[#This Row],[46+]]-P_R[[#This Row],[47+]]</f>
        <v>0</v>
      </c>
      <c r="CK182" s="5">
        <f>P_R[[#This Row],[47+]]-P_R[[#This Row],[48+]]</f>
        <v>0</v>
      </c>
      <c r="CL182" s="5">
        <f>P_R[[#This Row],[48+]]-P_R[[#This Row],[49+]]</f>
        <v>0</v>
      </c>
    </row>
    <row r="183" spans="1:90" x14ac:dyDescent="0.25">
      <c r="A183" s="10">
        <v>22400795</v>
      </c>
      <c r="B183" t="s">
        <v>270</v>
      </c>
      <c r="C183" t="s">
        <v>155</v>
      </c>
      <c r="D183" s="11">
        <v>0.89583333333333337</v>
      </c>
      <c r="E183" s="9" t="str">
        <f>HYPERLINK("https://www.nba.com/stats/player/1629626/boxscores-traditional", "Bol Bol")</f>
        <v>Bol Bol</v>
      </c>
      <c r="F183">
        <v>19.2</v>
      </c>
      <c r="G183" s="4">
        <v>9.5790000000000006</v>
      </c>
      <c r="H183" s="3">
        <v>0.879</v>
      </c>
      <c r="I183" s="3">
        <v>0.85543000000000002</v>
      </c>
      <c r="J183" s="3">
        <v>0.83147000000000004</v>
      </c>
      <c r="K183" s="3">
        <v>0.80510999999999999</v>
      </c>
      <c r="L183" s="3">
        <v>0.77337</v>
      </c>
      <c r="M183" s="3">
        <v>0.74214999999999998</v>
      </c>
      <c r="N183" s="3">
        <v>0.70540000000000003</v>
      </c>
      <c r="O183" s="3">
        <v>0.67003000000000001</v>
      </c>
      <c r="P183" s="3">
        <v>0.62929999999999997</v>
      </c>
      <c r="Q183" s="3">
        <v>0.59094999999999998</v>
      </c>
      <c r="R183" s="3">
        <v>0.55171999999999999</v>
      </c>
      <c r="S183" s="3">
        <v>0.50797999999999999</v>
      </c>
      <c r="T183" s="3">
        <v>0.46811999999999998</v>
      </c>
      <c r="U183" s="3">
        <v>0.42465000000000003</v>
      </c>
      <c r="V183" s="3">
        <v>0.38590999999999998</v>
      </c>
      <c r="W183" s="3">
        <v>0.34458</v>
      </c>
      <c r="X183" s="3">
        <v>0.30853999999999998</v>
      </c>
      <c r="Y183" s="3">
        <v>0.27093</v>
      </c>
      <c r="Z183" s="3">
        <v>0.23885000000000001</v>
      </c>
      <c r="AA183" s="3">
        <v>0.20896999999999999</v>
      </c>
      <c r="AB183" s="3">
        <v>0.17879</v>
      </c>
      <c r="AC183" s="3">
        <v>0.15386</v>
      </c>
      <c r="AD183" s="3">
        <v>0.12923999999999999</v>
      </c>
      <c r="AE183" s="3">
        <v>0.10935</v>
      </c>
      <c r="AF183" s="3">
        <v>9.0120000000000006E-2</v>
      </c>
      <c r="AG183" s="3">
        <v>7.4929999999999997E-2</v>
      </c>
      <c r="AH183" s="3">
        <v>6.0569999999999999E-2</v>
      </c>
      <c r="AI183" s="3">
        <v>4.947E-2</v>
      </c>
      <c r="AJ183" s="3">
        <v>4.0059999999999998E-2</v>
      </c>
      <c r="AK183" s="3">
        <v>3.1440000000000003E-2</v>
      </c>
      <c r="AL183" s="3">
        <v>2.5000000000000001E-2</v>
      </c>
      <c r="AM183" s="3">
        <v>1.9230000000000001E-2</v>
      </c>
      <c r="AN183" s="3">
        <v>1.4999999999999999E-2</v>
      </c>
      <c r="AO183" s="3">
        <v>1.1299999999999999E-2</v>
      </c>
      <c r="AP183" s="3">
        <v>8.6599999999999993E-3</v>
      </c>
      <c r="AQ183" s="3">
        <v>6.5700000000000003E-3</v>
      </c>
      <c r="AR183" s="3">
        <v>4.7999999999999996E-3</v>
      </c>
      <c r="AS183" s="3">
        <v>3.5699999999999998E-3</v>
      </c>
      <c r="AT183" s="3">
        <v>2.5600000000000002E-3</v>
      </c>
      <c r="AU183" s="3">
        <v>1.8699999999999999E-3</v>
      </c>
      <c r="AV183" s="3">
        <v>1.31E-3</v>
      </c>
      <c r="AW183" s="3">
        <v>9.3999999999999997E-4</v>
      </c>
      <c r="AX183" s="5">
        <f>P_R[[#This Row],[8+]]-P_R[[#This Row],[9+]]</f>
        <v>2.356999999999998E-2</v>
      </c>
      <c r="AY183" s="5">
        <f>P_R[[#This Row],[9+]]-P_R[[#This Row],[10+]]</f>
        <v>2.3959999999999981E-2</v>
      </c>
      <c r="AZ183" s="5">
        <f>P_R[[#This Row],[10+]]-P_R[[#This Row],[11+]]</f>
        <v>2.636000000000005E-2</v>
      </c>
      <c r="BA183" s="5">
        <f>P_R[[#This Row],[11+]]-P_R[[#This Row],[12+]]</f>
        <v>3.173999999999999E-2</v>
      </c>
      <c r="BB183" s="5">
        <f>P_R[[#This Row],[12+]]-P_R[[#This Row],[13+]]</f>
        <v>3.1220000000000026E-2</v>
      </c>
      <c r="BC183" s="5">
        <f>P_R[[#This Row],[13+]]-P_R[[#This Row],[14+]]</f>
        <v>3.6749999999999949E-2</v>
      </c>
      <c r="BD183" s="5">
        <f>P_R[[#This Row],[14+]]-P_R[[#This Row],[15+]]</f>
        <v>3.5370000000000013E-2</v>
      </c>
      <c r="BE183" s="5">
        <f>P_R[[#This Row],[15+]]-P_R[[#This Row],[16+]]</f>
        <v>4.0730000000000044E-2</v>
      </c>
      <c r="BF183" s="5">
        <f>P_R[[#This Row],[16+]]-P_R[[#This Row],[17+]]</f>
        <v>3.8349999999999995E-2</v>
      </c>
      <c r="BG183" s="5">
        <f>P_R[[#This Row],[17+]]-P_R[[#This Row],[18+]]</f>
        <v>3.9229999999999987E-2</v>
      </c>
      <c r="BH183" s="5">
        <f>P_R[[#This Row],[18+]]-P_R[[#This Row],[19+]]</f>
        <v>4.3740000000000001E-2</v>
      </c>
      <c r="BI183" s="5">
        <f>P_R[[#This Row],[19+]]-P_R[[#This Row],[20+]]</f>
        <v>3.9860000000000007E-2</v>
      </c>
      <c r="BJ183" s="5">
        <f>P_R[[#This Row],[20+]]-P_R[[#This Row],[21+]]</f>
        <v>4.3469999999999953E-2</v>
      </c>
      <c r="BK183" s="5">
        <f>P_R[[#This Row],[21+]]-P_R[[#This Row],[22+]]</f>
        <v>3.8740000000000052E-2</v>
      </c>
      <c r="BL183" s="5">
        <f>P_R[[#This Row],[22+]]-P_R[[#This Row],[23+]]</f>
        <v>4.1329999999999978E-2</v>
      </c>
      <c r="BM183" s="5">
        <f>P_R[[#This Row],[23+]]-P_R[[#This Row],[24+]]</f>
        <v>3.6040000000000016E-2</v>
      </c>
      <c r="BN183" s="5">
        <f>P_R[[#This Row],[24+]]-P_R[[#This Row],[25+]]</f>
        <v>3.7609999999999977E-2</v>
      </c>
      <c r="BO183" s="5">
        <f>P_R[[#This Row],[25+]]-P_R[[#This Row],[26+]]</f>
        <v>3.2079999999999997E-2</v>
      </c>
      <c r="BP183" s="5">
        <f>P_R[[#This Row],[26+]]-P_R[[#This Row],[27+]]</f>
        <v>2.9880000000000018E-2</v>
      </c>
      <c r="BQ183" s="5">
        <f>P_R[[#This Row],[27+]]-P_R[[#This Row],[28+]]</f>
        <v>3.0179999999999985E-2</v>
      </c>
      <c r="BR183" s="5">
        <f>P_R[[#This Row],[28+]]-P_R[[#This Row],[29+]]</f>
        <v>2.4930000000000008E-2</v>
      </c>
      <c r="BS183" s="5">
        <f>P_R[[#This Row],[29+]]-P_R[[#This Row],[30+]]</f>
        <v>2.4620000000000003E-2</v>
      </c>
      <c r="BT183" s="5">
        <f>P_R[[#This Row],[30+]]-P_R[[#This Row],[31+]]</f>
        <v>1.9889999999999991E-2</v>
      </c>
      <c r="BU183" s="5">
        <f>P_R[[#This Row],[31+]]-P_R[[#This Row],[32+]]</f>
        <v>1.9229999999999997E-2</v>
      </c>
      <c r="BV183" s="5">
        <f>P_R[[#This Row],[32+]]-P_R[[#This Row],[33+]]</f>
        <v>1.5190000000000009E-2</v>
      </c>
      <c r="BW183" s="5">
        <f>P_R[[#This Row],[33+]]-P_R[[#This Row],[34+]]</f>
        <v>1.4359999999999998E-2</v>
      </c>
      <c r="BX183" s="5">
        <f>P_R[[#This Row],[34+]]-P_R[[#This Row],[35+]]</f>
        <v>1.1099999999999999E-2</v>
      </c>
      <c r="BY183" s="5">
        <f>P_R[[#This Row],[35+]]-P_R[[#This Row],[36+]]</f>
        <v>9.4100000000000017E-3</v>
      </c>
      <c r="BZ183" s="5">
        <f>P_R[[#This Row],[36+]]-P_R[[#This Row],[37+]]</f>
        <v>8.6199999999999957E-3</v>
      </c>
      <c r="CA183" s="5">
        <f>P_R[[#This Row],[37+]]-P_R[[#This Row],[38+]]</f>
        <v>6.4400000000000013E-3</v>
      </c>
      <c r="CB183" s="5">
        <f>P_R[[#This Row],[38+]]-P_R[[#This Row],[39+]]</f>
        <v>5.7700000000000008E-3</v>
      </c>
      <c r="CC183" s="5">
        <f>P_R[[#This Row],[39+]]-P_R[[#This Row],[40+]]</f>
        <v>4.2300000000000011E-3</v>
      </c>
      <c r="CD183" s="5">
        <f>P_R[[#This Row],[40+]]-P_R[[#This Row],[41+]]</f>
        <v>3.7000000000000002E-3</v>
      </c>
      <c r="CE183" s="5">
        <f>P_R[[#This Row],[41+]]-P_R[[#This Row],[42+]]</f>
        <v>2.64E-3</v>
      </c>
      <c r="CF183" s="5">
        <f>P_R[[#This Row],[42+]]-P_R[[#This Row],[43+]]</f>
        <v>2.089999999999999E-3</v>
      </c>
      <c r="CG183" s="5">
        <f>P_R[[#This Row],[43+]]-P_R[[#This Row],[44+]]</f>
        <v>1.7700000000000007E-3</v>
      </c>
      <c r="CH183" s="5">
        <f>P_R[[#This Row],[44+]]-P_R[[#This Row],[45+]]</f>
        <v>1.2299999999999998E-3</v>
      </c>
      <c r="CI183" s="5">
        <f>P_R[[#This Row],[45+]]-P_R[[#This Row],[46+]]</f>
        <v>1.0099999999999996E-3</v>
      </c>
      <c r="CJ183" s="5">
        <f>P_R[[#This Row],[46+]]-P_R[[#This Row],[47+]]</f>
        <v>6.9000000000000029E-4</v>
      </c>
      <c r="CK183" s="5">
        <f>P_R[[#This Row],[47+]]-P_R[[#This Row],[48+]]</f>
        <v>5.5999999999999995E-4</v>
      </c>
      <c r="CL183" s="5">
        <f>P_R[[#This Row],[48+]]-P_R[[#This Row],[49+]]</f>
        <v>3.6999999999999999E-4</v>
      </c>
    </row>
    <row r="184" spans="1:90" x14ac:dyDescent="0.25">
      <c r="A184" s="10">
        <v>22400795</v>
      </c>
      <c r="B184" t="s">
        <v>270</v>
      </c>
      <c r="C184" t="s">
        <v>155</v>
      </c>
      <c r="D184" s="11">
        <v>0.89583333333333337</v>
      </c>
      <c r="E184" s="9" t="str">
        <f>HYPERLINK("https://www.nba.com/stats/player/1628960/boxscores-traditional", "Grayson Allen")</f>
        <v>Grayson Allen</v>
      </c>
      <c r="F184">
        <v>13.8</v>
      </c>
      <c r="G184" s="4">
        <v>7.4669999999999996</v>
      </c>
      <c r="H184" s="3">
        <v>0.7823</v>
      </c>
      <c r="I184" s="3">
        <v>0.73890999999999996</v>
      </c>
      <c r="J184" s="3">
        <v>0.69496999999999998</v>
      </c>
      <c r="K184" s="3">
        <v>0.64431000000000005</v>
      </c>
      <c r="L184" s="3">
        <v>0.59482999999999997</v>
      </c>
      <c r="M184" s="3">
        <v>0.54379999999999995</v>
      </c>
      <c r="N184" s="3">
        <v>0.48803000000000002</v>
      </c>
      <c r="O184" s="3">
        <v>0.43643999999999999</v>
      </c>
      <c r="P184" s="3">
        <v>0.38590999999999998</v>
      </c>
      <c r="Q184" s="3">
        <v>0.33360000000000001</v>
      </c>
      <c r="R184" s="3">
        <v>0.28774</v>
      </c>
      <c r="S184" s="3">
        <v>0.24196000000000001</v>
      </c>
      <c r="T184" s="3">
        <v>0.20327000000000001</v>
      </c>
      <c r="U184" s="3">
        <v>0.16853000000000001</v>
      </c>
      <c r="V184" s="3">
        <v>0.13567000000000001</v>
      </c>
      <c r="W184" s="3">
        <v>0.10935</v>
      </c>
      <c r="X184" s="3">
        <v>8.5339999999999999E-2</v>
      </c>
      <c r="Y184" s="3">
        <v>6.6809999999999994E-2</v>
      </c>
      <c r="Z184" s="3">
        <v>5.1549999999999999E-2</v>
      </c>
      <c r="AA184" s="3">
        <v>3.8359999999999998E-2</v>
      </c>
      <c r="AB184" s="3">
        <v>2.8719999999999999E-2</v>
      </c>
      <c r="AC184" s="3">
        <v>2.068E-2</v>
      </c>
      <c r="AD184" s="3">
        <v>1.4999999999999999E-2</v>
      </c>
      <c r="AE184" s="3">
        <v>1.072E-2</v>
      </c>
      <c r="AF184" s="3">
        <v>7.3400000000000002E-3</v>
      </c>
      <c r="AG184" s="3">
        <v>5.0800000000000003E-3</v>
      </c>
      <c r="AH184" s="3">
        <v>3.3600000000000001E-3</v>
      </c>
      <c r="AI184" s="3">
        <v>2.2599999999999999E-3</v>
      </c>
      <c r="AJ184" s="3">
        <v>1.49E-3</v>
      </c>
      <c r="AK184" s="3">
        <v>9.3999999999999997E-4</v>
      </c>
      <c r="AL184" s="3">
        <v>5.9999999999999995E-4</v>
      </c>
      <c r="AM184" s="3">
        <v>3.8000000000000002E-4</v>
      </c>
      <c r="AN184" s="3">
        <v>2.2000000000000001E-4</v>
      </c>
      <c r="AO184" s="3">
        <v>1.3999999999999999E-4</v>
      </c>
      <c r="AP184" s="3">
        <v>8.0000000000000007E-5</v>
      </c>
      <c r="AQ184" s="3">
        <v>5.0000000000000002E-5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5">
        <f>P_R[[#This Row],[8+]]-P_R[[#This Row],[9+]]</f>
        <v>4.339000000000004E-2</v>
      </c>
      <c r="AY184" s="5">
        <f>P_R[[#This Row],[9+]]-P_R[[#This Row],[10+]]</f>
        <v>4.3939999999999979E-2</v>
      </c>
      <c r="AZ184" s="5">
        <f>P_R[[#This Row],[10+]]-P_R[[#This Row],[11+]]</f>
        <v>5.0659999999999927E-2</v>
      </c>
      <c r="BA184" s="5">
        <f>P_R[[#This Row],[11+]]-P_R[[#This Row],[12+]]</f>
        <v>4.9480000000000079E-2</v>
      </c>
      <c r="BB184" s="5">
        <f>P_R[[#This Row],[12+]]-P_R[[#This Row],[13+]]</f>
        <v>5.103000000000002E-2</v>
      </c>
      <c r="BC184" s="5">
        <f>P_R[[#This Row],[13+]]-P_R[[#This Row],[14+]]</f>
        <v>5.5769999999999931E-2</v>
      </c>
      <c r="BD184" s="5">
        <f>P_R[[#This Row],[14+]]-P_R[[#This Row],[15+]]</f>
        <v>5.1590000000000025E-2</v>
      </c>
      <c r="BE184" s="5">
        <f>P_R[[#This Row],[15+]]-P_R[[#This Row],[16+]]</f>
        <v>5.0530000000000019E-2</v>
      </c>
      <c r="BF184" s="5">
        <f>P_R[[#This Row],[16+]]-P_R[[#This Row],[17+]]</f>
        <v>5.2309999999999968E-2</v>
      </c>
      <c r="BG184" s="5">
        <f>P_R[[#This Row],[17+]]-P_R[[#This Row],[18+]]</f>
        <v>4.5860000000000012E-2</v>
      </c>
      <c r="BH184" s="5">
        <f>P_R[[#This Row],[18+]]-P_R[[#This Row],[19+]]</f>
        <v>4.5779999999999987E-2</v>
      </c>
      <c r="BI184" s="5">
        <f>P_R[[#This Row],[19+]]-P_R[[#This Row],[20+]]</f>
        <v>3.8690000000000002E-2</v>
      </c>
      <c r="BJ184" s="5">
        <f>P_R[[#This Row],[20+]]-P_R[[#This Row],[21+]]</f>
        <v>3.4739999999999993E-2</v>
      </c>
      <c r="BK184" s="5">
        <f>P_R[[#This Row],[21+]]-P_R[[#This Row],[22+]]</f>
        <v>3.286E-2</v>
      </c>
      <c r="BL184" s="5">
        <f>P_R[[#This Row],[22+]]-P_R[[#This Row],[23+]]</f>
        <v>2.632000000000001E-2</v>
      </c>
      <c r="BM184" s="5">
        <f>P_R[[#This Row],[23+]]-P_R[[#This Row],[24+]]</f>
        <v>2.4010000000000004E-2</v>
      </c>
      <c r="BN184" s="5">
        <f>P_R[[#This Row],[24+]]-P_R[[#This Row],[25+]]</f>
        <v>1.8530000000000005E-2</v>
      </c>
      <c r="BO184" s="5">
        <f>P_R[[#This Row],[25+]]-P_R[[#This Row],[26+]]</f>
        <v>1.5259999999999996E-2</v>
      </c>
      <c r="BP184" s="5">
        <f>P_R[[#This Row],[26+]]-P_R[[#This Row],[27+]]</f>
        <v>1.319E-2</v>
      </c>
      <c r="BQ184" s="5">
        <f>P_R[[#This Row],[27+]]-P_R[[#This Row],[28+]]</f>
        <v>9.6399999999999993E-3</v>
      </c>
      <c r="BR184" s="5">
        <f>P_R[[#This Row],[28+]]-P_R[[#This Row],[29+]]</f>
        <v>8.0399999999999985E-3</v>
      </c>
      <c r="BS184" s="5">
        <f>P_R[[#This Row],[29+]]-P_R[[#This Row],[30+]]</f>
        <v>5.680000000000001E-3</v>
      </c>
      <c r="BT184" s="5">
        <f>P_R[[#This Row],[30+]]-P_R[[#This Row],[31+]]</f>
        <v>4.2799999999999991E-3</v>
      </c>
      <c r="BU184" s="5">
        <f>P_R[[#This Row],[31+]]-P_R[[#This Row],[32+]]</f>
        <v>3.3800000000000002E-3</v>
      </c>
      <c r="BV184" s="5">
        <f>P_R[[#This Row],[32+]]-P_R[[#This Row],[33+]]</f>
        <v>2.2599999999999999E-3</v>
      </c>
      <c r="BW184" s="5">
        <f>P_R[[#This Row],[33+]]-P_R[[#This Row],[34+]]</f>
        <v>1.7200000000000002E-3</v>
      </c>
      <c r="BX184" s="5">
        <f>P_R[[#This Row],[34+]]-P_R[[#This Row],[35+]]</f>
        <v>1.1000000000000003E-3</v>
      </c>
      <c r="BY184" s="5">
        <f>P_R[[#This Row],[35+]]-P_R[[#This Row],[36+]]</f>
        <v>7.6999999999999985E-4</v>
      </c>
      <c r="BZ184" s="5">
        <f>P_R[[#This Row],[36+]]-P_R[[#This Row],[37+]]</f>
        <v>5.5000000000000003E-4</v>
      </c>
      <c r="CA184" s="5">
        <f>P_R[[#This Row],[37+]]-P_R[[#This Row],[38+]]</f>
        <v>3.4000000000000002E-4</v>
      </c>
      <c r="CB184" s="5">
        <f>P_R[[#This Row],[38+]]-P_R[[#This Row],[39+]]</f>
        <v>2.1999999999999993E-4</v>
      </c>
      <c r="CC184" s="5">
        <f>P_R[[#This Row],[39+]]-P_R[[#This Row],[40+]]</f>
        <v>1.6000000000000001E-4</v>
      </c>
      <c r="CD184" s="5">
        <f>P_R[[#This Row],[40+]]-P_R[[#This Row],[41+]]</f>
        <v>8.000000000000002E-5</v>
      </c>
      <c r="CE184" s="5">
        <f>P_R[[#This Row],[41+]]-P_R[[#This Row],[42+]]</f>
        <v>5.9999999999999981E-5</v>
      </c>
      <c r="CF184" s="5">
        <f>P_R[[#This Row],[42+]]-P_R[[#This Row],[43+]]</f>
        <v>3.0000000000000004E-5</v>
      </c>
      <c r="CG184" s="5">
        <f>P_R[[#This Row],[43+]]-P_R[[#This Row],[44+]]</f>
        <v>5.0000000000000002E-5</v>
      </c>
      <c r="CH184" s="5">
        <f>P_R[[#This Row],[44+]]-P_R[[#This Row],[45+]]</f>
        <v>0</v>
      </c>
      <c r="CI184" s="5">
        <f>P_R[[#This Row],[45+]]-P_R[[#This Row],[46+]]</f>
        <v>0</v>
      </c>
      <c r="CJ184" s="5">
        <f>P_R[[#This Row],[46+]]-P_R[[#This Row],[47+]]</f>
        <v>0</v>
      </c>
      <c r="CK184" s="5">
        <f>P_R[[#This Row],[47+]]-P_R[[#This Row],[48+]]</f>
        <v>0</v>
      </c>
      <c r="CL184" s="5">
        <f>P_R[[#This Row],[48+]]-P_R[[#This Row],[49+]]</f>
        <v>0</v>
      </c>
    </row>
    <row r="185" spans="1:90" x14ac:dyDescent="0.25">
      <c r="A185" s="10">
        <v>22400795</v>
      </c>
      <c r="B185" t="s">
        <v>270</v>
      </c>
      <c r="C185" t="s">
        <v>155</v>
      </c>
      <c r="D185" s="11">
        <v>0.89583333333333337</v>
      </c>
      <c r="E185" s="9" t="str">
        <f>HYPERLINK("https://www.nba.com/stats/player/203486/boxscores-traditional", "Mason Plumlee")</f>
        <v>Mason Plumlee</v>
      </c>
      <c r="F185">
        <v>9.4</v>
      </c>
      <c r="G185" s="4">
        <v>4.4989999999999997</v>
      </c>
      <c r="H185" s="3">
        <v>0.62172000000000005</v>
      </c>
      <c r="I185" s="3">
        <v>0.53586</v>
      </c>
      <c r="J185" s="3">
        <v>0.44828000000000001</v>
      </c>
      <c r="K185" s="3">
        <v>0.35942000000000002</v>
      </c>
      <c r="L185" s="3">
        <v>0.28095999999999999</v>
      </c>
      <c r="M185" s="3">
        <v>0.21185999999999999</v>
      </c>
      <c r="N185" s="3">
        <v>0.15386</v>
      </c>
      <c r="O185" s="3">
        <v>0.10749</v>
      </c>
      <c r="P185" s="3">
        <v>7.0779999999999996E-2</v>
      </c>
      <c r="Q185" s="3">
        <v>4.5510000000000002E-2</v>
      </c>
      <c r="R185" s="3">
        <v>2.8070000000000001E-2</v>
      </c>
      <c r="S185" s="3">
        <v>1.6590000000000001E-2</v>
      </c>
      <c r="T185" s="3">
        <v>9.1400000000000006E-3</v>
      </c>
      <c r="U185" s="3">
        <v>4.9399999999999999E-3</v>
      </c>
      <c r="V185" s="3">
        <v>2.5600000000000002E-3</v>
      </c>
      <c r="W185" s="3">
        <v>1.2600000000000001E-3</v>
      </c>
      <c r="X185" s="3">
        <v>5.8E-4</v>
      </c>
      <c r="Y185" s="3">
        <v>2.5999999999999998E-4</v>
      </c>
      <c r="Z185" s="3">
        <v>1.1E-4</v>
      </c>
      <c r="AA185" s="3">
        <v>5.0000000000000002E-5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5">
        <f>P_R[[#This Row],[8+]]-P_R[[#This Row],[9+]]</f>
        <v>8.5860000000000047E-2</v>
      </c>
      <c r="AY185" s="5">
        <f>P_R[[#This Row],[9+]]-P_R[[#This Row],[10+]]</f>
        <v>8.7579999999999991E-2</v>
      </c>
      <c r="AZ185" s="5">
        <f>P_R[[#This Row],[10+]]-P_R[[#This Row],[11+]]</f>
        <v>8.8859999999999995E-2</v>
      </c>
      <c r="BA185" s="5">
        <f>P_R[[#This Row],[11+]]-P_R[[#This Row],[12+]]</f>
        <v>7.846000000000003E-2</v>
      </c>
      <c r="BB185" s="5">
        <f>P_R[[#This Row],[12+]]-P_R[[#This Row],[13+]]</f>
        <v>6.9099999999999995E-2</v>
      </c>
      <c r="BC185" s="5">
        <f>P_R[[#This Row],[13+]]-P_R[[#This Row],[14+]]</f>
        <v>5.7999999999999996E-2</v>
      </c>
      <c r="BD185" s="5">
        <f>P_R[[#This Row],[14+]]-P_R[[#This Row],[15+]]</f>
        <v>4.6369999999999995E-2</v>
      </c>
      <c r="BE185" s="5">
        <f>P_R[[#This Row],[15+]]-P_R[[#This Row],[16+]]</f>
        <v>3.6710000000000007E-2</v>
      </c>
      <c r="BF185" s="5">
        <f>P_R[[#This Row],[16+]]-P_R[[#This Row],[17+]]</f>
        <v>2.5269999999999994E-2</v>
      </c>
      <c r="BG185" s="5">
        <f>P_R[[#This Row],[17+]]-P_R[[#This Row],[18+]]</f>
        <v>1.7440000000000001E-2</v>
      </c>
      <c r="BH185" s="5">
        <f>P_R[[#This Row],[18+]]-P_R[[#This Row],[19+]]</f>
        <v>1.1480000000000001E-2</v>
      </c>
      <c r="BI185" s="5">
        <f>P_R[[#This Row],[19+]]-P_R[[#This Row],[20+]]</f>
        <v>7.45E-3</v>
      </c>
      <c r="BJ185" s="5">
        <f>P_R[[#This Row],[20+]]-P_R[[#This Row],[21+]]</f>
        <v>4.2000000000000006E-3</v>
      </c>
      <c r="BK185" s="5">
        <f>P_R[[#This Row],[21+]]-P_R[[#This Row],[22+]]</f>
        <v>2.3799999999999997E-3</v>
      </c>
      <c r="BL185" s="5">
        <f>P_R[[#This Row],[22+]]-P_R[[#This Row],[23+]]</f>
        <v>1.3000000000000002E-3</v>
      </c>
      <c r="BM185" s="5">
        <f>P_R[[#This Row],[23+]]-P_R[[#This Row],[24+]]</f>
        <v>6.8000000000000005E-4</v>
      </c>
      <c r="BN185" s="5">
        <f>P_R[[#This Row],[24+]]-P_R[[#This Row],[25+]]</f>
        <v>3.2000000000000003E-4</v>
      </c>
      <c r="BO185" s="5">
        <f>P_R[[#This Row],[25+]]-P_R[[#This Row],[26+]]</f>
        <v>1.4999999999999996E-4</v>
      </c>
      <c r="BP185" s="5">
        <f>P_R[[#This Row],[26+]]-P_R[[#This Row],[27+]]</f>
        <v>6.0000000000000002E-5</v>
      </c>
      <c r="BQ185" s="5">
        <f>P_R[[#This Row],[27+]]-P_R[[#This Row],[28+]]</f>
        <v>5.0000000000000002E-5</v>
      </c>
      <c r="BR185" s="5">
        <f>P_R[[#This Row],[28+]]-P_R[[#This Row],[29+]]</f>
        <v>0</v>
      </c>
      <c r="BS185" s="5">
        <f>P_R[[#This Row],[29+]]-P_R[[#This Row],[30+]]</f>
        <v>0</v>
      </c>
      <c r="BT185" s="5">
        <f>P_R[[#This Row],[30+]]-P_R[[#This Row],[31+]]</f>
        <v>0</v>
      </c>
      <c r="BU185" s="5">
        <f>P_R[[#This Row],[31+]]-P_R[[#This Row],[32+]]</f>
        <v>0</v>
      </c>
      <c r="BV185" s="5">
        <f>P_R[[#This Row],[32+]]-P_R[[#This Row],[33+]]</f>
        <v>0</v>
      </c>
      <c r="BW185" s="5">
        <f>P_R[[#This Row],[33+]]-P_R[[#This Row],[34+]]</f>
        <v>0</v>
      </c>
      <c r="BX185" s="5">
        <f>P_R[[#This Row],[34+]]-P_R[[#This Row],[35+]]</f>
        <v>0</v>
      </c>
      <c r="BY185" s="5">
        <f>P_R[[#This Row],[35+]]-P_R[[#This Row],[36+]]</f>
        <v>0</v>
      </c>
      <c r="BZ185" s="5">
        <f>P_R[[#This Row],[36+]]-P_R[[#This Row],[37+]]</f>
        <v>0</v>
      </c>
      <c r="CA185" s="5">
        <f>P_R[[#This Row],[37+]]-P_R[[#This Row],[38+]]</f>
        <v>0</v>
      </c>
      <c r="CB185" s="5">
        <f>P_R[[#This Row],[38+]]-P_R[[#This Row],[39+]]</f>
        <v>0</v>
      </c>
      <c r="CC185" s="5">
        <f>P_R[[#This Row],[39+]]-P_R[[#This Row],[40+]]</f>
        <v>0</v>
      </c>
      <c r="CD185" s="5">
        <f>P_R[[#This Row],[40+]]-P_R[[#This Row],[41+]]</f>
        <v>0</v>
      </c>
      <c r="CE185" s="5">
        <f>P_R[[#This Row],[41+]]-P_R[[#This Row],[42+]]</f>
        <v>0</v>
      </c>
      <c r="CF185" s="5">
        <f>P_R[[#This Row],[42+]]-P_R[[#This Row],[43+]]</f>
        <v>0</v>
      </c>
      <c r="CG185" s="5">
        <f>P_R[[#This Row],[43+]]-P_R[[#This Row],[44+]]</f>
        <v>0</v>
      </c>
      <c r="CH185" s="5">
        <f>P_R[[#This Row],[44+]]-P_R[[#This Row],[45+]]</f>
        <v>0</v>
      </c>
      <c r="CI185" s="5">
        <f>P_R[[#This Row],[45+]]-P_R[[#This Row],[46+]]</f>
        <v>0</v>
      </c>
      <c r="CJ185" s="5">
        <f>P_R[[#This Row],[46+]]-P_R[[#This Row],[47+]]</f>
        <v>0</v>
      </c>
      <c r="CK185" s="5">
        <f>P_R[[#This Row],[47+]]-P_R[[#This Row],[48+]]</f>
        <v>0</v>
      </c>
      <c r="CL185" s="5">
        <f>P_R[[#This Row],[48+]]-P_R[[#This Row],[49+]]</f>
        <v>0</v>
      </c>
    </row>
    <row r="186" spans="1:90" x14ac:dyDescent="0.25">
      <c r="A186" s="10">
        <v>22400795</v>
      </c>
      <c r="B186" t="s">
        <v>270</v>
      </c>
      <c r="C186" t="s">
        <v>155</v>
      </c>
      <c r="D186" s="11">
        <v>0.89583333333333337</v>
      </c>
      <c r="E186" s="9" t="str">
        <f>HYPERLINK("https://www.nba.com/stats/player/1631102/boxscores-traditional", "TyTy Washington Jr.")</f>
        <v>TyTy Washington Jr.</v>
      </c>
      <c r="F186">
        <v>8</v>
      </c>
      <c r="G186" s="4">
        <v>5.1379999999999999</v>
      </c>
      <c r="H186" s="3">
        <v>0.5</v>
      </c>
      <c r="I186" s="3">
        <v>0.42465000000000003</v>
      </c>
      <c r="J186" s="3">
        <v>0.34827000000000002</v>
      </c>
      <c r="K186" s="3">
        <v>0.28095999999999999</v>
      </c>
      <c r="L186" s="3">
        <v>0.2177</v>
      </c>
      <c r="M186" s="3">
        <v>0.16602</v>
      </c>
      <c r="N186" s="3">
        <v>0.121</v>
      </c>
      <c r="O186" s="3">
        <v>8.6910000000000001E-2</v>
      </c>
      <c r="P186" s="3">
        <v>5.9380000000000002E-2</v>
      </c>
      <c r="Q186" s="3">
        <v>4.0059999999999998E-2</v>
      </c>
      <c r="R186" s="3">
        <v>2.5590000000000002E-2</v>
      </c>
      <c r="S186" s="3">
        <v>1.618E-2</v>
      </c>
      <c r="T186" s="3">
        <v>9.6399999999999993E-3</v>
      </c>
      <c r="U186" s="3">
        <v>5.7000000000000002E-3</v>
      </c>
      <c r="V186" s="3">
        <v>3.2599999999999999E-3</v>
      </c>
      <c r="W186" s="3">
        <v>1.75E-3</v>
      </c>
      <c r="X186" s="3">
        <v>9.3999999999999997E-4</v>
      </c>
      <c r="Y186" s="3">
        <v>4.6999999999999999E-4</v>
      </c>
      <c r="Z186" s="3">
        <v>2.3000000000000001E-4</v>
      </c>
      <c r="AA186" s="3">
        <v>1.1E-4</v>
      </c>
      <c r="AB186" s="3">
        <v>5.0000000000000002E-5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5">
        <f>P_R[[#This Row],[8+]]-P_R[[#This Row],[9+]]</f>
        <v>7.5349999999999973E-2</v>
      </c>
      <c r="AY186" s="5">
        <f>P_R[[#This Row],[9+]]-P_R[[#This Row],[10+]]</f>
        <v>7.6380000000000003E-2</v>
      </c>
      <c r="AZ186" s="5">
        <f>P_R[[#This Row],[10+]]-P_R[[#This Row],[11+]]</f>
        <v>6.7310000000000036E-2</v>
      </c>
      <c r="BA186" s="5">
        <f>P_R[[#This Row],[11+]]-P_R[[#This Row],[12+]]</f>
        <v>6.3259999999999983E-2</v>
      </c>
      <c r="BB186" s="5">
        <f>P_R[[#This Row],[12+]]-P_R[[#This Row],[13+]]</f>
        <v>5.1680000000000004E-2</v>
      </c>
      <c r="BC186" s="5">
        <f>P_R[[#This Row],[13+]]-P_R[[#This Row],[14+]]</f>
        <v>4.5020000000000004E-2</v>
      </c>
      <c r="BD186" s="5">
        <f>P_R[[#This Row],[14+]]-P_R[[#This Row],[15+]]</f>
        <v>3.4089999999999995E-2</v>
      </c>
      <c r="BE186" s="5">
        <f>P_R[[#This Row],[15+]]-P_R[[#This Row],[16+]]</f>
        <v>2.7529999999999999E-2</v>
      </c>
      <c r="BF186" s="5">
        <f>P_R[[#This Row],[16+]]-P_R[[#This Row],[17+]]</f>
        <v>1.9320000000000004E-2</v>
      </c>
      <c r="BG186" s="5">
        <f>P_R[[#This Row],[17+]]-P_R[[#This Row],[18+]]</f>
        <v>1.4469999999999997E-2</v>
      </c>
      <c r="BH186" s="5">
        <f>P_R[[#This Row],[18+]]-P_R[[#This Row],[19+]]</f>
        <v>9.4100000000000017E-3</v>
      </c>
      <c r="BI186" s="5">
        <f>P_R[[#This Row],[19+]]-P_R[[#This Row],[20+]]</f>
        <v>6.5400000000000007E-3</v>
      </c>
      <c r="BJ186" s="5">
        <f>P_R[[#This Row],[20+]]-P_R[[#This Row],[21+]]</f>
        <v>3.9399999999999991E-3</v>
      </c>
      <c r="BK186" s="5">
        <f>P_R[[#This Row],[21+]]-P_R[[#This Row],[22+]]</f>
        <v>2.4400000000000003E-3</v>
      </c>
      <c r="BL186" s="5">
        <f>P_R[[#This Row],[22+]]-P_R[[#This Row],[23+]]</f>
        <v>1.5099999999999998E-3</v>
      </c>
      <c r="BM186" s="5">
        <f>P_R[[#This Row],[23+]]-P_R[[#This Row],[24+]]</f>
        <v>8.1000000000000006E-4</v>
      </c>
      <c r="BN186" s="5">
        <f>P_R[[#This Row],[24+]]-P_R[[#This Row],[25+]]</f>
        <v>4.6999999999999999E-4</v>
      </c>
      <c r="BO186" s="5">
        <f>P_R[[#This Row],[25+]]-P_R[[#This Row],[26+]]</f>
        <v>2.3999999999999998E-4</v>
      </c>
      <c r="BP186" s="5">
        <f>P_R[[#This Row],[26+]]-P_R[[#This Row],[27+]]</f>
        <v>1.2E-4</v>
      </c>
      <c r="BQ186" s="5">
        <f>P_R[[#This Row],[27+]]-P_R[[#This Row],[28+]]</f>
        <v>6.0000000000000002E-5</v>
      </c>
      <c r="BR186" s="5">
        <f>P_R[[#This Row],[28+]]-P_R[[#This Row],[29+]]</f>
        <v>5.0000000000000002E-5</v>
      </c>
      <c r="BS186" s="5">
        <f>P_R[[#This Row],[29+]]-P_R[[#This Row],[30+]]</f>
        <v>0</v>
      </c>
      <c r="BT186" s="5">
        <f>P_R[[#This Row],[30+]]-P_R[[#This Row],[31+]]</f>
        <v>0</v>
      </c>
      <c r="BU186" s="5">
        <f>P_R[[#This Row],[31+]]-P_R[[#This Row],[32+]]</f>
        <v>0</v>
      </c>
      <c r="BV186" s="5">
        <f>P_R[[#This Row],[32+]]-P_R[[#This Row],[33+]]</f>
        <v>0</v>
      </c>
      <c r="BW186" s="5">
        <f>P_R[[#This Row],[33+]]-P_R[[#This Row],[34+]]</f>
        <v>0</v>
      </c>
      <c r="BX186" s="5">
        <f>P_R[[#This Row],[34+]]-P_R[[#This Row],[35+]]</f>
        <v>0</v>
      </c>
      <c r="BY186" s="5">
        <f>P_R[[#This Row],[35+]]-P_R[[#This Row],[36+]]</f>
        <v>0</v>
      </c>
      <c r="BZ186" s="5">
        <f>P_R[[#This Row],[36+]]-P_R[[#This Row],[37+]]</f>
        <v>0</v>
      </c>
      <c r="CA186" s="5">
        <f>P_R[[#This Row],[37+]]-P_R[[#This Row],[38+]]</f>
        <v>0</v>
      </c>
      <c r="CB186" s="5">
        <f>P_R[[#This Row],[38+]]-P_R[[#This Row],[39+]]</f>
        <v>0</v>
      </c>
      <c r="CC186" s="5">
        <f>P_R[[#This Row],[39+]]-P_R[[#This Row],[40+]]</f>
        <v>0</v>
      </c>
      <c r="CD186" s="5">
        <f>P_R[[#This Row],[40+]]-P_R[[#This Row],[41+]]</f>
        <v>0</v>
      </c>
      <c r="CE186" s="5">
        <f>P_R[[#This Row],[41+]]-P_R[[#This Row],[42+]]</f>
        <v>0</v>
      </c>
      <c r="CF186" s="5">
        <f>P_R[[#This Row],[42+]]-P_R[[#This Row],[43+]]</f>
        <v>0</v>
      </c>
      <c r="CG186" s="5">
        <f>P_R[[#This Row],[43+]]-P_R[[#This Row],[44+]]</f>
        <v>0</v>
      </c>
      <c r="CH186" s="5">
        <f>P_R[[#This Row],[44+]]-P_R[[#This Row],[45+]]</f>
        <v>0</v>
      </c>
      <c r="CI186" s="5">
        <f>P_R[[#This Row],[45+]]-P_R[[#This Row],[46+]]</f>
        <v>0</v>
      </c>
      <c r="CJ186" s="5">
        <f>P_R[[#This Row],[46+]]-P_R[[#This Row],[47+]]</f>
        <v>0</v>
      </c>
      <c r="CK186" s="5">
        <f>P_R[[#This Row],[47+]]-P_R[[#This Row],[48+]]</f>
        <v>0</v>
      </c>
      <c r="CL186" s="5">
        <f>P_R[[#This Row],[48+]]-P_R[[#This Row],[49+]]</f>
        <v>0</v>
      </c>
    </row>
    <row r="187" spans="1:90" x14ac:dyDescent="0.25">
      <c r="A187" s="10">
        <v>22400796</v>
      </c>
      <c r="B187" t="s">
        <v>77</v>
      </c>
      <c r="C187" t="s">
        <v>78</v>
      </c>
      <c r="D187" s="11">
        <v>0.91666666666666663</v>
      </c>
      <c r="E187" s="9" t="str">
        <f>HYPERLINK("https://www.nba.com/stats/player/1629029/boxscores-traditional", "Luka Doncic")</f>
        <v>Luka Doncic</v>
      </c>
      <c r="F187">
        <v>21.33</v>
      </c>
      <c r="G187" s="4">
        <v>2.625</v>
      </c>
      <c r="H187" s="3">
        <v>1</v>
      </c>
      <c r="I187" s="3">
        <v>1</v>
      </c>
      <c r="J187" s="3">
        <v>1</v>
      </c>
      <c r="K187" s="3">
        <v>0.99995999999999996</v>
      </c>
      <c r="L187" s="3">
        <v>0.99980999999999998</v>
      </c>
      <c r="M187" s="3">
        <v>0.99924000000000002</v>
      </c>
      <c r="N187" s="3">
        <v>0.99736000000000002</v>
      </c>
      <c r="O187" s="3">
        <v>0.99202000000000001</v>
      </c>
      <c r="P187" s="3">
        <v>0.97882000000000002</v>
      </c>
      <c r="Q187" s="3">
        <v>0.95052999999999999</v>
      </c>
      <c r="R187" s="3">
        <v>0.89795999999999998</v>
      </c>
      <c r="S187" s="3">
        <v>0.81327000000000005</v>
      </c>
      <c r="T187" s="3">
        <v>0.69496999999999998</v>
      </c>
      <c r="U187" s="3">
        <v>0.55171999999999999</v>
      </c>
      <c r="V187" s="3">
        <v>0.39743000000000001</v>
      </c>
      <c r="W187" s="3">
        <v>0.26108999999999999</v>
      </c>
      <c r="X187" s="3">
        <v>0.15386</v>
      </c>
      <c r="Y187" s="3">
        <v>8.0759999999999998E-2</v>
      </c>
      <c r="Z187" s="3">
        <v>3.7539999999999997E-2</v>
      </c>
      <c r="AA187" s="3">
        <v>1.5389999999999999E-2</v>
      </c>
      <c r="AB187" s="3">
        <v>5.5399999999999998E-3</v>
      </c>
      <c r="AC187" s="3">
        <v>1.75E-3</v>
      </c>
      <c r="AD187" s="3">
        <v>4.8000000000000001E-4</v>
      </c>
      <c r="AE187" s="3">
        <v>1.2E-4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5">
        <f>P_R[[#This Row],[8+]]-P_R[[#This Row],[9+]]</f>
        <v>0</v>
      </c>
      <c r="AY187" s="5">
        <f>P_R[[#This Row],[9+]]-P_R[[#This Row],[10+]]</f>
        <v>0</v>
      </c>
      <c r="AZ187" s="5">
        <f>P_R[[#This Row],[10+]]-P_R[[#This Row],[11+]]</f>
        <v>4.0000000000040004E-5</v>
      </c>
      <c r="BA187" s="5">
        <f>P_R[[#This Row],[11+]]-P_R[[#This Row],[12+]]</f>
        <v>1.4999999999998348E-4</v>
      </c>
      <c r="BB187" s="5">
        <f>P_R[[#This Row],[12+]]-P_R[[#This Row],[13+]]</f>
        <v>5.6999999999995943E-4</v>
      </c>
      <c r="BC187" s="5">
        <f>P_R[[#This Row],[13+]]-P_R[[#This Row],[14+]]</f>
        <v>1.8799999999999928E-3</v>
      </c>
      <c r="BD187" s="5">
        <f>P_R[[#This Row],[14+]]-P_R[[#This Row],[15+]]</f>
        <v>5.3400000000000114E-3</v>
      </c>
      <c r="BE187" s="5">
        <f>P_R[[#This Row],[15+]]-P_R[[#This Row],[16+]]</f>
        <v>1.319999999999999E-2</v>
      </c>
      <c r="BF187" s="5">
        <f>P_R[[#This Row],[16+]]-P_R[[#This Row],[17+]]</f>
        <v>2.8290000000000037E-2</v>
      </c>
      <c r="BG187" s="5">
        <f>P_R[[#This Row],[17+]]-P_R[[#This Row],[18+]]</f>
        <v>5.2570000000000006E-2</v>
      </c>
      <c r="BH187" s="5">
        <f>P_R[[#This Row],[18+]]-P_R[[#This Row],[19+]]</f>
        <v>8.4689999999999932E-2</v>
      </c>
      <c r="BI187" s="5">
        <f>P_R[[#This Row],[19+]]-P_R[[#This Row],[20+]]</f>
        <v>0.11830000000000007</v>
      </c>
      <c r="BJ187" s="5">
        <f>P_R[[#This Row],[20+]]-P_R[[#This Row],[21+]]</f>
        <v>0.14324999999999999</v>
      </c>
      <c r="BK187" s="5">
        <f>P_R[[#This Row],[21+]]-P_R[[#This Row],[22+]]</f>
        <v>0.15428999999999998</v>
      </c>
      <c r="BL187" s="5">
        <f>P_R[[#This Row],[22+]]-P_R[[#This Row],[23+]]</f>
        <v>0.13634000000000002</v>
      </c>
      <c r="BM187" s="5">
        <f>P_R[[#This Row],[23+]]-P_R[[#This Row],[24+]]</f>
        <v>0.10722999999999999</v>
      </c>
      <c r="BN187" s="5">
        <f>P_R[[#This Row],[24+]]-P_R[[#This Row],[25+]]</f>
        <v>7.3099999999999998E-2</v>
      </c>
      <c r="BO187" s="5">
        <f>P_R[[#This Row],[25+]]-P_R[[#This Row],[26+]]</f>
        <v>4.3220000000000001E-2</v>
      </c>
      <c r="BP187" s="5">
        <f>P_R[[#This Row],[26+]]-P_R[[#This Row],[27+]]</f>
        <v>2.2149999999999996E-2</v>
      </c>
      <c r="BQ187" s="5">
        <f>P_R[[#This Row],[27+]]-P_R[[#This Row],[28+]]</f>
        <v>9.8499999999999994E-3</v>
      </c>
      <c r="BR187" s="5">
        <f>P_R[[#This Row],[28+]]-P_R[[#This Row],[29+]]</f>
        <v>3.79E-3</v>
      </c>
      <c r="BS187" s="5">
        <f>P_R[[#This Row],[29+]]-P_R[[#This Row],[30+]]</f>
        <v>1.2700000000000001E-3</v>
      </c>
      <c r="BT187" s="5">
        <f>P_R[[#This Row],[30+]]-P_R[[#This Row],[31+]]</f>
        <v>3.6000000000000002E-4</v>
      </c>
      <c r="BU187" s="5">
        <f>P_R[[#This Row],[31+]]-P_R[[#This Row],[32+]]</f>
        <v>1.2E-4</v>
      </c>
      <c r="BV187" s="5">
        <f>P_R[[#This Row],[32+]]-P_R[[#This Row],[33+]]</f>
        <v>0</v>
      </c>
      <c r="BW187" s="5">
        <f>P_R[[#This Row],[33+]]-P_R[[#This Row],[34+]]</f>
        <v>0</v>
      </c>
      <c r="BX187" s="5">
        <f>P_R[[#This Row],[34+]]-P_R[[#This Row],[35+]]</f>
        <v>0</v>
      </c>
      <c r="BY187" s="5">
        <f>P_R[[#This Row],[35+]]-P_R[[#This Row],[36+]]</f>
        <v>0</v>
      </c>
      <c r="BZ187" s="5">
        <f>P_R[[#This Row],[36+]]-P_R[[#This Row],[37+]]</f>
        <v>0</v>
      </c>
      <c r="CA187" s="5">
        <f>P_R[[#This Row],[37+]]-P_R[[#This Row],[38+]]</f>
        <v>0</v>
      </c>
      <c r="CB187" s="5">
        <f>P_R[[#This Row],[38+]]-P_R[[#This Row],[39+]]</f>
        <v>0</v>
      </c>
      <c r="CC187" s="5">
        <f>P_R[[#This Row],[39+]]-P_R[[#This Row],[40+]]</f>
        <v>0</v>
      </c>
      <c r="CD187" s="5">
        <f>P_R[[#This Row],[40+]]-P_R[[#This Row],[41+]]</f>
        <v>0</v>
      </c>
      <c r="CE187" s="5">
        <f>P_R[[#This Row],[41+]]-P_R[[#This Row],[42+]]</f>
        <v>0</v>
      </c>
      <c r="CF187" s="5">
        <f>P_R[[#This Row],[42+]]-P_R[[#This Row],[43+]]</f>
        <v>0</v>
      </c>
      <c r="CG187" s="5">
        <f>P_R[[#This Row],[43+]]-P_R[[#This Row],[44+]]</f>
        <v>0</v>
      </c>
      <c r="CH187" s="5">
        <f>P_R[[#This Row],[44+]]-P_R[[#This Row],[45+]]</f>
        <v>0</v>
      </c>
      <c r="CI187" s="5">
        <f>P_R[[#This Row],[45+]]-P_R[[#This Row],[46+]]</f>
        <v>0</v>
      </c>
      <c r="CJ187" s="5">
        <f>P_R[[#This Row],[46+]]-P_R[[#This Row],[47+]]</f>
        <v>0</v>
      </c>
      <c r="CK187" s="5">
        <f>P_R[[#This Row],[47+]]-P_R[[#This Row],[48+]]</f>
        <v>0</v>
      </c>
      <c r="CL187" s="5">
        <f>P_R[[#This Row],[48+]]-P_R[[#This Row],[49+]]</f>
        <v>0</v>
      </c>
    </row>
    <row r="188" spans="1:90" x14ac:dyDescent="0.25">
      <c r="A188" s="10">
        <v>22400796</v>
      </c>
      <c r="B188" t="s">
        <v>77</v>
      </c>
      <c r="C188" t="s">
        <v>78</v>
      </c>
      <c r="D188" s="11">
        <v>0.91666666666666663</v>
      </c>
      <c r="E188" s="9" t="str">
        <f>HYPERLINK("https://www.nba.com/stats/player/203076/boxscores-traditional", "Anthony Davis")</f>
        <v>Anthony Davis</v>
      </c>
      <c r="F188">
        <v>47.75</v>
      </c>
      <c r="G188" s="4">
        <v>11.776999999999999</v>
      </c>
      <c r="H188" s="3">
        <v>0.99963999999999997</v>
      </c>
      <c r="I188" s="3">
        <v>0.99950000000000006</v>
      </c>
      <c r="J188" s="3">
        <v>0.99934000000000001</v>
      </c>
      <c r="K188" s="3">
        <v>0.99909999999999999</v>
      </c>
      <c r="L188" s="3">
        <v>0.99882000000000004</v>
      </c>
      <c r="M188" s="3">
        <v>0.99841000000000002</v>
      </c>
      <c r="N188" s="3">
        <v>0.99795</v>
      </c>
      <c r="O188" s="3">
        <v>0.99728000000000006</v>
      </c>
      <c r="P188" s="3">
        <v>0.99653000000000003</v>
      </c>
      <c r="Q188" s="3">
        <v>0.99546999999999997</v>
      </c>
      <c r="R188" s="3">
        <v>0.99429999999999996</v>
      </c>
      <c r="S188" s="3">
        <v>0.99265999999999999</v>
      </c>
      <c r="T188" s="3">
        <v>0.99085999999999996</v>
      </c>
      <c r="U188" s="3">
        <v>0.98839999999999995</v>
      </c>
      <c r="V188" s="3">
        <v>0.98573999999999995</v>
      </c>
      <c r="W188" s="3">
        <v>0.98214000000000001</v>
      </c>
      <c r="X188" s="3">
        <v>0.97831000000000001</v>
      </c>
      <c r="Y188" s="3">
        <v>0.97319999999999995</v>
      </c>
      <c r="Z188" s="3">
        <v>0.96784000000000003</v>
      </c>
      <c r="AA188" s="3">
        <v>0.96079999999999999</v>
      </c>
      <c r="AB188" s="3">
        <v>0.95352000000000003</v>
      </c>
      <c r="AC188" s="3">
        <v>0.94408000000000003</v>
      </c>
      <c r="AD188" s="3">
        <v>0.93447999999999998</v>
      </c>
      <c r="AE188" s="3">
        <v>0.92220000000000002</v>
      </c>
      <c r="AF188" s="3">
        <v>0.90988000000000002</v>
      </c>
      <c r="AG188" s="3">
        <v>0.89434999999999998</v>
      </c>
      <c r="AH188" s="3">
        <v>0.879</v>
      </c>
      <c r="AI188" s="3">
        <v>0.85992999999999997</v>
      </c>
      <c r="AJ188" s="3">
        <v>0.84133999999999998</v>
      </c>
      <c r="AK188" s="3">
        <v>0.81859000000000004</v>
      </c>
      <c r="AL188" s="3">
        <v>0.79673000000000005</v>
      </c>
      <c r="AM188" s="3">
        <v>0.77034999999999998</v>
      </c>
      <c r="AN188" s="3">
        <v>0.74536999999999998</v>
      </c>
      <c r="AO188" s="3">
        <v>0.71565999999999996</v>
      </c>
      <c r="AP188" s="3">
        <v>0.68793000000000004</v>
      </c>
      <c r="AQ188" s="3">
        <v>0.65542</v>
      </c>
      <c r="AR188" s="3">
        <v>0.62551999999999996</v>
      </c>
      <c r="AS188" s="3">
        <v>0.59094999999999998</v>
      </c>
      <c r="AT188" s="3">
        <v>0.55962000000000001</v>
      </c>
      <c r="AU188" s="3">
        <v>0.52392000000000005</v>
      </c>
      <c r="AV188" s="3">
        <v>0.49202000000000001</v>
      </c>
      <c r="AW188" s="3">
        <v>0.45619999999999999</v>
      </c>
      <c r="AX188" s="5">
        <f>P_R[[#This Row],[8+]]-P_R[[#This Row],[9+]]</f>
        <v>1.3999999999991797E-4</v>
      </c>
      <c r="AY188" s="5">
        <f>P_R[[#This Row],[9+]]-P_R[[#This Row],[10+]]</f>
        <v>1.6000000000004899E-4</v>
      </c>
      <c r="AZ188" s="5">
        <f>P_R[[#This Row],[10+]]-P_R[[#This Row],[11+]]</f>
        <v>2.4000000000001798E-4</v>
      </c>
      <c r="BA188" s="5">
        <f>P_R[[#This Row],[11+]]-P_R[[#This Row],[12+]]</f>
        <v>2.7999999999994696E-4</v>
      </c>
      <c r="BB188" s="5">
        <f>P_R[[#This Row],[12+]]-P_R[[#This Row],[13+]]</f>
        <v>4.1000000000002146E-4</v>
      </c>
      <c r="BC188" s="5">
        <f>P_R[[#This Row],[13+]]-P_R[[#This Row],[14+]]</f>
        <v>4.6000000000001595E-4</v>
      </c>
      <c r="BD188" s="5">
        <f>P_R[[#This Row],[14+]]-P_R[[#This Row],[15+]]</f>
        <v>6.6999999999994841E-4</v>
      </c>
      <c r="BE188" s="5">
        <f>P_R[[#This Row],[15+]]-P_R[[#This Row],[16+]]</f>
        <v>7.5000000000002842E-4</v>
      </c>
      <c r="BF188" s="5">
        <f>P_R[[#This Row],[16+]]-P_R[[#This Row],[17+]]</f>
        <v>1.0600000000000609E-3</v>
      </c>
      <c r="BG188" s="5">
        <f>P_R[[#This Row],[17+]]-P_R[[#This Row],[18+]]</f>
        <v>1.1700000000000044E-3</v>
      </c>
      <c r="BH188" s="5">
        <f>P_R[[#This Row],[18+]]-P_R[[#This Row],[19+]]</f>
        <v>1.6399999999999748E-3</v>
      </c>
      <c r="BI188" s="5">
        <f>P_R[[#This Row],[19+]]-P_R[[#This Row],[20+]]</f>
        <v>1.8000000000000238E-3</v>
      </c>
      <c r="BJ188" s="5">
        <f>P_R[[#This Row],[20+]]-P_R[[#This Row],[21+]]</f>
        <v>2.4600000000000177E-3</v>
      </c>
      <c r="BK188" s="5">
        <f>P_R[[#This Row],[21+]]-P_R[[#This Row],[22+]]</f>
        <v>2.6599999999999957E-3</v>
      </c>
      <c r="BL188" s="5">
        <f>P_R[[#This Row],[22+]]-P_R[[#This Row],[23+]]</f>
        <v>3.5999999999999366E-3</v>
      </c>
      <c r="BM188" s="5">
        <f>P_R[[#This Row],[23+]]-P_R[[#This Row],[24+]]</f>
        <v>3.8300000000000001E-3</v>
      </c>
      <c r="BN188" s="5">
        <f>P_R[[#This Row],[24+]]-P_R[[#This Row],[25+]]</f>
        <v>5.1100000000000589E-3</v>
      </c>
      <c r="BO188" s="5">
        <f>P_R[[#This Row],[25+]]-P_R[[#This Row],[26+]]</f>
        <v>5.3599999999999204E-3</v>
      </c>
      <c r="BP188" s="5">
        <f>P_R[[#This Row],[26+]]-P_R[[#This Row],[27+]]</f>
        <v>7.0400000000000462E-3</v>
      </c>
      <c r="BQ188" s="5">
        <f>P_R[[#This Row],[27+]]-P_R[[#This Row],[28+]]</f>
        <v>7.2799999999999532E-3</v>
      </c>
      <c r="BR188" s="5">
        <f>P_R[[#This Row],[28+]]-P_R[[#This Row],[29+]]</f>
        <v>9.4400000000000039E-3</v>
      </c>
      <c r="BS188" s="5">
        <f>P_R[[#This Row],[29+]]-P_R[[#This Row],[30+]]</f>
        <v>9.6000000000000529E-3</v>
      </c>
      <c r="BT188" s="5">
        <f>P_R[[#This Row],[30+]]-P_R[[#This Row],[31+]]</f>
        <v>1.2279999999999958E-2</v>
      </c>
      <c r="BU188" s="5">
        <f>P_R[[#This Row],[31+]]-P_R[[#This Row],[32+]]</f>
        <v>1.2319999999999998E-2</v>
      </c>
      <c r="BV188" s="5">
        <f>P_R[[#This Row],[32+]]-P_R[[#This Row],[33+]]</f>
        <v>1.5530000000000044E-2</v>
      </c>
      <c r="BW188" s="5">
        <f>P_R[[#This Row],[33+]]-P_R[[#This Row],[34+]]</f>
        <v>1.5349999999999975E-2</v>
      </c>
      <c r="BX188" s="5">
        <f>P_R[[#This Row],[34+]]-P_R[[#This Row],[35+]]</f>
        <v>1.9070000000000031E-2</v>
      </c>
      <c r="BY188" s="5">
        <f>P_R[[#This Row],[35+]]-P_R[[#This Row],[36+]]</f>
        <v>1.8589999999999995E-2</v>
      </c>
      <c r="BZ188" s="5">
        <f>P_R[[#This Row],[36+]]-P_R[[#This Row],[37+]]</f>
        <v>2.2749999999999937E-2</v>
      </c>
      <c r="CA188" s="5">
        <f>P_R[[#This Row],[37+]]-P_R[[#This Row],[38+]]</f>
        <v>2.1859999999999991E-2</v>
      </c>
      <c r="CB188" s="5">
        <f>P_R[[#This Row],[38+]]-P_R[[#This Row],[39+]]</f>
        <v>2.638000000000007E-2</v>
      </c>
      <c r="CC188" s="5">
        <f>P_R[[#This Row],[39+]]-P_R[[#This Row],[40+]]</f>
        <v>2.4980000000000002E-2</v>
      </c>
      <c r="CD188" s="5">
        <f>P_R[[#This Row],[40+]]-P_R[[#This Row],[41+]]</f>
        <v>2.9710000000000014E-2</v>
      </c>
      <c r="CE188" s="5">
        <f>P_R[[#This Row],[41+]]-P_R[[#This Row],[42+]]</f>
        <v>2.7729999999999921E-2</v>
      </c>
      <c r="CF188" s="5">
        <f>P_R[[#This Row],[42+]]-P_R[[#This Row],[43+]]</f>
        <v>3.2510000000000039E-2</v>
      </c>
      <c r="CG188" s="5">
        <f>P_R[[#This Row],[43+]]-P_R[[#This Row],[44+]]</f>
        <v>2.9900000000000038E-2</v>
      </c>
      <c r="CH188" s="5">
        <f>P_R[[#This Row],[44+]]-P_R[[#This Row],[45+]]</f>
        <v>3.456999999999999E-2</v>
      </c>
      <c r="CI188" s="5">
        <f>P_R[[#This Row],[45+]]-P_R[[#This Row],[46+]]</f>
        <v>3.1329999999999969E-2</v>
      </c>
      <c r="CJ188" s="5">
        <f>P_R[[#This Row],[46+]]-P_R[[#This Row],[47+]]</f>
        <v>3.5699999999999954E-2</v>
      </c>
      <c r="CK188" s="5">
        <f>P_R[[#This Row],[47+]]-P_R[[#This Row],[48+]]</f>
        <v>3.1900000000000039E-2</v>
      </c>
      <c r="CL188" s="5">
        <f>P_R[[#This Row],[48+]]-P_R[[#This Row],[49+]]</f>
        <v>3.5820000000000018E-2</v>
      </c>
    </row>
    <row r="189" spans="1:90" x14ac:dyDescent="0.25">
      <c r="A189" s="10">
        <v>22400796</v>
      </c>
      <c r="B189" t="s">
        <v>77</v>
      </c>
      <c r="C189" t="s">
        <v>78</v>
      </c>
      <c r="D189" s="11">
        <v>0.91666666666666663</v>
      </c>
      <c r="E189" s="9" t="str">
        <f>HYPERLINK("https://www.nba.com/stats/player/1629060/boxscores-traditional", "Rui Hachimura")</f>
        <v>Rui Hachimura</v>
      </c>
      <c r="F189">
        <v>24.4</v>
      </c>
      <c r="G189" s="4">
        <v>5.9190000000000005</v>
      </c>
      <c r="H189" s="3">
        <v>0.99719999999999998</v>
      </c>
      <c r="I189" s="3">
        <v>0.99534</v>
      </c>
      <c r="J189" s="3">
        <v>0.99245000000000005</v>
      </c>
      <c r="K189" s="3">
        <v>0.98809000000000002</v>
      </c>
      <c r="L189" s="3">
        <v>0.98168999999999995</v>
      </c>
      <c r="M189" s="3">
        <v>0.97319999999999995</v>
      </c>
      <c r="N189" s="3">
        <v>0.96079999999999999</v>
      </c>
      <c r="O189" s="3">
        <v>0.94408000000000003</v>
      </c>
      <c r="P189" s="3">
        <v>0.92220000000000002</v>
      </c>
      <c r="Q189" s="3">
        <v>0.89434999999999998</v>
      </c>
      <c r="R189" s="3">
        <v>0.85992999999999997</v>
      </c>
      <c r="S189" s="3">
        <v>0.81859000000000004</v>
      </c>
      <c r="T189" s="3">
        <v>0.77034999999999998</v>
      </c>
      <c r="U189" s="3">
        <v>0.71565999999999996</v>
      </c>
      <c r="V189" s="3">
        <v>0.65910000000000002</v>
      </c>
      <c r="W189" s="3">
        <v>0.59482999999999997</v>
      </c>
      <c r="X189" s="3">
        <v>0.52790000000000004</v>
      </c>
      <c r="Y189" s="3">
        <v>0.46017000000000002</v>
      </c>
      <c r="Z189" s="3">
        <v>0.39357999999999999</v>
      </c>
      <c r="AA189" s="3">
        <v>0.32996999999999999</v>
      </c>
      <c r="AB189" s="3">
        <v>0.27093</v>
      </c>
      <c r="AC189" s="3">
        <v>0.2177</v>
      </c>
      <c r="AD189" s="3">
        <v>0.17105999999999999</v>
      </c>
      <c r="AE189" s="3">
        <v>0.13136</v>
      </c>
      <c r="AF189" s="3">
        <v>0.10027</v>
      </c>
      <c r="AG189" s="3">
        <v>7.3529999999999998E-2</v>
      </c>
      <c r="AH189" s="3">
        <v>5.262E-2</v>
      </c>
      <c r="AI189" s="3">
        <v>3.6729999999999999E-2</v>
      </c>
      <c r="AJ189" s="3">
        <v>2.5000000000000001E-2</v>
      </c>
      <c r="AK189" s="3">
        <v>1.6590000000000001E-2</v>
      </c>
      <c r="AL189" s="3">
        <v>1.072E-2</v>
      </c>
      <c r="AM189" s="3">
        <v>6.7600000000000004E-3</v>
      </c>
      <c r="AN189" s="3">
        <v>4.15E-3</v>
      </c>
      <c r="AO189" s="3">
        <v>2.5600000000000002E-3</v>
      </c>
      <c r="AP189" s="3">
        <v>1.49E-3</v>
      </c>
      <c r="AQ189" s="3">
        <v>8.4000000000000003E-4</v>
      </c>
      <c r="AR189" s="3">
        <v>4.6999999999999999E-4</v>
      </c>
      <c r="AS189" s="3">
        <v>2.5000000000000001E-4</v>
      </c>
      <c r="AT189" s="3">
        <v>1.2999999999999999E-4</v>
      </c>
      <c r="AU189" s="3">
        <v>6.9999999999999994E-5</v>
      </c>
      <c r="AV189" s="3">
        <v>3.0000000000000001E-5</v>
      </c>
      <c r="AW189" s="3">
        <v>0</v>
      </c>
      <c r="AX189" s="5">
        <f>P_R[[#This Row],[8+]]-P_R[[#This Row],[9+]]</f>
        <v>1.8599999999999728E-3</v>
      </c>
      <c r="AY189" s="5">
        <f>P_R[[#This Row],[9+]]-P_R[[#This Row],[10+]]</f>
        <v>2.8899999999999482E-3</v>
      </c>
      <c r="AZ189" s="5">
        <f>P_R[[#This Row],[10+]]-P_R[[#This Row],[11+]]</f>
        <v>4.3600000000000305E-3</v>
      </c>
      <c r="BA189" s="5">
        <f>P_R[[#This Row],[11+]]-P_R[[#This Row],[12+]]</f>
        <v>6.4000000000000723E-3</v>
      </c>
      <c r="BB189" s="5">
        <f>P_R[[#This Row],[12+]]-P_R[[#This Row],[13+]]</f>
        <v>8.4899999999999975E-3</v>
      </c>
      <c r="BC189" s="5">
        <f>P_R[[#This Row],[13+]]-P_R[[#This Row],[14+]]</f>
        <v>1.2399999999999967E-2</v>
      </c>
      <c r="BD189" s="5">
        <f>P_R[[#This Row],[14+]]-P_R[[#This Row],[15+]]</f>
        <v>1.6719999999999957E-2</v>
      </c>
      <c r="BE189" s="5">
        <f>P_R[[#This Row],[15+]]-P_R[[#This Row],[16+]]</f>
        <v>2.1880000000000011E-2</v>
      </c>
      <c r="BF189" s="5">
        <f>P_R[[#This Row],[16+]]-P_R[[#This Row],[17+]]</f>
        <v>2.7850000000000041E-2</v>
      </c>
      <c r="BG189" s="5">
        <f>P_R[[#This Row],[17+]]-P_R[[#This Row],[18+]]</f>
        <v>3.4420000000000006E-2</v>
      </c>
      <c r="BH189" s="5">
        <f>P_R[[#This Row],[18+]]-P_R[[#This Row],[19+]]</f>
        <v>4.1339999999999932E-2</v>
      </c>
      <c r="BI189" s="5">
        <f>P_R[[#This Row],[19+]]-P_R[[#This Row],[20+]]</f>
        <v>4.8240000000000061E-2</v>
      </c>
      <c r="BJ189" s="5">
        <f>P_R[[#This Row],[20+]]-P_R[[#This Row],[21+]]</f>
        <v>5.4690000000000016E-2</v>
      </c>
      <c r="BK189" s="5">
        <f>P_R[[#This Row],[21+]]-P_R[[#This Row],[22+]]</f>
        <v>5.6559999999999944E-2</v>
      </c>
      <c r="BL189" s="5">
        <f>P_R[[#This Row],[22+]]-P_R[[#This Row],[23+]]</f>
        <v>6.4270000000000049E-2</v>
      </c>
      <c r="BM189" s="5">
        <f>P_R[[#This Row],[23+]]-P_R[[#This Row],[24+]]</f>
        <v>6.6929999999999934E-2</v>
      </c>
      <c r="BN189" s="5">
        <f>P_R[[#This Row],[24+]]-P_R[[#This Row],[25+]]</f>
        <v>6.7730000000000012E-2</v>
      </c>
      <c r="BO189" s="5">
        <f>P_R[[#This Row],[25+]]-P_R[[#This Row],[26+]]</f>
        <v>6.6590000000000038E-2</v>
      </c>
      <c r="BP189" s="5">
        <f>P_R[[#This Row],[26+]]-P_R[[#This Row],[27+]]</f>
        <v>6.361E-2</v>
      </c>
      <c r="BQ189" s="5">
        <f>P_R[[#This Row],[27+]]-P_R[[#This Row],[28+]]</f>
        <v>5.9039999999999981E-2</v>
      </c>
      <c r="BR189" s="5">
        <f>P_R[[#This Row],[28+]]-P_R[[#This Row],[29+]]</f>
        <v>5.323E-2</v>
      </c>
      <c r="BS189" s="5">
        <f>P_R[[#This Row],[29+]]-P_R[[#This Row],[30+]]</f>
        <v>4.6640000000000015E-2</v>
      </c>
      <c r="BT189" s="5">
        <f>P_R[[#This Row],[30+]]-P_R[[#This Row],[31+]]</f>
        <v>3.9699999999999985E-2</v>
      </c>
      <c r="BU189" s="5">
        <f>P_R[[#This Row],[31+]]-P_R[[#This Row],[32+]]</f>
        <v>3.1090000000000007E-2</v>
      </c>
      <c r="BV189" s="5">
        <f>P_R[[#This Row],[32+]]-P_R[[#This Row],[33+]]</f>
        <v>2.674E-2</v>
      </c>
      <c r="BW189" s="5">
        <f>P_R[[#This Row],[33+]]-P_R[[#This Row],[34+]]</f>
        <v>2.0909999999999998E-2</v>
      </c>
      <c r="BX189" s="5">
        <f>P_R[[#This Row],[34+]]-P_R[[#This Row],[35+]]</f>
        <v>1.5890000000000001E-2</v>
      </c>
      <c r="BY189" s="5">
        <f>P_R[[#This Row],[35+]]-P_R[[#This Row],[36+]]</f>
        <v>1.1729999999999997E-2</v>
      </c>
      <c r="BZ189" s="5">
        <f>P_R[[#This Row],[36+]]-P_R[[#This Row],[37+]]</f>
        <v>8.4100000000000008E-3</v>
      </c>
      <c r="CA189" s="5">
        <f>P_R[[#This Row],[37+]]-P_R[[#This Row],[38+]]</f>
        <v>5.8700000000000002E-3</v>
      </c>
      <c r="CB189" s="5">
        <f>P_R[[#This Row],[38+]]-P_R[[#This Row],[39+]]</f>
        <v>3.96E-3</v>
      </c>
      <c r="CC189" s="5">
        <f>P_R[[#This Row],[39+]]-P_R[[#This Row],[40+]]</f>
        <v>2.6100000000000003E-3</v>
      </c>
      <c r="CD189" s="5">
        <f>P_R[[#This Row],[40+]]-P_R[[#This Row],[41+]]</f>
        <v>1.5899999999999998E-3</v>
      </c>
      <c r="CE189" s="5">
        <f>P_R[[#This Row],[41+]]-P_R[[#This Row],[42+]]</f>
        <v>1.0700000000000002E-3</v>
      </c>
      <c r="CF189" s="5">
        <f>P_R[[#This Row],[42+]]-P_R[[#This Row],[43+]]</f>
        <v>6.4999999999999997E-4</v>
      </c>
      <c r="CG189" s="5">
        <f>P_R[[#This Row],[43+]]-P_R[[#This Row],[44+]]</f>
        <v>3.7000000000000005E-4</v>
      </c>
      <c r="CH189" s="5">
        <f>P_R[[#This Row],[44+]]-P_R[[#This Row],[45+]]</f>
        <v>2.1999999999999998E-4</v>
      </c>
      <c r="CI189" s="5">
        <f>P_R[[#This Row],[45+]]-P_R[[#This Row],[46+]]</f>
        <v>1.2000000000000002E-4</v>
      </c>
      <c r="CJ189" s="5">
        <f>P_R[[#This Row],[46+]]-P_R[[#This Row],[47+]]</f>
        <v>5.9999999999999995E-5</v>
      </c>
      <c r="CK189" s="5">
        <f>P_R[[#This Row],[47+]]-P_R[[#This Row],[48+]]</f>
        <v>3.9999999999999996E-5</v>
      </c>
      <c r="CL189" s="5">
        <f>P_R[[#This Row],[48+]]-P_R[[#This Row],[49+]]</f>
        <v>3.0000000000000001E-5</v>
      </c>
    </row>
    <row r="190" spans="1:90" x14ac:dyDescent="0.25">
      <c r="A190" s="10">
        <v>22400796</v>
      </c>
      <c r="B190" t="s">
        <v>77</v>
      </c>
      <c r="C190" t="s">
        <v>78</v>
      </c>
      <c r="D190" s="11">
        <v>0.91666666666666663</v>
      </c>
      <c r="E190" s="9" t="str">
        <f>HYPERLINK("https://www.nba.com/stats/player/2544/boxscores-traditional", "LeBron James")</f>
        <v>LeBron James</v>
      </c>
      <c r="F190">
        <v>36.200000000000003</v>
      </c>
      <c r="G190" s="4">
        <v>11.923</v>
      </c>
      <c r="H190" s="3">
        <v>0.99111000000000005</v>
      </c>
      <c r="I190" s="3">
        <v>0.98870000000000002</v>
      </c>
      <c r="J190" s="3">
        <v>0.98609999999999998</v>
      </c>
      <c r="K190" s="3">
        <v>0.98257000000000005</v>
      </c>
      <c r="L190" s="3">
        <v>0.97882000000000002</v>
      </c>
      <c r="M190" s="3">
        <v>0.97441</v>
      </c>
      <c r="N190" s="3">
        <v>0.96855999999999998</v>
      </c>
      <c r="O190" s="3">
        <v>0.96245999999999998</v>
      </c>
      <c r="P190" s="3">
        <v>0.95448999999999995</v>
      </c>
      <c r="Q190" s="3">
        <v>0.94630000000000003</v>
      </c>
      <c r="R190" s="3">
        <v>0.93698999999999999</v>
      </c>
      <c r="S190" s="3">
        <v>0.92506999999999995</v>
      </c>
      <c r="T190" s="3">
        <v>0.91308999999999996</v>
      </c>
      <c r="U190" s="3">
        <v>0.89795999999999998</v>
      </c>
      <c r="V190" s="3">
        <v>0.88297999999999999</v>
      </c>
      <c r="W190" s="3">
        <v>0.86650000000000005</v>
      </c>
      <c r="X190" s="3">
        <v>0.84614</v>
      </c>
      <c r="Y190" s="3">
        <v>0.82638999999999996</v>
      </c>
      <c r="Z190" s="3">
        <v>0.80510999999999999</v>
      </c>
      <c r="AA190" s="3">
        <v>0.77934999999999999</v>
      </c>
      <c r="AB190" s="3">
        <v>0.75490000000000002</v>
      </c>
      <c r="AC190" s="3">
        <v>0.72575000000000001</v>
      </c>
      <c r="AD190" s="3">
        <v>0.69847000000000004</v>
      </c>
      <c r="AE190" s="3">
        <v>0.67003000000000001</v>
      </c>
      <c r="AF190" s="3">
        <v>0.63683000000000001</v>
      </c>
      <c r="AG190" s="3">
        <v>0.60641999999999996</v>
      </c>
      <c r="AH190" s="3">
        <v>0.57142000000000004</v>
      </c>
      <c r="AI190" s="3">
        <v>0.53983000000000003</v>
      </c>
      <c r="AJ190" s="3">
        <v>0.50797999999999999</v>
      </c>
      <c r="AK190" s="3">
        <v>0.47210000000000002</v>
      </c>
      <c r="AL190" s="3">
        <v>0.44037999999999999</v>
      </c>
      <c r="AM190" s="3">
        <v>0.40905000000000002</v>
      </c>
      <c r="AN190" s="3">
        <v>0.37447999999999998</v>
      </c>
      <c r="AO190" s="3">
        <v>0.34458</v>
      </c>
      <c r="AP190" s="3">
        <v>0.31207000000000001</v>
      </c>
      <c r="AQ190" s="3">
        <v>0.28433999999999998</v>
      </c>
      <c r="AR190" s="3">
        <v>0.25785000000000002</v>
      </c>
      <c r="AS190" s="3">
        <v>0.22964999999999999</v>
      </c>
      <c r="AT190" s="3">
        <v>0.20610999999999999</v>
      </c>
      <c r="AU190" s="3">
        <v>0.18140999999999999</v>
      </c>
      <c r="AV190" s="3">
        <v>0.16109000000000001</v>
      </c>
      <c r="AW190" s="3">
        <v>0.14230999999999999</v>
      </c>
      <c r="AX190" s="5">
        <f>P_R[[#This Row],[8+]]-P_R[[#This Row],[9+]]</f>
        <v>2.4100000000000232E-3</v>
      </c>
      <c r="AY190" s="5">
        <f>P_R[[#This Row],[9+]]-P_R[[#This Row],[10+]]</f>
        <v>2.6000000000000467E-3</v>
      </c>
      <c r="AZ190" s="5">
        <f>P_R[[#This Row],[10+]]-P_R[[#This Row],[11+]]</f>
        <v>3.5299999999999221E-3</v>
      </c>
      <c r="BA190" s="5">
        <f>P_R[[#This Row],[11+]]-P_R[[#This Row],[12+]]</f>
        <v>3.7500000000000311E-3</v>
      </c>
      <c r="BB190" s="5">
        <f>P_R[[#This Row],[12+]]-P_R[[#This Row],[13+]]</f>
        <v>4.410000000000025E-3</v>
      </c>
      <c r="BC190" s="5">
        <f>P_R[[#This Row],[13+]]-P_R[[#This Row],[14+]]</f>
        <v>5.8500000000000218E-3</v>
      </c>
      <c r="BD190" s="5">
        <f>P_R[[#This Row],[14+]]-P_R[[#This Row],[15+]]</f>
        <v>6.0999999999999943E-3</v>
      </c>
      <c r="BE190" s="5">
        <f>P_R[[#This Row],[15+]]-P_R[[#This Row],[16+]]</f>
        <v>7.9700000000000326E-3</v>
      </c>
      <c r="BF190" s="5">
        <f>P_R[[#This Row],[16+]]-P_R[[#This Row],[17+]]</f>
        <v>8.1899999999999196E-3</v>
      </c>
      <c r="BG190" s="5">
        <f>P_R[[#This Row],[17+]]-P_R[[#This Row],[18+]]</f>
        <v>9.3100000000000405E-3</v>
      </c>
      <c r="BH190" s="5">
        <f>P_R[[#This Row],[18+]]-P_R[[#This Row],[19+]]</f>
        <v>1.1920000000000042E-2</v>
      </c>
      <c r="BI190" s="5">
        <f>P_R[[#This Row],[19+]]-P_R[[#This Row],[20+]]</f>
        <v>1.1979999999999991E-2</v>
      </c>
      <c r="BJ190" s="5">
        <f>P_R[[#This Row],[20+]]-P_R[[#This Row],[21+]]</f>
        <v>1.5129999999999977E-2</v>
      </c>
      <c r="BK190" s="5">
        <f>P_R[[#This Row],[21+]]-P_R[[#This Row],[22+]]</f>
        <v>1.4979999999999993E-2</v>
      </c>
      <c r="BL190" s="5">
        <f>P_R[[#This Row],[22+]]-P_R[[#This Row],[23+]]</f>
        <v>1.6479999999999939E-2</v>
      </c>
      <c r="BM190" s="5">
        <f>P_R[[#This Row],[23+]]-P_R[[#This Row],[24+]]</f>
        <v>2.0360000000000045E-2</v>
      </c>
      <c r="BN190" s="5">
        <f>P_R[[#This Row],[24+]]-P_R[[#This Row],[25+]]</f>
        <v>1.9750000000000045E-2</v>
      </c>
      <c r="BO190" s="5">
        <f>P_R[[#This Row],[25+]]-P_R[[#This Row],[26+]]</f>
        <v>2.1279999999999966E-2</v>
      </c>
      <c r="BP190" s="5">
        <f>P_R[[#This Row],[26+]]-P_R[[#This Row],[27+]]</f>
        <v>2.5760000000000005E-2</v>
      </c>
      <c r="BQ190" s="5">
        <f>P_R[[#This Row],[27+]]-P_R[[#This Row],[28+]]</f>
        <v>2.4449999999999972E-2</v>
      </c>
      <c r="BR190" s="5">
        <f>P_R[[#This Row],[28+]]-P_R[[#This Row],[29+]]</f>
        <v>2.9150000000000009E-2</v>
      </c>
      <c r="BS190" s="5">
        <f>P_R[[#This Row],[29+]]-P_R[[#This Row],[30+]]</f>
        <v>2.7279999999999971E-2</v>
      </c>
      <c r="BT190" s="5">
        <f>P_R[[#This Row],[30+]]-P_R[[#This Row],[31+]]</f>
        <v>2.8440000000000021E-2</v>
      </c>
      <c r="BU190" s="5">
        <f>P_R[[#This Row],[31+]]-P_R[[#This Row],[32+]]</f>
        <v>3.3200000000000007E-2</v>
      </c>
      <c r="BV190" s="5">
        <f>P_R[[#This Row],[32+]]-P_R[[#This Row],[33+]]</f>
        <v>3.0410000000000048E-2</v>
      </c>
      <c r="BW190" s="5">
        <f>P_R[[#This Row],[33+]]-P_R[[#This Row],[34+]]</f>
        <v>3.499999999999992E-2</v>
      </c>
      <c r="BX190" s="5">
        <f>P_R[[#This Row],[34+]]-P_R[[#This Row],[35+]]</f>
        <v>3.1590000000000007E-2</v>
      </c>
      <c r="BY190" s="5">
        <f>P_R[[#This Row],[35+]]-P_R[[#This Row],[36+]]</f>
        <v>3.1850000000000045E-2</v>
      </c>
      <c r="BZ190" s="5">
        <f>P_R[[#This Row],[36+]]-P_R[[#This Row],[37+]]</f>
        <v>3.5879999999999967E-2</v>
      </c>
      <c r="CA190" s="5">
        <f>P_R[[#This Row],[37+]]-P_R[[#This Row],[38+]]</f>
        <v>3.1720000000000026E-2</v>
      </c>
      <c r="CB190" s="5">
        <f>P_R[[#This Row],[38+]]-P_R[[#This Row],[39+]]</f>
        <v>3.1329999999999969E-2</v>
      </c>
      <c r="CC190" s="5">
        <f>P_R[[#This Row],[39+]]-P_R[[#This Row],[40+]]</f>
        <v>3.4570000000000045E-2</v>
      </c>
      <c r="CD190" s="5">
        <f>P_R[[#This Row],[40+]]-P_R[[#This Row],[41+]]</f>
        <v>2.9899999999999982E-2</v>
      </c>
      <c r="CE190" s="5">
        <f>P_R[[#This Row],[41+]]-P_R[[#This Row],[42+]]</f>
        <v>3.2509999999999983E-2</v>
      </c>
      <c r="CF190" s="5">
        <f>P_R[[#This Row],[42+]]-P_R[[#This Row],[43+]]</f>
        <v>2.7730000000000032E-2</v>
      </c>
      <c r="CG190" s="5">
        <f>P_R[[#This Row],[43+]]-P_R[[#This Row],[44+]]</f>
        <v>2.6489999999999958E-2</v>
      </c>
      <c r="CH190" s="5">
        <f>P_R[[#This Row],[44+]]-P_R[[#This Row],[45+]]</f>
        <v>2.8200000000000031E-2</v>
      </c>
      <c r="CI190" s="5">
        <f>P_R[[#This Row],[45+]]-P_R[[#This Row],[46+]]</f>
        <v>2.3540000000000005E-2</v>
      </c>
      <c r="CJ190" s="5">
        <f>P_R[[#This Row],[46+]]-P_R[[#This Row],[47+]]</f>
        <v>2.47E-2</v>
      </c>
      <c r="CK190" s="5">
        <f>P_R[[#This Row],[47+]]-P_R[[#This Row],[48+]]</f>
        <v>2.0319999999999977E-2</v>
      </c>
      <c r="CL190" s="5">
        <f>P_R[[#This Row],[48+]]-P_R[[#This Row],[49+]]</f>
        <v>1.8780000000000019E-2</v>
      </c>
    </row>
    <row r="191" spans="1:90" x14ac:dyDescent="0.25">
      <c r="A191" s="10">
        <v>22400796</v>
      </c>
      <c r="B191" t="s">
        <v>77</v>
      </c>
      <c r="C191" t="s">
        <v>78</v>
      </c>
      <c r="D191" s="11">
        <v>0.91666666666666663</v>
      </c>
      <c r="E191" s="9" t="str">
        <f>HYPERLINK("https://www.nba.com/stats/player/1629637/boxscores-traditional", "Jaxson Hayes")</f>
        <v>Jaxson Hayes</v>
      </c>
      <c r="F191">
        <v>14.6</v>
      </c>
      <c r="G191" s="4">
        <v>3.323</v>
      </c>
      <c r="H191" s="3">
        <v>0.97670000000000001</v>
      </c>
      <c r="I191" s="3">
        <v>0.95448999999999995</v>
      </c>
      <c r="J191" s="3">
        <v>0.91620999999999997</v>
      </c>
      <c r="K191" s="3">
        <v>0.85992999999999997</v>
      </c>
      <c r="L191" s="3">
        <v>0.7823</v>
      </c>
      <c r="M191" s="3">
        <v>0.68439000000000005</v>
      </c>
      <c r="N191" s="3">
        <v>0.57142000000000004</v>
      </c>
      <c r="O191" s="3">
        <v>0.45223999999999998</v>
      </c>
      <c r="P191" s="3">
        <v>0.33723999999999998</v>
      </c>
      <c r="Q191" s="3">
        <v>0.23576</v>
      </c>
      <c r="R191" s="3">
        <v>0.15386</v>
      </c>
      <c r="S191" s="3">
        <v>9.3420000000000003E-2</v>
      </c>
      <c r="T191" s="3">
        <v>5.1549999999999999E-2</v>
      </c>
      <c r="U191" s="3">
        <v>2.6800000000000001E-2</v>
      </c>
      <c r="V191" s="3">
        <v>1.2869999999999999E-2</v>
      </c>
      <c r="W191" s="3">
        <v>5.7000000000000002E-3</v>
      </c>
      <c r="X191" s="3">
        <v>2.33E-3</v>
      </c>
      <c r="Y191" s="3">
        <v>8.7000000000000001E-4</v>
      </c>
      <c r="Z191" s="3">
        <v>2.9999999999999997E-4</v>
      </c>
      <c r="AA191" s="3">
        <v>1E-4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5">
        <f>P_R[[#This Row],[8+]]-P_R[[#This Row],[9+]]</f>
        <v>2.2210000000000063E-2</v>
      </c>
      <c r="AY191" s="5">
        <f>P_R[[#This Row],[9+]]-P_R[[#This Row],[10+]]</f>
        <v>3.8279999999999981E-2</v>
      </c>
      <c r="AZ191" s="5">
        <f>P_R[[#This Row],[10+]]-P_R[[#This Row],[11+]]</f>
        <v>5.6279999999999997E-2</v>
      </c>
      <c r="BA191" s="5">
        <f>P_R[[#This Row],[11+]]-P_R[[#This Row],[12+]]</f>
        <v>7.7629999999999977E-2</v>
      </c>
      <c r="BB191" s="5">
        <f>P_R[[#This Row],[12+]]-P_R[[#This Row],[13+]]</f>
        <v>9.7909999999999942E-2</v>
      </c>
      <c r="BC191" s="5">
        <f>P_R[[#This Row],[13+]]-P_R[[#This Row],[14+]]</f>
        <v>0.11297000000000001</v>
      </c>
      <c r="BD191" s="5">
        <f>P_R[[#This Row],[14+]]-P_R[[#This Row],[15+]]</f>
        <v>0.11918000000000006</v>
      </c>
      <c r="BE191" s="5">
        <f>P_R[[#This Row],[15+]]-P_R[[#This Row],[16+]]</f>
        <v>0.11499999999999999</v>
      </c>
      <c r="BF191" s="5">
        <f>P_R[[#This Row],[16+]]-P_R[[#This Row],[17+]]</f>
        <v>0.10147999999999999</v>
      </c>
      <c r="BG191" s="5">
        <f>P_R[[#This Row],[17+]]-P_R[[#This Row],[18+]]</f>
        <v>8.1900000000000001E-2</v>
      </c>
      <c r="BH191" s="5">
        <f>P_R[[#This Row],[18+]]-P_R[[#This Row],[19+]]</f>
        <v>6.0439999999999994E-2</v>
      </c>
      <c r="BI191" s="5">
        <f>P_R[[#This Row],[19+]]-P_R[[#This Row],[20+]]</f>
        <v>4.1870000000000004E-2</v>
      </c>
      <c r="BJ191" s="5">
        <f>P_R[[#This Row],[20+]]-P_R[[#This Row],[21+]]</f>
        <v>2.4749999999999998E-2</v>
      </c>
      <c r="BK191" s="5">
        <f>P_R[[#This Row],[21+]]-P_R[[#This Row],[22+]]</f>
        <v>1.3930000000000001E-2</v>
      </c>
      <c r="BL191" s="5">
        <f>P_R[[#This Row],[22+]]-P_R[[#This Row],[23+]]</f>
        <v>7.1699999999999993E-3</v>
      </c>
      <c r="BM191" s="5">
        <f>P_R[[#This Row],[23+]]-P_R[[#This Row],[24+]]</f>
        <v>3.3700000000000002E-3</v>
      </c>
      <c r="BN191" s="5">
        <f>P_R[[#This Row],[24+]]-P_R[[#This Row],[25+]]</f>
        <v>1.4599999999999999E-3</v>
      </c>
      <c r="BO191" s="5">
        <f>P_R[[#This Row],[25+]]-P_R[[#This Row],[26+]]</f>
        <v>5.6999999999999998E-4</v>
      </c>
      <c r="BP191" s="5">
        <f>P_R[[#This Row],[26+]]-P_R[[#This Row],[27+]]</f>
        <v>1.9999999999999998E-4</v>
      </c>
      <c r="BQ191" s="5">
        <f>P_R[[#This Row],[27+]]-P_R[[#This Row],[28+]]</f>
        <v>1E-4</v>
      </c>
      <c r="BR191" s="5">
        <f>P_R[[#This Row],[28+]]-P_R[[#This Row],[29+]]</f>
        <v>0</v>
      </c>
      <c r="BS191" s="5">
        <f>P_R[[#This Row],[29+]]-P_R[[#This Row],[30+]]</f>
        <v>0</v>
      </c>
      <c r="BT191" s="5">
        <f>P_R[[#This Row],[30+]]-P_R[[#This Row],[31+]]</f>
        <v>0</v>
      </c>
      <c r="BU191" s="5">
        <f>P_R[[#This Row],[31+]]-P_R[[#This Row],[32+]]</f>
        <v>0</v>
      </c>
      <c r="BV191" s="5">
        <f>P_R[[#This Row],[32+]]-P_R[[#This Row],[33+]]</f>
        <v>0</v>
      </c>
      <c r="BW191" s="5">
        <f>P_R[[#This Row],[33+]]-P_R[[#This Row],[34+]]</f>
        <v>0</v>
      </c>
      <c r="BX191" s="5">
        <f>P_R[[#This Row],[34+]]-P_R[[#This Row],[35+]]</f>
        <v>0</v>
      </c>
      <c r="BY191" s="5">
        <f>P_R[[#This Row],[35+]]-P_R[[#This Row],[36+]]</f>
        <v>0</v>
      </c>
      <c r="BZ191" s="5">
        <f>P_R[[#This Row],[36+]]-P_R[[#This Row],[37+]]</f>
        <v>0</v>
      </c>
      <c r="CA191" s="5">
        <f>P_R[[#This Row],[37+]]-P_R[[#This Row],[38+]]</f>
        <v>0</v>
      </c>
      <c r="CB191" s="5">
        <f>P_R[[#This Row],[38+]]-P_R[[#This Row],[39+]]</f>
        <v>0</v>
      </c>
      <c r="CC191" s="5">
        <f>P_R[[#This Row],[39+]]-P_R[[#This Row],[40+]]</f>
        <v>0</v>
      </c>
      <c r="CD191" s="5">
        <f>P_R[[#This Row],[40+]]-P_R[[#This Row],[41+]]</f>
        <v>0</v>
      </c>
      <c r="CE191" s="5">
        <f>P_R[[#This Row],[41+]]-P_R[[#This Row],[42+]]</f>
        <v>0</v>
      </c>
      <c r="CF191" s="5">
        <f>P_R[[#This Row],[42+]]-P_R[[#This Row],[43+]]</f>
        <v>0</v>
      </c>
      <c r="CG191" s="5">
        <f>P_R[[#This Row],[43+]]-P_R[[#This Row],[44+]]</f>
        <v>0</v>
      </c>
      <c r="CH191" s="5">
        <f>P_R[[#This Row],[44+]]-P_R[[#This Row],[45+]]</f>
        <v>0</v>
      </c>
      <c r="CI191" s="5">
        <f>P_R[[#This Row],[45+]]-P_R[[#This Row],[46+]]</f>
        <v>0</v>
      </c>
      <c r="CJ191" s="5">
        <f>P_R[[#This Row],[46+]]-P_R[[#This Row],[47+]]</f>
        <v>0</v>
      </c>
      <c r="CK191" s="5">
        <f>P_R[[#This Row],[47+]]-P_R[[#This Row],[48+]]</f>
        <v>0</v>
      </c>
      <c r="CL191" s="5">
        <f>P_R[[#This Row],[48+]]-P_R[[#This Row],[49+]]</f>
        <v>0</v>
      </c>
    </row>
    <row r="192" spans="1:90" x14ac:dyDescent="0.25">
      <c r="A192" s="10">
        <v>22400796</v>
      </c>
      <c r="B192" t="s">
        <v>77</v>
      </c>
      <c r="C192" t="s">
        <v>78</v>
      </c>
      <c r="D192" s="11">
        <v>0.91666666666666663</v>
      </c>
      <c r="E192" s="9" t="str">
        <f>HYPERLINK("https://www.nba.com/stats/player/1629216/boxscores-traditional", "Gabe Vincent")</f>
        <v>Gabe Vincent</v>
      </c>
      <c r="F192">
        <v>12.4</v>
      </c>
      <c r="G192" s="4">
        <v>2.3319999999999999</v>
      </c>
      <c r="H192" s="3">
        <v>0.97062000000000004</v>
      </c>
      <c r="I192" s="3">
        <v>0.92784999999999995</v>
      </c>
      <c r="J192" s="3">
        <v>0.84848999999999997</v>
      </c>
      <c r="K192" s="3">
        <v>0.72575000000000001</v>
      </c>
      <c r="L192" s="3">
        <v>0.56749000000000005</v>
      </c>
      <c r="M192" s="3">
        <v>0.39743000000000001</v>
      </c>
      <c r="N192" s="3">
        <v>0.24510000000000001</v>
      </c>
      <c r="O192" s="3">
        <v>0.13350000000000001</v>
      </c>
      <c r="P192" s="3">
        <v>6.1780000000000002E-2</v>
      </c>
      <c r="Q192" s="3">
        <v>2.4420000000000001E-2</v>
      </c>
      <c r="R192" s="3">
        <v>8.2000000000000007E-3</v>
      </c>
      <c r="S192" s="3">
        <v>2.33E-3</v>
      </c>
      <c r="T192" s="3">
        <v>5.5999999999999995E-4</v>
      </c>
      <c r="U192" s="3">
        <v>1.1E-4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5">
        <f>P_R[[#This Row],[8+]]-P_R[[#This Row],[9+]]</f>
        <v>4.2770000000000086E-2</v>
      </c>
      <c r="AY192" s="5">
        <f>P_R[[#This Row],[9+]]-P_R[[#This Row],[10+]]</f>
        <v>7.9359999999999986E-2</v>
      </c>
      <c r="AZ192" s="5">
        <f>P_R[[#This Row],[10+]]-P_R[[#This Row],[11+]]</f>
        <v>0.12273999999999996</v>
      </c>
      <c r="BA192" s="5">
        <f>P_R[[#This Row],[11+]]-P_R[[#This Row],[12+]]</f>
        <v>0.15825999999999996</v>
      </c>
      <c r="BB192" s="5">
        <f>P_R[[#This Row],[12+]]-P_R[[#This Row],[13+]]</f>
        <v>0.17006000000000004</v>
      </c>
      <c r="BC192" s="5">
        <f>P_R[[#This Row],[13+]]-P_R[[#This Row],[14+]]</f>
        <v>0.15232999999999999</v>
      </c>
      <c r="BD192" s="5">
        <f>P_R[[#This Row],[14+]]-P_R[[#This Row],[15+]]</f>
        <v>0.1116</v>
      </c>
      <c r="BE192" s="5">
        <f>P_R[[#This Row],[15+]]-P_R[[#This Row],[16+]]</f>
        <v>7.1720000000000006E-2</v>
      </c>
      <c r="BF192" s="5">
        <f>P_R[[#This Row],[16+]]-P_R[[#This Row],[17+]]</f>
        <v>3.7360000000000004E-2</v>
      </c>
      <c r="BG192" s="5">
        <f>P_R[[#This Row],[17+]]-P_R[[#This Row],[18+]]</f>
        <v>1.6219999999999998E-2</v>
      </c>
      <c r="BH192" s="5">
        <f>P_R[[#This Row],[18+]]-P_R[[#This Row],[19+]]</f>
        <v>5.8700000000000002E-3</v>
      </c>
      <c r="BI192" s="5">
        <f>P_R[[#This Row],[19+]]-P_R[[#This Row],[20+]]</f>
        <v>1.7700000000000001E-3</v>
      </c>
      <c r="BJ192" s="5">
        <f>P_R[[#This Row],[20+]]-P_R[[#This Row],[21+]]</f>
        <v>4.4999999999999993E-4</v>
      </c>
      <c r="BK192" s="5">
        <f>P_R[[#This Row],[21+]]-P_R[[#This Row],[22+]]</f>
        <v>1.1E-4</v>
      </c>
      <c r="BL192" s="5">
        <f>P_R[[#This Row],[22+]]-P_R[[#This Row],[23+]]</f>
        <v>0</v>
      </c>
      <c r="BM192" s="5">
        <f>P_R[[#This Row],[23+]]-P_R[[#This Row],[24+]]</f>
        <v>0</v>
      </c>
      <c r="BN192" s="5">
        <f>P_R[[#This Row],[24+]]-P_R[[#This Row],[25+]]</f>
        <v>0</v>
      </c>
      <c r="BO192" s="5">
        <f>P_R[[#This Row],[25+]]-P_R[[#This Row],[26+]]</f>
        <v>0</v>
      </c>
      <c r="BP192" s="5">
        <f>P_R[[#This Row],[26+]]-P_R[[#This Row],[27+]]</f>
        <v>0</v>
      </c>
      <c r="BQ192" s="5">
        <f>P_R[[#This Row],[27+]]-P_R[[#This Row],[28+]]</f>
        <v>0</v>
      </c>
      <c r="BR192" s="5">
        <f>P_R[[#This Row],[28+]]-P_R[[#This Row],[29+]]</f>
        <v>0</v>
      </c>
      <c r="BS192" s="5">
        <f>P_R[[#This Row],[29+]]-P_R[[#This Row],[30+]]</f>
        <v>0</v>
      </c>
      <c r="BT192" s="5">
        <f>P_R[[#This Row],[30+]]-P_R[[#This Row],[31+]]</f>
        <v>0</v>
      </c>
      <c r="BU192" s="5">
        <f>P_R[[#This Row],[31+]]-P_R[[#This Row],[32+]]</f>
        <v>0</v>
      </c>
      <c r="BV192" s="5">
        <f>P_R[[#This Row],[32+]]-P_R[[#This Row],[33+]]</f>
        <v>0</v>
      </c>
      <c r="BW192" s="5">
        <f>P_R[[#This Row],[33+]]-P_R[[#This Row],[34+]]</f>
        <v>0</v>
      </c>
      <c r="BX192" s="5">
        <f>P_R[[#This Row],[34+]]-P_R[[#This Row],[35+]]</f>
        <v>0</v>
      </c>
      <c r="BY192" s="5">
        <f>P_R[[#This Row],[35+]]-P_R[[#This Row],[36+]]</f>
        <v>0</v>
      </c>
      <c r="BZ192" s="5">
        <f>P_R[[#This Row],[36+]]-P_R[[#This Row],[37+]]</f>
        <v>0</v>
      </c>
      <c r="CA192" s="5">
        <f>P_R[[#This Row],[37+]]-P_R[[#This Row],[38+]]</f>
        <v>0</v>
      </c>
      <c r="CB192" s="5">
        <f>P_R[[#This Row],[38+]]-P_R[[#This Row],[39+]]</f>
        <v>0</v>
      </c>
      <c r="CC192" s="5">
        <f>P_R[[#This Row],[39+]]-P_R[[#This Row],[40+]]</f>
        <v>0</v>
      </c>
      <c r="CD192" s="5">
        <f>P_R[[#This Row],[40+]]-P_R[[#This Row],[41+]]</f>
        <v>0</v>
      </c>
      <c r="CE192" s="5">
        <f>P_R[[#This Row],[41+]]-P_R[[#This Row],[42+]]</f>
        <v>0</v>
      </c>
      <c r="CF192" s="5">
        <f>P_R[[#This Row],[42+]]-P_R[[#This Row],[43+]]</f>
        <v>0</v>
      </c>
      <c r="CG192" s="5">
        <f>P_R[[#This Row],[43+]]-P_R[[#This Row],[44+]]</f>
        <v>0</v>
      </c>
      <c r="CH192" s="5">
        <f>P_R[[#This Row],[44+]]-P_R[[#This Row],[45+]]</f>
        <v>0</v>
      </c>
      <c r="CI192" s="5">
        <f>P_R[[#This Row],[45+]]-P_R[[#This Row],[46+]]</f>
        <v>0</v>
      </c>
      <c r="CJ192" s="5">
        <f>P_R[[#This Row],[46+]]-P_R[[#This Row],[47+]]</f>
        <v>0</v>
      </c>
      <c r="CK192" s="5">
        <f>P_R[[#This Row],[47+]]-P_R[[#This Row],[48+]]</f>
        <v>0</v>
      </c>
      <c r="CL192" s="5">
        <f>P_R[[#This Row],[48+]]-P_R[[#This Row],[49+]]</f>
        <v>0</v>
      </c>
    </row>
    <row r="193" spans="1:90" x14ac:dyDescent="0.25">
      <c r="A193" s="10">
        <v>22400796</v>
      </c>
      <c r="B193" t="s">
        <v>77</v>
      </c>
      <c r="C193" t="s">
        <v>78</v>
      </c>
      <c r="D193" s="11">
        <v>0.91666666666666663</v>
      </c>
      <c r="E193" s="9" t="str">
        <f>HYPERLINK("https://www.nba.com/stats/player/1630559/boxscores-traditional", "Austin Reaves")</f>
        <v>Austin Reaves</v>
      </c>
      <c r="F193">
        <v>27.8</v>
      </c>
      <c r="G193" s="4">
        <v>13.977</v>
      </c>
      <c r="H193" s="3">
        <v>0.92220000000000002</v>
      </c>
      <c r="I193" s="3">
        <v>0.91149000000000002</v>
      </c>
      <c r="J193" s="3">
        <v>0.89795999999999998</v>
      </c>
      <c r="K193" s="3">
        <v>0.88492999999999999</v>
      </c>
      <c r="L193" s="3">
        <v>0.87075999999999998</v>
      </c>
      <c r="M193" s="3">
        <v>0.85543000000000002</v>
      </c>
      <c r="N193" s="3">
        <v>0.83891000000000004</v>
      </c>
      <c r="O193" s="3">
        <v>0.82121</v>
      </c>
      <c r="P193" s="3">
        <v>0.79954999999999998</v>
      </c>
      <c r="Q193" s="3">
        <v>0.77934999999999999</v>
      </c>
      <c r="R193" s="3">
        <v>0.75804000000000005</v>
      </c>
      <c r="S193" s="3">
        <v>0.73565000000000003</v>
      </c>
      <c r="T193" s="3">
        <v>0.71226</v>
      </c>
      <c r="U193" s="3">
        <v>0.68793000000000004</v>
      </c>
      <c r="V193" s="3">
        <v>0.65910000000000002</v>
      </c>
      <c r="W193" s="3">
        <v>0.63307000000000002</v>
      </c>
      <c r="X193" s="3">
        <v>0.60641999999999996</v>
      </c>
      <c r="Y193" s="3">
        <v>0.57926</v>
      </c>
      <c r="Z193" s="3">
        <v>0.55171999999999999</v>
      </c>
      <c r="AA193" s="3">
        <v>0.52392000000000005</v>
      </c>
      <c r="AB193" s="3">
        <v>0.49601000000000001</v>
      </c>
      <c r="AC193" s="3">
        <v>0.46414</v>
      </c>
      <c r="AD193" s="3">
        <v>0.43643999999999999</v>
      </c>
      <c r="AE193" s="3">
        <v>0.40905000000000002</v>
      </c>
      <c r="AF193" s="3">
        <v>0.38208999999999999</v>
      </c>
      <c r="AG193" s="3">
        <v>0.35569000000000001</v>
      </c>
      <c r="AH193" s="3">
        <v>0.32996999999999999</v>
      </c>
      <c r="AI193" s="3">
        <v>0.30153000000000002</v>
      </c>
      <c r="AJ193" s="3">
        <v>0.27760000000000001</v>
      </c>
      <c r="AK193" s="3">
        <v>0.25463000000000002</v>
      </c>
      <c r="AL193" s="3">
        <v>0.23269999999999999</v>
      </c>
      <c r="AM193" s="3">
        <v>0.21185999999999999</v>
      </c>
      <c r="AN193" s="3">
        <v>0.19214999999999999</v>
      </c>
      <c r="AO193" s="3">
        <v>0.17360999999999999</v>
      </c>
      <c r="AP193" s="3">
        <v>0.15386</v>
      </c>
      <c r="AQ193" s="3">
        <v>0.13786000000000001</v>
      </c>
      <c r="AR193" s="3">
        <v>0.12302</v>
      </c>
      <c r="AS193" s="3">
        <v>0.10935</v>
      </c>
      <c r="AT193" s="3">
        <v>9.6799999999999997E-2</v>
      </c>
      <c r="AU193" s="3">
        <v>8.5339999999999999E-2</v>
      </c>
      <c r="AV193" s="3">
        <v>7.3529999999999998E-2</v>
      </c>
      <c r="AW193" s="3">
        <v>6.4259999999999998E-2</v>
      </c>
      <c r="AX193" s="5">
        <f>P_R[[#This Row],[8+]]-P_R[[#This Row],[9+]]</f>
        <v>1.0709999999999997E-2</v>
      </c>
      <c r="AY193" s="5">
        <f>P_R[[#This Row],[9+]]-P_R[[#This Row],[10+]]</f>
        <v>1.3530000000000042E-2</v>
      </c>
      <c r="AZ193" s="5">
        <f>P_R[[#This Row],[10+]]-P_R[[#This Row],[11+]]</f>
        <v>1.3029999999999986E-2</v>
      </c>
      <c r="BA193" s="5">
        <f>P_R[[#This Row],[11+]]-P_R[[#This Row],[12+]]</f>
        <v>1.4170000000000016E-2</v>
      </c>
      <c r="BB193" s="5">
        <f>P_R[[#This Row],[12+]]-P_R[[#This Row],[13+]]</f>
        <v>1.5329999999999955E-2</v>
      </c>
      <c r="BC193" s="5">
        <f>P_R[[#This Row],[13+]]-P_R[[#This Row],[14+]]</f>
        <v>1.6519999999999979E-2</v>
      </c>
      <c r="BD193" s="5">
        <f>P_R[[#This Row],[14+]]-P_R[[#This Row],[15+]]</f>
        <v>1.7700000000000049E-2</v>
      </c>
      <c r="BE193" s="5">
        <f>P_R[[#This Row],[15+]]-P_R[[#This Row],[16+]]</f>
        <v>2.1660000000000013E-2</v>
      </c>
      <c r="BF193" s="5">
        <f>P_R[[#This Row],[16+]]-P_R[[#This Row],[17+]]</f>
        <v>2.0199999999999996E-2</v>
      </c>
      <c r="BG193" s="5">
        <f>P_R[[#This Row],[17+]]-P_R[[#This Row],[18+]]</f>
        <v>2.130999999999994E-2</v>
      </c>
      <c r="BH193" s="5">
        <f>P_R[[#This Row],[18+]]-P_R[[#This Row],[19+]]</f>
        <v>2.2390000000000021E-2</v>
      </c>
      <c r="BI193" s="5">
        <f>P_R[[#This Row],[19+]]-P_R[[#This Row],[20+]]</f>
        <v>2.3390000000000022E-2</v>
      </c>
      <c r="BJ193" s="5">
        <f>P_R[[#This Row],[20+]]-P_R[[#This Row],[21+]]</f>
        <v>2.4329999999999963E-2</v>
      </c>
      <c r="BK193" s="5">
        <f>P_R[[#This Row],[21+]]-P_R[[#This Row],[22+]]</f>
        <v>2.8830000000000022E-2</v>
      </c>
      <c r="BL193" s="5">
        <f>P_R[[#This Row],[22+]]-P_R[[#This Row],[23+]]</f>
        <v>2.6029999999999998E-2</v>
      </c>
      <c r="BM193" s="5">
        <f>P_R[[#This Row],[23+]]-P_R[[#This Row],[24+]]</f>
        <v>2.6650000000000063E-2</v>
      </c>
      <c r="BN193" s="5">
        <f>P_R[[#This Row],[24+]]-P_R[[#This Row],[25+]]</f>
        <v>2.7159999999999962E-2</v>
      </c>
      <c r="BO193" s="5">
        <f>P_R[[#This Row],[25+]]-P_R[[#This Row],[26+]]</f>
        <v>2.7540000000000009E-2</v>
      </c>
      <c r="BP193" s="5">
        <f>P_R[[#This Row],[26+]]-P_R[[#This Row],[27+]]</f>
        <v>2.7799999999999936E-2</v>
      </c>
      <c r="BQ193" s="5">
        <f>P_R[[#This Row],[27+]]-P_R[[#This Row],[28+]]</f>
        <v>2.7910000000000046E-2</v>
      </c>
      <c r="BR193" s="5">
        <f>P_R[[#This Row],[28+]]-P_R[[#This Row],[29+]]</f>
        <v>3.1870000000000009E-2</v>
      </c>
      <c r="BS193" s="5">
        <f>P_R[[#This Row],[29+]]-P_R[[#This Row],[30+]]</f>
        <v>2.7700000000000002E-2</v>
      </c>
      <c r="BT193" s="5">
        <f>P_R[[#This Row],[30+]]-P_R[[#This Row],[31+]]</f>
        <v>2.738999999999997E-2</v>
      </c>
      <c r="BU193" s="5">
        <f>P_R[[#This Row],[31+]]-P_R[[#This Row],[32+]]</f>
        <v>2.6960000000000039E-2</v>
      </c>
      <c r="BV193" s="5">
        <f>P_R[[#This Row],[32+]]-P_R[[#This Row],[33+]]</f>
        <v>2.6399999999999979E-2</v>
      </c>
      <c r="BW193" s="5">
        <f>P_R[[#This Row],[33+]]-P_R[[#This Row],[34+]]</f>
        <v>2.5720000000000021E-2</v>
      </c>
      <c r="BX193" s="5">
        <f>P_R[[#This Row],[34+]]-P_R[[#This Row],[35+]]</f>
        <v>2.8439999999999965E-2</v>
      </c>
      <c r="BY193" s="5">
        <f>P_R[[#This Row],[35+]]-P_R[[#This Row],[36+]]</f>
        <v>2.3930000000000007E-2</v>
      </c>
      <c r="BZ193" s="5">
        <f>P_R[[#This Row],[36+]]-P_R[[#This Row],[37+]]</f>
        <v>2.296999999999999E-2</v>
      </c>
      <c r="CA193" s="5">
        <f>P_R[[#This Row],[37+]]-P_R[[#This Row],[38+]]</f>
        <v>2.1930000000000033E-2</v>
      </c>
      <c r="CB193" s="5">
        <f>P_R[[#This Row],[38+]]-P_R[[#This Row],[39+]]</f>
        <v>2.0839999999999997E-2</v>
      </c>
      <c r="CC193" s="5">
        <f>P_R[[#This Row],[39+]]-P_R[[#This Row],[40+]]</f>
        <v>1.9710000000000005E-2</v>
      </c>
      <c r="CD193" s="5">
        <f>P_R[[#This Row],[40+]]-P_R[[#This Row],[41+]]</f>
        <v>1.8540000000000001E-2</v>
      </c>
      <c r="CE193" s="5">
        <f>P_R[[#This Row],[41+]]-P_R[[#This Row],[42+]]</f>
        <v>1.974999999999999E-2</v>
      </c>
      <c r="CF193" s="5">
        <f>P_R[[#This Row],[42+]]-P_R[[#This Row],[43+]]</f>
        <v>1.5999999999999986E-2</v>
      </c>
      <c r="CG193" s="5">
        <f>P_R[[#This Row],[43+]]-P_R[[#This Row],[44+]]</f>
        <v>1.4840000000000006E-2</v>
      </c>
      <c r="CH193" s="5">
        <f>P_R[[#This Row],[44+]]-P_R[[#This Row],[45+]]</f>
        <v>1.3670000000000002E-2</v>
      </c>
      <c r="CI193" s="5">
        <f>P_R[[#This Row],[45+]]-P_R[[#This Row],[46+]]</f>
        <v>1.2550000000000006E-2</v>
      </c>
      <c r="CJ193" s="5">
        <f>P_R[[#This Row],[46+]]-P_R[[#This Row],[47+]]</f>
        <v>1.1459999999999998E-2</v>
      </c>
      <c r="CK193" s="5">
        <f>P_R[[#This Row],[47+]]-P_R[[#This Row],[48+]]</f>
        <v>1.1810000000000001E-2</v>
      </c>
      <c r="CL193" s="5">
        <f>P_R[[#This Row],[48+]]-P_R[[#This Row],[49+]]</f>
        <v>9.2700000000000005E-3</v>
      </c>
    </row>
    <row r="194" spans="1:90" x14ac:dyDescent="0.25">
      <c r="A194" s="10">
        <v>22400796</v>
      </c>
      <c r="B194" t="s">
        <v>77</v>
      </c>
      <c r="C194" t="s">
        <v>78</v>
      </c>
      <c r="D194" s="11">
        <v>0.91666666666666663</v>
      </c>
      <c r="E194" s="9" t="str">
        <f>HYPERLINK("https://www.nba.com/stats/player/1630692/boxscores-traditional", "Jordan Goodwin")</f>
        <v>Jordan Goodwin</v>
      </c>
      <c r="F194">
        <v>15.33</v>
      </c>
      <c r="G194" s="4">
        <v>7.4089999999999998</v>
      </c>
      <c r="H194" s="3">
        <v>0.83891000000000004</v>
      </c>
      <c r="I194" s="3">
        <v>0.80234000000000005</v>
      </c>
      <c r="J194" s="3">
        <v>0.76424000000000003</v>
      </c>
      <c r="K194" s="3">
        <v>0.71904000000000001</v>
      </c>
      <c r="L194" s="3">
        <v>0.67364000000000002</v>
      </c>
      <c r="M194" s="3">
        <v>0.62172000000000005</v>
      </c>
      <c r="N194" s="3">
        <v>0.57142000000000004</v>
      </c>
      <c r="O194" s="3">
        <v>0.51595000000000002</v>
      </c>
      <c r="P194" s="3">
        <v>0.46414</v>
      </c>
      <c r="Q194" s="3">
        <v>0.40905000000000002</v>
      </c>
      <c r="R194" s="3">
        <v>0.35942000000000002</v>
      </c>
      <c r="S194" s="3">
        <v>0.30853999999999998</v>
      </c>
      <c r="T194" s="3">
        <v>0.26434999999999997</v>
      </c>
      <c r="U194" s="3">
        <v>0.22065000000000001</v>
      </c>
      <c r="V194" s="3">
        <v>0.18406</v>
      </c>
      <c r="W194" s="3">
        <v>0.14917</v>
      </c>
      <c r="X194" s="3">
        <v>0.121</v>
      </c>
      <c r="Y194" s="3">
        <v>9.5100000000000004E-2</v>
      </c>
      <c r="Z194" s="3">
        <v>7.4929999999999997E-2</v>
      </c>
      <c r="AA194" s="3">
        <v>5.7049999999999997E-2</v>
      </c>
      <c r="AB194" s="3">
        <v>4.3630000000000002E-2</v>
      </c>
      <c r="AC194" s="3">
        <v>3.2160000000000001E-2</v>
      </c>
      <c r="AD194" s="3">
        <v>2.385E-2</v>
      </c>
      <c r="AE194" s="3">
        <v>1.7430000000000001E-2</v>
      </c>
      <c r="AF194" s="3">
        <v>1.222E-2</v>
      </c>
      <c r="AG194" s="3">
        <v>8.6599999999999993E-3</v>
      </c>
      <c r="AH194" s="3">
        <v>5.8700000000000002E-3</v>
      </c>
      <c r="AI194" s="3">
        <v>4.0200000000000001E-3</v>
      </c>
      <c r="AJ194" s="3">
        <v>2.64E-3</v>
      </c>
      <c r="AK194" s="3">
        <v>1.75E-3</v>
      </c>
      <c r="AL194" s="3">
        <v>1.1100000000000001E-3</v>
      </c>
      <c r="AM194" s="3">
        <v>7.1000000000000002E-4</v>
      </c>
      <c r="AN194" s="3">
        <v>4.2999999999999999E-4</v>
      </c>
      <c r="AO194" s="3">
        <v>2.7E-4</v>
      </c>
      <c r="AP194" s="3">
        <v>1.6000000000000001E-4</v>
      </c>
      <c r="AQ194" s="3">
        <v>1E-4</v>
      </c>
      <c r="AR194" s="3">
        <v>5.0000000000000002E-5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5">
        <f>P_R[[#This Row],[8+]]-P_R[[#This Row],[9+]]</f>
        <v>3.6569999999999991E-2</v>
      </c>
      <c r="AY194" s="5">
        <f>P_R[[#This Row],[9+]]-P_R[[#This Row],[10+]]</f>
        <v>3.8100000000000023E-2</v>
      </c>
      <c r="AZ194" s="5">
        <f>P_R[[#This Row],[10+]]-P_R[[#This Row],[11+]]</f>
        <v>4.5200000000000018E-2</v>
      </c>
      <c r="BA194" s="5">
        <f>P_R[[#This Row],[11+]]-P_R[[#This Row],[12+]]</f>
        <v>4.5399999999999996E-2</v>
      </c>
      <c r="BB194" s="5">
        <f>P_R[[#This Row],[12+]]-P_R[[#This Row],[13+]]</f>
        <v>5.1919999999999966E-2</v>
      </c>
      <c r="BC194" s="5">
        <f>P_R[[#This Row],[13+]]-P_R[[#This Row],[14+]]</f>
        <v>5.0300000000000011E-2</v>
      </c>
      <c r="BD194" s="5">
        <f>P_R[[#This Row],[14+]]-P_R[[#This Row],[15+]]</f>
        <v>5.5470000000000019E-2</v>
      </c>
      <c r="BE194" s="5">
        <f>P_R[[#This Row],[15+]]-P_R[[#This Row],[16+]]</f>
        <v>5.1810000000000023E-2</v>
      </c>
      <c r="BF194" s="5">
        <f>P_R[[#This Row],[16+]]-P_R[[#This Row],[17+]]</f>
        <v>5.5089999999999972E-2</v>
      </c>
      <c r="BG194" s="5">
        <f>P_R[[#This Row],[17+]]-P_R[[#This Row],[18+]]</f>
        <v>4.9630000000000007E-2</v>
      </c>
      <c r="BH194" s="5">
        <f>P_R[[#This Row],[18+]]-P_R[[#This Row],[19+]]</f>
        <v>5.0880000000000036E-2</v>
      </c>
      <c r="BI194" s="5">
        <f>P_R[[#This Row],[19+]]-P_R[[#This Row],[20+]]</f>
        <v>4.4190000000000007E-2</v>
      </c>
      <c r="BJ194" s="5">
        <f>P_R[[#This Row],[20+]]-P_R[[#This Row],[21+]]</f>
        <v>4.3699999999999961E-2</v>
      </c>
      <c r="BK194" s="5">
        <f>P_R[[#This Row],[21+]]-P_R[[#This Row],[22+]]</f>
        <v>3.6590000000000011E-2</v>
      </c>
      <c r="BL194" s="5">
        <f>P_R[[#This Row],[22+]]-P_R[[#This Row],[23+]]</f>
        <v>3.4890000000000004E-2</v>
      </c>
      <c r="BM194" s="5">
        <f>P_R[[#This Row],[23+]]-P_R[[#This Row],[24+]]</f>
        <v>2.8170000000000001E-2</v>
      </c>
      <c r="BN194" s="5">
        <f>P_R[[#This Row],[24+]]-P_R[[#This Row],[25+]]</f>
        <v>2.5899999999999992E-2</v>
      </c>
      <c r="BO194" s="5">
        <f>P_R[[#This Row],[25+]]-P_R[[#This Row],[26+]]</f>
        <v>2.0170000000000007E-2</v>
      </c>
      <c r="BP194" s="5">
        <f>P_R[[#This Row],[26+]]-P_R[[#This Row],[27+]]</f>
        <v>1.788E-2</v>
      </c>
      <c r="BQ194" s="5">
        <f>P_R[[#This Row],[27+]]-P_R[[#This Row],[28+]]</f>
        <v>1.3419999999999994E-2</v>
      </c>
      <c r="BR194" s="5">
        <f>P_R[[#This Row],[28+]]-P_R[[#This Row],[29+]]</f>
        <v>1.1470000000000001E-2</v>
      </c>
      <c r="BS194" s="5">
        <f>P_R[[#This Row],[29+]]-P_R[[#This Row],[30+]]</f>
        <v>8.3100000000000014E-3</v>
      </c>
      <c r="BT194" s="5">
        <f>P_R[[#This Row],[30+]]-P_R[[#This Row],[31+]]</f>
        <v>6.4199999999999986E-3</v>
      </c>
      <c r="BU194" s="5">
        <f>P_R[[#This Row],[31+]]-P_R[[#This Row],[32+]]</f>
        <v>5.2100000000000011E-3</v>
      </c>
      <c r="BV194" s="5">
        <f>P_R[[#This Row],[32+]]-P_R[[#This Row],[33+]]</f>
        <v>3.5600000000000007E-3</v>
      </c>
      <c r="BW194" s="5">
        <f>P_R[[#This Row],[33+]]-P_R[[#This Row],[34+]]</f>
        <v>2.7899999999999991E-3</v>
      </c>
      <c r="BX194" s="5">
        <f>P_R[[#This Row],[34+]]-P_R[[#This Row],[35+]]</f>
        <v>1.8500000000000001E-3</v>
      </c>
      <c r="BY194" s="5">
        <f>P_R[[#This Row],[35+]]-P_R[[#This Row],[36+]]</f>
        <v>1.3800000000000002E-3</v>
      </c>
      <c r="BZ194" s="5">
        <f>P_R[[#This Row],[36+]]-P_R[[#This Row],[37+]]</f>
        <v>8.8999999999999995E-4</v>
      </c>
      <c r="CA194" s="5">
        <f>P_R[[#This Row],[37+]]-P_R[[#This Row],[38+]]</f>
        <v>6.3999999999999994E-4</v>
      </c>
      <c r="CB194" s="5">
        <f>P_R[[#This Row],[38+]]-P_R[[#This Row],[39+]]</f>
        <v>4.0000000000000007E-4</v>
      </c>
      <c r="CC194" s="5">
        <f>P_R[[#This Row],[39+]]-P_R[[#This Row],[40+]]</f>
        <v>2.8000000000000003E-4</v>
      </c>
      <c r="CD194" s="5">
        <f>P_R[[#This Row],[40+]]-P_R[[#This Row],[41+]]</f>
        <v>1.5999999999999999E-4</v>
      </c>
      <c r="CE194" s="5">
        <f>P_R[[#This Row],[41+]]-P_R[[#This Row],[42+]]</f>
        <v>1.0999999999999999E-4</v>
      </c>
      <c r="CF194" s="5">
        <f>P_R[[#This Row],[42+]]-P_R[[#This Row],[43+]]</f>
        <v>6.0000000000000008E-5</v>
      </c>
      <c r="CG194" s="5">
        <f>P_R[[#This Row],[43+]]-P_R[[#This Row],[44+]]</f>
        <v>5.0000000000000002E-5</v>
      </c>
      <c r="CH194" s="5">
        <f>P_R[[#This Row],[44+]]-P_R[[#This Row],[45+]]</f>
        <v>5.0000000000000002E-5</v>
      </c>
      <c r="CI194" s="5">
        <f>P_R[[#This Row],[45+]]-P_R[[#This Row],[46+]]</f>
        <v>0</v>
      </c>
      <c r="CJ194" s="5">
        <f>P_R[[#This Row],[46+]]-P_R[[#This Row],[47+]]</f>
        <v>0</v>
      </c>
      <c r="CK194" s="5">
        <f>P_R[[#This Row],[47+]]-P_R[[#This Row],[48+]]</f>
        <v>0</v>
      </c>
      <c r="CL194" s="5">
        <f>P_R[[#This Row],[48+]]-P_R[[#This Row],[49+]]</f>
        <v>0</v>
      </c>
    </row>
    <row r="195" spans="1:90" x14ac:dyDescent="0.25">
      <c r="A195" s="10">
        <v>22400796</v>
      </c>
      <c r="B195" t="s">
        <v>77</v>
      </c>
      <c r="C195" t="s">
        <v>78</v>
      </c>
      <c r="D195" s="11">
        <v>0.91666666666666663</v>
      </c>
      <c r="E195" s="9" t="str">
        <f>HYPERLINK("https://www.nba.com/stats/player/1642261/boxscores-traditional", "Dalton Knecht")</f>
        <v>Dalton Knecht</v>
      </c>
      <c r="F195">
        <v>15.2</v>
      </c>
      <c r="G195" s="4">
        <v>7.6790000000000003</v>
      </c>
      <c r="H195" s="3">
        <v>0.82638999999999996</v>
      </c>
      <c r="I195" s="3">
        <v>0.79103000000000001</v>
      </c>
      <c r="J195" s="3">
        <v>0.75175000000000003</v>
      </c>
      <c r="K195" s="3">
        <v>0.70884000000000003</v>
      </c>
      <c r="L195" s="3">
        <v>0.66276000000000002</v>
      </c>
      <c r="M195" s="3">
        <v>0.61409000000000002</v>
      </c>
      <c r="N195" s="3">
        <v>0.56355999999999995</v>
      </c>
      <c r="O195" s="3">
        <v>0.51197000000000004</v>
      </c>
      <c r="P195" s="3">
        <v>0.46017000000000002</v>
      </c>
      <c r="Q195" s="3">
        <v>0.40905000000000002</v>
      </c>
      <c r="R195" s="3">
        <v>0.35942000000000002</v>
      </c>
      <c r="S195" s="3">
        <v>0.31207000000000001</v>
      </c>
      <c r="T195" s="3">
        <v>0.26434999999999997</v>
      </c>
      <c r="U195" s="3">
        <v>0.22363</v>
      </c>
      <c r="V195" s="3">
        <v>0.18673000000000001</v>
      </c>
      <c r="W195" s="3">
        <v>0.15386</v>
      </c>
      <c r="X195" s="3">
        <v>0.12506999999999999</v>
      </c>
      <c r="Y195" s="3">
        <v>0.10027</v>
      </c>
      <c r="Z195" s="3">
        <v>7.9269999999999993E-2</v>
      </c>
      <c r="AA195" s="3">
        <v>6.1780000000000002E-2</v>
      </c>
      <c r="AB195" s="3">
        <v>4.7460000000000002E-2</v>
      </c>
      <c r="AC195" s="3">
        <v>3.5929999999999997E-2</v>
      </c>
      <c r="AD195" s="3">
        <v>2.6800000000000001E-2</v>
      </c>
      <c r="AE195" s="3">
        <v>1.9699999999999999E-2</v>
      </c>
      <c r="AF195" s="3">
        <v>1.426E-2</v>
      </c>
      <c r="AG195" s="3">
        <v>1.017E-2</v>
      </c>
      <c r="AH195" s="3">
        <v>7.1399999999999996E-3</v>
      </c>
      <c r="AI195" s="3">
        <v>4.9399999999999999E-3</v>
      </c>
      <c r="AJ195" s="3">
        <v>3.3600000000000001E-3</v>
      </c>
      <c r="AK195" s="3">
        <v>2.2599999999999999E-3</v>
      </c>
      <c r="AL195" s="3">
        <v>1.49E-3</v>
      </c>
      <c r="AM195" s="3">
        <v>9.7000000000000005E-4</v>
      </c>
      <c r="AN195" s="3">
        <v>6.2E-4</v>
      </c>
      <c r="AO195" s="3">
        <v>3.8999999999999999E-4</v>
      </c>
      <c r="AP195" s="3">
        <v>2.4000000000000001E-4</v>
      </c>
      <c r="AQ195" s="3">
        <v>1.4999999999999999E-4</v>
      </c>
      <c r="AR195" s="3">
        <v>9.0000000000000006E-5</v>
      </c>
      <c r="AS195" s="3">
        <v>5.0000000000000002E-5</v>
      </c>
      <c r="AT195" s="3">
        <v>0</v>
      </c>
      <c r="AU195" s="3">
        <v>0</v>
      </c>
      <c r="AV195" s="3">
        <v>0</v>
      </c>
      <c r="AW195" s="3">
        <v>0</v>
      </c>
      <c r="AX195" s="5">
        <f>P_R[[#This Row],[8+]]-P_R[[#This Row],[9+]]</f>
        <v>3.5359999999999947E-2</v>
      </c>
      <c r="AY195" s="5">
        <f>P_R[[#This Row],[9+]]-P_R[[#This Row],[10+]]</f>
        <v>3.9279999999999982E-2</v>
      </c>
      <c r="AZ195" s="5">
        <f>P_R[[#This Row],[10+]]-P_R[[#This Row],[11+]]</f>
        <v>4.2910000000000004E-2</v>
      </c>
      <c r="BA195" s="5">
        <f>P_R[[#This Row],[11+]]-P_R[[#This Row],[12+]]</f>
        <v>4.608000000000001E-2</v>
      </c>
      <c r="BB195" s="5">
        <f>P_R[[#This Row],[12+]]-P_R[[#This Row],[13+]]</f>
        <v>4.8669999999999991E-2</v>
      </c>
      <c r="BC195" s="5">
        <f>P_R[[#This Row],[13+]]-P_R[[#This Row],[14+]]</f>
        <v>5.0530000000000075E-2</v>
      </c>
      <c r="BD195" s="5">
        <f>P_R[[#This Row],[14+]]-P_R[[#This Row],[15+]]</f>
        <v>5.1589999999999914E-2</v>
      </c>
      <c r="BE195" s="5">
        <f>P_R[[#This Row],[15+]]-P_R[[#This Row],[16+]]</f>
        <v>5.1800000000000013E-2</v>
      </c>
      <c r="BF195" s="5">
        <f>P_R[[#This Row],[16+]]-P_R[[#This Row],[17+]]</f>
        <v>5.1119999999999999E-2</v>
      </c>
      <c r="BG195" s="5">
        <f>P_R[[#This Row],[17+]]-P_R[[#This Row],[18+]]</f>
        <v>4.9630000000000007E-2</v>
      </c>
      <c r="BH195" s="5">
        <f>P_R[[#This Row],[18+]]-P_R[[#This Row],[19+]]</f>
        <v>4.7350000000000003E-2</v>
      </c>
      <c r="BI195" s="5">
        <f>P_R[[#This Row],[19+]]-P_R[[#This Row],[20+]]</f>
        <v>4.772000000000004E-2</v>
      </c>
      <c r="BJ195" s="5">
        <f>P_R[[#This Row],[20+]]-P_R[[#This Row],[21+]]</f>
        <v>4.0719999999999978E-2</v>
      </c>
      <c r="BK195" s="5">
        <f>P_R[[#This Row],[21+]]-P_R[[#This Row],[22+]]</f>
        <v>3.6899999999999988E-2</v>
      </c>
      <c r="BL195" s="5">
        <f>P_R[[#This Row],[22+]]-P_R[[#This Row],[23+]]</f>
        <v>3.287000000000001E-2</v>
      </c>
      <c r="BM195" s="5">
        <f>P_R[[#This Row],[23+]]-P_R[[#This Row],[24+]]</f>
        <v>2.879000000000001E-2</v>
      </c>
      <c r="BN195" s="5">
        <f>P_R[[#This Row],[24+]]-P_R[[#This Row],[25+]]</f>
        <v>2.4799999999999989E-2</v>
      </c>
      <c r="BO195" s="5">
        <f>P_R[[#This Row],[25+]]-P_R[[#This Row],[26+]]</f>
        <v>2.1000000000000005E-2</v>
      </c>
      <c r="BP195" s="5">
        <f>P_R[[#This Row],[26+]]-P_R[[#This Row],[27+]]</f>
        <v>1.7489999999999992E-2</v>
      </c>
      <c r="BQ195" s="5">
        <f>P_R[[#This Row],[27+]]-P_R[[#This Row],[28+]]</f>
        <v>1.4319999999999999E-2</v>
      </c>
      <c r="BR195" s="5">
        <f>P_R[[#This Row],[28+]]-P_R[[#This Row],[29+]]</f>
        <v>1.1530000000000006E-2</v>
      </c>
      <c r="BS195" s="5">
        <f>P_R[[#This Row],[29+]]-P_R[[#This Row],[30+]]</f>
        <v>9.1299999999999958E-3</v>
      </c>
      <c r="BT195" s="5">
        <f>P_R[[#This Row],[30+]]-P_R[[#This Row],[31+]]</f>
        <v>7.1000000000000021E-3</v>
      </c>
      <c r="BU195" s="5">
        <f>P_R[[#This Row],[31+]]-P_R[[#This Row],[32+]]</f>
        <v>5.4399999999999987E-3</v>
      </c>
      <c r="BV195" s="5">
        <f>P_R[[#This Row],[32+]]-P_R[[#This Row],[33+]]</f>
        <v>4.0899999999999999E-3</v>
      </c>
      <c r="BW195" s="5">
        <f>P_R[[#This Row],[33+]]-P_R[[#This Row],[34+]]</f>
        <v>3.0300000000000006E-3</v>
      </c>
      <c r="BX195" s="5">
        <f>P_R[[#This Row],[34+]]-P_R[[#This Row],[35+]]</f>
        <v>2.1999999999999997E-3</v>
      </c>
      <c r="BY195" s="5">
        <f>P_R[[#This Row],[35+]]-P_R[[#This Row],[36+]]</f>
        <v>1.5799999999999998E-3</v>
      </c>
      <c r="BZ195" s="5">
        <f>P_R[[#This Row],[36+]]-P_R[[#This Row],[37+]]</f>
        <v>1.1000000000000003E-3</v>
      </c>
      <c r="CA195" s="5">
        <f>P_R[[#This Row],[37+]]-P_R[[#This Row],[38+]]</f>
        <v>7.6999999999999985E-4</v>
      </c>
      <c r="CB195" s="5">
        <f>P_R[[#This Row],[38+]]-P_R[[#This Row],[39+]]</f>
        <v>5.1999999999999995E-4</v>
      </c>
      <c r="CC195" s="5">
        <f>P_R[[#This Row],[39+]]-P_R[[#This Row],[40+]]</f>
        <v>3.5000000000000005E-4</v>
      </c>
      <c r="CD195" s="5">
        <f>P_R[[#This Row],[40+]]-P_R[[#This Row],[41+]]</f>
        <v>2.3000000000000001E-4</v>
      </c>
      <c r="CE195" s="5">
        <f>P_R[[#This Row],[41+]]-P_R[[#This Row],[42+]]</f>
        <v>1.4999999999999999E-4</v>
      </c>
      <c r="CF195" s="5">
        <f>P_R[[#This Row],[42+]]-P_R[[#This Row],[43+]]</f>
        <v>9.0000000000000019E-5</v>
      </c>
      <c r="CG195" s="5">
        <f>P_R[[#This Row],[43+]]-P_R[[#This Row],[44+]]</f>
        <v>5.9999999999999981E-5</v>
      </c>
      <c r="CH195" s="5">
        <f>P_R[[#This Row],[44+]]-P_R[[#This Row],[45+]]</f>
        <v>4.0000000000000003E-5</v>
      </c>
      <c r="CI195" s="5">
        <f>P_R[[#This Row],[45+]]-P_R[[#This Row],[46+]]</f>
        <v>5.0000000000000002E-5</v>
      </c>
      <c r="CJ195" s="5">
        <f>P_R[[#This Row],[46+]]-P_R[[#This Row],[47+]]</f>
        <v>0</v>
      </c>
      <c r="CK195" s="5">
        <f>P_R[[#This Row],[47+]]-P_R[[#This Row],[48+]]</f>
        <v>0</v>
      </c>
      <c r="CL195" s="5">
        <f>P_R[[#This Row],[48+]]-P_R[[#This Row],[49+]]</f>
        <v>0</v>
      </c>
    </row>
    <row r="196" spans="1:90" x14ac:dyDescent="0.25">
      <c r="A196" s="10">
        <v>22400796</v>
      </c>
      <c r="B196" t="s">
        <v>77</v>
      </c>
      <c r="C196" t="s">
        <v>78</v>
      </c>
      <c r="D196" s="11">
        <v>0.91666666666666663</v>
      </c>
      <c r="E196" s="9" t="str">
        <f>HYPERLINK("https://www.nba.com/stats/player/1627827/boxscores-traditional", "Dorian Finney-Smith")</f>
        <v>Dorian Finney-Smith</v>
      </c>
      <c r="F196">
        <v>10.8</v>
      </c>
      <c r="G196" s="4">
        <v>3.3109999999999999</v>
      </c>
      <c r="H196" s="3">
        <v>0.80234000000000005</v>
      </c>
      <c r="I196" s="3">
        <v>0.70540000000000003</v>
      </c>
      <c r="J196" s="3">
        <v>0.59482999999999997</v>
      </c>
      <c r="K196" s="3">
        <v>0.47608</v>
      </c>
      <c r="L196" s="3">
        <v>0.35942000000000002</v>
      </c>
      <c r="M196" s="3">
        <v>0.25463000000000002</v>
      </c>
      <c r="N196" s="3">
        <v>0.16602</v>
      </c>
      <c r="O196" s="3">
        <v>0.10204000000000001</v>
      </c>
      <c r="P196" s="3">
        <v>5.8209999999999998E-2</v>
      </c>
      <c r="Q196" s="3">
        <v>3.074E-2</v>
      </c>
      <c r="R196" s="3">
        <v>1.4999999999999999E-2</v>
      </c>
      <c r="S196" s="3">
        <v>6.5700000000000003E-3</v>
      </c>
      <c r="T196" s="3">
        <v>2.7200000000000002E-3</v>
      </c>
      <c r="U196" s="3">
        <v>1.0399999999999999E-3</v>
      </c>
      <c r="V196" s="3">
        <v>3.6000000000000002E-4</v>
      </c>
      <c r="W196" s="3">
        <v>1.2E-4</v>
      </c>
      <c r="X196" s="3">
        <v>3.0000000000000001E-5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5">
        <f>P_R[[#This Row],[8+]]-P_R[[#This Row],[9+]]</f>
        <v>9.6940000000000026E-2</v>
      </c>
      <c r="AY196" s="5">
        <f>P_R[[#This Row],[9+]]-P_R[[#This Row],[10+]]</f>
        <v>0.11057000000000006</v>
      </c>
      <c r="AZ196" s="5">
        <f>P_R[[#This Row],[10+]]-P_R[[#This Row],[11+]]</f>
        <v>0.11874999999999997</v>
      </c>
      <c r="BA196" s="5">
        <f>P_R[[#This Row],[11+]]-P_R[[#This Row],[12+]]</f>
        <v>0.11665999999999999</v>
      </c>
      <c r="BB196" s="5">
        <f>P_R[[#This Row],[12+]]-P_R[[#This Row],[13+]]</f>
        <v>0.10478999999999999</v>
      </c>
      <c r="BC196" s="5">
        <f>P_R[[#This Row],[13+]]-P_R[[#This Row],[14+]]</f>
        <v>8.8610000000000022E-2</v>
      </c>
      <c r="BD196" s="5">
        <f>P_R[[#This Row],[14+]]-P_R[[#This Row],[15+]]</f>
        <v>6.3979999999999995E-2</v>
      </c>
      <c r="BE196" s="5">
        <f>P_R[[#This Row],[15+]]-P_R[[#This Row],[16+]]</f>
        <v>4.3830000000000008E-2</v>
      </c>
      <c r="BF196" s="5">
        <f>P_R[[#This Row],[16+]]-P_R[[#This Row],[17+]]</f>
        <v>2.7469999999999998E-2</v>
      </c>
      <c r="BG196" s="5">
        <f>P_R[[#This Row],[17+]]-P_R[[#This Row],[18+]]</f>
        <v>1.5740000000000001E-2</v>
      </c>
      <c r="BH196" s="5">
        <f>P_R[[#This Row],[18+]]-P_R[[#This Row],[19+]]</f>
        <v>8.43E-3</v>
      </c>
      <c r="BI196" s="5">
        <f>P_R[[#This Row],[19+]]-P_R[[#This Row],[20+]]</f>
        <v>3.8500000000000001E-3</v>
      </c>
      <c r="BJ196" s="5">
        <f>P_R[[#This Row],[20+]]-P_R[[#This Row],[21+]]</f>
        <v>1.6800000000000003E-3</v>
      </c>
      <c r="BK196" s="5">
        <f>P_R[[#This Row],[21+]]-P_R[[#This Row],[22+]]</f>
        <v>6.7999999999999983E-4</v>
      </c>
      <c r="BL196" s="5">
        <f>P_R[[#This Row],[22+]]-P_R[[#This Row],[23+]]</f>
        <v>2.4000000000000003E-4</v>
      </c>
      <c r="BM196" s="5">
        <f>P_R[[#This Row],[23+]]-P_R[[#This Row],[24+]]</f>
        <v>9.0000000000000006E-5</v>
      </c>
      <c r="BN196" s="5">
        <f>P_R[[#This Row],[24+]]-P_R[[#This Row],[25+]]</f>
        <v>3.0000000000000001E-5</v>
      </c>
      <c r="BO196" s="5">
        <f>P_R[[#This Row],[25+]]-P_R[[#This Row],[26+]]</f>
        <v>0</v>
      </c>
      <c r="BP196" s="5">
        <f>P_R[[#This Row],[26+]]-P_R[[#This Row],[27+]]</f>
        <v>0</v>
      </c>
      <c r="BQ196" s="5">
        <f>P_R[[#This Row],[27+]]-P_R[[#This Row],[28+]]</f>
        <v>0</v>
      </c>
      <c r="BR196" s="5">
        <f>P_R[[#This Row],[28+]]-P_R[[#This Row],[29+]]</f>
        <v>0</v>
      </c>
      <c r="BS196" s="5">
        <f>P_R[[#This Row],[29+]]-P_R[[#This Row],[30+]]</f>
        <v>0</v>
      </c>
      <c r="BT196" s="5">
        <f>P_R[[#This Row],[30+]]-P_R[[#This Row],[31+]]</f>
        <v>0</v>
      </c>
      <c r="BU196" s="5">
        <f>P_R[[#This Row],[31+]]-P_R[[#This Row],[32+]]</f>
        <v>0</v>
      </c>
      <c r="BV196" s="5">
        <f>P_R[[#This Row],[32+]]-P_R[[#This Row],[33+]]</f>
        <v>0</v>
      </c>
      <c r="BW196" s="5">
        <f>P_R[[#This Row],[33+]]-P_R[[#This Row],[34+]]</f>
        <v>0</v>
      </c>
      <c r="BX196" s="5">
        <f>P_R[[#This Row],[34+]]-P_R[[#This Row],[35+]]</f>
        <v>0</v>
      </c>
      <c r="BY196" s="5">
        <f>P_R[[#This Row],[35+]]-P_R[[#This Row],[36+]]</f>
        <v>0</v>
      </c>
      <c r="BZ196" s="5">
        <f>P_R[[#This Row],[36+]]-P_R[[#This Row],[37+]]</f>
        <v>0</v>
      </c>
      <c r="CA196" s="5">
        <f>P_R[[#This Row],[37+]]-P_R[[#This Row],[38+]]</f>
        <v>0</v>
      </c>
      <c r="CB196" s="5">
        <f>P_R[[#This Row],[38+]]-P_R[[#This Row],[39+]]</f>
        <v>0</v>
      </c>
      <c r="CC196" s="5">
        <f>P_R[[#This Row],[39+]]-P_R[[#This Row],[40+]]</f>
        <v>0</v>
      </c>
      <c r="CD196" s="5">
        <f>P_R[[#This Row],[40+]]-P_R[[#This Row],[41+]]</f>
        <v>0</v>
      </c>
      <c r="CE196" s="5">
        <f>P_R[[#This Row],[41+]]-P_R[[#This Row],[42+]]</f>
        <v>0</v>
      </c>
      <c r="CF196" s="5">
        <f>P_R[[#This Row],[42+]]-P_R[[#This Row],[43+]]</f>
        <v>0</v>
      </c>
      <c r="CG196" s="5">
        <f>P_R[[#This Row],[43+]]-P_R[[#This Row],[44+]]</f>
        <v>0</v>
      </c>
      <c r="CH196" s="5">
        <f>P_R[[#This Row],[44+]]-P_R[[#This Row],[45+]]</f>
        <v>0</v>
      </c>
      <c r="CI196" s="5">
        <f>P_R[[#This Row],[45+]]-P_R[[#This Row],[46+]]</f>
        <v>0</v>
      </c>
      <c r="CJ196" s="5">
        <f>P_R[[#This Row],[46+]]-P_R[[#This Row],[47+]]</f>
        <v>0</v>
      </c>
      <c r="CK196" s="5">
        <f>P_R[[#This Row],[47+]]-P_R[[#This Row],[48+]]</f>
        <v>0</v>
      </c>
      <c r="CL196" s="5">
        <f>P_R[[#This Row],[48+]]-P_R[[#This Row],[49+]]</f>
        <v>0</v>
      </c>
    </row>
    <row r="197" spans="1:90" x14ac:dyDescent="0.25">
      <c r="A197" s="10">
        <v>22400796</v>
      </c>
      <c r="B197" t="s">
        <v>77</v>
      </c>
      <c r="C197" t="s">
        <v>78</v>
      </c>
      <c r="D197" s="11">
        <v>0.91666666666666663</v>
      </c>
      <c r="E197" s="9" t="str">
        <f>HYPERLINK("https://www.nba.com/stats/player/1629020/boxscores-traditional", "Jarred Vanderbilt")</f>
        <v>Jarred Vanderbilt</v>
      </c>
      <c r="F197">
        <v>9.4</v>
      </c>
      <c r="G197" s="4">
        <v>5.5350000000000001</v>
      </c>
      <c r="H197" s="3">
        <v>0.59870999999999996</v>
      </c>
      <c r="I197" s="3">
        <v>0.52790000000000004</v>
      </c>
      <c r="J197" s="3">
        <v>0.45619999999999999</v>
      </c>
      <c r="K197" s="3">
        <v>0.38590999999999998</v>
      </c>
      <c r="L197" s="3">
        <v>0.31918000000000002</v>
      </c>
      <c r="M197" s="3">
        <v>0.25785000000000002</v>
      </c>
      <c r="N197" s="3">
        <v>0.20327000000000001</v>
      </c>
      <c r="O197" s="3">
        <v>0.15625</v>
      </c>
      <c r="P197" s="3">
        <v>0.11702</v>
      </c>
      <c r="Q197" s="3">
        <v>8.5339999999999999E-2</v>
      </c>
      <c r="R197" s="3">
        <v>6.0569999999999999E-2</v>
      </c>
      <c r="S197" s="3">
        <v>4.1820000000000003E-2</v>
      </c>
      <c r="T197" s="3">
        <v>2.743E-2</v>
      </c>
      <c r="U197" s="3">
        <v>1.7860000000000001E-2</v>
      </c>
      <c r="V197" s="3">
        <v>1.1299999999999999E-2</v>
      </c>
      <c r="W197" s="3">
        <v>6.9499999999999996E-3</v>
      </c>
      <c r="X197" s="3">
        <v>4.15E-3</v>
      </c>
      <c r="Y197" s="3">
        <v>2.3999999999999998E-3</v>
      </c>
      <c r="Z197" s="3">
        <v>1.3500000000000001E-3</v>
      </c>
      <c r="AA197" s="3">
        <v>7.3999999999999999E-4</v>
      </c>
      <c r="AB197" s="3">
        <v>3.8999999999999999E-4</v>
      </c>
      <c r="AC197" s="3">
        <v>2.0000000000000001E-4</v>
      </c>
      <c r="AD197" s="3">
        <v>1E-4</v>
      </c>
      <c r="AE197" s="3">
        <v>5.0000000000000002E-5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5">
        <f>P_R[[#This Row],[8+]]-P_R[[#This Row],[9+]]</f>
        <v>7.0809999999999929E-2</v>
      </c>
      <c r="AY197" s="5">
        <f>P_R[[#This Row],[9+]]-P_R[[#This Row],[10+]]</f>
        <v>7.1700000000000041E-2</v>
      </c>
      <c r="AZ197" s="5">
        <f>P_R[[#This Row],[10+]]-P_R[[#This Row],[11+]]</f>
        <v>7.0290000000000019E-2</v>
      </c>
      <c r="BA197" s="5">
        <f>P_R[[#This Row],[11+]]-P_R[[#This Row],[12+]]</f>
        <v>6.6729999999999956E-2</v>
      </c>
      <c r="BB197" s="5">
        <f>P_R[[#This Row],[12+]]-P_R[[#This Row],[13+]]</f>
        <v>6.1329999999999996E-2</v>
      </c>
      <c r="BC197" s="5">
        <f>P_R[[#This Row],[13+]]-P_R[[#This Row],[14+]]</f>
        <v>5.4580000000000017E-2</v>
      </c>
      <c r="BD197" s="5">
        <f>P_R[[#This Row],[14+]]-P_R[[#This Row],[15+]]</f>
        <v>4.7020000000000006E-2</v>
      </c>
      <c r="BE197" s="5">
        <f>P_R[[#This Row],[15+]]-P_R[[#This Row],[16+]]</f>
        <v>3.9230000000000001E-2</v>
      </c>
      <c r="BF197" s="5">
        <f>P_R[[#This Row],[16+]]-P_R[[#This Row],[17+]]</f>
        <v>3.168E-2</v>
      </c>
      <c r="BG197" s="5">
        <f>P_R[[#This Row],[17+]]-P_R[[#This Row],[18+]]</f>
        <v>2.477E-2</v>
      </c>
      <c r="BH197" s="5">
        <f>P_R[[#This Row],[18+]]-P_R[[#This Row],[19+]]</f>
        <v>1.8749999999999996E-2</v>
      </c>
      <c r="BI197" s="5">
        <f>P_R[[#This Row],[19+]]-P_R[[#This Row],[20+]]</f>
        <v>1.4390000000000003E-2</v>
      </c>
      <c r="BJ197" s="5">
        <f>P_R[[#This Row],[20+]]-P_R[[#This Row],[21+]]</f>
        <v>9.5699999999999986E-3</v>
      </c>
      <c r="BK197" s="5">
        <f>P_R[[#This Row],[21+]]-P_R[[#This Row],[22+]]</f>
        <v>6.5600000000000016E-3</v>
      </c>
      <c r="BL197" s="5">
        <f>P_R[[#This Row],[22+]]-P_R[[#This Row],[23+]]</f>
        <v>4.3499999999999997E-3</v>
      </c>
      <c r="BM197" s="5">
        <f>P_R[[#This Row],[23+]]-P_R[[#This Row],[24+]]</f>
        <v>2.7999999999999995E-3</v>
      </c>
      <c r="BN197" s="5">
        <f>P_R[[#This Row],[24+]]-P_R[[#This Row],[25+]]</f>
        <v>1.7500000000000003E-3</v>
      </c>
      <c r="BO197" s="5">
        <f>P_R[[#This Row],[25+]]-P_R[[#This Row],[26+]]</f>
        <v>1.0499999999999997E-3</v>
      </c>
      <c r="BP197" s="5">
        <f>P_R[[#This Row],[26+]]-P_R[[#This Row],[27+]]</f>
        <v>6.1000000000000008E-4</v>
      </c>
      <c r="BQ197" s="5">
        <f>P_R[[#This Row],[27+]]-P_R[[#This Row],[28+]]</f>
        <v>3.5E-4</v>
      </c>
      <c r="BR197" s="5">
        <f>P_R[[#This Row],[28+]]-P_R[[#This Row],[29+]]</f>
        <v>1.8999999999999998E-4</v>
      </c>
      <c r="BS197" s="5">
        <f>P_R[[#This Row],[29+]]-P_R[[#This Row],[30+]]</f>
        <v>1E-4</v>
      </c>
      <c r="BT197" s="5">
        <f>P_R[[#This Row],[30+]]-P_R[[#This Row],[31+]]</f>
        <v>5.0000000000000002E-5</v>
      </c>
      <c r="BU197" s="5">
        <f>P_R[[#This Row],[31+]]-P_R[[#This Row],[32+]]</f>
        <v>5.0000000000000002E-5</v>
      </c>
      <c r="BV197" s="5">
        <f>P_R[[#This Row],[32+]]-P_R[[#This Row],[33+]]</f>
        <v>0</v>
      </c>
      <c r="BW197" s="5">
        <f>P_R[[#This Row],[33+]]-P_R[[#This Row],[34+]]</f>
        <v>0</v>
      </c>
      <c r="BX197" s="5">
        <f>P_R[[#This Row],[34+]]-P_R[[#This Row],[35+]]</f>
        <v>0</v>
      </c>
      <c r="BY197" s="5">
        <f>P_R[[#This Row],[35+]]-P_R[[#This Row],[36+]]</f>
        <v>0</v>
      </c>
      <c r="BZ197" s="5">
        <f>P_R[[#This Row],[36+]]-P_R[[#This Row],[37+]]</f>
        <v>0</v>
      </c>
      <c r="CA197" s="5">
        <f>P_R[[#This Row],[37+]]-P_R[[#This Row],[38+]]</f>
        <v>0</v>
      </c>
      <c r="CB197" s="5">
        <f>P_R[[#This Row],[38+]]-P_R[[#This Row],[39+]]</f>
        <v>0</v>
      </c>
      <c r="CC197" s="5">
        <f>P_R[[#This Row],[39+]]-P_R[[#This Row],[40+]]</f>
        <v>0</v>
      </c>
      <c r="CD197" s="5">
        <f>P_R[[#This Row],[40+]]-P_R[[#This Row],[41+]]</f>
        <v>0</v>
      </c>
      <c r="CE197" s="5">
        <f>P_R[[#This Row],[41+]]-P_R[[#This Row],[42+]]</f>
        <v>0</v>
      </c>
      <c r="CF197" s="5">
        <f>P_R[[#This Row],[42+]]-P_R[[#This Row],[43+]]</f>
        <v>0</v>
      </c>
      <c r="CG197" s="5">
        <f>P_R[[#This Row],[43+]]-P_R[[#This Row],[44+]]</f>
        <v>0</v>
      </c>
      <c r="CH197" s="5">
        <f>P_R[[#This Row],[44+]]-P_R[[#This Row],[45+]]</f>
        <v>0</v>
      </c>
      <c r="CI197" s="5">
        <f>P_R[[#This Row],[45+]]-P_R[[#This Row],[46+]]</f>
        <v>0</v>
      </c>
      <c r="CJ197" s="5">
        <f>P_R[[#This Row],[46+]]-P_R[[#This Row],[47+]]</f>
        <v>0</v>
      </c>
      <c r="CK197" s="5">
        <f>P_R[[#This Row],[47+]]-P_R[[#This Row],[48+]]</f>
        <v>0</v>
      </c>
      <c r="CL197" s="5">
        <f>P_R[[#This Row],[48+]]-P_R[[#This Row],[49+]]</f>
        <v>0</v>
      </c>
    </row>
    <row r="198" spans="1:90" x14ac:dyDescent="0.25">
      <c r="A198" s="10">
        <v>22400796</v>
      </c>
      <c r="B198" t="s">
        <v>78</v>
      </c>
      <c r="C198" t="s">
        <v>77</v>
      </c>
      <c r="D198" s="11">
        <v>0.91666666666666663</v>
      </c>
      <c r="E198" s="9" t="str">
        <f>HYPERLINK("https://www.nba.com/stats/player/203924/boxscores-traditional", "Jerami Grant")</f>
        <v>Jerami Grant</v>
      </c>
      <c r="F198">
        <v>18.8</v>
      </c>
      <c r="G198" s="4">
        <v>2.4820000000000002</v>
      </c>
      <c r="H198" s="3">
        <v>1</v>
      </c>
      <c r="I198" s="3">
        <v>0.99995999999999996</v>
      </c>
      <c r="J198" s="3">
        <v>0.99980999999999998</v>
      </c>
      <c r="K198" s="3">
        <v>0.99916000000000005</v>
      </c>
      <c r="L198" s="3">
        <v>0.99692999999999998</v>
      </c>
      <c r="M198" s="3">
        <v>0.99036000000000002</v>
      </c>
      <c r="N198" s="3">
        <v>0.97319999999999995</v>
      </c>
      <c r="O198" s="3">
        <v>0.93698999999999999</v>
      </c>
      <c r="P198" s="3">
        <v>0.87075999999999998</v>
      </c>
      <c r="Q198" s="3">
        <v>0.76729999999999998</v>
      </c>
      <c r="R198" s="3">
        <v>0.62551999999999996</v>
      </c>
      <c r="S198" s="3">
        <v>0.46811999999999998</v>
      </c>
      <c r="T198" s="3">
        <v>0.31561</v>
      </c>
      <c r="U198" s="3">
        <v>0.18673000000000001</v>
      </c>
      <c r="V198" s="3">
        <v>9.8530000000000006E-2</v>
      </c>
      <c r="W198" s="3">
        <v>4.5510000000000002E-2</v>
      </c>
      <c r="X198" s="3">
        <v>1.7860000000000001E-2</v>
      </c>
      <c r="Y198" s="3">
        <v>6.2100000000000002E-3</v>
      </c>
      <c r="Z198" s="3">
        <v>1.8699999999999999E-3</v>
      </c>
      <c r="AA198" s="3">
        <v>4.8000000000000001E-4</v>
      </c>
      <c r="AB198" s="3">
        <v>1E-4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5">
        <f>P_R[[#This Row],[8+]]-P_R[[#This Row],[9+]]</f>
        <v>4.0000000000040004E-5</v>
      </c>
      <c r="AY198" s="5">
        <f>P_R[[#This Row],[9+]]-P_R[[#This Row],[10+]]</f>
        <v>1.4999999999998348E-4</v>
      </c>
      <c r="AZ198" s="5">
        <f>P_R[[#This Row],[10+]]-P_R[[#This Row],[11+]]</f>
        <v>6.4999999999992841E-4</v>
      </c>
      <c r="BA198" s="5">
        <f>P_R[[#This Row],[11+]]-P_R[[#This Row],[12+]]</f>
        <v>2.2300000000000653E-3</v>
      </c>
      <c r="BB198" s="5">
        <f>P_R[[#This Row],[12+]]-P_R[[#This Row],[13+]]</f>
        <v>6.5699999999999648E-3</v>
      </c>
      <c r="BC198" s="5">
        <f>P_R[[#This Row],[13+]]-P_R[[#This Row],[14+]]</f>
        <v>1.7160000000000064E-2</v>
      </c>
      <c r="BD198" s="5">
        <f>P_R[[#This Row],[14+]]-P_R[[#This Row],[15+]]</f>
        <v>3.6209999999999964E-2</v>
      </c>
      <c r="BE198" s="5">
        <f>P_R[[#This Row],[15+]]-P_R[[#This Row],[16+]]</f>
        <v>6.6230000000000011E-2</v>
      </c>
      <c r="BF198" s="5">
        <f>P_R[[#This Row],[16+]]-P_R[[#This Row],[17+]]</f>
        <v>0.10346</v>
      </c>
      <c r="BG198" s="5">
        <f>P_R[[#This Row],[17+]]-P_R[[#This Row],[18+]]</f>
        <v>0.14178000000000002</v>
      </c>
      <c r="BH198" s="5">
        <f>P_R[[#This Row],[18+]]-P_R[[#This Row],[19+]]</f>
        <v>0.15739999999999998</v>
      </c>
      <c r="BI198" s="5">
        <f>P_R[[#This Row],[19+]]-P_R[[#This Row],[20+]]</f>
        <v>0.15250999999999998</v>
      </c>
      <c r="BJ198" s="5">
        <f>P_R[[#This Row],[20+]]-P_R[[#This Row],[21+]]</f>
        <v>0.12887999999999999</v>
      </c>
      <c r="BK198" s="5">
        <f>P_R[[#This Row],[21+]]-P_R[[#This Row],[22+]]</f>
        <v>8.8200000000000001E-2</v>
      </c>
      <c r="BL198" s="5">
        <f>P_R[[#This Row],[22+]]-P_R[[#This Row],[23+]]</f>
        <v>5.3020000000000005E-2</v>
      </c>
      <c r="BM198" s="5">
        <f>P_R[[#This Row],[23+]]-P_R[[#This Row],[24+]]</f>
        <v>2.7650000000000001E-2</v>
      </c>
      <c r="BN198" s="5">
        <f>P_R[[#This Row],[24+]]-P_R[[#This Row],[25+]]</f>
        <v>1.1650000000000001E-2</v>
      </c>
      <c r="BO198" s="5">
        <f>P_R[[#This Row],[25+]]-P_R[[#This Row],[26+]]</f>
        <v>4.3400000000000001E-3</v>
      </c>
      <c r="BP198" s="5">
        <f>P_R[[#This Row],[26+]]-P_R[[#This Row],[27+]]</f>
        <v>1.39E-3</v>
      </c>
      <c r="BQ198" s="5">
        <f>P_R[[#This Row],[27+]]-P_R[[#This Row],[28+]]</f>
        <v>3.8000000000000002E-4</v>
      </c>
      <c r="BR198" s="5">
        <f>P_R[[#This Row],[28+]]-P_R[[#This Row],[29+]]</f>
        <v>1E-4</v>
      </c>
      <c r="BS198" s="5">
        <f>P_R[[#This Row],[29+]]-P_R[[#This Row],[30+]]</f>
        <v>0</v>
      </c>
      <c r="BT198" s="5">
        <f>P_R[[#This Row],[30+]]-P_R[[#This Row],[31+]]</f>
        <v>0</v>
      </c>
      <c r="BU198" s="5">
        <f>P_R[[#This Row],[31+]]-P_R[[#This Row],[32+]]</f>
        <v>0</v>
      </c>
      <c r="BV198" s="5">
        <f>P_R[[#This Row],[32+]]-P_R[[#This Row],[33+]]</f>
        <v>0</v>
      </c>
      <c r="BW198" s="5">
        <f>P_R[[#This Row],[33+]]-P_R[[#This Row],[34+]]</f>
        <v>0</v>
      </c>
      <c r="BX198" s="5">
        <f>P_R[[#This Row],[34+]]-P_R[[#This Row],[35+]]</f>
        <v>0</v>
      </c>
      <c r="BY198" s="5">
        <f>P_R[[#This Row],[35+]]-P_R[[#This Row],[36+]]</f>
        <v>0</v>
      </c>
      <c r="BZ198" s="5">
        <f>P_R[[#This Row],[36+]]-P_R[[#This Row],[37+]]</f>
        <v>0</v>
      </c>
      <c r="CA198" s="5">
        <f>P_R[[#This Row],[37+]]-P_R[[#This Row],[38+]]</f>
        <v>0</v>
      </c>
      <c r="CB198" s="5">
        <f>P_R[[#This Row],[38+]]-P_R[[#This Row],[39+]]</f>
        <v>0</v>
      </c>
      <c r="CC198" s="5">
        <f>P_R[[#This Row],[39+]]-P_R[[#This Row],[40+]]</f>
        <v>0</v>
      </c>
      <c r="CD198" s="5">
        <f>P_R[[#This Row],[40+]]-P_R[[#This Row],[41+]]</f>
        <v>0</v>
      </c>
      <c r="CE198" s="5">
        <f>P_R[[#This Row],[41+]]-P_R[[#This Row],[42+]]</f>
        <v>0</v>
      </c>
      <c r="CF198" s="5">
        <f>P_R[[#This Row],[42+]]-P_R[[#This Row],[43+]]</f>
        <v>0</v>
      </c>
      <c r="CG198" s="5">
        <f>P_R[[#This Row],[43+]]-P_R[[#This Row],[44+]]</f>
        <v>0</v>
      </c>
      <c r="CH198" s="5">
        <f>P_R[[#This Row],[44+]]-P_R[[#This Row],[45+]]</f>
        <v>0</v>
      </c>
      <c r="CI198" s="5">
        <f>P_R[[#This Row],[45+]]-P_R[[#This Row],[46+]]</f>
        <v>0</v>
      </c>
      <c r="CJ198" s="5">
        <f>P_R[[#This Row],[46+]]-P_R[[#This Row],[47+]]</f>
        <v>0</v>
      </c>
      <c r="CK198" s="5">
        <f>P_R[[#This Row],[47+]]-P_R[[#This Row],[48+]]</f>
        <v>0</v>
      </c>
      <c r="CL198" s="5">
        <f>P_R[[#This Row],[48+]]-P_R[[#This Row],[49+]]</f>
        <v>0</v>
      </c>
    </row>
    <row r="199" spans="1:90" x14ac:dyDescent="0.25">
      <c r="A199" s="10">
        <v>22400796</v>
      </c>
      <c r="B199" t="s">
        <v>78</v>
      </c>
      <c r="C199" t="s">
        <v>77</v>
      </c>
      <c r="D199" s="11">
        <v>0.91666666666666663</v>
      </c>
      <c r="E199" s="9" t="str">
        <f>HYPERLINK("https://www.nba.com/stats/player/1629014/boxscores-traditional", "Anfernee Simons")</f>
        <v>Anfernee Simons</v>
      </c>
      <c r="F199">
        <v>25.4</v>
      </c>
      <c r="G199" s="4">
        <v>5.0830000000000002</v>
      </c>
      <c r="H199" s="3">
        <v>0.99968999999999997</v>
      </c>
      <c r="I199" s="3">
        <v>0.99938000000000005</v>
      </c>
      <c r="J199" s="3">
        <v>0.99878</v>
      </c>
      <c r="K199" s="3">
        <v>0.99766999999999995</v>
      </c>
      <c r="L199" s="3">
        <v>0.99585000000000001</v>
      </c>
      <c r="M199" s="3">
        <v>0.99265999999999999</v>
      </c>
      <c r="N199" s="3">
        <v>0.98745000000000005</v>
      </c>
      <c r="O199" s="3">
        <v>0.97982000000000002</v>
      </c>
      <c r="P199" s="3">
        <v>0.96784000000000003</v>
      </c>
      <c r="Q199" s="3">
        <v>0.95052999999999999</v>
      </c>
      <c r="R199" s="3">
        <v>0.92784999999999995</v>
      </c>
      <c r="S199" s="3">
        <v>0.89617000000000002</v>
      </c>
      <c r="T199" s="3">
        <v>0.85543000000000002</v>
      </c>
      <c r="U199" s="3">
        <v>0.80784999999999996</v>
      </c>
      <c r="V199" s="3">
        <v>0.74856999999999996</v>
      </c>
      <c r="W199" s="3">
        <v>0.68081999999999998</v>
      </c>
      <c r="X199" s="3">
        <v>0.61026000000000002</v>
      </c>
      <c r="Y199" s="3">
        <v>0.53188000000000002</v>
      </c>
      <c r="Z199" s="3">
        <v>0.45223999999999998</v>
      </c>
      <c r="AA199" s="3">
        <v>0.37828000000000001</v>
      </c>
      <c r="AB199" s="3">
        <v>0.30503000000000002</v>
      </c>
      <c r="AC199" s="3">
        <v>0.23885000000000001</v>
      </c>
      <c r="AD199" s="3">
        <v>0.18406</v>
      </c>
      <c r="AE199" s="3">
        <v>0.13567000000000001</v>
      </c>
      <c r="AF199" s="3">
        <v>9.6799999999999997E-2</v>
      </c>
      <c r="AG199" s="3">
        <v>6.6809999999999994E-2</v>
      </c>
      <c r="AH199" s="3">
        <v>4.5510000000000002E-2</v>
      </c>
      <c r="AI199" s="3">
        <v>2.938E-2</v>
      </c>
      <c r="AJ199" s="3">
        <v>1.831E-2</v>
      </c>
      <c r="AK199" s="3">
        <v>1.1299999999999999E-2</v>
      </c>
      <c r="AL199" s="3">
        <v>6.5700000000000003E-3</v>
      </c>
      <c r="AM199" s="3">
        <v>3.6800000000000001E-3</v>
      </c>
      <c r="AN199" s="3">
        <v>2.0500000000000002E-3</v>
      </c>
      <c r="AO199" s="3">
        <v>1.07E-3</v>
      </c>
      <c r="AP199" s="3">
        <v>5.4000000000000001E-4</v>
      </c>
      <c r="AQ199" s="3">
        <v>2.7E-4</v>
      </c>
      <c r="AR199" s="3">
        <v>1.2999999999999999E-4</v>
      </c>
      <c r="AS199" s="3">
        <v>6.0000000000000002E-5</v>
      </c>
      <c r="AT199" s="3">
        <v>0</v>
      </c>
      <c r="AU199" s="3">
        <v>0</v>
      </c>
      <c r="AV199" s="3">
        <v>0</v>
      </c>
      <c r="AW199" s="3">
        <v>0</v>
      </c>
      <c r="AX199" s="5">
        <f>P_R[[#This Row],[8+]]-P_R[[#This Row],[9+]]</f>
        <v>3.0999999999992145E-4</v>
      </c>
      <c r="AY199" s="5">
        <f>P_R[[#This Row],[9+]]-P_R[[#This Row],[10+]]</f>
        <v>6.0000000000004494E-4</v>
      </c>
      <c r="AZ199" s="5">
        <f>P_R[[#This Row],[10+]]-P_R[[#This Row],[11+]]</f>
        <v>1.1100000000000554E-3</v>
      </c>
      <c r="BA199" s="5">
        <f>P_R[[#This Row],[11+]]-P_R[[#This Row],[12+]]</f>
        <v>1.8199999999999328E-3</v>
      </c>
      <c r="BB199" s="5">
        <f>P_R[[#This Row],[12+]]-P_R[[#This Row],[13+]]</f>
        <v>3.1900000000000261E-3</v>
      </c>
      <c r="BC199" s="5">
        <f>P_R[[#This Row],[13+]]-P_R[[#This Row],[14+]]</f>
        <v>5.2099999999999369E-3</v>
      </c>
      <c r="BD199" s="5">
        <f>P_R[[#This Row],[14+]]-P_R[[#This Row],[15+]]</f>
        <v>7.6300000000000257E-3</v>
      </c>
      <c r="BE199" s="5">
        <f>P_R[[#This Row],[15+]]-P_R[[#This Row],[16+]]</f>
        <v>1.1979999999999991E-2</v>
      </c>
      <c r="BF199" s="5">
        <f>P_R[[#This Row],[16+]]-P_R[[#This Row],[17+]]</f>
        <v>1.7310000000000048E-2</v>
      </c>
      <c r="BG199" s="5">
        <f>P_R[[#This Row],[17+]]-P_R[[#This Row],[18+]]</f>
        <v>2.2680000000000033E-2</v>
      </c>
      <c r="BH199" s="5">
        <f>P_R[[#This Row],[18+]]-P_R[[#This Row],[19+]]</f>
        <v>3.167999999999993E-2</v>
      </c>
      <c r="BI199" s="5">
        <f>P_R[[#This Row],[19+]]-P_R[[#This Row],[20+]]</f>
        <v>4.0739999999999998E-2</v>
      </c>
      <c r="BJ199" s="5">
        <f>P_R[[#This Row],[20+]]-P_R[[#This Row],[21+]]</f>
        <v>4.7580000000000067E-2</v>
      </c>
      <c r="BK199" s="5">
        <f>P_R[[#This Row],[21+]]-P_R[[#This Row],[22+]]</f>
        <v>5.9279999999999999E-2</v>
      </c>
      <c r="BL199" s="5">
        <f>P_R[[#This Row],[22+]]-P_R[[#This Row],[23+]]</f>
        <v>6.7749999999999977E-2</v>
      </c>
      <c r="BM199" s="5">
        <f>P_R[[#This Row],[23+]]-P_R[[#This Row],[24+]]</f>
        <v>7.0559999999999956E-2</v>
      </c>
      <c r="BN199" s="5">
        <f>P_R[[#This Row],[24+]]-P_R[[#This Row],[25+]]</f>
        <v>7.8380000000000005E-2</v>
      </c>
      <c r="BO199" s="5">
        <f>P_R[[#This Row],[25+]]-P_R[[#This Row],[26+]]</f>
        <v>7.9640000000000044E-2</v>
      </c>
      <c r="BP199" s="5">
        <f>P_R[[#This Row],[26+]]-P_R[[#This Row],[27+]]</f>
        <v>7.395999999999997E-2</v>
      </c>
      <c r="BQ199" s="5">
        <f>P_R[[#This Row],[27+]]-P_R[[#This Row],[28+]]</f>
        <v>7.3249999999999982E-2</v>
      </c>
      <c r="BR199" s="5">
        <f>P_R[[#This Row],[28+]]-P_R[[#This Row],[29+]]</f>
        <v>6.6180000000000017E-2</v>
      </c>
      <c r="BS199" s="5">
        <f>P_R[[#This Row],[29+]]-P_R[[#This Row],[30+]]</f>
        <v>5.4790000000000005E-2</v>
      </c>
      <c r="BT199" s="5">
        <f>P_R[[#This Row],[30+]]-P_R[[#This Row],[31+]]</f>
        <v>4.8389999999999989E-2</v>
      </c>
      <c r="BU199" s="5">
        <f>P_R[[#This Row],[31+]]-P_R[[#This Row],[32+]]</f>
        <v>3.8870000000000016E-2</v>
      </c>
      <c r="BV199" s="5">
        <f>P_R[[#This Row],[32+]]-P_R[[#This Row],[33+]]</f>
        <v>2.9990000000000003E-2</v>
      </c>
      <c r="BW199" s="5">
        <f>P_R[[#This Row],[33+]]-P_R[[#This Row],[34+]]</f>
        <v>2.1299999999999993E-2</v>
      </c>
      <c r="BX199" s="5">
        <f>P_R[[#This Row],[34+]]-P_R[[#This Row],[35+]]</f>
        <v>1.6130000000000002E-2</v>
      </c>
      <c r="BY199" s="5">
        <f>P_R[[#This Row],[35+]]-P_R[[#This Row],[36+]]</f>
        <v>1.107E-2</v>
      </c>
      <c r="BZ199" s="5">
        <f>P_R[[#This Row],[36+]]-P_R[[#This Row],[37+]]</f>
        <v>7.0100000000000006E-3</v>
      </c>
      <c r="CA199" s="5">
        <f>P_R[[#This Row],[37+]]-P_R[[#This Row],[38+]]</f>
        <v>4.729999999999999E-3</v>
      </c>
      <c r="CB199" s="5">
        <f>P_R[[#This Row],[38+]]-P_R[[#This Row],[39+]]</f>
        <v>2.8900000000000002E-3</v>
      </c>
      <c r="CC199" s="5">
        <f>P_R[[#This Row],[39+]]-P_R[[#This Row],[40+]]</f>
        <v>1.6299999999999999E-3</v>
      </c>
      <c r="CD199" s="5">
        <f>P_R[[#This Row],[40+]]-P_R[[#This Row],[41+]]</f>
        <v>9.8000000000000019E-4</v>
      </c>
      <c r="CE199" s="5">
        <f>P_R[[#This Row],[41+]]-P_R[[#This Row],[42+]]</f>
        <v>5.2999999999999998E-4</v>
      </c>
      <c r="CF199" s="5">
        <f>P_R[[#This Row],[42+]]-P_R[[#This Row],[43+]]</f>
        <v>2.7E-4</v>
      </c>
      <c r="CG199" s="5">
        <f>P_R[[#This Row],[43+]]-P_R[[#This Row],[44+]]</f>
        <v>1.4000000000000001E-4</v>
      </c>
      <c r="CH199" s="5">
        <f>P_R[[#This Row],[44+]]-P_R[[#This Row],[45+]]</f>
        <v>6.9999999999999994E-5</v>
      </c>
      <c r="CI199" s="5">
        <f>P_R[[#This Row],[45+]]-P_R[[#This Row],[46+]]</f>
        <v>6.0000000000000002E-5</v>
      </c>
      <c r="CJ199" s="5">
        <f>P_R[[#This Row],[46+]]-P_R[[#This Row],[47+]]</f>
        <v>0</v>
      </c>
      <c r="CK199" s="5">
        <f>P_R[[#This Row],[47+]]-P_R[[#This Row],[48+]]</f>
        <v>0</v>
      </c>
      <c r="CL199" s="5">
        <f>P_R[[#This Row],[48+]]-P_R[[#This Row],[49+]]</f>
        <v>0</v>
      </c>
    </row>
    <row r="200" spans="1:90" x14ac:dyDescent="0.25">
      <c r="A200" s="10">
        <v>22400796</v>
      </c>
      <c r="B200" t="s">
        <v>78</v>
      </c>
      <c r="C200" t="s">
        <v>77</v>
      </c>
      <c r="D200" s="11">
        <v>0.91666666666666663</v>
      </c>
      <c r="E200" s="9" t="str">
        <f>HYPERLINK("https://www.nba.com/stats/player/1641739/boxscores-traditional", "Toumani Camara")</f>
        <v>Toumani Camara</v>
      </c>
      <c r="F200">
        <v>16</v>
      </c>
      <c r="G200" s="4">
        <v>2.7570000000000001</v>
      </c>
      <c r="H200" s="3">
        <v>0.99812999999999996</v>
      </c>
      <c r="I200" s="3">
        <v>0.99446000000000001</v>
      </c>
      <c r="J200" s="3">
        <v>0.98536999999999997</v>
      </c>
      <c r="K200" s="3">
        <v>0.96484999999999999</v>
      </c>
      <c r="L200" s="3">
        <v>0.92647000000000002</v>
      </c>
      <c r="M200" s="3">
        <v>0.86214000000000002</v>
      </c>
      <c r="N200" s="3">
        <v>0.76729999999999998</v>
      </c>
      <c r="O200" s="3">
        <v>0.64058000000000004</v>
      </c>
      <c r="P200" s="3">
        <v>0.5</v>
      </c>
      <c r="Q200" s="3">
        <v>0.35942000000000002</v>
      </c>
      <c r="R200" s="3">
        <v>0.23269999999999999</v>
      </c>
      <c r="S200" s="3">
        <v>0.13786000000000001</v>
      </c>
      <c r="T200" s="3">
        <v>7.3529999999999998E-2</v>
      </c>
      <c r="U200" s="3">
        <v>3.5150000000000001E-2</v>
      </c>
      <c r="V200" s="3">
        <v>1.4630000000000001E-2</v>
      </c>
      <c r="W200" s="3">
        <v>5.5399999999999998E-3</v>
      </c>
      <c r="X200" s="3">
        <v>1.8699999999999999E-3</v>
      </c>
      <c r="Y200" s="3">
        <v>5.5999999999999995E-4</v>
      </c>
      <c r="Z200" s="3">
        <v>1.3999999999999999E-4</v>
      </c>
      <c r="AA200" s="3">
        <v>3.0000000000000001E-5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5">
        <f>P_R[[#This Row],[8+]]-P_R[[#This Row],[9+]]</f>
        <v>3.6699999999999511E-3</v>
      </c>
      <c r="AY200" s="5">
        <f>P_R[[#This Row],[9+]]-P_R[[#This Row],[10+]]</f>
        <v>9.0900000000000425E-3</v>
      </c>
      <c r="AZ200" s="5">
        <f>P_R[[#This Row],[10+]]-P_R[[#This Row],[11+]]</f>
        <v>2.0519999999999983E-2</v>
      </c>
      <c r="BA200" s="5">
        <f>P_R[[#This Row],[11+]]-P_R[[#This Row],[12+]]</f>
        <v>3.837999999999997E-2</v>
      </c>
      <c r="BB200" s="5">
        <f>P_R[[#This Row],[12+]]-P_R[[#This Row],[13+]]</f>
        <v>6.4329999999999998E-2</v>
      </c>
      <c r="BC200" s="5">
        <f>P_R[[#This Row],[13+]]-P_R[[#This Row],[14+]]</f>
        <v>9.4840000000000035E-2</v>
      </c>
      <c r="BD200" s="5">
        <f>P_R[[#This Row],[14+]]-P_R[[#This Row],[15+]]</f>
        <v>0.12671999999999994</v>
      </c>
      <c r="BE200" s="5">
        <f>P_R[[#This Row],[15+]]-P_R[[#This Row],[16+]]</f>
        <v>0.14058000000000004</v>
      </c>
      <c r="BF200" s="5">
        <f>P_R[[#This Row],[16+]]-P_R[[#This Row],[17+]]</f>
        <v>0.14057999999999998</v>
      </c>
      <c r="BG200" s="5">
        <f>P_R[[#This Row],[17+]]-P_R[[#This Row],[18+]]</f>
        <v>0.12672000000000003</v>
      </c>
      <c r="BH200" s="5">
        <f>P_R[[#This Row],[18+]]-P_R[[#This Row],[19+]]</f>
        <v>9.483999999999998E-2</v>
      </c>
      <c r="BI200" s="5">
        <f>P_R[[#This Row],[19+]]-P_R[[#This Row],[20+]]</f>
        <v>6.4330000000000012E-2</v>
      </c>
      <c r="BJ200" s="5">
        <f>P_R[[#This Row],[20+]]-P_R[[#This Row],[21+]]</f>
        <v>3.8379999999999997E-2</v>
      </c>
      <c r="BK200" s="5">
        <f>P_R[[#This Row],[21+]]-P_R[[#This Row],[22+]]</f>
        <v>2.052E-2</v>
      </c>
      <c r="BL200" s="5">
        <f>P_R[[#This Row],[22+]]-P_R[[#This Row],[23+]]</f>
        <v>9.0900000000000009E-3</v>
      </c>
      <c r="BM200" s="5">
        <f>P_R[[#This Row],[23+]]-P_R[[#This Row],[24+]]</f>
        <v>3.6699999999999997E-3</v>
      </c>
      <c r="BN200" s="5">
        <f>P_R[[#This Row],[24+]]-P_R[[#This Row],[25+]]</f>
        <v>1.31E-3</v>
      </c>
      <c r="BO200" s="5">
        <f>P_R[[#This Row],[25+]]-P_R[[#This Row],[26+]]</f>
        <v>4.1999999999999996E-4</v>
      </c>
      <c r="BP200" s="5">
        <f>P_R[[#This Row],[26+]]-P_R[[#This Row],[27+]]</f>
        <v>1.0999999999999999E-4</v>
      </c>
      <c r="BQ200" s="5">
        <f>P_R[[#This Row],[27+]]-P_R[[#This Row],[28+]]</f>
        <v>3.0000000000000001E-5</v>
      </c>
      <c r="BR200" s="5">
        <f>P_R[[#This Row],[28+]]-P_R[[#This Row],[29+]]</f>
        <v>0</v>
      </c>
      <c r="BS200" s="5">
        <f>P_R[[#This Row],[29+]]-P_R[[#This Row],[30+]]</f>
        <v>0</v>
      </c>
      <c r="BT200" s="5">
        <f>P_R[[#This Row],[30+]]-P_R[[#This Row],[31+]]</f>
        <v>0</v>
      </c>
      <c r="BU200" s="5">
        <f>P_R[[#This Row],[31+]]-P_R[[#This Row],[32+]]</f>
        <v>0</v>
      </c>
      <c r="BV200" s="5">
        <f>P_R[[#This Row],[32+]]-P_R[[#This Row],[33+]]</f>
        <v>0</v>
      </c>
      <c r="BW200" s="5">
        <f>P_R[[#This Row],[33+]]-P_R[[#This Row],[34+]]</f>
        <v>0</v>
      </c>
      <c r="BX200" s="5">
        <f>P_R[[#This Row],[34+]]-P_R[[#This Row],[35+]]</f>
        <v>0</v>
      </c>
      <c r="BY200" s="5">
        <f>P_R[[#This Row],[35+]]-P_R[[#This Row],[36+]]</f>
        <v>0</v>
      </c>
      <c r="BZ200" s="5">
        <f>P_R[[#This Row],[36+]]-P_R[[#This Row],[37+]]</f>
        <v>0</v>
      </c>
      <c r="CA200" s="5">
        <f>P_R[[#This Row],[37+]]-P_R[[#This Row],[38+]]</f>
        <v>0</v>
      </c>
      <c r="CB200" s="5">
        <f>P_R[[#This Row],[38+]]-P_R[[#This Row],[39+]]</f>
        <v>0</v>
      </c>
      <c r="CC200" s="5">
        <f>P_R[[#This Row],[39+]]-P_R[[#This Row],[40+]]</f>
        <v>0</v>
      </c>
      <c r="CD200" s="5">
        <f>P_R[[#This Row],[40+]]-P_R[[#This Row],[41+]]</f>
        <v>0</v>
      </c>
      <c r="CE200" s="5">
        <f>P_R[[#This Row],[41+]]-P_R[[#This Row],[42+]]</f>
        <v>0</v>
      </c>
      <c r="CF200" s="5">
        <f>P_R[[#This Row],[42+]]-P_R[[#This Row],[43+]]</f>
        <v>0</v>
      </c>
      <c r="CG200" s="5">
        <f>P_R[[#This Row],[43+]]-P_R[[#This Row],[44+]]</f>
        <v>0</v>
      </c>
      <c r="CH200" s="5">
        <f>P_R[[#This Row],[44+]]-P_R[[#This Row],[45+]]</f>
        <v>0</v>
      </c>
      <c r="CI200" s="5">
        <f>P_R[[#This Row],[45+]]-P_R[[#This Row],[46+]]</f>
        <v>0</v>
      </c>
      <c r="CJ200" s="5">
        <f>P_R[[#This Row],[46+]]-P_R[[#This Row],[47+]]</f>
        <v>0</v>
      </c>
      <c r="CK200" s="5">
        <f>P_R[[#This Row],[47+]]-P_R[[#This Row],[48+]]</f>
        <v>0</v>
      </c>
      <c r="CL200" s="5">
        <f>P_R[[#This Row],[48+]]-P_R[[#This Row],[49+]]</f>
        <v>0</v>
      </c>
    </row>
    <row r="201" spans="1:90" x14ac:dyDescent="0.25">
      <c r="A201" s="10">
        <v>22400796</v>
      </c>
      <c r="B201" t="s">
        <v>78</v>
      </c>
      <c r="C201" t="s">
        <v>77</v>
      </c>
      <c r="D201" s="11">
        <v>0.91666666666666663</v>
      </c>
      <c r="E201" s="9" t="str">
        <f>HYPERLINK("https://www.nba.com/stats/player/1631101/boxscores-traditional", "Shaedon Sharpe")</f>
        <v>Shaedon Sharpe</v>
      </c>
      <c r="F201">
        <v>19.600000000000001</v>
      </c>
      <c r="G201" s="4">
        <v>4.758</v>
      </c>
      <c r="H201" s="3">
        <v>0.99265999999999999</v>
      </c>
      <c r="I201" s="3">
        <v>0.98712999999999995</v>
      </c>
      <c r="J201" s="3">
        <v>0.97831000000000001</v>
      </c>
      <c r="K201" s="3">
        <v>0.96484999999999999</v>
      </c>
      <c r="L201" s="3">
        <v>0.94520000000000004</v>
      </c>
      <c r="M201" s="3">
        <v>0.91774</v>
      </c>
      <c r="N201" s="3">
        <v>0.88100000000000001</v>
      </c>
      <c r="O201" s="3">
        <v>0.83398000000000005</v>
      </c>
      <c r="P201" s="3">
        <v>0.77637</v>
      </c>
      <c r="Q201" s="3">
        <v>0.70884000000000003</v>
      </c>
      <c r="R201" s="3">
        <v>0.63307000000000002</v>
      </c>
      <c r="S201" s="3">
        <v>0.55171999999999999</v>
      </c>
      <c r="T201" s="3">
        <v>0.46811999999999998</v>
      </c>
      <c r="U201" s="3">
        <v>0.38590999999999998</v>
      </c>
      <c r="V201" s="3">
        <v>0.30853999999999998</v>
      </c>
      <c r="W201" s="3">
        <v>0.23885000000000001</v>
      </c>
      <c r="X201" s="3">
        <v>0.17879</v>
      </c>
      <c r="Y201" s="3">
        <v>0.12923999999999999</v>
      </c>
      <c r="Z201" s="3">
        <v>8.8510000000000005E-2</v>
      </c>
      <c r="AA201" s="3">
        <v>5.9380000000000002E-2</v>
      </c>
      <c r="AB201" s="3">
        <v>3.8359999999999998E-2</v>
      </c>
      <c r="AC201" s="3">
        <v>2.385E-2</v>
      </c>
      <c r="AD201" s="3">
        <v>1.426E-2</v>
      </c>
      <c r="AE201" s="3">
        <v>8.2000000000000007E-3</v>
      </c>
      <c r="AF201" s="3">
        <v>4.5300000000000002E-3</v>
      </c>
      <c r="AG201" s="3">
        <v>2.3999999999999998E-3</v>
      </c>
      <c r="AH201" s="3">
        <v>1.2199999999999999E-3</v>
      </c>
      <c r="AI201" s="3">
        <v>5.9999999999999995E-4</v>
      </c>
      <c r="AJ201" s="3">
        <v>2.7999999999999998E-4</v>
      </c>
      <c r="AK201" s="3">
        <v>1.2999999999999999E-4</v>
      </c>
      <c r="AL201" s="3">
        <v>5.0000000000000002E-5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f>P_R[[#This Row],[8+]]-P_R[[#This Row],[9+]]</f>
        <v>5.5300000000000349E-3</v>
      </c>
      <c r="AY201" s="5">
        <f>P_R[[#This Row],[9+]]-P_R[[#This Row],[10+]]</f>
        <v>8.819999999999939E-3</v>
      </c>
      <c r="AZ201" s="5">
        <f>P_R[[#This Row],[10+]]-P_R[[#This Row],[11+]]</f>
        <v>1.3460000000000027E-2</v>
      </c>
      <c r="BA201" s="5">
        <f>P_R[[#This Row],[11+]]-P_R[[#This Row],[12+]]</f>
        <v>1.9649999999999945E-2</v>
      </c>
      <c r="BB201" s="5">
        <f>P_R[[#This Row],[12+]]-P_R[[#This Row],[13+]]</f>
        <v>2.746000000000004E-2</v>
      </c>
      <c r="BC201" s="5">
        <f>P_R[[#This Row],[13+]]-P_R[[#This Row],[14+]]</f>
        <v>3.6739999999999995E-2</v>
      </c>
      <c r="BD201" s="5">
        <f>P_R[[#This Row],[14+]]-P_R[[#This Row],[15+]]</f>
        <v>4.7019999999999951E-2</v>
      </c>
      <c r="BE201" s="5">
        <f>P_R[[#This Row],[15+]]-P_R[[#This Row],[16+]]</f>
        <v>5.761000000000005E-2</v>
      </c>
      <c r="BF201" s="5">
        <f>P_R[[#This Row],[16+]]-P_R[[#This Row],[17+]]</f>
        <v>6.7529999999999979E-2</v>
      </c>
      <c r="BG201" s="5">
        <f>P_R[[#This Row],[17+]]-P_R[[#This Row],[18+]]</f>
        <v>7.5770000000000004E-2</v>
      </c>
      <c r="BH201" s="5">
        <f>P_R[[#This Row],[18+]]-P_R[[#This Row],[19+]]</f>
        <v>8.1350000000000033E-2</v>
      </c>
      <c r="BI201" s="5">
        <f>P_R[[#This Row],[19+]]-P_R[[#This Row],[20+]]</f>
        <v>8.3600000000000008E-2</v>
      </c>
      <c r="BJ201" s="5">
        <f>P_R[[#This Row],[20+]]-P_R[[#This Row],[21+]]</f>
        <v>8.2210000000000005E-2</v>
      </c>
      <c r="BK201" s="5">
        <f>P_R[[#This Row],[21+]]-P_R[[#This Row],[22+]]</f>
        <v>7.7369999999999994E-2</v>
      </c>
      <c r="BL201" s="5">
        <f>P_R[[#This Row],[22+]]-P_R[[#This Row],[23+]]</f>
        <v>6.9689999999999974E-2</v>
      </c>
      <c r="BM201" s="5">
        <f>P_R[[#This Row],[23+]]-P_R[[#This Row],[24+]]</f>
        <v>6.0060000000000002E-2</v>
      </c>
      <c r="BN201" s="5">
        <f>P_R[[#This Row],[24+]]-P_R[[#This Row],[25+]]</f>
        <v>4.9550000000000011E-2</v>
      </c>
      <c r="BO201" s="5">
        <f>P_R[[#This Row],[25+]]-P_R[[#This Row],[26+]]</f>
        <v>4.0729999999999988E-2</v>
      </c>
      <c r="BP201" s="5">
        <f>P_R[[#This Row],[26+]]-P_R[[#This Row],[27+]]</f>
        <v>2.9130000000000003E-2</v>
      </c>
      <c r="BQ201" s="5">
        <f>P_R[[#This Row],[27+]]-P_R[[#This Row],[28+]]</f>
        <v>2.1020000000000004E-2</v>
      </c>
      <c r="BR201" s="5">
        <f>P_R[[#This Row],[28+]]-P_R[[#This Row],[29+]]</f>
        <v>1.4509999999999999E-2</v>
      </c>
      <c r="BS201" s="5">
        <f>P_R[[#This Row],[29+]]-P_R[[#This Row],[30+]]</f>
        <v>9.5899999999999996E-3</v>
      </c>
      <c r="BT201" s="5">
        <f>P_R[[#This Row],[30+]]-P_R[[#This Row],[31+]]</f>
        <v>6.0599999999999994E-3</v>
      </c>
      <c r="BU201" s="5">
        <f>P_R[[#This Row],[31+]]-P_R[[#This Row],[32+]]</f>
        <v>3.6700000000000005E-3</v>
      </c>
      <c r="BV201" s="5">
        <f>P_R[[#This Row],[32+]]-P_R[[#This Row],[33+]]</f>
        <v>2.1300000000000004E-3</v>
      </c>
      <c r="BW201" s="5">
        <f>P_R[[#This Row],[33+]]-P_R[[#This Row],[34+]]</f>
        <v>1.1799999999999998E-3</v>
      </c>
      <c r="BX201" s="5">
        <f>P_R[[#This Row],[34+]]-P_R[[#This Row],[35+]]</f>
        <v>6.2E-4</v>
      </c>
      <c r="BY201" s="5">
        <f>P_R[[#This Row],[35+]]-P_R[[#This Row],[36+]]</f>
        <v>3.1999999999999997E-4</v>
      </c>
      <c r="BZ201" s="5">
        <f>P_R[[#This Row],[36+]]-P_R[[#This Row],[37+]]</f>
        <v>1.4999999999999999E-4</v>
      </c>
      <c r="CA201" s="5">
        <f>P_R[[#This Row],[37+]]-P_R[[#This Row],[38+]]</f>
        <v>7.9999999999999993E-5</v>
      </c>
      <c r="CB201" s="5">
        <f>P_R[[#This Row],[38+]]-P_R[[#This Row],[39+]]</f>
        <v>5.0000000000000002E-5</v>
      </c>
      <c r="CC201" s="5">
        <f>P_R[[#This Row],[39+]]-P_R[[#This Row],[40+]]</f>
        <v>0</v>
      </c>
      <c r="CD201" s="5">
        <f>P_R[[#This Row],[40+]]-P_R[[#This Row],[41+]]</f>
        <v>0</v>
      </c>
      <c r="CE201" s="5">
        <f>P_R[[#This Row],[41+]]-P_R[[#This Row],[42+]]</f>
        <v>0</v>
      </c>
      <c r="CF201" s="5">
        <f>P_R[[#This Row],[42+]]-P_R[[#This Row],[43+]]</f>
        <v>0</v>
      </c>
      <c r="CG201" s="5">
        <f>P_R[[#This Row],[43+]]-P_R[[#This Row],[44+]]</f>
        <v>0</v>
      </c>
      <c r="CH201" s="5">
        <f>P_R[[#This Row],[44+]]-P_R[[#This Row],[45+]]</f>
        <v>0</v>
      </c>
      <c r="CI201" s="5">
        <f>P_R[[#This Row],[45+]]-P_R[[#This Row],[46+]]</f>
        <v>0</v>
      </c>
      <c r="CJ201" s="5">
        <f>P_R[[#This Row],[46+]]-P_R[[#This Row],[47+]]</f>
        <v>0</v>
      </c>
      <c r="CK201" s="5">
        <f>P_R[[#This Row],[47+]]-P_R[[#This Row],[48+]]</f>
        <v>0</v>
      </c>
      <c r="CL201" s="5">
        <f>P_R[[#This Row],[48+]]-P_R[[#This Row],[49+]]</f>
        <v>0</v>
      </c>
    </row>
    <row r="202" spans="1:90" x14ac:dyDescent="0.25">
      <c r="A202" s="10">
        <v>22400796</v>
      </c>
      <c r="B202" t="s">
        <v>78</v>
      </c>
      <c r="C202" t="s">
        <v>77</v>
      </c>
      <c r="D202" s="11">
        <v>0.91666666666666663</v>
      </c>
      <c r="E202" s="9" t="str">
        <f>HYPERLINK("https://www.nba.com/stats/player/1630166/boxscores-traditional", "Deni Avdija")</f>
        <v>Deni Avdija</v>
      </c>
      <c r="F202">
        <v>15</v>
      </c>
      <c r="G202" s="4">
        <v>4.6899999999999995</v>
      </c>
      <c r="H202" s="3">
        <v>0.93189</v>
      </c>
      <c r="I202" s="3">
        <v>0.89973000000000003</v>
      </c>
      <c r="J202" s="3">
        <v>0.85768999999999995</v>
      </c>
      <c r="K202" s="3">
        <v>0.80234000000000005</v>
      </c>
      <c r="L202" s="3">
        <v>0.73890999999999996</v>
      </c>
      <c r="M202" s="3">
        <v>0.66639999999999999</v>
      </c>
      <c r="N202" s="3">
        <v>0.58316999999999997</v>
      </c>
      <c r="O202" s="3">
        <v>0.5</v>
      </c>
      <c r="P202" s="3">
        <v>0.41682999999999998</v>
      </c>
      <c r="Q202" s="3">
        <v>0.33360000000000001</v>
      </c>
      <c r="R202" s="3">
        <v>0.26108999999999999</v>
      </c>
      <c r="S202" s="3">
        <v>0.19766</v>
      </c>
      <c r="T202" s="3">
        <v>0.14230999999999999</v>
      </c>
      <c r="U202" s="3">
        <v>0.10027</v>
      </c>
      <c r="V202" s="3">
        <v>6.8110000000000004E-2</v>
      </c>
      <c r="W202" s="3">
        <v>4.3630000000000002E-2</v>
      </c>
      <c r="X202" s="3">
        <v>2.743E-2</v>
      </c>
      <c r="Y202" s="3">
        <v>1.6590000000000001E-2</v>
      </c>
      <c r="Z202" s="3">
        <v>9.3900000000000008E-3</v>
      </c>
      <c r="AA202" s="3">
        <v>5.2300000000000003E-3</v>
      </c>
      <c r="AB202" s="3">
        <v>2.8E-3</v>
      </c>
      <c r="AC202" s="3">
        <v>1.39E-3</v>
      </c>
      <c r="AD202" s="3">
        <v>6.8999999999999997E-4</v>
      </c>
      <c r="AE202" s="3">
        <v>3.2000000000000003E-4</v>
      </c>
      <c r="AF202" s="3">
        <v>1.4999999999999999E-4</v>
      </c>
      <c r="AG202" s="3">
        <v>6.0000000000000002E-5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5">
        <f>P_R[[#This Row],[8+]]-P_R[[#This Row],[9+]]</f>
        <v>3.2159999999999966E-2</v>
      </c>
      <c r="AY202" s="5">
        <f>P_R[[#This Row],[9+]]-P_R[[#This Row],[10+]]</f>
        <v>4.2040000000000077E-2</v>
      </c>
      <c r="AZ202" s="5">
        <f>P_R[[#This Row],[10+]]-P_R[[#This Row],[11+]]</f>
        <v>5.5349999999999899E-2</v>
      </c>
      <c r="BA202" s="5">
        <f>P_R[[#This Row],[11+]]-P_R[[#This Row],[12+]]</f>
        <v>6.3430000000000097E-2</v>
      </c>
      <c r="BB202" s="5">
        <f>P_R[[#This Row],[12+]]-P_R[[#This Row],[13+]]</f>
        <v>7.2509999999999963E-2</v>
      </c>
      <c r="BC202" s="5">
        <f>P_R[[#This Row],[13+]]-P_R[[#This Row],[14+]]</f>
        <v>8.3230000000000026E-2</v>
      </c>
      <c r="BD202" s="5">
        <f>P_R[[#This Row],[14+]]-P_R[[#This Row],[15+]]</f>
        <v>8.3169999999999966E-2</v>
      </c>
      <c r="BE202" s="5">
        <f>P_R[[#This Row],[15+]]-P_R[[#This Row],[16+]]</f>
        <v>8.3170000000000022E-2</v>
      </c>
      <c r="BF202" s="5">
        <f>P_R[[#This Row],[16+]]-P_R[[#This Row],[17+]]</f>
        <v>8.3229999999999971E-2</v>
      </c>
      <c r="BG202" s="5">
        <f>P_R[[#This Row],[17+]]-P_R[[#This Row],[18+]]</f>
        <v>7.2510000000000019E-2</v>
      </c>
      <c r="BH202" s="5">
        <f>P_R[[#This Row],[18+]]-P_R[[#This Row],[19+]]</f>
        <v>6.3429999999999986E-2</v>
      </c>
      <c r="BI202" s="5">
        <f>P_R[[#This Row],[19+]]-P_R[[#This Row],[20+]]</f>
        <v>5.535000000000001E-2</v>
      </c>
      <c r="BJ202" s="5">
        <f>P_R[[#This Row],[20+]]-P_R[[#This Row],[21+]]</f>
        <v>4.2039999999999994E-2</v>
      </c>
      <c r="BK202" s="5">
        <f>P_R[[#This Row],[21+]]-P_R[[#This Row],[22+]]</f>
        <v>3.2159999999999994E-2</v>
      </c>
      <c r="BL202" s="5">
        <f>P_R[[#This Row],[22+]]-P_R[[#This Row],[23+]]</f>
        <v>2.4480000000000002E-2</v>
      </c>
      <c r="BM202" s="5">
        <f>P_R[[#This Row],[23+]]-P_R[[#This Row],[24+]]</f>
        <v>1.6200000000000003E-2</v>
      </c>
      <c r="BN202" s="5">
        <f>P_R[[#This Row],[24+]]-P_R[[#This Row],[25+]]</f>
        <v>1.0839999999999999E-2</v>
      </c>
      <c r="BO202" s="5">
        <f>P_R[[#This Row],[25+]]-P_R[[#This Row],[26+]]</f>
        <v>7.1999999999999998E-3</v>
      </c>
      <c r="BP202" s="5">
        <f>P_R[[#This Row],[26+]]-P_R[[#This Row],[27+]]</f>
        <v>4.1600000000000005E-3</v>
      </c>
      <c r="BQ202" s="5">
        <f>P_R[[#This Row],[27+]]-P_R[[#This Row],[28+]]</f>
        <v>2.4300000000000003E-3</v>
      </c>
      <c r="BR202" s="5">
        <f>P_R[[#This Row],[28+]]-P_R[[#This Row],[29+]]</f>
        <v>1.41E-3</v>
      </c>
      <c r="BS202" s="5">
        <f>P_R[[#This Row],[29+]]-P_R[[#This Row],[30+]]</f>
        <v>6.9999999999999999E-4</v>
      </c>
      <c r="BT202" s="5">
        <f>P_R[[#This Row],[30+]]-P_R[[#This Row],[31+]]</f>
        <v>3.6999999999999994E-4</v>
      </c>
      <c r="BU202" s="5">
        <f>P_R[[#This Row],[31+]]-P_R[[#This Row],[32+]]</f>
        <v>1.7000000000000004E-4</v>
      </c>
      <c r="BV202" s="5">
        <f>P_R[[#This Row],[32+]]-P_R[[#This Row],[33+]]</f>
        <v>8.9999999999999992E-5</v>
      </c>
      <c r="BW202" s="5">
        <f>P_R[[#This Row],[33+]]-P_R[[#This Row],[34+]]</f>
        <v>6.0000000000000002E-5</v>
      </c>
      <c r="BX202" s="5">
        <f>P_R[[#This Row],[34+]]-P_R[[#This Row],[35+]]</f>
        <v>0</v>
      </c>
      <c r="BY202" s="5">
        <f>P_R[[#This Row],[35+]]-P_R[[#This Row],[36+]]</f>
        <v>0</v>
      </c>
      <c r="BZ202" s="5">
        <f>P_R[[#This Row],[36+]]-P_R[[#This Row],[37+]]</f>
        <v>0</v>
      </c>
      <c r="CA202" s="5">
        <f>P_R[[#This Row],[37+]]-P_R[[#This Row],[38+]]</f>
        <v>0</v>
      </c>
      <c r="CB202" s="5">
        <f>P_R[[#This Row],[38+]]-P_R[[#This Row],[39+]]</f>
        <v>0</v>
      </c>
      <c r="CC202" s="5">
        <f>P_R[[#This Row],[39+]]-P_R[[#This Row],[40+]]</f>
        <v>0</v>
      </c>
      <c r="CD202" s="5">
        <f>P_R[[#This Row],[40+]]-P_R[[#This Row],[41+]]</f>
        <v>0</v>
      </c>
      <c r="CE202" s="5">
        <f>P_R[[#This Row],[41+]]-P_R[[#This Row],[42+]]</f>
        <v>0</v>
      </c>
      <c r="CF202" s="5">
        <f>P_R[[#This Row],[42+]]-P_R[[#This Row],[43+]]</f>
        <v>0</v>
      </c>
      <c r="CG202" s="5">
        <f>P_R[[#This Row],[43+]]-P_R[[#This Row],[44+]]</f>
        <v>0</v>
      </c>
      <c r="CH202" s="5">
        <f>P_R[[#This Row],[44+]]-P_R[[#This Row],[45+]]</f>
        <v>0</v>
      </c>
      <c r="CI202" s="5">
        <f>P_R[[#This Row],[45+]]-P_R[[#This Row],[46+]]</f>
        <v>0</v>
      </c>
      <c r="CJ202" s="5">
        <f>P_R[[#This Row],[46+]]-P_R[[#This Row],[47+]]</f>
        <v>0</v>
      </c>
      <c r="CK202" s="5">
        <f>P_R[[#This Row],[47+]]-P_R[[#This Row],[48+]]</f>
        <v>0</v>
      </c>
      <c r="CL202" s="5">
        <f>P_R[[#This Row],[48+]]-P_R[[#This Row],[49+]]</f>
        <v>0</v>
      </c>
    </row>
    <row r="203" spans="1:90" x14ac:dyDescent="0.25">
      <c r="A203" s="10">
        <v>22400796</v>
      </c>
      <c r="B203" t="s">
        <v>78</v>
      </c>
      <c r="C203" t="s">
        <v>77</v>
      </c>
      <c r="D203" s="11">
        <v>0.91666666666666663</v>
      </c>
      <c r="E203" s="9" t="str">
        <f>HYPERLINK("https://www.nba.com/stats/player/1629028/boxscores-traditional", "Deandre Ayton")</f>
        <v>Deandre Ayton</v>
      </c>
      <c r="F203">
        <v>23.6</v>
      </c>
      <c r="G203" s="4">
        <v>11.875999999999999</v>
      </c>
      <c r="H203" s="3">
        <v>0.90490000000000004</v>
      </c>
      <c r="I203" s="3">
        <v>0.89065000000000005</v>
      </c>
      <c r="J203" s="3">
        <v>0.87492999999999999</v>
      </c>
      <c r="K203" s="3">
        <v>0.85543000000000002</v>
      </c>
      <c r="L203" s="3">
        <v>0.83645999999999998</v>
      </c>
      <c r="M203" s="3">
        <v>0.81327000000000005</v>
      </c>
      <c r="N203" s="3">
        <v>0.79103000000000001</v>
      </c>
      <c r="O203" s="3">
        <v>0.76424000000000003</v>
      </c>
      <c r="P203" s="3">
        <v>0.73890999999999996</v>
      </c>
      <c r="Q203" s="3">
        <v>0.71226</v>
      </c>
      <c r="R203" s="3">
        <v>0.68081999999999998</v>
      </c>
      <c r="S203" s="3">
        <v>0.65173000000000003</v>
      </c>
      <c r="T203" s="3">
        <v>0.61790999999999996</v>
      </c>
      <c r="U203" s="3">
        <v>0.58706000000000003</v>
      </c>
      <c r="V203" s="3">
        <v>0.55171999999999999</v>
      </c>
      <c r="W203" s="3">
        <v>0.51993999999999996</v>
      </c>
      <c r="X203" s="3">
        <v>0.48803000000000002</v>
      </c>
      <c r="Y203" s="3">
        <v>0.45223999999999998</v>
      </c>
      <c r="Z203" s="3">
        <v>0.42074</v>
      </c>
      <c r="AA203" s="3">
        <v>0.38590999999999998</v>
      </c>
      <c r="AB203" s="3">
        <v>0.35569000000000001</v>
      </c>
      <c r="AC203" s="3">
        <v>0.32635999999999998</v>
      </c>
      <c r="AD203" s="3">
        <v>0.29459999999999997</v>
      </c>
      <c r="AE203" s="3">
        <v>0.26762999999999998</v>
      </c>
      <c r="AF203" s="3">
        <v>0.23885000000000001</v>
      </c>
      <c r="AG203" s="3">
        <v>0.21476000000000001</v>
      </c>
      <c r="AH203" s="3">
        <v>0.18942999999999999</v>
      </c>
      <c r="AI203" s="3">
        <v>0.16853000000000001</v>
      </c>
      <c r="AJ203" s="3">
        <v>0.14917</v>
      </c>
      <c r="AK203" s="3">
        <v>0.12923999999999999</v>
      </c>
      <c r="AL203" s="3">
        <v>0.11314</v>
      </c>
      <c r="AM203" s="3">
        <v>9.6799999999999997E-2</v>
      </c>
      <c r="AN203" s="3">
        <v>8.3790000000000003E-2</v>
      </c>
      <c r="AO203" s="3">
        <v>7.0779999999999996E-2</v>
      </c>
      <c r="AP203" s="3">
        <v>6.0569999999999999E-2</v>
      </c>
      <c r="AQ203" s="3">
        <v>5.1549999999999999E-2</v>
      </c>
      <c r="AR203" s="3">
        <v>4.2720000000000001E-2</v>
      </c>
      <c r="AS203" s="3">
        <v>3.5929999999999997E-2</v>
      </c>
      <c r="AT203" s="3">
        <v>2.938E-2</v>
      </c>
      <c r="AU203" s="3">
        <v>2.4420000000000001E-2</v>
      </c>
      <c r="AV203" s="3">
        <v>2.018E-2</v>
      </c>
      <c r="AW203" s="3">
        <v>1.618E-2</v>
      </c>
      <c r="AX203" s="5">
        <f>P_R[[#This Row],[8+]]-P_R[[#This Row],[9+]]</f>
        <v>1.4249999999999985E-2</v>
      </c>
      <c r="AY203" s="5">
        <f>P_R[[#This Row],[9+]]-P_R[[#This Row],[10+]]</f>
        <v>1.5720000000000067E-2</v>
      </c>
      <c r="AZ203" s="5">
        <f>P_R[[#This Row],[10+]]-P_R[[#This Row],[11+]]</f>
        <v>1.9499999999999962E-2</v>
      </c>
      <c r="BA203" s="5">
        <f>P_R[[#This Row],[11+]]-P_R[[#This Row],[12+]]</f>
        <v>1.8970000000000042E-2</v>
      </c>
      <c r="BB203" s="5">
        <f>P_R[[#This Row],[12+]]-P_R[[#This Row],[13+]]</f>
        <v>2.3189999999999933E-2</v>
      </c>
      <c r="BC203" s="5">
        <f>P_R[[#This Row],[13+]]-P_R[[#This Row],[14+]]</f>
        <v>2.2240000000000038E-2</v>
      </c>
      <c r="BD203" s="5">
        <f>P_R[[#This Row],[14+]]-P_R[[#This Row],[15+]]</f>
        <v>2.678999999999998E-2</v>
      </c>
      <c r="BE203" s="5">
        <f>P_R[[#This Row],[15+]]-P_R[[#This Row],[16+]]</f>
        <v>2.5330000000000075E-2</v>
      </c>
      <c r="BF203" s="5">
        <f>P_R[[#This Row],[16+]]-P_R[[#This Row],[17+]]</f>
        <v>2.6649999999999952E-2</v>
      </c>
      <c r="BG203" s="5">
        <f>P_R[[#This Row],[17+]]-P_R[[#This Row],[18+]]</f>
        <v>3.1440000000000023E-2</v>
      </c>
      <c r="BH203" s="5">
        <f>P_R[[#This Row],[18+]]-P_R[[#This Row],[19+]]</f>
        <v>2.9089999999999949E-2</v>
      </c>
      <c r="BI203" s="5">
        <f>P_R[[#This Row],[19+]]-P_R[[#This Row],[20+]]</f>
        <v>3.3820000000000072E-2</v>
      </c>
      <c r="BJ203" s="5">
        <f>P_R[[#This Row],[20+]]-P_R[[#This Row],[21+]]</f>
        <v>3.0849999999999933E-2</v>
      </c>
      <c r="BK203" s="5">
        <f>P_R[[#This Row],[21+]]-P_R[[#This Row],[22+]]</f>
        <v>3.5340000000000038E-2</v>
      </c>
      <c r="BL203" s="5">
        <f>P_R[[#This Row],[22+]]-P_R[[#This Row],[23+]]</f>
        <v>3.178000000000003E-2</v>
      </c>
      <c r="BM203" s="5">
        <f>P_R[[#This Row],[23+]]-P_R[[#This Row],[24+]]</f>
        <v>3.1909999999999938E-2</v>
      </c>
      <c r="BN203" s="5">
        <f>P_R[[#This Row],[24+]]-P_R[[#This Row],[25+]]</f>
        <v>3.5790000000000044E-2</v>
      </c>
      <c r="BO203" s="5">
        <f>P_R[[#This Row],[25+]]-P_R[[#This Row],[26+]]</f>
        <v>3.1499999999999972E-2</v>
      </c>
      <c r="BP203" s="5">
        <f>P_R[[#This Row],[26+]]-P_R[[#This Row],[27+]]</f>
        <v>3.4830000000000028E-2</v>
      </c>
      <c r="BQ203" s="5">
        <f>P_R[[#This Row],[27+]]-P_R[[#This Row],[28+]]</f>
        <v>3.0219999999999969E-2</v>
      </c>
      <c r="BR203" s="5">
        <f>P_R[[#This Row],[28+]]-P_R[[#This Row],[29+]]</f>
        <v>2.9330000000000023E-2</v>
      </c>
      <c r="BS203" s="5">
        <f>P_R[[#This Row],[29+]]-P_R[[#This Row],[30+]]</f>
        <v>3.176000000000001E-2</v>
      </c>
      <c r="BT203" s="5">
        <f>P_R[[#This Row],[30+]]-P_R[[#This Row],[31+]]</f>
        <v>2.6969999999999994E-2</v>
      </c>
      <c r="BU203" s="5">
        <f>P_R[[#This Row],[31+]]-P_R[[#This Row],[32+]]</f>
        <v>2.8779999999999972E-2</v>
      </c>
      <c r="BV203" s="5">
        <f>P_R[[#This Row],[32+]]-P_R[[#This Row],[33+]]</f>
        <v>2.409E-2</v>
      </c>
      <c r="BW203" s="5">
        <f>P_R[[#This Row],[33+]]-P_R[[#This Row],[34+]]</f>
        <v>2.5330000000000019E-2</v>
      </c>
      <c r="BX203" s="5">
        <f>P_R[[#This Row],[34+]]-P_R[[#This Row],[35+]]</f>
        <v>2.0899999999999974E-2</v>
      </c>
      <c r="BY203" s="5">
        <f>P_R[[#This Row],[35+]]-P_R[[#This Row],[36+]]</f>
        <v>1.9360000000000016E-2</v>
      </c>
      <c r="BZ203" s="5">
        <f>P_R[[#This Row],[36+]]-P_R[[#This Row],[37+]]</f>
        <v>1.9930000000000003E-2</v>
      </c>
      <c r="CA203" s="5">
        <f>P_R[[#This Row],[37+]]-P_R[[#This Row],[38+]]</f>
        <v>1.6099999999999989E-2</v>
      </c>
      <c r="CB203" s="5">
        <f>P_R[[#This Row],[38+]]-P_R[[#This Row],[39+]]</f>
        <v>1.6340000000000007E-2</v>
      </c>
      <c r="CC203" s="5">
        <f>P_R[[#This Row],[39+]]-P_R[[#This Row],[40+]]</f>
        <v>1.3009999999999994E-2</v>
      </c>
      <c r="CD203" s="5">
        <f>P_R[[#This Row],[40+]]-P_R[[#This Row],[41+]]</f>
        <v>1.3010000000000008E-2</v>
      </c>
      <c r="CE203" s="5">
        <f>P_R[[#This Row],[41+]]-P_R[[#This Row],[42+]]</f>
        <v>1.0209999999999997E-2</v>
      </c>
      <c r="CF203" s="5">
        <f>P_R[[#This Row],[42+]]-P_R[[#This Row],[43+]]</f>
        <v>9.0200000000000002E-3</v>
      </c>
      <c r="CG203" s="5">
        <f>P_R[[#This Row],[43+]]-P_R[[#This Row],[44+]]</f>
        <v>8.8299999999999976E-3</v>
      </c>
      <c r="CH203" s="5">
        <f>P_R[[#This Row],[44+]]-P_R[[#This Row],[45+]]</f>
        <v>6.7900000000000044E-3</v>
      </c>
      <c r="CI203" s="5">
        <f>P_R[[#This Row],[45+]]-P_R[[#This Row],[46+]]</f>
        <v>6.5499999999999968E-3</v>
      </c>
      <c r="CJ203" s="5">
        <f>P_R[[#This Row],[46+]]-P_R[[#This Row],[47+]]</f>
        <v>4.9599999999999991E-3</v>
      </c>
      <c r="CK203" s="5">
        <f>P_R[[#This Row],[47+]]-P_R[[#This Row],[48+]]</f>
        <v>4.2400000000000007E-3</v>
      </c>
      <c r="CL203" s="5">
        <f>P_R[[#This Row],[48+]]-P_R[[#This Row],[49+]]</f>
        <v>4.0000000000000001E-3</v>
      </c>
    </row>
    <row r="204" spans="1:90" x14ac:dyDescent="0.25">
      <c r="A204" s="10">
        <v>22400796</v>
      </c>
      <c r="B204" t="s">
        <v>78</v>
      </c>
      <c r="C204" t="s">
        <v>77</v>
      </c>
      <c r="D204" s="11">
        <v>0.91666666666666663</v>
      </c>
      <c r="E204" s="9" t="str">
        <f>HYPERLINK("https://www.nba.com/stats/player/1630703/boxscores-traditional", "Scoot Henderson")</f>
        <v>Scoot Henderson</v>
      </c>
      <c r="F204">
        <v>13.8</v>
      </c>
      <c r="G204" s="4">
        <v>6.7940000000000005</v>
      </c>
      <c r="H204" s="3">
        <v>0.80234000000000005</v>
      </c>
      <c r="I204" s="3">
        <v>0.76114999999999999</v>
      </c>
      <c r="J204" s="3">
        <v>0.71226</v>
      </c>
      <c r="K204" s="3">
        <v>0.65910000000000002</v>
      </c>
      <c r="L204" s="3">
        <v>0.60257000000000005</v>
      </c>
      <c r="M204" s="3">
        <v>0.54776000000000002</v>
      </c>
      <c r="N204" s="3">
        <v>0.48803000000000002</v>
      </c>
      <c r="O204" s="3">
        <v>0.42858000000000002</v>
      </c>
      <c r="P204" s="3">
        <v>0.37447999999999998</v>
      </c>
      <c r="Q204" s="3">
        <v>0.31918000000000002</v>
      </c>
      <c r="R204" s="3">
        <v>0.26762999999999998</v>
      </c>
      <c r="S204" s="3">
        <v>0.22065000000000001</v>
      </c>
      <c r="T204" s="3">
        <v>0.18140999999999999</v>
      </c>
      <c r="U204" s="3">
        <v>0.14457</v>
      </c>
      <c r="V204" s="3">
        <v>0.11314</v>
      </c>
      <c r="W204" s="3">
        <v>8.8510000000000005E-2</v>
      </c>
      <c r="X204" s="3">
        <v>6.6809999999999994E-2</v>
      </c>
      <c r="Y204" s="3">
        <v>4.947E-2</v>
      </c>
      <c r="Z204" s="3">
        <v>3.5929999999999997E-2</v>
      </c>
      <c r="AA204" s="3">
        <v>2.6190000000000001E-2</v>
      </c>
      <c r="AB204" s="3">
        <v>1.831E-2</v>
      </c>
      <c r="AC204" s="3">
        <v>1.255E-2</v>
      </c>
      <c r="AD204" s="3">
        <v>8.6599999999999993E-3</v>
      </c>
      <c r="AE204" s="3">
        <v>5.7000000000000002E-3</v>
      </c>
      <c r="AF204" s="3">
        <v>3.6800000000000001E-3</v>
      </c>
      <c r="AG204" s="3">
        <v>2.33E-3</v>
      </c>
      <c r="AH204" s="3">
        <v>1.49E-3</v>
      </c>
      <c r="AI204" s="3">
        <v>8.9999999999999998E-4</v>
      </c>
      <c r="AJ204" s="3">
        <v>5.4000000000000001E-4</v>
      </c>
      <c r="AK204" s="3">
        <v>3.2000000000000003E-4</v>
      </c>
      <c r="AL204" s="3">
        <v>1.9000000000000001E-4</v>
      </c>
      <c r="AM204" s="3">
        <v>1E-4</v>
      </c>
      <c r="AN204" s="3">
        <v>6.0000000000000002E-5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5">
        <f>P_R[[#This Row],[8+]]-P_R[[#This Row],[9+]]</f>
        <v>4.119000000000006E-2</v>
      </c>
      <c r="AY204" s="5">
        <f>P_R[[#This Row],[9+]]-P_R[[#This Row],[10+]]</f>
        <v>4.8889999999999989E-2</v>
      </c>
      <c r="AZ204" s="5">
        <f>P_R[[#This Row],[10+]]-P_R[[#This Row],[11+]]</f>
        <v>5.3159999999999985E-2</v>
      </c>
      <c r="BA204" s="5">
        <f>P_R[[#This Row],[11+]]-P_R[[#This Row],[12+]]</f>
        <v>5.6529999999999969E-2</v>
      </c>
      <c r="BB204" s="5">
        <f>P_R[[#This Row],[12+]]-P_R[[#This Row],[13+]]</f>
        <v>5.4810000000000025E-2</v>
      </c>
      <c r="BC204" s="5">
        <f>P_R[[#This Row],[13+]]-P_R[[#This Row],[14+]]</f>
        <v>5.9730000000000005E-2</v>
      </c>
      <c r="BD204" s="5">
        <f>P_R[[#This Row],[14+]]-P_R[[#This Row],[15+]]</f>
        <v>5.9450000000000003E-2</v>
      </c>
      <c r="BE204" s="5">
        <f>P_R[[#This Row],[15+]]-P_R[[#This Row],[16+]]</f>
        <v>5.4100000000000037E-2</v>
      </c>
      <c r="BF204" s="5">
        <f>P_R[[#This Row],[16+]]-P_R[[#This Row],[17+]]</f>
        <v>5.529999999999996E-2</v>
      </c>
      <c r="BG204" s="5">
        <f>P_R[[#This Row],[17+]]-P_R[[#This Row],[18+]]</f>
        <v>5.155000000000004E-2</v>
      </c>
      <c r="BH204" s="5">
        <f>P_R[[#This Row],[18+]]-P_R[[#This Row],[19+]]</f>
        <v>4.6979999999999966E-2</v>
      </c>
      <c r="BI204" s="5">
        <f>P_R[[#This Row],[19+]]-P_R[[#This Row],[20+]]</f>
        <v>3.9240000000000025E-2</v>
      </c>
      <c r="BJ204" s="5">
        <f>P_R[[#This Row],[20+]]-P_R[[#This Row],[21+]]</f>
        <v>3.6839999999999984E-2</v>
      </c>
      <c r="BK204" s="5">
        <f>P_R[[#This Row],[21+]]-P_R[[#This Row],[22+]]</f>
        <v>3.143E-2</v>
      </c>
      <c r="BL204" s="5">
        <f>P_R[[#This Row],[22+]]-P_R[[#This Row],[23+]]</f>
        <v>2.4629999999999999E-2</v>
      </c>
      <c r="BM204" s="5">
        <f>P_R[[#This Row],[23+]]-P_R[[#This Row],[24+]]</f>
        <v>2.1700000000000011E-2</v>
      </c>
      <c r="BN204" s="5">
        <f>P_R[[#This Row],[24+]]-P_R[[#This Row],[25+]]</f>
        <v>1.7339999999999994E-2</v>
      </c>
      <c r="BO204" s="5">
        <f>P_R[[#This Row],[25+]]-P_R[[#This Row],[26+]]</f>
        <v>1.3540000000000003E-2</v>
      </c>
      <c r="BP204" s="5">
        <f>P_R[[#This Row],[26+]]-P_R[[#This Row],[27+]]</f>
        <v>9.7399999999999952E-3</v>
      </c>
      <c r="BQ204" s="5">
        <f>P_R[[#This Row],[27+]]-P_R[[#This Row],[28+]]</f>
        <v>7.8800000000000016E-3</v>
      </c>
      <c r="BR204" s="5">
        <f>P_R[[#This Row],[28+]]-P_R[[#This Row],[29+]]</f>
        <v>5.7599999999999995E-3</v>
      </c>
      <c r="BS204" s="5">
        <f>P_R[[#This Row],[29+]]-P_R[[#This Row],[30+]]</f>
        <v>3.8900000000000011E-3</v>
      </c>
      <c r="BT204" s="5">
        <f>P_R[[#This Row],[30+]]-P_R[[#This Row],[31+]]</f>
        <v>2.9599999999999991E-3</v>
      </c>
      <c r="BU204" s="5">
        <f>P_R[[#This Row],[31+]]-P_R[[#This Row],[32+]]</f>
        <v>2.0200000000000001E-3</v>
      </c>
      <c r="BV204" s="5">
        <f>P_R[[#This Row],[32+]]-P_R[[#This Row],[33+]]</f>
        <v>1.3500000000000001E-3</v>
      </c>
      <c r="BW204" s="5">
        <f>P_R[[#This Row],[33+]]-P_R[[#This Row],[34+]]</f>
        <v>8.4000000000000003E-4</v>
      </c>
      <c r="BX204" s="5">
        <f>P_R[[#This Row],[34+]]-P_R[[#This Row],[35+]]</f>
        <v>5.9000000000000003E-4</v>
      </c>
      <c r="BY204" s="5">
        <f>P_R[[#This Row],[35+]]-P_R[[#This Row],[36+]]</f>
        <v>3.5999999999999997E-4</v>
      </c>
      <c r="BZ204" s="5">
        <f>P_R[[#This Row],[36+]]-P_R[[#This Row],[37+]]</f>
        <v>2.1999999999999998E-4</v>
      </c>
      <c r="CA204" s="5">
        <f>P_R[[#This Row],[37+]]-P_R[[#This Row],[38+]]</f>
        <v>1.3000000000000002E-4</v>
      </c>
      <c r="CB204" s="5">
        <f>P_R[[#This Row],[38+]]-P_R[[#This Row],[39+]]</f>
        <v>9.0000000000000006E-5</v>
      </c>
      <c r="CC204" s="5">
        <f>P_R[[#This Row],[39+]]-P_R[[#This Row],[40+]]</f>
        <v>4.0000000000000003E-5</v>
      </c>
      <c r="CD204" s="5">
        <f>P_R[[#This Row],[40+]]-P_R[[#This Row],[41+]]</f>
        <v>6.0000000000000002E-5</v>
      </c>
      <c r="CE204" s="5">
        <f>P_R[[#This Row],[41+]]-P_R[[#This Row],[42+]]</f>
        <v>0</v>
      </c>
      <c r="CF204" s="5">
        <f>P_R[[#This Row],[42+]]-P_R[[#This Row],[43+]]</f>
        <v>0</v>
      </c>
      <c r="CG204" s="5">
        <f>P_R[[#This Row],[43+]]-P_R[[#This Row],[44+]]</f>
        <v>0</v>
      </c>
      <c r="CH204" s="5">
        <f>P_R[[#This Row],[44+]]-P_R[[#This Row],[45+]]</f>
        <v>0</v>
      </c>
      <c r="CI204" s="5">
        <f>P_R[[#This Row],[45+]]-P_R[[#This Row],[46+]]</f>
        <v>0</v>
      </c>
      <c r="CJ204" s="5">
        <f>P_R[[#This Row],[46+]]-P_R[[#This Row],[47+]]</f>
        <v>0</v>
      </c>
      <c r="CK204" s="5">
        <f>P_R[[#This Row],[47+]]-P_R[[#This Row],[48+]]</f>
        <v>0</v>
      </c>
      <c r="CL204" s="5">
        <f>P_R[[#This Row],[48+]]-P_R[[#This Row],[49+]]</f>
        <v>0</v>
      </c>
    </row>
    <row r="205" spans="1:90" x14ac:dyDescent="0.25">
      <c r="A205" s="10">
        <v>22400796</v>
      </c>
      <c r="B205" t="s">
        <v>78</v>
      </c>
      <c r="C205" t="s">
        <v>77</v>
      </c>
      <c r="D205" s="11">
        <v>0.91666666666666663</v>
      </c>
      <c r="E205" s="9" t="str">
        <f>HYPERLINK("https://www.nba.com/stats/player/1629057/boxscores-traditional", "Robert Williams III")</f>
        <v>Robert Williams III</v>
      </c>
      <c r="F205">
        <v>12</v>
      </c>
      <c r="G205" s="4">
        <v>5.0199999999999996</v>
      </c>
      <c r="H205" s="3">
        <v>0.78813999999999995</v>
      </c>
      <c r="I205" s="3">
        <v>0.72575000000000001</v>
      </c>
      <c r="J205" s="3">
        <v>0.65542</v>
      </c>
      <c r="K205" s="3">
        <v>0.57926</v>
      </c>
      <c r="L205" s="3">
        <v>0.5</v>
      </c>
      <c r="M205" s="3">
        <v>0.42074</v>
      </c>
      <c r="N205" s="3">
        <v>0.34458</v>
      </c>
      <c r="O205" s="3">
        <v>0.27424999999999999</v>
      </c>
      <c r="P205" s="3">
        <v>0.21185999999999999</v>
      </c>
      <c r="Q205" s="3">
        <v>0.15866</v>
      </c>
      <c r="R205" s="3">
        <v>0.11507000000000001</v>
      </c>
      <c r="S205" s="3">
        <v>8.226E-2</v>
      </c>
      <c r="T205" s="3">
        <v>5.5919999999999997E-2</v>
      </c>
      <c r="U205" s="3">
        <v>3.6729999999999999E-2</v>
      </c>
      <c r="V205" s="3">
        <v>2.3300000000000001E-2</v>
      </c>
      <c r="W205" s="3">
        <v>1.426E-2</v>
      </c>
      <c r="X205" s="3">
        <v>8.4200000000000004E-3</v>
      </c>
      <c r="Y205" s="3">
        <v>4.7999999999999996E-3</v>
      </c>
      <c r="Z205" s="3">
        <v>2.64E-3</v>
      </c>
      <c r="AA205" s="3">
        <v>1.39E-3</v>
      </c>
      <c r="AB205" s="3">
        <v>7.1000000000000002E-4</v>
      </c>
      <c r="AC205" s="3">
        <v>3.5E-4</v>
      </c>
      <c r="AD205" s="3">
        <v>1.7000000000000001E-4</v>
      </c>
      <c r="AE205" s="3">
        <v>8.0000000000000007E-5</v>
      </c>
      <c r="AF205" s="3">
        <v>3.0000000000000001E-5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5">
        <f>P_R[[#This Row],[8+]]-P_R[[#This Row],[9+]]</f>
        <v>6.2389999999999946E-2</v>
      </c>
      <c r="AY205" s="5">
        <f>P_R[[#This Row],[9+]]-P_R[[#This Row],[10+]]</f>
        <v>7.0330000000000004E-2</v>
      </c>
      <c r="AZ205" s="5">
        <f>P_R[[#This Row],[10+]]-P_R[[#This Row],[11+]]</f>
        <v>7.6160000000000005E-2</v>
      </c>
      <c r="BA205" s="5">
        <f>P_R[[#This Row],[11+]]-P_R[[#This Row],[12+]]</f>
        <v>7.9259999999999997E-2</v>
      </c>
      <c r="BB205" s="5">
        <f>P_R[[#This Row],[12+]]-P_R[[#This Row],[13+]]</f>
        <v>7.9259999999999997E-2</v>
      </c>
      <c r="BC205" s="5">
        <f>P_R[[#This Row],[13+]]-P_R[[#This Row],[14+]]</f>
        <v>7.6160000000000005E-2</v>
      </c>
      <c r="BD205" s="5">
        <f>P_R[[#This Row],[14+]]-P_R[[#This Row],[15+]]</f>
        <v>7.0330000000000004E-2</v>
      </c>
      <c r="BE205" s="5">
        <f>P_R[[#This Row],[15+]]-P_R[[#This Row],[16+]]</f>
        <v>6.2390000000000001E-2</v>
      </c>
      <c r="BF205" s="5">
        <f>P_R[[#This Row],[16+]]-P_R[[#This Row],[17+]]</f>
        <v>5.3199999999999997E-2</v>
      </c>
      <c r="BG205" s="5">
        <f>P_R[[#This Row],[17+]]-P_R[[#This Row],[18+]]</f>
        <v>4.358999999999999E-2</v>
      </c>
      <c r="BH205" s="5">
        <f>P_R[[#This Row],[18+]]-P_R[[#This Row],[19+]]</f>
        <v>3.2810000000000006E-2</v>
      </c>
      <c r="BI205" s="5">
        <f>P_R[[#This Row],[19+]]-P_R[[#This Row],[20+]]</f>
        <v>2.6340000000000002E-2</v>
      </c>
      <c r="BJ205" s="5">
        <f>P_R[[#This Row],[20+]]-P_R[[#This Row],[21+]]</f>
        <v>1.9189999999999999E-2</v>
      </c>
      <c r="BK205" s="5">
        <f>P_R[[#This Row],[21+]]-P_R[[#This Row],[22+]]</f>
        <v>1.3429999999999997E-2</v>
      </c>
      <c r="BL205" s="5">
        <f>P_R[[#This Row],[22+]]-P_R[[#This Row],[23+]]</f>
        <v>9.0400000000000012E-3</v>
      </c>
      <c r="BM205" s="5">
        <f>P_R[[#This Row],[23+]]-P_R[[#This Row],[24+]]</f>
        <v>5.8399999999999997E-3</v>
      </c>
      <c r="BN205" s="5">
        <f>P_R[[#This Row],[24+]]-P_R[[#This Row],[25+]]</f>
        <v>3.6200000000000008E-3</v>
      </c>
      <c r="BO205" s="5">
        <f>P_R[[#This Row],[25+]]-P_R[[#This Row],[26+]]</f>
        <v>2.1599999999999996E-3</v>
      </c>
      <c r="BP205" s="5">
        <f>P_R[[#This Row],[26+]]-P_R[[#This Row],[27+]]</f>
        <v>1.25E-3</v>
      </c>
      <c r="BQ205" s="5">
        <f>P_R[[#This Row],[27+]]-P_R[[#This Row],[28+]]</f>
        <v>6.7999999999999994E-4</v>
      </c>
      <c r="BR205" s="5">
        <f>P_R[[#This Row],[28+]]-P_R[[#This Row],[29+]]</f>
        <v>3.6000000000000002E-4</v>
      </c>
      <c r="BS205" s="5">
        <f>P_R[[#This Row],[29+]]-P_R[[#This Row],[30+]]</f>
        <v>1.7999999999999998E-4</v>
      </c>
      <c r="BT205" s="5">
        <f>P_R[[#This Row],[30+]]-P_R[[#This Row],[31+]]</f>
        <v>9.0000000000000006E-5</v>
      </c>
      <c r="BU205" s="5">
        <f>P_R[[#This Row],[31+]]-P_R[[#This Row],[32+]]</f>
        <v>5.0000000000000009E-5</v>
      </c>
      <c r="BV205" s="5">
        <f>P_R[[#This Row],[32+]]-P_R[[#This Row],[33+]]</f>
        <v>3.0000000000000001E-5</v>
      </c>
      <c r="BW205" s="5">
        <f>P_R[[#This Row],[33+]]-P_R[[#This Row],[34+]]</f>
        <v>0</v>
      </c>
      <c r="BX205" s="5">
        <f>P_R[[#This Row],[34+]]-P_R[[#This Row],[35+]]</f>
        <v>0</v>
      </c>
      <c r="BY205" s="5">
        <f>P_R[[#This Row],[35+]]-P_R[[#This Row],[36+]]</f>
        <v>0</v>
      </c>
      <c r="BZ205" s="5">
        <f>P_R[[#This Row],[36+]]-P_R[[#This Row],[37+]]</f>
        <v>0</v>
      </c>
      <c r="CA205" s="5">
        <f>P_R[[#This Row],[37+]]-P_R[[#This Row],[38+]]</f>
        <v>0</v>
      </c>
      <c r="CB205" s="5">
        <f>P_R[[#This Row],[38+]]-P_R[[#This Row],[39+]]</f>
        <v>0</v>
      </c>
      <c r="CC205" s="5">
        <f>P_R[[#This Row],[39+]]-P_R[[#This Row],[40+]]</f>
        <v>0</v>
      </c>
      <c r="CD205" s="5">
        <f>P_R[[#This Row],[40+]]-P_R[[#This Row],[41+]]</f>
        <v>0</v>
      </c>
      <c r="CE205" s="5">
        <f>P_R[[#This Row],[41+]]-P_R[[#This Row],[42+]]</f>
        <v>0</v>
      </c>
      <c r="CF205" s="5">
        <f>P_R[[#This Row],[42+]]-P_R[[#This Row],[43+]]</f>
        <v>0</v>
      </c>
      <c r="CG205" s="5">
        <f>P_R[[#This Row],[43+]]-P_R[[#This Row],[44+]]</f>
        <v>0</v>
      </c>
      <c r="CH205" s="5">
        <f>P_R[[#This Row],[44+]]-P_R[[#This Row],[45+]]</f>
        <v>0</v>
      </c>
      <c r="CI205" s="5">
        <f>P_R[[#This Row],[45+]]-P_R[[#This Row],[46+]]</f>
        <v>0</v>
      </c>
      <c r="CJ205" s="5">
        <f>P_R[[#This Row],[46+]]-P_R[[#This Row],[47+]]</f>
        <v>0</v>
      </c>
      <c r="CK205" s="5">
        <f>P_R[[#This Row],[47+]]-P_R[[#This Row],[48+]]</f>
        <v>0</v>
      </c>
      <c r="CL205" s="5">
        <f>P_R[[#This Row],[48+]]-P_R[[#This Row],[49+]]</f>
        <v>0</v>
      </c>
    </row>
    <row r="206" spans="1:90" x14ac:dyDescent="0.25">
      <c r="A206" s="10">
        <v>22400796</v>
      </c>
      <c r="B206" t="s">
        <v>78</v>
      </c>
      <c r="C206" t="s">
        <v>77</v>
      </c>
      <c r="D206" s="11">
        <v>0.91666666666666663</v>
      </c>
      <c r="E206" s="9" t="str">
        <f>HYPERLINK("https://www.nba.com/stats/player/1642270/boxscores-traditional", "Donovan Clingan")</f>
        <v>Donovan Clingan</v>
      </c>
      <c r="F206">
        <v>17.8</v>
      </c>
      <c r="G206" s="4">
        <v>12.384</v>
      </c>
      <c r="H206" s="3">
        <v>0.78524000000000005</v>
      </c>
      <c r="I206" s="3">
        <v>0.76114999999999999</v>
      </c>
      <c r="J206" s="3">
        <v>0.73565000000000003</v>
      </c>
      <c r="K206" s="3">
        <v>0.70884000000000003</v>
      </c>
      <c r="L206" s="3">
        <v>0.68081999999999998</v>
      </c>
      <c r="M206" s="3">
        <v>0.65173000000000003</v>
      </c>
      <c r="N206" s="3">
        <v>0.62172000000000005</v>
      </c>
      <c r="O206" s="3">
        <v>0.59094999999999998</v>
      </c>
      <c r="P206" s="3">
        <v>0.55962000000000001</v>
      </c>
      <c r="Q206" s="3">
        <v>0.52392000000000005</v>
      </c>
      <c r="R206" s="3">
        <v>0.49202000000000001</v>
      </c>
      <c r="S206" s="3">
        <v>0.46017000000000002</v>
      </c>
      <c r="T206" s="3">
        <v>0.42858000000000002</v>
      </c>
      <c r="U206" s="3">
        <v>0.39743000000000001</v>
      </c>
      <c r="V206" s="3">
        <v>0.36692999999999998</v>
      </c>
      <c r="W206" s="3">
        <v>0.33723999999999998</v>
      </c>
      <c r="X206" s="3">
        <v>0.30853999999999998</v>
      </c>
      <c r="Y206" s="3">
        <v>0.28095999999999999</v>
      </c>
      <c r="Z206" s="3">
        <v>0.25463000000000002</v>
      </c>
      <c r="AA206" s="3">
        <v>0.22964999999999999</v>
      </c>
      <c r="AB206" s="3">
        <v>0.20610999999999999</v>
      </c>
      <c r="AC206" s="3">
        <v>0.18406</v>
      </c>
      <c r="AD206" s="3">
        <v>0.16109000000000001</v>
      </c>
      <c r="AE206" s="3">
        <v>0.14230999999999999</v>
      </c>
      <c r="AF206" s="3">
        <v>0.12506999999999999</v>
      </c>
      <c r="AG206" s="3">
        <v>0.10935</v>
      </c>
      <c r="AH206" s="3">
        <v>9.5100000000000004E-2</v>
      </c>
      <c r="AI206" s="3">
        <v>8.226E-2</v>
      </c>
      <c r="AJ206" s="3">
        <v>7.0779999999999996E-2</v>
      </c>
      <c r="AK206" s="3">
        <v>6.0569999999999999E-2</v>
      </c>
      <c r="AL206" s="3">
        <v>5.1549999999999999E-2</v>
      </c>
      <c r="AM206" s="3">
        <v>4.3630000000000002E-2</v>
      </c>
      <c r="AN206" s="3">
        <v>3.6729999999999999E-2</v>
      </c>
      <c r="AO206" s="3">
        <v>3.074E-2</v>
      </c>
      <c r="AP206" s="3">
        <v>2.5590000000000002E-2</v>
      </c>
      <c r="AQ206" s="3">
        <v>2.1180000000000001E-2</v>
      </c>
      <c r="AR206" s="3">
        <v>1.7000000000000001E-2</v>
      </c>
      <c r="AS206" s="3">
        <v>1.3899999999999999E-2</v>
      </c>
      <c r="AT206" s="3">
        <v>1.1299999999999999E-2</v>
      </c>
      <c r="AU206" s="3">
        <v>9.1400000000000006E-3</v>
      </c>
      <c r="AV206" s="3">
        <v>7.3400000000000002E-3</v>
      </c>
      <c r="AW206" s="3">
        <v>5.8700000000000002E-3</v>
      </c>
      <c r="AX206" s="5">
        <f>P_R[[#This Row],[8+]]-P_R[[#This Row],[9+]]</f>
        <v>2.4090000000000056E-2</v>
      </c>
      <c r="AY206" s="5">
        <f>P_R[[#This Row],[9+]]-P_R[[#This Row],[10+]]</f>
        <v>2.5499999999999967E-2</v>
      </c>
      <c r="AZ206" s="5">
        <f>P_R[[#This Row],[10+]]-P_R[[#This Row],[11+]]</f>
        <v>2.681E-2</v>
      </c>
      <c r="BA206" s="5">
        <f>P_R[[#This Row],[11+]]-P_R[[#This Row],[12+]]</f>
        <v>2.8020000000000045E-2</v>
      </c>
      <c r="BB206" s="5">
        <f>P_R[[#This Row],[12+]]-P_R[[#This Row],[13+]]</f>
        <v>2.9089999999999949E-2</v>
      </c>
      <c r="BC206" s="5">
        <f>P_R[[#This Row],[13+]]-P_R[[#This Row],[14+]]</f>
        <v>3.0009999999999981E-2</v>
      </c>
      <c r="BD206" s="5">
        <f>P_R[[#This Row],[14+]]-P_R[[#This Row],[15+]]</f>
        <v>3.0770000000000075E-2</v>
      </c>
      <c r="BE206" s="5">
        <f>P_R[[#This Row],[15+]]-P_R[[#This Row],[16+]]</f>
        <v>3.1329999999999969E-2</v>
      </c>
      <c r="BF206" s="5">
        <f>P_R[[#This Row],[16+]]-P_R[[#This Row],[17+]]</f>
        <v>3.5699999999999954E-2</v>
      </c>
      <c r="BG206" s="5">
        <f>P_R[[#This Row],[17+]]-P_R[[#This Row],[18+]]</f>
        <v>3.1900000000000039E-2</v>
      </c>
      <c r="BH206" s="5">
        <f>P_R[[#This Row],[18+]]-P_R[[#This Row],[19+]]</f>
        <v>3.1849999999999989E-2</v>
      </c>
      <c r="BI206" s="5">
        <f>P_R[[#This Row],[19+]]-P_R[[#This Row],[20+]]</f>
        <v>3.1590000000000007E-2</v>
      </c>
      <c r="BJ206" s="5">
        <f>P_R[[#This Row],[20+]]-P_R[[#This Row],[21+]]</f>
        <v>3.1150000000000011E-2</v>
      </c>
      <c r="BK206" s="5">
        <f>P_R[[#This Row],[21+]]-P_R[[#This Row],[22+]]</f>
        <v>3.0500000000000027E-2</v>
      </c>
      <c r="BL206" s="5">
        <f>P_R[[#This Row],[22+]]-P_R[[#This Row],[23+]]</f>
        <v>2.9689999999999994E-2</v>
      </c>
      <c r="BM206" s="5">
        <f>P_R[[#This Row],[23+]]-P_R[[#This Row],[24+]]</f>
        <v>2.8700000000000003E-2</v>
      </c>
      <c r="BN206" s="5">
        <f>P_R[[#This Row],[24+]]-P_R[[#This Row],[25+]]</f>
        <v>2.7579999999999993E-2</v>
      </c>
      <c r="BO206" s="5">
        <f>P_R[[#This Row],[25+]]-P_R[[#This Row],[26+]]</f>
        <v>2.6329999999999965E-2</v>
      </c>
      <c r="BP206" s="5">
        <f>P_R[[#This Row],[26+]]-P_R[[#This Row],[27+]]</f>
        <v>2.498000000000003E-2</v>
      </c>
      <c r="BQ206" s="5">
        <f>P_R[[#This Row],[27+]]-P_R[[#This Row],[28+]]</f>
        <v>2.3540000000000005E-2</v>
      </c>
      <c r="BR206" s="5">
        <f>P_R[[#This Row],[28+]]-P_R[[#This Row],[29+]]</f>
        <v>2.2049999999999986E-2</v>
      </c>
      <c r="BS206" s="5">
        <f>P_R[[#This Row],[29+]]-P_R[[#This Row],[30+]]</f>
        <v>2.296999999999999E-2</v>
      </c>
      <c r="BT206" s="5">
        <f>P_R[[#This Row],[30+]]-P_R[[#This Row],[31+]]</f>
        <v>1.8780000000000019E-2</v>
      </c>
      <c r="BU206" s="5">
        <f>P_R[[#This Row],[31+]]-P_R[[#This Row],[32+]]</f>
        <v>1.7240000000000005E-2</v>
      </c>
      <c r="BV206" s="5">
        <f>P_R[[#This Row],[32+]]-P_R[[#This Row],[33+]]</f>
        <v>1.5719999999999984E-2</v>
      </c>
      <c r="BW206" s="5">
        <f>P_R[[#This Row],[33+]]-P_R[[#This Row],[34+]]</f>
        <v>1.4249999999999999E-2</v>
      </c>
      <c r="BX206" s="5">
        <f>P_R[[#This Row],[34+]]-P_R[[#This Row],[35+]]</f>
        <v>1.2840000000000004E-2</v>
      </c>
      <c r="BY206" s="5">
        <f>P_R[[#This Row],[35+]]-P_R[[#This Row],[36+]]</f>
        <v>1.1480000000000004E-2</v>
      </c>
      <c r="BZ206" s="5">
        <f>P_R[[#This Row],[36+]]-P_R[[#This Row],[37+]]</f>
        <v>1.0209999999999997E-2</v>
      </c>
      <c r="CA206" s="5">
        <f>P_R[[#This Row],[37+]]-P_R[[#This Row],[38+]]</f>
        <v>9.0200000000000002E-3</v>
      </c>
      <c r="CB206" s="5">
        <f>P_R[[#This Row],[38+]]-P_R[[#This Row],[39+]]</f>
        <v>7.9199999999999965E-3</v>
      </c>
      <c r="CC206" s="5">
        <f>P_R[[#This Row],[39+]]-P_R[[#This Row],[40+]]</f>
        <v>6.9000000000000034E-3</v>
      </c>
      <c r="CD206" s="5">
        <f>P_R[[#This Row],[40+]]-P_R[[#This Row],[41+]]</f>
        <v>5.9899999999999988E-3</v>
      </c>
      <c r="CE206" s="5">
        <f>P_R[[#This Row],[41+]]-P_R[[#This Row],[42+]]</f>
        <v>5.1499999999999983E-3</v>
      </c>
      <c r="CF206" s="5">
        <f>P_R[[#This Row],[42+]]-P_R[[#This Row],[43+]]</f>
        <v>4.4100000000000007E-3</v>
      </c>
      <c r="CG206" s="5">
        <f>P_R[[#This Row],[43+]]-P_R[[#This Row],[44+]]</f>
        <v>4.1799999999999997E-3</v>
      </c>
      <c r="CH206" s="5">
        <f>P_R[[#This Row],[44+]]-P_R[[#This Row],[45+]]</f>
        <v>3.1000000000000021E-3</v>
      </c>
      <c r="CI206" s="5">
        <f>P_R[[#This Row],[45+]]-P_R[[#This Row],[46+]]</f>
        <v>2.5999999999999999E-3</v>
      </c>
      <c r="CJ206" s="5">
        <f>P_R[[#This Row],[46+]]-P_R[[#This Row],[47+]]</f>
        <v>2.1599999999999987E-3</v>
      </c>
      <c r="CK206" s="5">
        <f>P_R[[#This Row],[47+]]-P_R[[#This Row],[48+]]</f>
        <v>1.8000000000000004E-3</v>
      </c>
      <c r="CL206" s="5">
        <f>P_R[[#This Row],[48+]]-P_R[[#This Row],[49+]]</f>
        <v>1.47E-3</v>
      </c>
    </row>
    <row r="207" spans="1:90" x14ac:dyDescent="0.25">
      <c r="A207" s="10">
        <v>22400796</v>
      </c>
      <c r="B207" t="s">
        <v>78</v>
      </c>
      <c r="C207" t="s">
        <v>77</v>
      </c>
      <c r="D207" s="11">
        <v>0.91666666666666663</v>
      </c>
      <c r="E207" s="9" t="str">
        <f>HYPERLINK("https://www.nba.com/stats/player/1630625/boxscores-traditional", "Dalano Banton")</f>
        <v>Dalano Banton</v>
      </c>
      <c r="F207">
        <v>12.4</v>
      </c>
      <c r="G207" s="4">
        <v>6.6210000000000004</v>
      </c>
      <c r="H207" s="3">
        <v>0.74536999999999998</v>
      </c>
      <c r="I207" s="3">
        <v>0.69496999999999998</v>
      </c>
      <c r="J207" s="3">
        <v>0.64058000000000004</v>
      </c>
      <c r="K207" s="3">
        <v>0.58316999999999997</v>
      </c>
      <c r="L207" s="3">
        <v>0.52392000000000005</v>
      </c>
      <c r="M207" s="3">
        <v>0.46414</v>
      </c>
      <c r="N207" s="3">
        <v>0.40516999999999997</v>
      </c>
      <c r="O207" s="3">
        <v>0.34827000000000002</v>
      </c>
      <c r="P207" s="3">
        <v>0.29459999999999997</v>
      </c>
      <c r="Q207" s="3">
        <v>0.24510000000000001</v>
      </c>
      <c r="R207" s="3">
        <v>0.19766</v>
      </c>
      <c r="S207" s="3">
        <v>0.15866</v>
      </c>
      <c r="T207" s="3">
        <v>0.12506999999999999</v>
      </c>
      <c r="U207" s="3">
        <v>9.6799999999999997E-2</v>
      </c>
      <c r="V207" s="3">
        <v>7.3529999999999998E-2</v>
      </c>
      <c r="W207" s="3">
        <v>5.4800000000000001E-2</v>
      </c>
      <c r="X207" s="3">
        <v>4.0059999999999998E-2</v>
      </c>
      <c r="Y207" s="3">
        <v>2.8719999999999999E-2</v>
      </c>
      <c r="Z207" s="3">
        <v>2.018E-2</v>
      </c>
      <c r="AA207" s="3">
        <v>1.355E-2</v>
      </c>
      <c r="AB207" s="3">
        <v>9.1400000000000006E-3</v>
      </c>
      <c r="AC207" s="3">
        <v>6.0400000000000002E-3</v>
      </c>
      <c r="AD207" s="3">
        <v>3.9100000000000003E-3</v>
      </c>
      <c r="AE207" s="3">
        <v>2.48E-3</v>
      </c>
      <c r="AF207" s="3">
        <v>1.5399999999999999E-3</v>
      </c>
      <c r="AG207" s="3">
        <v>9.3999999999999997E-4</v>
      </c>
      <c r="AH207" s="3">
        <v>5.5999999999999995E-4</v>
      </c>
      <c r="AI207" s="3">
        <v>3.2000000000000003E-4</v>
      </c>
      <c r="AJ207" s="3">
        <v>1.9000000000000001E-4</v>
      </c>
      <c r="AK207" s="3">
        <v>1E-4</v>
      </c>
      <c r="AL207" s="3">
        <v>5.0000000000000002E-5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5">
        <f>P_R[[#This Row],[8+]]-P_R[[#This Row],[9+]]</f>
        <v>5.04E-2</v>
      </c>
      <c r="AY207" s="5">
        <f>P_R[[#This Row],[9+]]-P_R[[#This Row],[10+]]</f>
        <v>5.4389999999999938E-2</v>
      </c>
      <c r="AZ207" s="5">
        <f>P_R[[#This Row],[10+]]-P_R[[#This Row],[11+]]</f>
        <v>5.7410000000000072E-2</v>
      </c>
      <c r="BA207" s="5">
        <f>P_R[[#This Row],[11+]]-P_R[[#This Row],[12+]]</f>
        <v>5.9249999999999914E-2</v>
      </c>
      <c r="BB207" s="5">
        <f>P_R[[#This Row],[12+]]-P_R[[#This Row],[13+]]</f>
        <v>5.9780000000000055E-2</v>
      </c>
      <c r="BC207" s="5">
        <f>P_R[[#This Row],[13+]]-P_R[[#This Row],[14+]]</f>
        <v>5.8970000000000022E-2</v>
      </c>
      <c r="BD207" s="5">
        <f>P_R[[#This Row],[14+]]-P_R[[#This Row],[15+]]</f>
        <v>5.6899999999999951E-2</v>
      </c>
      <c r="BE207" s="5">
        <f>P_R[[#This Row],[15+]]-P_R[[#This Row],[16+]]</f>
        <v>5.3670000000000051E-2</v>
      </c>
      <c r="BF207" s="5">
        <f>P_R[[#This Row],[16+]]-P_R[[#This Row],[17+]]</f>
        <v>4.9499999999999961E-2</v>
      </c>
      <c r="BG207" s="5">
        <f>P_R[[#This Row],[17+]]-P_R[[#This Row],[18+]]</f>
        <v>4.744000000000001E-2</v>
      </c>
      <c r="BH207" s="5">
        <f>P_R[[#This Row],[18+]]-P_R[[#This Row],[19+]]</f>
        <v>3.9000000000000007E-2</v>
      </c>
      <c r="BI207" s="5">
        <f>P_R[[#This Row],[19+]]-P_R[[#This Row],[20+]]</f>
        <v>3.3590000000000009E-2</v>
      </c>
      <c r="BJ207" s="5">
        <f>P_R[[#This Row],[20+]]-P_R[[#This Row],[21+]]</f>
        <v>2.826999999999999E-2</v>
      </c>
      <c r="BK207" s="5">
        <f>P_R[[#This Row],[21+]]-P_R[[#This Row],[22+]]</f>
        <v>2.3269999999999999E-2</v>
      </c>
      <c r="BL207" s="5">
        <f>P_R[[#This Row],[22+]]-P_R[[#This Row],[23+]]</f>
        <v>1.8729999999999997E-2</v>
      </c>
      <c r="BM207" s="5">
        <f>P_R[[#This Row],[23+]]-P_R[[#This Row],[24+]]</f>
        <v>1.4740000000000003E-2</v>
      </c>
      <c r="BN207" s="5">
        <f>P_R[[#This Row],[24+]]-P_R[[#This Row],[25+]]</f>
        <v>1.1339999999999999E-2</v>
      </c>
      <c r="BO207" s="5">
        <f>P_R[[#This Row],[25+]]-P_R[[#This Row],[26+]]</f>
        <v>8.539999999999999E-3</v>
      </c>
      <c r="BP207" s="5">
        <f>P_R[[#This Row],[26+]]-P_R[[#This Row],[27+]]</f>
        <v>6.6300000000000005E-3</v>
      </c>
      <c r="BQ207" s="5">
        <f>P_R[[#This Row],[27+]]-P_R[[#This Row],[28+]]</f>
        <v>4.409999999999999E-3</v>
      </c>
      <c r="BR207" s="5">
        <f>P_R[[#This Row],[28+]]-P_R[[#This Row],[29+]]</f>
        <v>3.1000000000000003E-3</v>
      </c>
      <c r="BS207" s="5">
        <f>P_R[[#This Row],[29+]]-P_R[[#This Row],[30+]]</f>
        <v>2.1299999999999999E-3</v>
      </c>
      <c r="BT207" s="5">
        <f>P_R[[#This Row],[30+]]-P_R[[#This Row],[31+]]</f>
        <v>1.4300000000000003E-3</v>
      </c>
      <c r="BU207" s="5">
        <f>P_R[[#This Row],[31+]]-P_R[[#This Row],[32+]]</f>
        <v>9.4000000000000008E-4</v>
      </c>
      <c r="BV207" s="5">
        <f>P_R[[#This Row],[32+]]-P_R[[#This Row],[33+]]</f>
        <v>5.9999999999999995E-4</v>
      </c>
      <c r="BW207" s="5">
        <f>P_R[[#This Row],[33+]]-P_R[[#This Row],[34+]]</f>
        <v>3.8000000000000002E-4</v>
      </c>
      <c r="BX207" s="5">
        <f>P_R[[#This Row],[34+]]-P_R[[#This Row],[35+]]</f>
        <v>2.3999999999999992E-4</v>
      </c>
      <c r="BY207" s="5">
        <f>P_R[[#This Row],[35+]]-P_R[[#This Row],[36+]]</f>
        <v>1.3000000000000002E-4</v>
      </c>
      <c r="BZ207" s="5">
        <f>P_R[[#This Row],[36+]]-P_R[[#This Row],[37+]]</f>
        <v>9.0000000000000006E-5</v>
      </c>
      <c r="CA207" s="5">
        <f>P_R[[#This Row],[37+]]-P_R[[#This Row],[38+]]</f>
        <v>5.0000000000000002E-5</v>
      </c>
      <c r="CB207" s="5">
        <f>P_R[[#This Row],[38+]]-P_R[[#This Row],[39+]]</f>
        <v>5.0000000000000002E-5</v>
      </c>
      <c r="CC207" s="5">
        <f>P_R[[#This Row],[39+]]-P_R[[#This Row],[40+]]</f>
        <v>0</v>
      </c>
      <c r="CD207" s="5">
        <f>P_R[[#This Row],[40+]]-P_R[[#This Row],[41+]]</f>
        <v>0</v>
      </c>
      <c r="CE207" s="5">
        <f>P_R[[#This Row],[41+]]-P_R[[#This Row],[42+]]</f>
        <v>0</v>
      </c>
      <c r="CF207" s="5">
        <f>P_R[[#This Row],[42+]]-P_R[[#This Row],[43+]]</f>
        <v>0</v>
      </c>
      <c r="CG207" s="5">
        <f>P_R[[#This Row],[43+]]-P_R[[#This Row],[44+]]</f>
        <v>0</v>
      </c>
      <c r="CH207" s="5">
        <f>P_R[[#This Row],[44+]]-P_R[[#This Row],[45+]]</f>
        <v>0</v>
      </c>
      <c r="CI207" s="5">
        <f>P_R[[#This Row],[45+]]-P_R[[#This Row],[46+]]</f>
        <v>0</v>
      </c>
      <c r="CJ207" s="5">
        <f>P_R[[#This Row],[46+]]-P_R[[#This Row],[47+]]</f>
        <v>0</v>
      </c>
      <c r="CK207" s="5">
        <f>P_R[[#This Row],[47+]]-P_R[[#This Row],[48+]]</f>
        <v>0</v>
      </c>
      <c r="CL207" s="5">
        <f>P_R[[#This Row],[48+]]-P_R[[#This Row],[49+]]</f>
        <v>0</v>
      </c>
    </row>
    <row r="208" spans="1:90" x14ac:dyDescent="0.25">
      <c r="A208" s="10">
        <v>22400796</v>
      </c>
      <c r="B208" t="s">
        <v>78</v>
      </c>
      <c r="C208" t="s">
        <v>77</v>
      </c>
      <c r="D208" s="11">
        <v>0.91666666666666663</v>
      </c>
      <c r="E208" s="9" t="str">
        <f>HYPERLINK("https://www.nba.com/stats/player/1631133/boxscores-traditional", "Jabari Walker")</f>
        <v>Jabari Walker</v>
      </c>
      <c r="F208">
        <v>12</v>
      </c>
      <c r="G208" s="4">
        <v>6.6929999999999996</v>
      </c>
      <c r="H208" s="3">
        <v>0.72575000000000001</v>
      </c>
      <c r="I208" s="3">
        <v>0.67364000000000002</v>
      </c>
      <c r="J208" s="3">
        <v>0.61790999999999996</v>
      </c>
      <c r="K208" s="3">
        <v>0.55962000000000001</v>
      </c>
      <c r="L208" s="3">
        <v>0.5</v>
      </c>
      <c r="M208" s="3">
        <v>0.44037999999999999</v>
      </c>
      <c r="N208" s="3">
        <v>0.38208999999999999</v>
      </c>
      <c r="O208" s="3">
        <v>0.32635999999999998</v>
      </c>
      <c r="P208" s="3">
        <v>0.27424999999999999</v>
      </c>
      <c r="Q208" s="3">
        <v>0.22663</v>
      </c>
      <c r="R208" s="3">
        <v>0.18406</v>
      </c>
      <c r="S208" s="3">
        <v>0.14685999999999999</v>
      </c>
      <c r="T208" s="3">
        <v>0.11507000000000001</v>
      </c>
      <c r="U208" s="3">
        <v>9.0120000000000006E-2</v>
      </c>
      <c r="V208" s="3">
        <v>6.8110000000000004E-2</v>
      </c>
      <c r="W208" s="3">
        <v>5.0500000000000003E-2</v>
      </c>
      <c r="X208" s="3">
        <v>3.6729999999999999E-2</v>
      </c>
      <c r="Y208" s="3">
        <v>2.6190000000000001E-2</v>
      </c>
      <c r="Z208" s="3">
        <v>1.831E-2</v>
      </c>
      <c r="AA208" s="3">
        <v>1.255E-2</v>
      </c>
      <c r="AB208" s="3">
        <v>8.4200000000000004E-3</v>
      </c>
      <c r="AC208" s="3">
        <v>5.5399999999999998E-3</v>
      </c>
      <c r="AD208" s="3">
        <v>3.5699999999999998E-3</v>
      </c>
      <c r="AE208" s="3">
        <v>2.2599999999999999E-3</v>
      </c>
      <c r="AF208" s="3">
        <v>1.39E-3</v>
      </c>
      <c r="AG208" s="3">
        <v>8.4000000000000003E-4</v>
      </c>
      <c r="AH208" s="3">
        <v>5.0000000000000001E-4</v>
      </c>
      <c r="AI208" s="3">
        <v>2.9E-4</v>
      </c>
      <c r="AJ208" s="3">
        <v>1.7000000000000001E-4</v>
      </c>
      <c r="AK208" s="3">
        <v>9.0000000000000006E-5</v>
      </c>
      <c r="AL208" s="3">
        <v>5.0000000000000002E-5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5">
        <f>P_R[[#This Row],[8+]]-P_R[[#This Row],[9+]]</f>
        <v>5.210999999999999E-2</v>
      </c>
      <c r="AY208" s="5">
        <f>P_R[[#This Row],[9+]]-P_R[[#This Row],[10+]]</f>
        <v>5.5730000000000057E-2</v>
      </c>
      <c r="AZ208" s="5">
        <f>P_R[[#This Row],[10+]]-P_R[[#This Row],[11+]]</f>
        <v>5.8289999999999953E-2</v>
      </c>
      <c r="BA208" s="5">
        <f>P_R[[#This Row],[11+]]-P_R[[#This Row],[12+]]</f>
        <v>5.9620000000000006E-2</v>
      </c>
      <c r="BB208" s="5">
        <f>P_R[[#This Row],[12+]]-P_R[[#This Row],[13+]]</f>
        <v>5.9620000000000006E-2</v>
      </c>
      <c r="BC208" s="5">
        <f>P_R[[#This Row],[13+]]-P_R[[#This Row],[14+]]</f>
        <v>5.8290000000000008E-2</v>
      </c>
      <c r="BD208" s="5">
        <f>P_R[[#This Row],[14+]]-P_R[[#This Row],[15+]]</f>
        <v>5.5730000000000002E-2</v>
      </c>
      <c r="BE208" s="5">
        <f>P_R[[#This Row],[15+]]-P_R[[#This Row],[16+]]</f>
        <v>5.210999999999999E-2</v>
      </c>
      <c r="BF208" s="5">
        <f>P_R[[#This Row],[16+]]-P_R[[#This Row],[17+]]</f>
        <v>4.7619999999999996E-2</v>
      </c>
      <c r="BG208" s="5">
        <f>P_R[[#This Row],[17+]]-P_R[[#This Row],[18+]]</f>
        <v>4.2569999999999997E-2</v>
      </c>
      <c r="BH208" s="5">
        <f>P_R[[#This Row],[18+]]-P_R[[#This Row],[19+]]</f>
        <v>3.7200000000000011E-2</v>
      </c>
      <c r="BI208" s="5">
        <f>P_R[[#This Row],[19+]]-P_R[[#This Row],[20+]]</f>
        <v>3.1789999999999985E-2</v>
      </c>
      <c r="BJ208" s="5">
        <f>P_R[[#This Row],[20+]]-P_R[[#This Row],[21+]]</f>
        <v>2.495E-2</v>
      </c>
      <c r="BK208" s="5">
        <f>P_R[[#This Row],[21+]]-P_R[[#This Row],[22+]]</f>
        <v>2.2010000000000002E-2</v>
      </c>
      <c r="BL208" s="5">
        <f>P_R[[#This Row],[22+]]-P_R[[#This Row],[23+]]</f>
        <v>1.7610000000000001E-2</v>
      </c>
      <c r="BM208" s="5">
        <f>P_R[[#This Row],[23+]]-P_R[[#This Row],[24+]]</f>
        <v>1.3770000000000004E-2</v>
      </c>
      <c r="BN208" s="5">
        <f>P_R[[#This Row],[24+]]-P_R[[#This Row],[25+]]</f>
        <v>1.0539999999999997E-2</v>
      </c>
      <c r="BO208" s="5">
        <f>P_R[[#This Row],[25+]]-P_R[[#This Row],[26+]]</f>
        <v>7.8800000000000016E-3</v>
      </c>
      <c r="BP208" s="5">
        <f>P_R[[#This Row],[26+]]-P_R[[#This Row],[27+]]</f>
        <v>5.7599999999999995E-3</v>
      </c>
      <c r="BQ208" s="5">
        <f>P_R[[#This Row],[27+]]-P_R[[#This Row],[28+]]</f>
        <v>4.13E-3</v>
      </c>
      <c r="BR208" s="5">
        <f>P_R[[#This Row],[28+]]-P_R[[#This Row],[29+]]</f>
        <v>2.8800000000000006E-3</v>
      </c>
      <c r="BS208" s="5">
        <f>P_R[[#This Row],[29+]]-P_R[[#This Row],[30+]]</f>
        <v>1.97E-3</v>
      </c>
      <c r="BT208" s="5">
        <f>P_R[[#This Row],[30+]]-P_R[[#This Row],[31+]]</f>
        <v>1.31E-3</v>
      </c>
      <c r="BU208" s="5">
        <f>P_R[[#This Row],[31+]]-P_R[[#This Row],[32+]]</f>
        <v>8.699999999999999E-4</v>
      </c>
      <c r="BV208" s="5">
        <f>P_R[[#This Row],[32+]]-P_R[[#This Row],[33+]]</f>
        <v>5.4999999999999992E-4</v>
      </c>
      <c r="BW208" s="5">
        <f>P_R[[#This Row],[33+]]-P_R[[#This Row],[34+]]</f>
        <v>3.4000000000000002E-4</v>
      </c>
      <c r="BX208" s="5">
        <f>P_R[[#This Row],[34+]]-P_R[[#This Row],[35+]]</f>
        <v>2.1000000000000001E-4</v>
      </c>
      <c r="BY208" s="5">
        <f>P_R[[#This Row],[35+]]-P_R[[#This Row],[36+]]</f>
        <v>1.1999999999999999E-4</v>
      </c>
      <c r="BZ208" s="5">
        <f>P_R[[#This Row],[36+]]-P_R[[#This Row],[37+]]</f>
        <v>8.0000000000000007E-5</v>
      </c>
      <c r="CA208" s="5">
        <f>P_R[[#This Row],[37+]]-P_R[[#This Row],[38+]]</f>
        <v>4.0000000000000003E-5</v>
      </c>
      <c r="CB208" s="5">
        <f>P_R[[#This Row],[38+]]-P_R[[#This Row],[39+]]</f>
        <v>5.0000000000000002E-5</v>
      </c>
      <c r="CC208" s="5">
        <f>P_R[[#This Row],[39+]]-P_R[[#This Row],[40+]]</f>
        <v>0</v>
      </c>
      <c r="CD208" s="5">
        <f>P_R[[#This Row],[40+]]-P_R[[#This Row],[41+]]</f>
        <v>0</v>
      </c>
      <c r="CE208" s="5">
        <f>P_R[[#This Row],[41+]]-P_R[[#This Row],[42+]]</f>
        <v>0</v>
      </c>
      <c r="CF208" s="5">
        <f>P_R[[#This Row],[42+]]-P_R[[#This Row],[43+]]</f>
        <v>0</v>
      </c>
      <c r="CG208" s="5">
        <f>P_R[[#This Row],[43+]]-P_R[[#This Row],[44+]]</f>
        <v>0</v>
      </c>
      <c r="CH208" s="5">
        <f>P_R[[#This Row],[44+]]-P_R[[#This Row],[45+]]</f>
        <v>0</v>
      </c>
      <c r="CI208" s="5">
        <f>P_R[[#This Row],[45+]]-P_R[[#This Row],[46+]]</f>
        <v>0</v>
      </c>
      <c r="CJ208" s="5">
        <f>P_R[[#This Row],[46+]]-P_R[[#This Row],[47+]]</f>
        <v>0</v>
      </c>
      <c r="CK208" s="5">
        <f>P_R[[#This Row],[47+]]-P_R[[#This Row],[48+]]</f>
        <v>0</v>
      </c>
      <c r="CL208" s="5">
        <f>P_R[[#This Row],[48+]]-P_R[[#This Row],[49+]]</f>
        <v>0</v>
      </c>
    </row>
    <row r="209" spans="1:90" x14ac:dyDescent="0.25">
      <c r="A209" s="10"/>
      <c r="B209" s="13"/>
      <c r="C209" s="13"/>
      <c r="D209" s="11"/>
      <c r="E209" s="9"/>
      <c r="G209" s="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5">
        <f>P_R[[#This Row],[8+]]-P_R[[#This Row],[9+]]</f>
        <v>0</v>
      </c>
      <c r="AY209" s="5">
        <f>P_R[[#This Row],[9+]]-P_R[[#This Row],[10+]]</f>
        <v>0</v>
      </c>
      <c r="AZ209" s="5">
        <f>P_R[[#This Row],[10+]]-P_R[[#This Row],[11+]]</f>
        <v>0</v>
      </c>
      <c r="BA209" s="5">
        <f>P_R[[#This Row],[11+]]-P_R[[#This Row],[12+]]</f>
        <v>0</v>
      </c>
      <c r="BB209" s="5">
        <f>P_R[[#This Row],[12+]]-P_R[[#This Row],[13+]]</f>
        <v>0</v>
      </c>
      <c r="BC209" s="5">
        <f>P_R[[#This Row],[13+]]-P_R[[#This Row],[14+]]</f>
        <v>0</v>
      </c>
      <c r="BD209" s="5">
        <f>P_R[[#This Row],[14+]]-P_R[[#This Row],[15+]]</f>
        <v>0</v>
      </c>
      <c r="BE209" s="5">
        <f>P_R[[#This Row],[15+]]-P_R[[#This Row],[16+]]</f>
        <v>0</v>
      </c>
      <c r="BF209" s="5">
        <f>P_R[[#This Row],[16+]]-P_R[[#This Row],[17+]]</f>
        <v>0</v>
      </c>
      <c r="BG209" s="5">
        <f>P_R[[#This Row],[17+]]-P_R[[#This Row],[18+]]</f>
        <v>0</v>
      </c>
      <c r="BH209" s="5">
        <f>P_R[[#This Row],[18+]]-P_R[[#This Row],[19+]]</f>
        <v>0</v>
      </c>
      <c r="BI209" s="5">
        <f>P_R[[#This Row],[19+]]-P_R[[#This Row],[20+]]</f>
        <v>0</v>
      </c>
      <c r="BJ209" s="5">
        <f>P_R[[#This Row],[20+]]-P_R[[#This Row],[21+]]</f>
        <v>0</v>
      </c>
      <c r="BK209" s="5">
        <f>P_R[[#This Row],[21+]]-P_R[[#This Row],[22+]]</f>
        <v>0</v>
      </c>
      <c r="BL209" s="5">
        <f>P_R[[#This Row],[22+]]-P_R[[#This Row],[23+]]</f>
        <v>0</v>
      </c>
      <c r="BM209" s="5">
        <f>P_R[[#This Row],[23+]]-P_R[[#This Row],[24+]]</f>
        <v>0</v>
      </c>
      <c r="BN209" s="5">
        <f>P_R[[#This Row],[24+]]-P_R[[#This Row],[25+]]</f>
        <v>0</v>
      </c>
      <c r="BO209" s="5">
        <f>P_R[[#This Row],[25+]]-P_R[[#This Row],[26+]]</f>
        <v>0</v>
      </c>
      <c r="BP209" s="5">
        <f>P_R[[#This Row],[26+]]-P_R[[#This Row],[27+]]</f>
        <v>0</v>
      </c>
      <c r="BQ209" s="5">
        <f>P_R[[#This Row],[27+]]-P_R[[#This Row],[28+]]</f>
        <v>0</v>
      </c>
      <c r="BR209" s="5">
        <f>P_R[[#This Row],[28+]]-P_R[[#This Row],[29+]]</f>
        <v>0</v>
      </c>
      <c r="BS209" s="5">
        <f>P_R[[#This Row],[29+]]-P_R[[#This Row],[30+]]</f>
        <v>0</v>
      </c>
      <c r="BT209" s="5">
        <f>P_R[[#This Row],[30+]]-P_R[[#This Row],[31+]]</f>
        <v>0</v>
      </c>
      <c r="BU209" s="5">
        <f>P_R[[#This Row],[31+]]-P_R[[#This Row],[32+]]</f>
        <v>0</v>
      </c>
      <c r="BV209" s="5">
        <f>P_R[[#This Row],[32+]]-P_R[[#This Row],[33+]]</f>
        <v>0</v>
      </c>
      <c r="BW209" s="5">
        <f>P_R[[#This Row],[33+]]-P_R[[#This Row],[34+]]</f>
        <v>0</v>
      </c>
      <c r="BX209" s="5">
        <f>P_R[[#This Row],[34+]]-P_R[[#This Row],[35+]]</f>
        <v>0</v>
      </c>
      <c r="BY209" s="5">
        <f>P_R[[#This Row],[35+]]-P_R[[#This Row],[36+]]</f>
        <v>0</v>
      </c>
      <c r="BZ209" s="5">
        <f>P_R[[#This Row],[36+]]-P_R[[#This Row],[37+]]</f>
        <v>0</v>
      </c>
      <c r="CA209" s="5">
        <f>P_R[[#This Row],[37+]]-P_R[[#This Row],[38+]]</f>
        <v>0</v>
      </c>
      <c r="CB209" s="5">
        <f>P_R[[#This Row],[38+]]-P_R[[#This Row],[39+]]</f>
        <v>0</v>
      </c>
      <c r="CC209" s="5">
        <f>P_R[[#This Row],[39+]]-P_R[[#This Row],[40+]]</f>
        <v>0</v>
      </c>
      <c r="CD209" s="5">
        <f>P_R[[#This Row],[40+]]-P_R[[#This Row],[41+]]</f>
        <v>0</v>
      </c>
      <c r="CE209" s="5">
        <f>P_R[[#This Row],[41+]]-P_R[[#This Row],[42+]]</f>
        <v>0</v>
      </c>
      <c r="CF209" s="5">
        <f>P_R[[#This Row],[42+]]-P_R[[#This Row],[43+]]</f>
        <v>0</v>
      </c>
      <c r="CG209" s="5">
        <f>P_R[[#This Row],[43+]]-P_R[[#This Row],[44+]]</f>
        <v>0</v>
      </c>
      <c r="CH209" s="5">
        <f>P_R[[#This Row],[44+]]-P_R[[#This Row],[45+]]</f>
        <v>0</v>
      </c>
      <c r="CI209" s="5">
        <f>P_R[[#This Row],[45+]]-P_R[[#This Row],[46+]]</f>
        <v>0</v>
      </c>
      <c r="CJ209" s="5">
        <f>P_R[[#This Row],[46+]]-P_R[[#This Row],[47+]]</f>
        <v>0</v>
      </c>
      <c r="CK209" s="5">
        <f>P_R[[#This Row],[47+]]-P_R[[#This Row],[48+]]</f>
        <v>0</v>
      </c>
      <c r="CL209" s="5">
        <f>P_R[[#This Row],[48+]]-P_R[[#This Row],[49+]]</f>
        <v>0</v>
      </c>
    </row>
    <row r="210" spans="1:90" x14ac:dyDescent="0.25">
      <c r="A210" s="10"/>
      <c r="B210" s="13"/>
      <c r="C210" s="13"/>
      <c r="D210" s="11"/>
      <c r="E210" s="9"/>
      <c r="G210" s="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5">
        <f>P_R[[#This Row],[8+]]-P_R[[#This Row],[9+]]</f>
        <v>0</v>
      </c>
      <c r="AY210" s="5">
        <f>P_R[[#This Row],[9+]]-P_R[[#This Row],[10+]]</f>
        <v>0</v>
      </c>
      <c r="AZ210" s="5">
        <f>P_R[[#This Row],[10+]]-P_R[[#This Row],[11+]]</f>
        <v>0</v>
      </c>
      <c r="BA210" s="5">
        <f>P_R[[#This Row],[11+]]-P_R[[#This Row],[12+]]</f>
        <v>0</v>
      </c>
      <c r="BB210" s="5">
        <f>P_R[[#This Row],[12+]]-P_R[[#This Row],[13+]]</f>
        <v>0</v>
      </c>
      <c r="BC210" s="5">
        <f>P_R[[#This Row],[13+]]-P_R[[#This Row],[14+]]</f>
        <v>0</v>
      </c>
      <c r="BD210" s="5">
        <f>P_R[[#This Row],[14+]]-P_R[[#This Row],[15+]]</f>
        <v>0</v>
      </c>
      <c r="BE210" s="5">
        <f>P_R[[#This Row],[15+]]-P_R[[#This Row],[16+]]</f>
        <v>0</v>
      </c>
      <c r="BF210" s="5">
        <f>P_R[[#This Row],[16+]]-P_R[[#This Row],[17+]]</f>
        <v>0</v>
      </c>
      <c r="BG210" s="5">
        <f>P_R[[#This Row],[17+]]-P_R[[#This Row],[18+]]</f>
        <v>0</v>
      </c>
      <c r="BH210" s="5">
        <f>P_R[[#This Row],[18+]]-P_R[[#This Row],[19+]]</f>
        <v>0</v>
      </c>
      <c r="BI210" s="5">
        <f>P_R[[#This Row],[19+]]-P_R[[#This Row],[20+]]</f>
        <v>0</v>
      </c>
      <c r="BJ210" s="5">
        <f>P_R[[#This Row],[20+]]-P_R[[#This Row],[21+]]</f>
        <v>0</v>
      </c>
      <c r="BK210" s="5">
        <f>P_R[[#This Row],[21+]]-P_R[[#This Row],[22+]]</f>
        <v>0</v>
      </c>
      <c r="BL210" s="5">
        <f>P_R[[#This Row],[22+]]-P_R[[#This Row],[23+]]</f>
        <v>0</v>
      </c>
      <c r="BM210" s="5">
        <f>P_R[[#This Row],[23+]]-P_R[[#This Row],[24+]]</f>
        <v>0</v>
      </c>
      <c r="BN210" s="5">
        <f>P_R[[#This Row],[24+]]-P_R[[#This Row],[25+]]</f>
        <v>0</v>
      </c>
      <c r="BO210" s="5">
        <f>P_R[[#This Row],[25+]]-P_R[[#This Row],[26+]]</f>
        <v>0</v>
      </c>
      <c r="BP210" s="5">
        <f>P_R[[#This Row],[26+]]-P_R[[#This Row],[27+]]</f>
        <v>0</v>
      </c>
      <c r="BQ210" s="5">
        <f>P_R[[#This Row],[27+]]-P_R[[#This Row],[28+]]</f>
        <v>0</v>
      </c>
      <c r="BR210" s="5">
        <f>P_R[[#This Row],[28+]]-P_R[[#This Row],[29+]]</f>
        <v>0</v>
      </c>
      <c r="BS210" s="5">
        <f>P_R[[#This Row],[29+]]-P_R[[#This Row],[30+]]</f>
        <v>0</v>
      </c>
      <c r="BT210" s="5">
        <f>P_R[[#This Row],[30+]]-P_R[[#This Row],[31+]]</f>
        <v>0</v>
      </c>
      <c r="BU210" s="5">
        <f>P_R[[#This Row],[31+]]-P_R[[#This Row],[32+]]</f>
        <v>0</v>
      </c>
      <c r="BV210" s="5">
        <f>P_R[[#This Row],[32+]]-P_R[[#This Row],[33+]]</f>
        <v>0</v>
      </c>
      <c r="BW210" s="5">
        <f>P_R[[#This Row],[33+]]-P_R[[#This Row],[34+]]</f>
        <v>0</v>
      </c>
      <c r="BX210" s="5">
        <f>P_R[[#This Row],[34+]]-P_R[[#This Row],[35+]]</f>
        <v>0</v>
      </c>
      <c r="BY210" s="5">
        <f>P_R[[#This Row],[35+]]-P_R[[#This Row],[36+]]</f>
        <v>0</v>
      </c>
      <c r="BZ210" s="5">
        <f>P_R[[#This Row],[36+]]-P_R[[#This Row],[37+]]</f>
        <v>0</v>
      </c>
      <c r="CA210" s="5">
        <f>P_R[[#This Row],[37+]]-P_R[[#This Row],[38+]]</f>
        <v>0</v>
      </c>
      <c r="CB210" s="5">
        <f>P_R[[#This Row],[38+]]-P_R[[#This Row],[39+]]</f>
        <v>0</v>
      </c>
      <c r="CC210" s="5">
        <f>P_R[[#This Row],[39+]]-P_R[[#This Row],[40+]]</f>
        <v>0</v>
      </c>
      <c r="CD210" s="5">
        <f>P_R[[#This Row],[40+]]-P_R[[#This Row],[41+]]</f>
        <v>0</v>
      </c>
      <c r="CE210" s="5">
        <f>P_R[[#This Row],[41+]]-P_R[[#This Row],[42+]]</f>
        <v>0</v>
      </c>
      <c r="CF210" s="5">
        <f>P_R[[#This Row],[42+]]-P_R[[#This Row],[43+]]</f>
        <v>0</v>
      </c>
      <c r="CG210" s="5">
        <f>P_R[[#This Row],[43+]]-P_R[[#This Row],[44+]]</f>
        <v>0</v>
      </c>
      <c r="CH210" s="5">
        <f>P_R[[#This Row],[44+]]-P_R[[#This Row],[45+]]</f>
        <v>0</v>
      </c>
      <c r="CI210" s="5">
        <f>P_R[[#This Row],[45+]]-P_R[[#This Row],[46+]]</f>
        <v>0</v>
      </c>
      <c r="CJ210" s="5">
        <f>P_R[[#This Row],[46+]]-P_R[[#This Row],[47+]]</f>
        <v>0</v>
      </c>
      <c r="CK210" s="5">
        <f>P_R[[#This Row],[47+]]-P_R[[#This Row],[48+]]</f>
        <v>0</v>
      </c>
      <c r="CL210" s="5">
        <f>P_R[[#This Row],[48+]]-P_R[[#This Row],[49+]]</f>
        <v>0</v>
      </c>
    </row>
    <row r="211" spans="1:90" x14ac:dyDescent="0.25">
      <c r="A211" s="10"/>
      <c r="B211" s="13"/>
      <c r="C211" s="13"/>
      <c r="D211" s="11"/>
      <c r="E211" s="9"/>
      <c r="G211" s="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5">
        <f>P_R[[#This Row],[8+]]-P_R[[#This Row],[9+]]</f>
        <v>0</v>
      </c>
      <c r="AY211" s="5">
        <f>P_R[[#This Row],[9+]]-P_R[[#This Row],[10+]]</f>
        <v>0</v>
      </c>
      <c r="AZ211" s="5">
        <f>P_R[[#This Row],[10+]]-P_R[[#This Row],[11+]]</f>
        <v>0</v>
      </c>
      <c r="BA211" s="5">
        <f>P_R[[#This Row],[11+]]-P_R[[#This Row],[12+]]</f>
        <v>0</v>
      </c>
      <c r="BB211" s="5">
        <f>P_R[[#This Row],[12+]]-P_R[[#This Row],[13+]]</f>
        <v>0</v>
      </c>
      <c r="BC211" s="5">
        <f>P_R[[#This Row],[13+]]-P_R[[#This Row],[14+]]</f>
        <v>0</v>
      </c>
      <c r="BD211" s="5">
        <f>P_R[[#This Row],[14+]]-P_R[[#This Row],[15+]]</f>
        <v>0</v>
      </c>
      <c r="BE211" s="5">
        <f>P_R[[#This Row],[15+]]-P_R[[#This Row],[16+]]</f>
        <v>0</v>
      </c>
      <c r="BF211" s="5">
        <f>P_R[[#This Row],[16+]]-P_R[[#This Row],[17+]]</f>
        <v>0</v>
      </c>
      <c r="BG211" s="5">
        <f>P_R[[#This Row],[17+]]-P_R[[#This Row],[18+]]</f>
        <v>0</v>
      </c>
      <c r="BH211" s="5">
        <f>P_R[[#This Row],[18+]]-P_R[[#This Row],[19+]]</f>
        <v>0</v>
      </c>
      <c r="BI211" s="5">
        <f>P_R[[#This Row],[19+]]-P_R[[#This Row],[20+]]</f>
        <v>0</v>
      </c>
      <c r="BJ211" s="5">
        <f>P_R[[#This Row],[20+]]-P_R[[#This Row],[21+]]</f>
        <v>0</v>
      </c>
      <c r="BK211" s="5">
        <f>P_R[[#This Row],[21+]]-P_R[[#This Row],[22+]]</f>
        <v>0</v>
      </c>
      <c r="BL211" s="5">
        <f>P_R[[#This Row],[22+]]-P_R[[#This Row],[23+]]</f>
        <v>0</v>
      </c>
      <c r="BM211" s="5">
        <f>P_R[[#This Row],[23+]]-P_R[[#This Row],[24+]]</f>
        <v>0</v>
      </c>
      <c r="BN211" s="5">
        <f>P_R[[#This Row],[24+]]-P_R[[#This Row],[25+]]</f>
        <v>0</v>
      </c>
      <c r="BO211" s="5">
        <f>P_R[[#This Row],[25+]]-P_R[[#This Row],[26+]]</f>
        <v>0</v>
      </c>
      <c r="BP211" s="5">
        <f>P_R[[#This Row],[26+]]-P_R[[#This Row],[27+]]</f>
        <v>0</v>
      </c>
      <c r="BQ211" s="5">
        <f>P_R[[#This Row],[27+]]-P_R[[#This Row],[28+]]</f>
        <v>0</v>
      </c>
      <c r="BR211" s="5">
        <f>P_R[[#This Row],[28+]]-P_R[[#This Row],[29+]]</f>
        <v>0</v>
      </c>
      <c r="BS211" s="5">
        <f>P_R[[#This Row],[29+]]-P_R[[#This Row],[30+]]</f>
        <v>0</v>
      </c>
      <c r="BT211" s="5">
        <f>P_R[[#This Row],[30+]]-P_R[[#This Row],[31+]]</f>
        <v>0</v>
      </c>
      <c r="BU211" s="5">
        <f>P_R[[#This Row],[31+]]-P_R[[#This Row],[32+]]</f>
        <v>0</v>
      </c>
      <c r="BV211" s="5">
        <f>P_R[[#This Row],[32+]]-P_R[[#This Row],[33+]]</f>
        <v>0</v>
      </c>
      <c r="BW211" s="5">
        <f>P_R[[#This Row],[33+]]-P_R[[#This Row],[34+]]</f>
        <v>0</v>
      </c>
      <c r="BX211" s="5">
        <f>P_R[[#This Row],[34+]]-P_R[[#This Row],[35+]]</f>
        <v>0</v>
      </c>
      <c r="BY211" s="5">
        <f>P_R[[#This Row],[35+]]-P_R[[#This Row],[36+]]</f>
        <v>0</v>
      </c>
      <c r="BZ211" s="5">
        <f>P_R[[#This Row],[36+]]-P_R[[#This Row],[37+]]</f>
        <v>0</v>
      </c>
      <c r="CA211" s="5">
        <f>P_R[[#This Row],[37+]]-P_R[[#This Row],[38+]]</f>
        <v>0</v>
      </c>
      <c r="CB211" s="5">
        <f>P_R[[#This Row],[38+]]-P_R[[#This Row],[39+]]</f>
        <v>0</v>
      </c>
      <c r="CC211" s="5">
        <f>P_R[[#This Row],[39+]]-P_R[[#This Row],[40+]]</f>
        <v>0</v>
      </c>
      <c r="CD211" s="5">
        <f>P_R[[#This Row],[40+]]-P_R[[#This Row],[41+]]</f>
        <v>0</v>
      </c>
      <c r="CE211" s="5">
        <f>P_R[[#This Row],[41+]]-P_R[[#This Row],[42+]]</f>
        <v>0</v>
      </c>
      <c r="CF211" s="5">
        <f>P_R[[#This Row],[42+]]-P_R[[#This Row],[43+]]</f>
        <v>0</v>
      </c>
      <c r="CG211" s="5">
        <f>P_R[[#This Row],[43+]]-P_R[[#This Row],[44+]]</f>
        <v>0</v>
      </c>
      <c r="CH211" s="5">
        <f>P_R[[#This Row],[44+]]-P_R[[#This Row],[45+]]</f>
        <v>0</v>
      </c>
      <c r="CI211" s="5">
        <f>P_R[[#This Row],[45+]]-P_R[[#This Row],[46+]]</f>
        <v>0</v>
      </c>
      <c r="CJ211" s="5">
        <f>P_R[[#This Row],[46+]]-P_R[[#This Row],[47+]]</f>
        <v>0</v>
      </c>
      <c r="CK211" s="5">
        <f>P_R[[#This Row],[47+]]-P_R[[#This Row],[48+]]</f>
        <v>0</v>
      </c>
      <c r="CL211" s="5">
        <f>P_R[[#This Row],[48+]]-P_R[[#This Row],[49+]]</f>
        <v>0</v>
      </c>
    </row>
    <row r="212" spans="1:90" x14ac:dyDescent="0.25">
      <c r="A212" s="10"/>
      <c r="B212" s="13"/>
      <c r="C212" s="13"/>
      <c r="D212" s="11"/>
      <c r="E212" s="9"/>
      <c r="G212" s="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5">
        <f>P_R[[#This Row],[8+]]-P_R[[#This Row],[9+]]</f>
        <v>0</v>
      </c>
      <c r="AY212" s="5">
        <f>P_R[[#This Row],[9+]]-P_R[[#This Row],[10+]]</f>
        <v>0</v>
      </c>
      <c r="AZ212" s="5">
        <f>P_R[[#This Row],[10+]]-P_R[[#This Row],[11+]]</f>
        <v>0</v>
      </c>
      <c r="BA212" s="5">
        <f>P_R[[#This Row],[11+]]-P_R[[#This Row],[12+]]</f>
        <v>0</v>
      </c>
      <c r="BB212" s="5">
        <f>P_R[[#This Row],[12+]]-P_R[[#This Row],[13+]]</f>
        <v>0</v>
      </c>
      <c r="BC212" s="5">
        <f>P_R[[#This Row],[13+]]-P_R[[#This Row],[14+]]</f>
        <v>0</v>
      </c>
      <c r="BD212" s="5">
        <f>P_R[[#This Row],[14+]]-P_R[[#This Row],[15+]]</f>
        <v>0</v>
      </c>
      <c r="BE212" s="5">
        <f>P_R[[#This Row],[15+]]-P_R[[#This Row],[16+]]</f>
        <v>0</v>
      </c>
      <c r="BF212" s="5">
        <f>P_R[[#This Row],[16+]]-P_R[[#This Row],[17+]]</f>
        <v>0</v>
      </c>
      <c r="BG212" s="5">
        <f>P_R[[#This Row],[17+]]-P_R[[#This Row],[18+]]</f>
        <v>0</v>
      </c>
      <c r="BH212" s="5">
        <f>P_R[[#This Row],[18+]]-P_R[[#This Row],[19+]]</f>
        <v>0</v>
      </c>
      <c r="BI212" s="5">
        <f>P_R[[#This Row],[19+]]-P_R[[#This Row],[20+]]</f>
        <v>0</v>
      </c>
      <c r="BJ212" s="5">
        <f>P_R[[#This Row],[20+]]-P_R[[#This Row],[21+]]</f>
        <v>0</v>
      </c>
      <c r="BK212" s="5">
        <f>P_R[[#This Row],[21+]]-P_R[[#This Row],[22+]]</f>
        <v>0</v>
      </c>
      <c r="BL212" s="5">
        <f>P_R[[#This Row],[22+]]-P_R[[#This Row],[23+]]</f>
        <v>0</v>
      </c>
      <c r="BM212" s="5">
        <f>P_R[[#This Row],[23+]]-P_R[[#This Row],[24+]]</f>
        <v>0</v>
      </c>
      <c r="BN212" s="5">
        <f>P_R[[#This Row],[24+]]-P_R[[#This Row],[25+]]</f>
        <v>0</v>
      </c>
      <c r="BO212" s="5">
        <f>P_R[[#This Row],[25+]]-P_R[[#This Row],[26+]]</f>
        <v>0</v>
      </c>
      <c r="BP212" s="5">
        <f>P_R[[#This Row],[26+]]-P_R[[#This Row],[27+]]</f>
        <v>0</v>
      </c>
      <c r="BQ212" s="5">
        <f>P_R[[#This Row],[27+]]-P_R[[#This Row],[28+]]</f>
        <v>0</v>
      </c>
      <c r="BR212" s="5">
        <f>P_R[[#This Row],[28+]]-P_R[[#This Row],[29+]]</f>
        <v>0</v>
      </c>
      <c r="BS212" s="5">
        <f>P_R[[#This Row],[29+]]-P_R[[#This Row],[30+]]</f>
        <v>0</v>
      </c>
      <c r="BT212" s="5">
        <f>P_R[[#This Row],[30+]]-P_R[[#This Row],[31+]]</f>
        <v>0</v>
      </c>
      <c r="BU212" s="5">
        <f>P_R[[#This Row],[31+]]-P_R[[#This Row],[32+]]</f>
        <v>0</v>
      </c>
      <c r="BV212" s="5">
        <f>P_R[[#This Row],[32+]]-P_R[[#This Row],[33+]]</f>
        <v>0</v>
      </c>
      <c r="BW212" s="5">
        <f>P_R[[#This Row],[33+]]-P_R[[#This Row],[34+]]</f>
        <v>0</v>
      </c>
      <c r="BX212" s="5">
        <f>P_R[[#This Row],[34+]]-P_R[[#This Row],[35+]]</f>
        <v>0</v>
      </c>
      <c r="BY212" s="5">
        <f>P_R[[#This Row],[35+]]-P_R[[#This Row],[36+]]</f>
        <v>0</v>
      </c>
      <c r="BZ212" s="5">
        <f>P_R[[#This Row],[36+]]-P_R[[#This Row],[37+]]</f>
        <v>0</v>
      </c>
      <c r="CA212" s="5">
        <f>P_R[[#This Row],[37+]]-P_R[[#This Row],[38+]]</f>
        <v>0</v>
      </c>
      <c r="CB212" s="5">
        <f>P_R[[#This Row],[38+]]-P_R[[#This Row],[39+]]</f>
        <v>0</v>
      </c>
      <c r="CC212" s="5">
        <f>P_R[[#This Row],[39+]]-P_R[[#This Row],[40+]]</f>
        <v>0</v>
      </c>
      <c r="CD212" s="5">
        <f>P_R[[#This Row],[40+]]-P_R[[#This Row],[41+]]</f>
        <v>0</v>
      </c>
      <c r="CE212" s="5">
        <f>P_R[[#This Row],[41+]]-P_R[[#This Row],[42+]]</f>
        <v>0</v>
      </c>
      <c r="CF212" s="5">
        <f>P_R[[#This Row],[42+]]-P_R[[#This Row],[43+]]</f>
        <v>0</v>
      </c>
      <c r="CG212" s="5">
        <f>P_R[[#This Row],[43+]]-P_R[[#This Row],[44+]]</f>
        <v>0</v>
      </c>
      <c r="CH212" s="5">
        <f>P_R[[#This Row],[44+]]-P_R[[#This Row],[45+]]</f>
        <v>0</v>
      </c>
      <c r="CI212" s="5">
        <f>P_R[[#This Row],[45+]]-P_R[[#This Row],[46+]]</f>
        <v>0</v>
      </c>
      <c r="CJ212" s="5">
        <f>P_R[[#This Row],[46+]]-P_R[[#This Row],[47+]]</f>
        <v>0</v>
      </c>
      <c r="CK212" s="5">
        <f>P_R[[#This Row],[47+]]-P_R[[#This Row],[48+]]</f>
        <v>0</v>
      </c>
      <c r="CL212" s="5">
        <f>P_R[[#This Row],[48+]]-P_R[[#This Row],[49+]]</f>
        <v>0</v>
      </c>
    </row>
    <row r="213" spans="1:90" x14ac:dyDescent="0.25">
      <c r="A213" s="10"/>
      <c r="B213" s="13"/>
      <c r="C213" s="13"/>
      <c r="D213" s="11"/>
      <c r="E213" s="9"/>
      <c r="G213" s="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5">
        <f>P_R[[#This Row],[8+]]-P_R[[#This Row],[9+]]</f>
        <v>0</v>
      </c>
      <c r="AY213" s="5">
        <f>P_R[[#This Row],[9+]]-P_R[[#This Row],[10+]]</f>
        <v>0</v>
      </c>
      <c r="AZ213" s="5">
        <f>P_R[[#This Row],[10+]]-P_R[[#This Row],[11+]]</f>
        <v>0</v>
      </c>
      <c r="BA213" s="5">
        <f>P_R[[#This Row],[11+]]-P_R[[#This Row],[12+]]</f>
        <v>0</v>
      </c>
      <c r="BB213" s="5">
        <f>P_R[[#This Row],[12+]]-P_R[[#This Row],[13+]]</f>
        <v>0</v>
      </c>
      <c r="BC213" s="5">
        <f>P_R[[#This Row],[13+]]-P_R[[#This Row],[14+]]</f>
        <v>0</v>
      </c>
      <c r="BD213" s="5">
        <f>P_R[[#This Row],[14+]]-P_R[[#This Row],[15+]]</f>
        <v>0</v>
      </c>
      <c r="BE213" s="5">
        <f>P_R[[#This Row],[15+]]-P_R[[#This Row],[16+]]</f>
        <v>0</v>
      </c>
      <c r="BF213" s="5">
        <f>P_R[[#This Row],[16+]]-P_R[[#This Row],[17+]]</f>
        <v>0</v>
      </c>
      <c r="BG213" s="5">
        <f>P_R[[#This Row],[17+]]-P_R[[#This Row],[18+]]</f>
        <v>0</v>
      </c>
      <c r="BH213" s="5">
        <f>P_R[[#This Row],[18+]]-P_R[[#This Row],[19+]]</f>
        <v>0</v>
      </c>
      <c r="BI213" s="5">
        <f>P_R[[#This Row],[19+]]-P_R[[#This Row],[20+]]</f>
        <v>0</v>
      </c>
      <c r="BJ213" s="5">
        <f>P_R[[#This Row],[20+]]-P_R[[#This Row],[21+]]</f>
        <v>0</v>
      </c>
      <c r="BK213" s="5">
        <f>P_R[[#This Row],[21+]]-P_R[[#This Row],[22+]]</f>
        <v>0</v>
      </c>
      <c r="BL213" s="5">
        <f>P_R[[#This Row],[22+]]-P_R[[#This Row],[23+]]</f>
        <v>0</v>
      </c>
      <c r="BM213" s="5">
        <f>P_R[[#This Row],[23+]]-P_R[[#This Row],[24+]]</f>
        <v>0</v>
      </c>
      <c r="BN213" s="5">
        <f>P_R[[#This Row],[24+]]-P_R[[#This Row],[25+]]</f>
        <v>0</v>
      </c>
      <c r="BO213" s="5">
        <f>P_R[[#This Row],[25+]]-P_R[[#This Row],[26+]]</f>
        <v>0</v>
      </c>
      <c r="BP213" s="5">
        <f>P_R[[#This Row],[26+]]-P_R[[#This Row],[27+]]</f>
        <v>0</v>
      </c>
      <c r="BQ213" s="5">
        <f>P_R[[#This Row],[27+]]-P_R[[#This Row],[28+]]</f>
        <v>0</v>
      </c>
      <c r="BR213" s="5">
        <f>P_R[[#This Row],[28+]]-P_R[[#This Row],[29+]]</f>
        <v>0</v>
      </c>
      <c r="BS213" s="5">
        <f>P_R[[#This Row],[29+]]-P_R[[#This Row],[30+]]</f>
        <v>0</v>
      </c>
      <c r="BT213" s="5">
        <f>P_R[[#This Row],[30+]]-P_R[[#This Row],[31+]]</f>
        <v>0</v>
      </c>
      <c r="BU213" s="5">
        <f>P_R[[#This Row],[31+]]-P_R[[#This Row],[32+]]</f>
        <v>0</v>
      </c>
      <c r="BV213" s="5">
        <f>P_R[[#This Row],[32+]]-P_R[[#This Row],[33+]]</f>
        <v>0</v>
      </c>
      <c r="BW213" s="5">
        <f>P_R[[#This Row],[33+]]-P_R[[#This Row],[34+]]</f>
        <v>0</v>
      </c>
      <c r="BX213" s="5">
        <f>P_R[[#This Row],[34+]]-P_R[[#This Row],[35+]]</f>
        <v>0</v>
      </c>
      <c r="BY213" s="5">
        <f>P_R[[#This Row],[35+]]-P_R[[#This Row],[36+]]</f>
        <v>0</v>
      </c>
      <c r="BZ213" s="5">
        <f>P_R[[#This Row],[36+]]-P_R[[#This Row],[37+]]</f>
        <v>0</v>
      </c>
      <c r="CA213" s="5">
        <f>P_R[[#This Row],[37+]]-P_R[[#This Row],[38+]]</f>
        <v>0</v>
      </c>
      <c r="CB213" s="5">
        <f>P_R[[#This Row],[38+]]-P_R[[#This Row],[39+]]</f>
        <v>0</v>
      </c>
      <c r="CC213" s="5">
        <f>P_R[[#This Row],[39+]]-P_R[[#This Row],[40+]]</f>
        <v>0</v>
      </c>
      <c r="CD213" s="5">
        <f>P_R[[#This Row],[40+]]-P_R[[#This Row],[41+]]</f>
        <v>0</v>
      </c>
      <c r="CE213" s="5">
        <f>P_R[[#This Row],[41+]]-P_R[[#This Row],[42+]]</f>
        <v>0</v>
      </c>
      <c r="CF213" s="5">
        <f>P_R[[#This Row],[42+]]-P_R[[#This Row],[43+]]</f>
        <v>0</v>
      </c>
      <c r="CG213" s="5">
        <f>P_R[[#This Row],[43+]]-P_R[[#This Row],[44+]]</f>
        <v>0</v>
      </c>
      <c r="CH213" s="5">
        <f>P_R[[#This Row],[44+]]-P_R[[#This Row],[45+]]</f>
        <v>0</v>
      </c>
      <c r="CI213" s="5">
        <f>P_R[[#This Row],[45+]]-P_R[[#This Row],[46+]]</f>
        <v>0</v>
      </c>
      <c r="CJ213" s="5">
        <f>P_R[[#This Row],[46+]]-P_R[[#This Row],[47+]]</f>
        <v>0</v>
      </c>
      <c r="CK213" s="5">
        <f>P_R[[#This Row],[47+]]-P_R[[#This Row],[48+]]</f>
        <v>0</v>
      </c>
      <c r="CL213" s="5">
        <f>P_R[[#This Row],[48+]]-P_R[[#This Row],[49+]]</f>
        <v>0</v>
      </c>
    </row>
    <row r="214" spans="1:90" x14ac:dyDescent="0.25">
      <c r="A214" s="10"/>
      <c r="B214" s="13"/>
      <c r="C214" s="13"/>
      <c r="D214" s="11"/>
      <c r="E214" s="9"/>
      <c r="G214" s="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5">
        <f>P_R[[#This Row],[8+]]-P_R[[#This Row],[9+]]</f>
        <v>0</v>
      </c>
      <c r="AY214" s="5">
        <f>P_R[[#This Row],[9+]]-P_R[[#This Row],[10+]]</f>
        <v>0</v>
      </c>
      <c r="AZ214" s="5">
        <f>P_R[[#This Row],[10+]]-P_R[[#This Row],[11+]]</f>
        <v>0</v>
      </c>
      <c r="BA214" s="5">
        <f>P_R[[#This Row],[11+]]-P_R[[#This Row],[12+]]</f>
        <v>0</v>
      </c>
      <c r="BB214" s="5">
        <f>P_R[[#This Row],[12+]]-P_R[[#This Row],[13+]]</f>
        <v>0</v>
      </c>
      <c r="BC214" s="5">
        <f>P_R[[#This Row],[13+]]-P_R[[#This Row],[14+]]</f>
        <v>0</v>
      </c>
      <c r="BD214" s="5">
        <f>P_R[[#This Row],[14+]]-P_R[[#This Row],[15+]]</f>
        <v>0</v>
      </c>
      <c r="BE214" s="5">
        <f>P_R[[#This Row],[15+]]-P_R[[#This Row],[16+]]</f>
        <v>0</v>
      </c>
      <c r="BF214" s="5">
        <f>P_R[[#This Row],[16+]]-P_R[[#This Row],[17+]]</f>
        <v>0</v>
      </c>
      <c r="BG214" s="5">
        <f>P_R[[#This Row],[17+]]-P_R[[#This Row],[18+]]</f>
        <v>0</v>
      </c>
      <c r="BH214" s="5">
        <f>P_R[[#This Row],[18+]]-P_R[[#This Row],[19+]]</f>
        <v>0</v>
      </c>
      <c r="BI214" s="5">
        <f>P_R[[#This Row],[19+]]-P_R[[#This Row],[20+]]</f>
        <v>0</v>
      </c>
      <c r="BJ214" s="5">
        <f>P_R[[#This Row],[20+]]-P_R[[#This Row],[21+]]</f>
        <v>0</v>
      </c>
      <c r="BK214" s="5">
        <f>P_R[[#This Row],[21+]]-P_R[[#This Row],[22+]]</f>
        <v>0</v>
      </c>
      <c r="BL214" s="5">
        <f>P_R[[#This Row],[22+]]-P_R[[#This Row],[23+]]</f>
        <v>0</v>
      </c>
      <c r="BM214" s="5">
        <f>P_R[[#This Row],[23+]]-P_R[[#This Row],[24+]]</f>
        <v>0</v>
      </c>
      <c r="BN214" s="5">
        <f>P_R[[#This Row],[24+]]-P_R[[#This Row],[25+]]</f>
        <v>0</v>
      </c>
      <c r="BO214" s="5">
        <f>P_R[[#This Row],[25+]]-P_R[[#This Row],[26+]]</f>
        <v>0</v>
      </c>
      <c r="BP214" s="5">
        <f>P_R[[#This Row],[26+]]-P_R[[#This Row],[27+]]</f>
        <v>0</v>
      </c>
      <c r="BQ214" s="5">
        <f>P_R[[#This Row],[27+]]-P_R[[#This Row],[28+]]</f>
        <v>0</v>
      </c>
      <c r="BR214" s="5">
        <f>P_R[[#This Row],[28+]]-P_R[[#This Row],[29+]]</f>
        <v>0</v>
      </c>
      <c r="BS214" s="5">
        <f>P_R[[#This Row],[29+]]-P_R[[#This Row],[30+]]</f>
        <v>0</v>
      </c>
      <c r="BT214" s="5">
        <f>P_R[[#This Row],[30+]]-P_R[[#This Row],[31+]]</f>
        <v>0</v>
      </c>
      <c r="BU214" s="5">
        <f>P_R[[#This Row],[31+]]-P_R[[#This Row],[32+]]</f>
        <v>0</v>
      </c>
      <c r="BV214" s="5">
        <f>P_R[[#This Row],[32+]]-P_R[[#This Row],[33+]]</f>
        <v>0</v>
      </c>
      <c r="BW214" s="5">
        <f>P_R[[#This Row],[33+]]-P_R[[#This Row],[34+]]</f>
        <v>0</v>
      </c>
      <c r="BX214" s="5">
        <f>P_R[[#This Row],[34+]]-P_R[[#This Row],[35+]]</f>
        <v>0</v>
      </c>
      <c r="BY214" s="5">
        <f>P_R[[#This Row],[35+]]-P_R[[#This Row],[36+]]</f>
        <v>0</v>
      </c>
      <c r="BZ214" s="5">
        <f>P_R[[#This Row],[36+]]-P_R[[#This Row],[37+]]</f>
        <v>0</v>
      </c>
      <c r="CA214" s="5">
        <f>P_R[[#This Row],[37+]]-P_R[[#This Row],[38+]]</f>
        <v>0</v>
      </c>
      <c r="CB214" s="5">
        <f>P_R[[#This Row],[38+]]-P_R[[#This Row],[39+]]</f>
        <v>0</v>
      </c>
      <c r="CC214" s="5">
        <f>P_R[[#This Row],[39+]]-P_R[[#This Row],[40+]]</f>
        <v>0</v>
      </c>
      <c r="CD214" s="5">
        <f>P_R[[#This Row],[40+]]-P_R[[#This Row],[41+]]</f>
        <v>0</v>
      </c>
      <c r="CE214" s="5">
        <f>P_R[[#This Row],[41+]]-P_R[[#This Row],[42+]]</f>
        <v>0</v>
      </c>
      <c r="CF214" s="5">
        <f>P_R[[#This Row],[42+]]-P_R[[#This Row],[43+]]</f>
        <v>0</v>
      </c>
      <c r="CG214" s="5">
        <f>P_R[[#This Row],[43+]]-P_R[[#This Row],[44+]]</f>
        <v>0</v>
      </c>
      <c r="CH214" s="5">
        <f>P_R[[#This Row],[44+]]-P_R[[#This Row],[45+]]</f>
        <v>0</v>
      </c>
      <c r="CI214" s="5">
        <f>P_R[[#This Row],[45+]]-P_R[[#This Row],[46+]]</f>
        <v>0</v>
      </c>
      <c r="CJ214" s="5">
        <f>P_R[[#This Row],[46+]]-P_R[[#This Row],[47+]]</f>
        <v>0</v>
      </c>
      <c r="CK214" s="5">
        <f>P_R[[#This Row],[47+]]-P_R[[#This Row],[48+]]</f>
        <v>0</v>
      </c>
      <c r="CL214" s="5">
        <f>P_R[[#This Row],[48+]]-P_R[[#This Row],[49+]]</f>
        <v>0</v>
      </c>
    </row>
    <row r="215" spans="1:90" x14ac:dyDescent="0.25">
      <c r="A215" s="10"/>
      <c r="B215" s="13"/>
      <c r="C215" s="13"/>
      <c r="D215" s="11"/>
      <c r="E215" s="9"/>
      <c r="G215" s="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5">
        <f>P_R[[#This Row],[8+]]-P_R[[#This Row],[9+]]</f>
        <v>0</v>
      </c>
      <c r="AY215" s="5">
        <f>P_R[[#This Row],[9+]]-P_R[[#This Row],[10+]]</f>
        <v>0</v>
      </c>
      <c r="AZ215" s="5">
        <f>P_R[[#This Row],[10+]]-P_R[[#This Row],[11+]]</f>
        <v>0</v>
      </c>
      <c r="BA215" s="5">
        <f>P_R[[#This Row],[11+]]-P_R[[#This Row],[12+]]</f>
        <v>0</v>
      </c>
      <c r="BB215" s="5">
        <f>P_R[[#This Row],[12+]]-P_R[[#This Row],[13+]]</f>
        <v>0</v>
      </c>
      <c r="BC215" s="5">
        <f>P_R[[#This Row],[13+]]-P_R[[#This Row],[14+]]</f>
        <v>0</v>
      </c>
      <c r="BD215" s="5">
        <f>P_R[[#This Row],[14+]]-P_R[[#This Row],[15+]]</f>
        <v>0</v>
      </c>
      <c r="BE215" s="5">
        <f>P_R[[#This Row],[15+]]-P_R[[#This Row],[16+]]</f>
        <v>0</v>
      </c>
      <c r="BF215" s="5">
        <f>P_R[[#This Row],[16+]]-P_R[[#This Row],[17+]]</f>
        <v>0</v>
      </c>
      <c r="BG215" s="5">
        <f>P_R[[#This Row],[17+]]-P_R[[#This Row],[18+]]</f>
        <v>0</v>
      </c>
      <c r="BH215" s="5">
        <f>P_R[[#This Row],[18+]]-P_R[[#This Row],[19+]]</f>
        <v>0</v>
      </c>
      <c r="BI215" s="5">
        <f>P_R[[#This Row],[19+]]-P_R[[#This Row],[20+]]</f>
        <v>0</v>
      </c>
      <c r="BJ215" s="5">
        <f>P_R[[#This Row],[20+]]-P_R[[#This Row],[21+]]</f>
        <v>0</v>
      </c>
      <c r="BK215" s="5">
        <f>P_R[[#This Row],[21+]]-P_R[[#This Row],[22+]]</f>
        <v>0</v>
      </c>
      <c r="BL215" s="5">
        <f>P_R[[#This Row],[22+]]-P_R[[#This Row],[23+]]</f>
        <v>0</v>
      </c>
      <c r="BM215" s="5">
        <f>P_R[[#This Row],[23+]]-P_R[[#This Row],[24+]]</f>
        <v>0</v>
      </c>
      <c r="BN215" s="5">
        <f>P_R[[#This Row],[24+]]-P_R[[#This Row],[25+]]</f>
        <v>0</v>
      </c>
      <c r="BO215" s="5">
        <f>P_R[[#This Row],[25+]]-P_R[[#This Row],[26+]]</f>
        <v>0</v>
      </c>
      <c r="BP215" s="5">
        <f>P_R[[#This Row],[26+]]-P_R[[#This Row],[27+]]</f>
        <v>0</v>
      </c>
      <c r="BQ215" s="5">
        <f>P_R[[#This Row],[27+]]-P_R[[#This Row],[28+]]</f>
        <v>0</v>
      </c>
      <c r="BR215" s="5">
        <f>P_R[[#This Row],[28+]]-P_R[[#This Row],[29+]]</f>
        <v>0</v>
      </c>
      <c r="BS215" s="5">
        <f>P_R[[#This Row],[29+]]-P_R[[#This Row],[30+]]</f>
        <v>0</v>
      </c>
      <c r="BT215" s="5">
        <f>P_R[[#This Row],[30+]]-P_R[[#This Row],[31+]]</f>
        <v>0</v>
      </c>
      <c r="BU215" s="5">
        <f>P_R[[#This Row],[31+]]-P_R[[#This Row],[32+]]</f>
        <v>0</v>
      </c>
      <c r="BV215" s="5">
        <f>P_R[[#This Row],[32+]]-P_R[[#This Row],[33+]]</f>
        <v>0</v>
      </c>
      <c r="BW215" s="5">
        <f>P_R[[#This Row],[33+]]-P_R[[#This Row],[34+]]</f>
        <v>0</v>
      </c>
      <c r="BX215" s="5">
        <f>P_R[[#This Row],[34+]]-P_R[[#This Row],[35+]]</f>
        <v>0</v>
      </c>
      <c r="BY215" s="5">
        <f>P_R[[#This Row],[35+]]-P_R[[#This Row],[36+]]</f>
        <v>0</v>
      </c>
      <c r="BZ215" s="5">
        <f>P_R[[#This Row],[36+]]-P_R[[#This Row],[37+]]</f>
        <v>0</v>
      </c>
      <c r="CA215" s="5">
        <f>P_R[[#This Row],[37+]]-P_R[[#This Row],[38+]]</f>
        <v>0</v>
      </c>
      <c r="CB215" s="5">
        <f>P_R[[#This Row],[38+]]-P_R[[#This Row],[39+]]</f>
        <v>0</v>
      </c>
      <c r="CC215" s="5">
        <f>P_R[[#This Row],[39+]]-P_R[[#This Row],[40+]]</f>
        <v>0</v>
      </c>
      <c r="CD215" s="5">
        <f>P_R[[#This Row],[40+]]-P_R[[#This Row],[41+]]</f>
        <v>0</v>
      </c>
      <c r="CE215" s="5">
        <f>P_R[[#This Row],[41+]]-P_R[[#This Row],[42+]]</f>
        <v>0</v>
      </c>
      <c r="CF215" s="5">
        <f>P_R[[#This Row],[42+]]-P_R[[#This Row],[43+]]</f>
        <v>0</v>
      </c>
      <c r="CG215" s="5">
        <f>P_R[[#This Row],[43+]]-P_R[[#This Row],[44+]]</f>
        <v>0</v>
      </c>
      <c r="CH215" s="5">
        <f>P_R[[#This Row],[44+]]-P_R[[#This Row],[45+]]</f>
        <v>0</v>
      </c>
      <c r="CI215" s="5">
        <f>P_R[[#This Row],[45+]]-P_R[[#This Row],[46+]]</f>
        <v>0</v>
      </c>
      <c r="CJ215" s="5">
        <f>P_R[[#This Row],[46+]]-P_R[[#This Row],[47+]]</f>
        <v>0</v>
      </c>
      <c r="CK215" s="5">
        <f>P_R[[#This Row],[47+]]-P_R[[#This Row],[48+]]</f>
        <v>0</v>
      </c>
      <c r="CL215" s="5">
        <f>P_R[[#This Row],[48+]]-P_R[[#This Row],[49+]]</f>
        <v>0</v>
      </c>
    </row>
    <row r="216" spans="1:90" x14ac:dyDescent="0.25">
      <c r="A216" s="10"/>
      <c r="B216" s="13"/>
      <c r="C216" s="13"/>
      <c r="D216" s="11"/>
      <c r="E216" s="9"/>
      <c r="G216" s="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5">
        <f>P_R[[#This Row],[8+]]-P_R[[#This Row],[9+]]</f>
        <v>0</v>
      </c>
      <c r="AY216" s="5">
        <f>P_R[[#This Row],[9+]]-P_R[[#This Row],[10+]]</f>
        <v>0</v>
      </c>
      <c r="AZ216" s="5">
        <f>P_R[[#This Row],[10+]]-P_R[[#This Row],[11+]]</f>
        <v>0</v>
      </c>
      <c r="BA216" s="5">
        <f>P_R[[#This Row],[11+]]-P_R[[#This Row],[12+]]</f>
        <v>0</v>
      </c>
      <c r="BB216" s="5">
        <f>P_R[[#This Row],[12+]]-P_R[[#This Row],[13+]]</f>
        <v>0</v>
      </c>
      <c r="BC216" s="5">
        <f>P_R[[#This Row],[13+]]-P_R[[#This Row],[14+]]</f>
        <v>0</v>
      </c>
      <c r="BD216" s="5">
        <f>P_R[[#This Row],[14+]]-P_R[[#This Row],[15+]]</f>
        <v>0</v>
      </c>
      <c r="BE216" s="5">
        <f>P_R[[#This Row],[15+]]-P_R[[#This Row],[16+]]</f>
        <v>0</v>
      </c>
      <c r="BF216" s="5">
        <f>P_R[[#This Row],[16+]]-P_R[[#This Row],[17+]]</f>
        <v>0</v>
      </c>
      <c r="BG216" s="5">
        <f>P_R[[#This Row],[17+]]-P_R[[#This Row],[18+]]</f>
        <v>0</v>
      </c>
      <c r="BH216" s="5">
        <f>P_R[[#This Row],[18+]]-P_R[[#This Row],[19+]]</f>
        <v>0</v>
      </c>
      <c r="BI216" s="5">
        <f>P_R[[#This Row],[19+]]-P_R[[#This Row],[20+]]</f>
        <v>0</v>
      </c>
      <c r="BJ216" s="5">
        <f>P_R[[#This Row],[20+]]-P_R[[#This Row],[21+]]</f>
        <v>0</v>
      </c>
      <c r="BK216" s="5">
        <f>P_R[[#This Row],[21+]]-P_R[[#This Row],[22+]]</f>
        <v>0</v>
      </c>
      <c r="BL216" s="5">
        <f>P_R[[#This Row],[22+]]-P_R[[#This Row],[23+]]</f>
        <v>0</v>
      </c>
      <c r="BM216" s="5">
        <f>P_R[[#This Row],[23+]]-P_R[[#This Row],[24+]]</f>
        <v>0</v>
      </c>
      <c r="BN216" s="5">
        <f>P_R[[#This Row],[24+]]-P_R[[#This Row],[25+]]</f>
        <v>0</v>
      </c>
      <c r="BO216" s="5">
        <f>P_R[[#This Row],[25+]]-P_R[[#This Row],[26+]]</f>
        <v>0</v>
      </c>
      <c r="BP216" s="5">
        <f>P_R[[#This Row],[26+]]-P_R[[#This Row],[27+]]</f>
        <v>0</v>
      </c>
      <c r="BQ216" s="5">
        <f>P_R[[#This Row],[27+]]-P_R[[#This Row],[28+]]</f>
        <v>0</v>
      </c>
      <c r="BR216" s="5">
        <f>P_R[[#This Row],[28+]]-P_R[[#This Row],[29+]]</f>
        <v>0</v>
      </c>
      <c r="BS216" s="5">
        <f>P_R[[#This Row],[29+]]-P_R[[#This Row],[30+]]</f>
        <v>0</v>
      </c>
      <c r="BT216" s="5">
        <f>P_R[[#This Row],[30+]]-P_R[[#This Row],[31+]]</f>
        <v>0</v>
      </c>
      <c r="BU216" s="5">
        <f>P_R[[#This Row],[31+]]-P_R[[#This Row],[32+]]</f>
        <v>0</v>
      </c>
      <c r="BV216" s="5">
        <f>P_R[[#This Row],[32+]]-P_R[[#This Row],[33+]]</f>
        <v>0</v>
      </c>
      <c r="BW216" s="5">
        <f>P_R[[#This Row],[33+]]-P_R[[#This Row],[34+]]</f>
        <v>0</v>
      </c>
      <c r="BX216" s="5">
        <f>P_R[[#This Row],[34+]]-P_R[[#This Row],[35+]]</f>
        <v>0</v>
      </c>
      <c r="BY216" s="5">
        <f>P_R[[#This Row],[35+]]-P_R[[#This Row],[36+]]</f>
        <v>0</v>
      </c>
      <c r="BZ216" s="5">
        <f>P_R[[#This Row],[36+]]-P_R[[#This Row],[37+]]</f>
        <v>0</v>
      </c>
      <c r="CA216" s="5">
        <f>P_R[[#This Row],[37+]]-P_R[[#This Row],[38+]]</f>
        <v>0</v>
      </c>
      <c r="CB216" s="5">
        <f>P_R[[#This Row],[38+]]-P_R[[#This Row],[39+]]</f>
        <v>0</v>
      </c>
      <c r="CC216" s="5">
        <f>P_R[[#This Row],[39+]]-P_R[[#This Row],[40+]]</f>
        <v>0</v>
      </c>
      <c r="CD216" s="5">
        <f>P_R[[#This Row],[40+]]-P_R[[#This Row],[41+]]</f>
        <v>0</v>
      </c>
      <c r="CE216" s="5">
        <f>P_R[[#This Row],[41+]]-P_R[[#This Row],[42+]]</f>
        <v>0</v>
      </c>
      <c r="CF216" s="5">
        <f>P_R[[#This Row],[42+]]-P_R[[#This Row],[43+]]</f>
        <v>0</v>
      </c>
      <c r="CG216" s="5">
        <f>P_R[[#This Row],[43+]]-P_R[[#This Row],[44+]]</f>
        <v>0</v>
      </c>
      <c r="CH216" s="5">
        <f>P_R[[#This Row],[44+]]-P_R[[#This Row],[45+]]</f>
        <v>0</v>
      </c>
      <c r="CI216" s="5">
        <f>P_R[[#This Row],[45+]]-P_R[[#This Row],[46+]]</f>
        <v>0</v>
      </c>
      <c r="CJ216" s="5">
        <f>P_R[[#This Row],[46+]]-P_R[[#This Row],[47+]]</f>
        <v>0</v>
      </c>
      <c r="CK216" s="5">
        <f>P_R[[#This Row],[47+]]-P_R[[#This Row],[48+]]</f>
        <v>0</v>
      </c>
      <c r="CL216" s="5">
        <f>P_R[[#This Row],[48+]]-P_R[[#This Row],[49+]]</f>
        <v>0</v>
      </c>
    </row>
    <row r="217" spans="1:90" x14ac:dyDescent="0.25">
      <c r="A217" s="10"/>
      <c r="B217" s="13"/>
      <c r="C217" s="13"/>
      <c r="D217" s="11"/>
      <c r="E217" s="9"/>
      <c r="G217" s="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5">
        <f>P_R[[#This Row],[8+]]-P_R[[#This Row],[9+]]</f>
        <v>0</v>
      </c>
      <c r="AY217" s="5">
        <f>P_R[[#This Row],[9+]]-P_R[[#This Row],[10+]]</f>
        <v>0</v>
      </c>
      <c r="AZ217" s="5">
        <f>P_R[[#This Row],[10+]]-P_R[[#This Row],[11+]]</f>
        <v>0</v>
      </c>
      <c r="BA217" s="5">
        <f>P_R[[#This Row],[11+]]-P_R[[#This Row],[12+]]</f>
        <v>0</v>
      </c>
      <c r="BB217" s="5">
        <f>P_R[[#This Row],[12+]]-P_R[[#This Row],[13+]]</f>
        <v>0</v>
      </c>
      <c r="BC217" s="5">
        <f>P_R[[#This Row],[13+]]-P_R[[#This Row],[14+]]</f>
        <v>0</v>
      </c>
      <c r="BD217" s="5">
        <f>P_R[[#This Row],[14+]]-P_R[[#This Row],[15+]]</f>
        <v>0</v>
      </c>
      <c r="BE217" s="5">
        <f>P_R[[#This Row],[15+]]-P_R[[#This Row],[16+]]</f>
        <v>0</v>
      </c>
      <c r="BF217" s="5">
        <f>P_R[[#This Row],[16+]]-P_R[[#This Row],[17+]]</f>
        <v>0</v>
      </c>
      <c r="BG217" s="5">
        <f>P_R[[#This Row],[17+]]-P_R[[#This Row],[18+]]</f>
        <v>0</v>
      </c>
      <c r="BH217" s="5">
        <f>P_R[[#This Row],[18+]]-P_R[[#This Row],[19+]]</f>
        <v>0</v>
      </c>
      <c r="BI217" s="5">
        <f>P_R[[#This Row],[19+]]-P_R[[#This Row],[20+]]</f>
        <v>0</v>
      </c>
      <c r="BJ217" s="5">
        <f>P_R[[#This Row],[20+]]-P_R[[#This Row],[21+]]</f>
        <v>0</v>
      </c>
      <c r="BK217" s="5">
        <f>P_R[[#This Row],[21+]]-P_R[[#This Row],[22+]]</f>
        <v>0</v>
      </c>
      <c r="BL217" s="5">
        <f>P_R[[#This Row],[22+]]-P_R[[#This Row],[23+]]</f>
        <v>0</v>
      </c>
      <c r="BM217" s="5">
        <f>P_R[[#This Row],[23+]]-P_R[[#This Row],[24+]]</f>
        <v>0</v>
      </c>
      <c r="BN217" s="5">
        <f>P_R[[#This Row],[24+]]-P_R[[#This Row],[25+]]</f>
        <v>0</v>
      </c>
      <c r="BO217" s="5">
        <f>P_R[[#This Row],[25+]]-P_R[[#This Row],[26+]]</f>
        <v>0</v>
      </c>
      <c r="BP217" s="5">
        <f>P_R[[#This Row],[26+]]-P_R[[#This Row],[27+]]</f>
        <v>0</v>
      </c>
      <c r="BQ217" s="5">
        <f>P_R[[#This Row],[27+]]-P_R[[#This Row],[28+]]</f>
        <v>0</v>
      </c>
      <c r="BR217" s="5">
        <f>P_R[[#This Row],[28+]]-P_R[[#This Row],[29+]]</f>
        <v>0</v>
      </c>
      <c r="BS217" s="5">
        <f>P_R[[#This Row],[29+]]-P_R[[#This Row],[30+]]</f>
        <v>0</v>
      </c>
      <c r="BT217" s="5">
        <f>P_R[[#This Row],[30+]]-P_R[[#This Row],[31+]]</f>
        <v>0</v>
      </c>
      <c r="BU217" s="5">
        <f>P_R[[#This Row],[31+]]-P_R[[#This Row],[32+]]</f>
        <v>0</v>
      </c>
      <c r="BV217" s="5">
        <f>P_R[[#This Row],[32+]]-P_R[[#This Row],[33+]]</f>
        <v>0</v>
      </c>
      <c r="BW217" s="5">
        <f>P_R[[#This Row],[33+]]-P_R[[#This Row],[34+]]</f>
        <v>0</v>
      </c>
      <c r="BX217" s="5">
        <f>P_R[[#This Row],[34+]]-P_R[[#This Row],[35+]]</f>
        <v>0</v>
      </c>
      <c r="BY217" s="5">
        <f>P_R[[#This Row],[35+]]-P_R[[#This Row],[36+]]</f>
        <v>0</v>
      </c>
      <c r="BZ217" s="5">
        <f>P_R[[#This Row],[36+]]-P_R[[#This Row],[37+]]</f>
        <v>0</v>
      </c>
      <c r="CA217" s="5">
        <f>P_R[[#This Row],[37+]]-P_R[[#This Row],[38+]]</f>
        <v>0</v>
      </c>
      <c r="CB217" s="5">
        <f>P_R[[#This Row],[38+]]-P_R[[#This Row],[39+]]</f>
        <v>0</v>
      </c>
      <c r="CC217" s="5">
        <f>P_R[[#This Row],[39+]]-P_R[[#This Row],[40+]]</f>
        <v>0</v>
      </c>
      <c r="CD217" s="5">
        <f>P_R[[#This Row],[40+]]-P_R[[#This Row],[41+]]</f>
        <v>0</v>
      </c>
      <c r="CE217" s="5">
        <f>P_R[[#This Row],[41+]]-P_R[[#This Row],[42+]]</f>
        <v>0</v>
      </c>
      <c r="CF217" s="5">
        <f>P_R[[#This Row],[42+]]-P_R[[#This Row],[43+]]</f>
        <v>0</v>
      </c>
      <c r="CG217" s="5">
        <f>P_R[[#This Row],[43+]]-P_R[[#This Row],[44+]]</f>
        <v>0</v>
      </c>
      <c r="CH217" s="5">
        <f>P_R[[#This Row],[44+]]-P_R[[#This Row],[45+]]</f>
        <v>0</v>
      </c>
      <c r="CI217" s="5">
        <f>P_R[[#This Row],[45+]]-P_R[[#This Row],[46+]]</f>
        <v>0</v>
      </c>
      <c r="CJ217" s="5">
        <f>P_R[[#This Row],[46+]]-P_R[[#This Row],[47+]]</f>
        <v>0</v>
      </c>
      <c r="CK217" s="5">
        <f>P_R[[#This Row],[47+]]-P_R[[#This Row],[48+]]</f>
        <v>0</v>
      </c>
      <c r="CL217" s="5">
        <f>P_R[[#This Row],[48+]]-P_R[[#This Row],[49+]]</f>
        <v>0</v>
      </c>
    </row>
    <row r="218" spans="1:90" x14ac:dyDescent="0.25">
      <c r="A218" s="10"/>
      <c r="B218" s="13"/>
      <c r="C218" s="13"/>
      <c r="D218" s="11"/>
      <c r="E218" s="9"/>
      <c r="G218" s="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5">
        <f>P_R[[#This Row],[8+]]-P_R[[#This Row],[9+]]</f>
        <v>0</v>
      </c>
      <c r="AY218" s="5">
        <f>P_R[[#This Row],[9+]]-P_R[[#This Row],[10+]]</f>
        <v>0</v>
      </c>
      <c r="AZ218" s="5">
        <f>P_R[[#This Row],[10+]]-P_R[[#This Row],[11+]]</f>
        <v>0</v>
      </c>
      <c r="BA218" s="5">
        <f>P_R[[#This Row],[11+]]-P_R[[#This Row],[12+]]</f>
        <v>0</v>
      </c>
      <c r="BB218" s="5">
        <f>P_R[[#This Row],[12+]]-P_R[[#This Row],[13+]]</f>
        <v>0</v>
      </c>
      <c r="BC218" s="5">
        <f>P_R[[#This Row],[13+]]-P_R[[#This Row],[14+]]</f>
        <v>0</v>
      </c>
      <c r="BD218" s="5">
        <f>P_R[[#This Row],[14+]]-P_R[[#This Row],[15+]]</f>
        <v>0</v>
      </c>
      <c r="BE218" s="5">
        <f>P_R[[#This Row],[15+]]-P_R[[#This Row],[16+]]</f>
        <v>0</v>
      </c>
      <c r="BF218" s="5">
        <f>P_R[[#This Row],[16+]]-P_R[[#This Row],[17+]]</f>
        <v>0</v>
      </c>
      <c r="BG218" s="5">
        <f>P_R[[#This Row],[17+]]-P_R[[#This Row],[18+]]</f>
        <v>0</v>
      </c>
      <c r="BH218" s="5">
        <f>P_R[[#This Row],[18+]]-P_R[[#This Row],[19+]]</f>
        <v>0</v>
      </c>
      <c r="BI218" s="5">
        <f>P_R[[#This Row],[19+]]-P_R[[#This Row],[20+]]</f>
        <v>0</v>
      </c>
      <c r="BJ218" s="5">
        <f>P_R[[#This Row],[20+]]-P_R[[#This Row],[21+]]</f>
        <v>0</v>
      </c>
      <c r="BK218" s="5">
        <f>P_R[[#This Row],[21+]]-P_R[[#This Row],[22+]]</f>
        <v>0</v>
      </c>
      <c r="BL218" s="5">
        <f>P_R[[#This Row],[22+]]-P_R[[#This Row],[23+]]</f>
        <v>0</v>
      </c>
      <c r="BM218" s="5">
        <f>P_R[[#This Row],[23+]]-P_R[[#This Row],[24+]]</f>
        <v>0</v>
      </c>
      <c r="BN218" s="5">
        <f>P_R[[#This Row],[24+]]-P_R[[#This Row],[25+]]</f>
        <v>0</v>
      </c>
      <c r="BO218" s="5">
        <f>P_R[[#This Row],[25+]]-P_R[[#This Row],[26+]]</f>
        <v>0</v>
      </c>
      <c r="BP218" s="5">
        <f>P_R[[#This Row],[26+]]-P_R[[#This Row],[27+]]</f>
        <v>0</v>
      </c>
      <c r="BQ218" s="5">
        <f>P_R[[#This Row],[27+]]-P_R[[#This Row],[28+]]</f>
        <v>0</v>
      </c>
      <c r="BR218" s="5">
        <f>P_R[[#This Row],[28+]]-P_R[[#This Row],[29+]]</f>
        <v>0</v>
      </c>
      <c r="BS218" s="5">
        <f>P_R[[#This Row],[29+]]-P_R[[#This Row],[30+]]</f>
        <v>0</v>
      </c>
      <c r="BT218" s="5">
        <f>P_R[[#This Row],[30+]]-P_R[[#This Row],[31+]]</f>
        <v>0</v>
      </c>
      <c r="BU218" s="5">
        <f>P_R[[#This Row],[31+]]-P_R[[#This Row],[32+]]</f>
        <v>0</v>
      </c>
      <c r="BV218" s="5">
        <f>P_R[[#This Row],[32+]]-P_R[[#This Row],[33+]]</f>
        <v>0</v>
      </c>
      <c r="BW218" s="5">
        <f>P_R[[#This Row],[33+]]-P_R[[#This Row],[34+]]</f>
        <v>0</v>
      </c>
      <c r="BX218" s="5">
        <f>P_R[[#This Row],[34+]]-P_R[[#This Row],[35+]]</f>
        <v>0</v>
      </c>
      <c r="BY218" s="5">
        <f>P_R[[#This Row],[35+]]-P_R[[#This Row],[36+]]</f>
        <v>0</v>
      </c>
      <c r="BZ218" s="5">
        <f>P_R[[#This Row],[36+]]-P_R[[#This Row],[37+]]</f>
        <v>0</v>
      </c>
      <c r="CA218" s="5">
        <f>P_R[[#This Row],[37+]]-P_R[[#This Row],[38+]]</f>
        <v>0</v>
      </c>
      <c r="CB218" s="5">
        <f>P_R[[#This Row],[38+]]-P_R[[#This Row],[39+]]</f>
        <v>0</v>
      </c>
      <c r="CC218" s="5">
        <f>P_R[[#This Row],[39+]]-P_R[[#This Row],[40+]]</f>
        <v>0</v>
      </c>
      <c r="CD218" s="5">
        <f>P_R[[#This Row],[40+]]-P_R[[#This Row],[41+]]</f>
        <v>0</v>
      </c>
      <c r="CE218" s="5">
        <f>P_R[[#This Row],[41+]]-P_R[[#This Row],[42+]]</f>
        <v>0</v>
      </c>
      <c r="CF218" s="5">
        <f>P_R[[#This Row],[42+]]-P_R[[#This Row],[43+]]</f>
        <v>0</v>
      </c>
      <c r="CG218" s="5">
        <f>P_R[[#This Row],[43+]]-P_R[[#This Row],[44+]]</f>
        <v>0</v>
      </c>
      <c r="CH218" s="5">
        <f>P_R[[#This Row],[44+]]-P_R[[#This Row],[45+]]</f>
        <v>0</v>
      </c>
      <c r="CI218" s="5">
        <f>P_R[[#This Row],[45+]]-P_R[[#This Row],[46+]]</f>
        <v>0</v>
      </c>
      <c r="CJ218" s="5">
        <f>P_R[[#This Row],[46+]]-P_R[[#This Row],[47+]]</f>
        <v>0</v>
      </c>
      <c r="CK218" s="5">
        <f>P_R[[#This Row],[47+]]-P_R[[#This Row],[48+]]</f>
        <v>0</v>
      </c>
      <c r="CL218" s="5">
        <f>P_R[[#This Row],[48+]]-P_R[[#This Row],[49+]]</f>
        <v>0</v>
      </c>
    </row>
    <row r="219" spans="1:90" x14ac:dyDescent="0.25">
      <c r="A219" s="10"/>
      <c r="B219" s="13"/>
      <c r="C219" s="13"/>
      <c r="D219" s="11"/>
      <c r="E219" s="9"/>
      <c r="G219" s="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5">
        <f>P_R[[#This Row],[8+]]-P_R[[#This Row],[9+]]</f>
        <v>0</v>
      </c>
      <c r="AY219" s="5">
        <f>P_R[[#This Row],[9+]]-P_R[[#This Row],[10+]]</f>
        <v>0</v>
      </c>
      <c r="AZ219" s="5">
        <f>P_R[[#This Row],[10+]]-P_R[[#This Row],[11+]]</f>
        <v>0</v>
      </c>
      <c r="BA219" s="5">
        <f>P_R[[#This Row],[11+]]-P_R[[#This Row],[12+]]</f>
        <v>0</v>
      </c>
      <c r="BB219" s="5">
        <f>P_R[[#This Row],[12+]]-P_R[[#This Row],[13+]]</f>
        <v>0</v>
      </c>
      <c r="BC219" s="5">
        <f>P_R[[#This Row],[13+]]-P_R[[#This Row],[14+]]</f>
        <v>0</v>
      </c>
      <c r="BD219" s="5">
        <f>P_R[[#This Row],[14+]]-P_R[[#This Row],[15+]]</f>
        <v>0</v>
      </c>
      <c r="BE219" s="5">
        <f>P_R[[#This Row],[15+]]-P_R[[#This Row],[16+]]</f>
        <v>0</v>
      </c>
      <c r="BF219" s="5">
        <f>P_R[[#This Row],[16+]]-P_R[[#This Row],[17+]]</f>
        <v>0</v>
      </c>
      <c r="BG219" s="5">
        <f>P_R[[#This Row],[17+]]-P_R[[#This Row],[18+]]</f>
        <v>0</v>
      </c>
      <c r="BH219" s="5">
        <f>P_R[[#This Row],[18+]]-P_R[[#This Row],[19+]]</f>
        <v>0</v>
      </c>
      <c r="BI219" s="5">
        <f>P_R[[#This Row],[19+]]-P_R[[#This Row],[20+]]</f>
        <v>0</v>
      </c>
      <c r="BJ219" s="5">
        <f>P_R[[#This Row],[20+]]-P_R[[#This Row],[21+]]</f>
        <v>0</v>
      </c>
      <c r="BK219" s="5">
        <f>P_R[[#This Row],[21+]]-P_R[[#This Row],[22+]]</f>
        <v>0</v>
      </c>
      <c r="BL219" s="5">
        <f>P_R[[#This Row],[22+]]-P_R[[#This Row],[23+]]</f>
        <v>0</v>
      </c>
      <c r="BM219" s="5">
        <f>P_R[[#This Row],[23+]]-P_R[[#This Row],[24+]]</f>
        <v>0</v>
      </c>
      <c r="BN219" s="5">
        <f>P_R[[#This Row],[24+]]-P_R[[#This Row],[25+]]</f>
        <v>0</v>
      </c>
      <c r="BO219" s="5">
        <f>P_R[[#This Row],[25+]]-P_R[[#This Row],[26+]]</f>
        <v>0</v>
      </c>
      <c r="BP219" s="5">
        <f>P_R[[#This Row],[26+]]-P_R[[#This Row],[27+]]</f>
        <v>0</v>
      </c>
      <c r="BQ219" s="5">
        <f>P_R[[#This Row],[27+]]-P_R[[#This Row],[28+]]</f>
        <v>0</v>
      </c>
      <c r="BR219" s="5">
        <f>P_R[[#This Row],[28+]]-P_R[[#This Row],[29+]]</f>
        <v>0</v>
      </c>
      <c r="BS219" s="5">
        <f>P_R[[#This Row],[29+]]-P_R[[#This Row],[30+]]</f>
        <v>0</v>
      </c>
      <c r="BT219" s="5">
        <f>P_R[[#This Row],[30+]]-P_R[[#This Row],[31+]]</f>
        <v>0</v>
      </c>
      <c r="BU219" s="5">
        <f>P_R[[#This Row],[31+]]-P_R[[#This Row],[32+]]</f>
        <v>0</v>
      </c>
      <c r="BV219" s="5">
        <f>P_R[[#This Row],[32+]]-P_R[[#This Row],[33+]]</f>
        <v>0</v>
      </c>
      <c r="BW219" s="5">
        <f>P_R[[#This Row],[33+]]-P_R[[#This Row],[34+]]</f>
        <v>0</v>
      </c>
      <c r="BX219" s="5">
        <f>P_R[[#This Row],[34+]]-P_R[[#This Row],[35+]]</f>
        <v>0</v>
      </c>
      <c r="BY219" s="5">
        <f>P_R[[#This Row],[35+]]-P_R[[#This Row],[36+]]</f>
        <v>0</v>
      </c>
      <c r="BZ219" s="5">
        <f>P_R[[#This Row],[36+]]-P_R[[#This Row],[37+]]</f>
        <v>0</v>
      </c>
      <c r="CA219" s="5">
        <f>P_R[[#This Row],[37+]]-P_R[[#This Row],[38+]]</f>
        <v>0</v>
      </c>
      <c r="CB219" s="5">
        <f>P_R[[#This Row],[38+]]-P_R[[#This Row],[39+]]</f>
        <v>0</v>
      </c>
      <c r="CC219" s="5">
        <f>P_R[[#This Row],[39+]]-P_R[[#This Row],[40+]]</f>
        <v>0</v>
      </c>
      <c r="CD219" s="5">
        <f>P_R[[#This Row],[40+]]-P_R[[#This Row],[41+]]</f>
        <v>0</v>
      </c>
      <c r="CE219" s="5">
        <f>P_R[[#This Row],[41+]]-P_R[[#This Row],[42+]]</f>
        <v>0</v>
      </c>
      <c r="CF219" s="5">
        <f>P_R[[#This Row],[42+]]-P_R[[#This Row],[43+]]</f>
        <v>0</v>
      </c>
      <c r="CG219" s="5">
        <f>P_R[[#This Row],[43+]]-P_R[[#This Row],[44+]]</f>
        <v>0</v>
      </c>
      <c r="CH219" s="5">
        <f>P_R[[#This Row],[44+]]-P_R[[#This Row],[45+]]</f>
        <v>0</v>
      </c>
      <c r="CI219" s="5">
        <f>P_R[[#This Row],[45+]]-P_R[[#This Row],[46+]]</f>
        <v>0</v>
      </c>
      <c r="CJ219" s="5">
        <f>P_R[[#This Row],[46+]]-P_R[[#This Row],[47+]]</f>
        <v>0</v>
      </c>
      <c r="CK219" s="5">
        <f>P_R[[#This Row],[47+]]-P_R[[#This Row],[48+]]</f>
        <v>0</v>
      </c>
      <c r="CL219" s="5">
        <f>P_R[[#This Row],[48+]]-P_R[[#This Row],[49+]]</f>
        <v>0</v>
      </c>
    </row>
    <row r="220" spans="1:90" x14ac:dyDescent="0.25">
      <c r="A220" s="10"/>
      <c r="B220" s="13"/>
      <c r="C220" s="13"/>
      <c r="D220" s="11"/>
      <c r="E220" s="9"/>
      <c r="G220" s="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5">
        <f>P_R[[#This Row],[8+]]-P_R[[#This Row],[9+]]</f>
        <v>0</v>
      </c>
      <c r="AY220" s="5">
        <f>P_R[[#This Row],[9+]]-P_R[[#This Row],[10+]]</f>
        <v>0</v>
      </c>
      <c r="AZ220" s="5">
        <f>P_R[[#This Row],[10+]]-P_R[[#This Row],[11+]]</f>
        <v>0</v>
      </c>
      <c r="BA220" s="5">
        <f>P_R[[#This Row],[11+]]-P_R[[#This Row],[12+]]</f>
        <v>0</v>
      </c>
      <c r="BB220" s="5">
        <f>P_R[[#This Row],[12+]]-P_R[[#This Row],[13+]]</f>
        <v>0</v>
      </c>
      <c r="BC220" s="5">
        <f>P_R[[#This Row],[13+]]-P_R[[#This Row],[14+]]</f>
        <v>0</v>
      </c>
      <c r="BD220" s="5">
        <f>P_R[[#This Row],[14+]]-P_R[[#This Row],[15+]]</f>
        <v>0</v>
      </c>
      <c r="BE220" s="5">
        <f>P_R[[#This Row],[15+]]-P_R[[#This Row],[16+]]</f>
        <v>0</v>
      </c>
      <c r="BF220" s="5">
        <f>P_R[[#This Row],[16+]]-P_R[[#This Row],[17+]]</f>
        <v>0</v>
      </c>
      <c r="BG220" s="5">
        <f>P_R[[#This Row],[17+]]-P_R[[#This Row],[18+]]</f>
        <v>0</v>
      </c>
      <c r="BH220" s="5">
        <f>P_R[[#This Row],[18+]]-P_R[[#This Row],[19+]]</f>
        <v>0</v>
      </c>
      <c r="BI220" s="5">
        <f>P_R[[#This Row],[19+]]-P_R[[#This Row],[20+]]</f>
        <v>0</v>
      </c>
      <c r="BJ220" s="5">
        <f>P_R[[#This Row],[20+]]-P_R[[#This Row],[21+]]</f>
        <v>0</v>
      </c>
      <c r="BK220" s="5">
        <f>P_R[[#This Row],[21+]]-P_R[[#This Row],[22+]]</f>
        <v>0</v>
      </c>
      <c r="BL220" s="5">
        <f>P_R[[#This Row],[22+]]-P_R[[#This Row],[23+]]</f>
        <v>0</v>
      </c>
      <c r="BM220" s="5">
        <f>P_R[[#This Row],[23+]]-P_R[[#This Row],[24+]]</f>
        <v>0</v>
      </c>
      <c r="BN220" s="5">
        <f>P_R[[#This Row],[24+]]-P_R[[#This Row],[25+]]</f>
        <v>0</v>
      </c>
      <c r="BO220" s="5">
        <f>P_R[[#This Row],[25+]]-P_R[[#This Row],[26+]]</f>
        <v>0</v>
      </c>
      <c r="BP220" s="5">
        <f>P_R[[#This Row],[26+]]-P_R[[#This Row],[27+]]</f>
        <v>0</v>
      </c>
      <c r="BQ220" s="5">
        <f>P_R[[#This Row],[27+]]-P_R[[#This Row],[28+]]</f>
        <v>0</v>
      </c>
      <c r="BR220" s="5">
        <f>P_R[[#This Row],[28+]]-P_R[[#This Row],[29+]]</f>
        <v>0</v>
      </c>
      <c r="BS220" s="5">
        <f>P_R[[#This Row],[29+]]-P_R[[#This Row],[30+]]</f>
        <v>0</v>
      </c>
      <c r="BT220" s="5">
        <f>P_R[[#This Row],[30+]]-P_R[[#This Row],[31+]]</f>
        <v>0</v>
      </c>
      <c r="BU220" s="5">
        <f>P_R[[#This Row],[31+]]-P_R[[#This Row],[32+]]</f>
        <v>0</v>
      </c>
      <c r="BV220" s="5">
        <f>P_R[[#This Row],[32+]]-P_R[[#This Row],[33+]]</f>
        <v>0</v>
      </c>
      <c r="BW220" s="5">
        <f>P_R[[#This Row],[33+]]-P_R[[#This Row],[34+]]</f>
        <v>0</v>
      </c>
      <c r="BX220" s="5">
        <f>P_R[[#This Row],[34+]]-P_R[[#This Row],[35+]]</f>
        <v>0</v>
      </c>
      <c r="BY220" s="5">
        <f>P_R[[#This Row],[35+]]-P_R[[#This Row],[36+]]</f>
        <v>0</v>
      </c>
      <c r="BZ220" s="5">
        <f>P_R[[#This Row],[36+]]-P_R[[#This Row],[37+]]</f>
        <v>0</v>
      </c>
      <c r="CA220" s="5">
        <f>P_R[[#This Row],[37+]]-P_R[[#This Row],[38+]]</f>
        <v>0</v>
      </c>
      <c r="CB220" s="5">
        <f>P_R[[#This Row],[38+]]-P_R[[#This Row],[39+]]</f>
        <v>0</v>
      </c>
      <c r="CC220" s="5">
        <f>P_R[[#This Row],[39+]]-P_R[[#This Row],[40+]]</f>
        <v>0</v>
      </c>
      <c r="CD220" s="5">
        <f>P_R[[#This Row],[40+]]-P_R[[#This Row],[41+]]</f>
        <v>0</v>
      </c>
      <c r="CE220" s="5">
        <f>P_R[[#This Row],[41+]]-P_R[[#This Row],[42+]]</f>
        <v>0</v>
      </c>
      <c r="CF220" s="5">
        <f>P_R[[#This Row],[42+]]-P_R[[#This Row],[43+]]</f>
        <v>0</v>
      </c>
      <c r="CG220" s="5">
        <f>P_R[[#This Row],[43+]]-P_R[[#This Row],[44+]]</f>
        <v>0</v>
      </c>
      <c r="CH220" s="5">
        <f>P_R[[#This Row],[44+]]-P_R[[#This Row],[45+]]</f>
        <v>0</v>
      </c>
      <c r="CI220" s="5">
        <f>P_R[[#This Row],[45+]]-P_R[[#This Row],[46+]]</f>
        <v>0</v>
      </c>
      <c r="CJ220" s="5">
        <f>P_R[[#This Row],[46+]]-P_R[[#This Row],[47+]]</f>
        <v>0</v>
      </c>
      <c r="CK220" s="5">
        <f>P_R[[#This Row],[47+]]-P_R[[#This Row],[48+]]</f>
        <v>0</v>
      </c>
      <c r="CL220" s="5">
        <f>P_R[[#This Row],[48+]]-P_R[[#This Row],[49+]]</f>
        <v>0</v>
      </c>
    </row>
    <row r="221" spans="1:90" x14ac:dyDescent="0.25">
      <c r="A221" s="10"/>
      <c r="B221" s="13"/>
      <c r="C221" s="13"/>
      <c r="D221" s="11"/>
      <c r="E221" s="9"/>
      <c r="G221" s="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5">
        <f>P_R[[#This Row],[8+]]-P_R[[#This Row],[9+]]</f>
        <v>0</v>
      </c>
      <c r="AY221" s="5">
        <f>P_R[[#This Row],[9+]]-P_R[[#This Row],[10+]]</f>
        <v>0</v>
      </c>
      <c r="AZ221" s="5">
        <f>P_R[[#This Row],[10+]]-P_R[[#This Row],[11+]]</f>
        <v>0</v>
      </c>
      <c r="BA221" s="5">
        <f>P_R[[#This Row],[11+]]-P_R[[#This Row],[12+]]</f>
        <v>0</v>
      </c>
      <c r="BB221" s="5">
        <f>P_R[[#This Row],[12+]]-P_R[[#This Row],[13+]]</f>
        <v>0</v>
      </c>
      <c r="BC221" s="5">
        <f>P_R[[#This Row],[13+]]-P_R[[#This Row],[14+]]</f>
        <v>0</v>
      </c>
      <c r="BD221" s="5">
        <f>P_R[[#This Row],[14+]]-P_R[[#This Row],[15+]]</f>
        <v>0</v>
      </c>
      <c r="BE221" s="5">
        <f>P_R[[#This Row],[15+]]-P_R[[#This Row],[16+]]</f>
        <v>0</v>
      </c>
      <c r="BF221" s="5">
        <f>P_R[[#This Row],[16+]]-P_R[[#This Row],[17+]]</f>
        <v>0</v>
      </c>
      <c r="BG221" s="5">
        <f>P_R[[#This Row],[17+]]-P_R[[#This Row],[18+]]</f>
        <v>0</v>
      </c>
      <c r="BH221" s="5">
        <f>P_R[[#This Row],[18+]]-P_R[[#This Row],[19+]]</f>
        <v>0</v>
      </c>
      <c r="BI221" s="5">
        <f>P_R[[#This Row],[19+]]-P_R[[#This Row],[20+]]</f>
        <v>0</v>
      </c>
      <c r="BJ221" s="5">
        <f>P_R[[#This Row],[20+]]-P_R[[#This Row],[21+]]</f>
        <v>0</v>
      </c>
      <c r="BK221" s="5">
        <f>P_R[[#This Row],[21+]]-P_R[[#This Row],[22+]]</f>
        <v>0</v>
      </c>
      <c r="BL221" s="5">
        <f>P_R[[#This Row],[22+]]-P_R[[#This Row],[23+]]</f>
        <v>0</v>
      </c>
      <c r="BM221" s="5">
        <f>P_R[[#This Row],[23+]]-P_R[[#This Row],[24+]]</f>
        <v>0</v>
      </c>
      <c r="BN221" s="5">
        <f>P_R[[#This Row],[24+]]-P_R[[#This Row],[25+]]</f>
        <v>0</v>
      </c>
      <c r="BO221" s="5">
        <f>P_R[[#This Row],[25+]]-P_R[[#This Row],[26+]]</f>
        <v>0</v>
      </c>
      <c r="BP221" s="5">
        <f>P_R[[#This Row],[26+]]-P_R[[#This Row],[27+]]</f>
        <v>0</v>
      </c>
      <c r="BQ221" s="5">
        <f>P_R[[#This Row],[27+]]-P_R[[#This Row],[28+]]</f>
        <v>0</v>
      </c>
      <c r="BR221" s="5">
        <f>P_R[[#This Row],[28+]]-P_R[[#This Row],[29+]]</f>
        <v>0</v>
      </c>
      <c r="BS221" s="5">
        <f>P_R[[#This Row],[29+]]-P_R[[#This Row],[30+]]</f>
        <v>0</v>
      </c>
      <c r="BT221" s="5">
        <f>P_R[[#This Row],[30+]]-P_R[[#This Row],[31+]]</f>
        <v>0</v>
      </c>
      <c r="BU221" s="5">
        <f>P_R[[#This Row],[31+]]-P_R[[#This Row],[32+]]</f>
        <v>0</v>
      </c>
      <c r="BV221" s="5">
        <f>P_R[[#This Row],[32+]]-P_R[[#This Row],[33+]]</f>
        <v>0</v>
      </c>
      <c r="BW221" s="5">
        <f>P_R[[#This Row],[33+]]-P_R[[#This Row],[34+]]</f>
        <v>0</v>
      </c>
      <c r="BX221" s="5">
        <f>P_R[[#This Row],[34+]]-P_R[[#This Row],[35+]]</f>
        <v>0</v>
      </c>
      <c r="BY221" s="5">
        <f>P_R[[#This Row],[35+]]-P_R[[#This Row],[36+]]</f>
        <v>0</v>
      </c>
      <c r="BZ221" s="5">
        <f>P_R[[#This Row],[36+]]-P_R[[#This Row],[37+]]</f>
        <v>0</v>
      </c>
      <c r="CA221" s="5">
        <f>P_R[[#This Row],[37+]]-P_R[[#This Row],[38+]]</f>
        <v>0</v>
      </c>
      <c r="CB221" s="5">
        <f>P_R[[#This Row],[38+]]-P_R[[#This Row],[39+]]</f>
        <v>0</v>
      </c>
      <c r="CC221" s="5">
        <f>P_R[[#This Row],[39+]]-P_R[[#This Row],[40+]]</f>
        <v>0</v>
      </c>
      <c r="CD221" s="5">
        <f>P_R[[#This Row],[40+]]-P_R[[#This Row],[41+]]</f>
        <v>0</v>
      </c>
      <c r="CE221" s="5">
        <f>P_R[[#This Row],[41+]]-P_R[[#This Row],[42+]]</f>
        <v>0</v>
      </c>
      <c r="CF221" s="5">
        <f>P_R[[#This Row],[42+]]-P_R[[#This Row],[43+]]</f>
        <v>0</v>
      </c>
      <c r="CG221" s="5">
        <f>P_R[[#This Row],[43+]]-P_R[[#This Row],[44+]]</f>
        <v>0</v>
      </c>
      <c r="CH221" s="5">
        <f>P_R[[#This Row],[44+]]-P_R[[#This Row],[45+]]</f>
        <v>0</v>
      </c>
      <c r="CI221" s="5">
        <f>P_R[[#This Row],[45+]]-P_R[[#This Row],[46+]]</f>
        <v>0</v>
      </c>
      <c r="CJ221" s="5">
        <f>P_R[[#This Row],[46+]]-P_R[[#This Row],[47+]]</f>
        <v>0</v>
      </c>
      <c r="CK221" s="5">
        <f>P_R[[#This Row],[47+]]-P_R[[#This Row],[48+]]</f>
        <v>0</v>
      </c>
      <c r="CL221" s="5">
        <f>P_R[[#This Row],[48+]]-P_R[[#This Row],[49+]]</f>
        <v>0</v>
      </c>
    </row>
    <row r="222" spans="1:90" x14ac:dyDescent="0.25">
      <c r="A222" s="10"/>
      <c r="B222" s="13"/>
      <c r="C222" s="13"/>
      <c r="D222" s="11"/>
      <c r="E222" s="9"/>
      <c r="G222" s="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5">
        <f>P_R[[#This Row],[8+]]-P_R[[#This Row],[9+]]</f>
        <v>0</v>
      </c>
      <c r="AY222" s="5">
        <f>P_R[[#This Row],[9+]]-P_R[[#This Row],[10+]]</f>
        <v>0</v>
      </c>
      <c r="AZ222" s="5">
        <f>P_R[[#This Row],[10+]]-P_R[[#This Row],[11+]]</f>
        <v>0</v>
      </c>
      <c r="BA222" s="5">
        <f>P_R[[#This Row],[11+]]-P_R[[#This Row],[12+]]</f>
        <v>0</v>
      </c>
      <c r="BB222" s="5">
        <f>P_R[[#This Row],[12+]]-P_R[[#This Row],[13+]]</f>
        <v>0</v>
      </c>
      <c r="BC222" s="5">
        <f>P_R[[#This Row],[13+]]-P_R[[#This Row],[14+]]</f>
        <v>0</v>
      </c>
      <c r="BD222" s="5">
        <f>P_R[[#This Row],[14+]]-P_R[[#This Row],[15+]]</f>
        <v>0</v>
      </c>
      <c r="BE222" s="5">
        <f>P_R[[#This Row],[15+]]-P_R[[#This Row],[16+]]</f>
        <v>0</v>
      </c>
      <c r="BF222" s="5">
        <f>P_R[[#This Row],[16+]]-P_R[[#This Row],[17+]]</f>
        <v>0</v>
      </c>
      <c r="BG222" s="5">
        <f>P_R[[#This Row],[17+]]-P_R[[#This Row],[18+]]</f>
        <v>0</v>
      </c>
      <c r="BH222" s="5">
        <f>P_R[[#This Row],[18+]]-P_R[[#This Row],[19+]]</f>
        <v>0</v>
      </c>
      <c r="BI222" s="5">
        <f>P_R[[#This Row],[19+]]-P_R[[#This Row],[20+]]</f>
        <v>0</v>
      </c>
      <c r="BJ222" s="5">
        <f>P_R[[#This Row],[20+]]-P_R[[#This Row],[21+]]</f>
        <v>0</v>
      </c>
      <c r="BK222" s="5">
        <f>P_R[[#This Row],[21+]]-P_R[[#This Row],[22+]]</f>
        <v>0</v>
      </c>
      <c r="BL222" s="5">
        <f>P_R[[#This Row],[22+]]-P_R[[#This Row],[23+]]</f>
        <v>0</v>
      </c>
      <c r="BM222" s="5">
        <f>P_R[[#This Row],[23+]]-P_R[[#This Row],[24+]]</f>
        <v>0</v>
      </c>
      <c r="BN222" s="5">
        <f>P_R[[#This Row],[24+]]-P_R[[#This Row],[25+]]</f>
        <v>0</v>
      </c>
      <c r="BO222" s="5">
        <f>P_R[[#This Row],[25+]]-P_R[[#This Row],[26+]]</f>
        <v>0</v>
      </c>
      <c r="BP222" s="5">
        <f>P_R[[#This Row],[26+]]-P_R[[#This Row],[27+]]</f>
        <v>0</v>
      </c>
      <c r="BQ222" s="5">
        <f>P_R[[#This Row],[27+]]-P_R[[#This Row],[28+]]</f>
        <v>0</v>
      </c>
      <c r="BR222" s="5">
        <f>P_R[[#This Row],[28+]]-P_R[[#This Row],[29+]]</f>
        <v>0</v>
      </c>
      <c r="BS222" s="5">
        <f>P_R[[#This Row],[29+]]-P_R[[#This Row],[30+]]</f>
        <v>0</v>
      </c>
      <c r="BT222" s="5">
        <f>P_R[[#This Row],[30+]]-P_R[[#This Row],[31+]]</f>
        <v>0</v>
      </c>
      <c r="BU222" s="5">
        <f>P_R[[#This Row],[31+]]-P_R[[#This Row],[32+]]</f>
        <v>0</v>
      </c>
      <c r="BV222" s="5">
        <f>P_R[[#This Row],[32+]]-P_R[[#This Row],[33+]]</f>
        <v>0</v>
      </c>
      <c r="BW222" s="5">
        <f>P_R[[#This Row],[33+]]-P_R[[#This Row],[34+]]</f>
        <v>0</v>
      </c>
      <c r="BX222" s="5">
        <f>P_R[[#This Row],[34+]]-P_R[[#This Row],[35+]]</f>
        <v>0</v>
      </c>
      <c r="BY222" s="5">
        <f>P_R[[#This Row],[35+]]-P_R[[#This Row],[36+]]</f>
        <v>0</v>
      </c>
      <c r="BZ222" s="5">
        <f>P_R[[#This Row],[36+]]-P_R[[#This Row],[37+]]</f>
        <v>0</v>
      </c>
      <c r="CA222" s="5">
        <f>P_R[[#This Row],[37+]]-P_R[[#This Row],[38+]]</f>
        <v>0</v>
      </c>
      <c r="CB222" s="5">
        <f>P_R[[#This Row],[38+]]-P_R[[#This Row],[39+]]</f>
        <v>0</v>
      </c>
      <c r="CC222" s="5">
        <f>P_R[[#This Row],[39+]]-P_R[[#This Row],[40+]]</f>
        <v>0</v>
      </c>
      <c r="CD222" s="5">
        <f>P_R[[#This Row],[40+]]-P_R[[#This Row],[41+]]</f>
        <v>0</v>
      </c>
      <c r="CE222" s="5">
        <f>P_R[[#This Row],[41+]]-P_R[[#This Row],[42+]]</f>
        <v>0</v>
      </c>
      <c r="CF222" s="5">
        <f>P_R[[#This Row],[42+]]-P_R[[#This Row],[43+]]</f>
        <v>0</v>
      </c>
      <c r="CG222" s="5">
        <f>P_R[[#This Row],[43+]]-P_R[[#This Row],[44+]]</f>
        <v>0</v>
      </c>
      <c r="CH222" s="5">
        <f>P_R[[#This Row],[44+]]-P_R[[#This Row],[45+]]</f>
        <v>0</v>
      </c>
      <c r="CI222" s="5">
        <f>P_R[[#This Row],[45+]]-P_R[[#This Row],[46+]]</f>
        <v>0</v>
      </c>
      <c r="CJ222" s="5">
        <f>P_R[[#This Row],[46+]]-P_R[[#This Row],[47+]]</f>
        <v>0</v>
      </c>
      <c r="CK222" s="5">
        <f>P_R[[#This Row],[47+]]-P_R[[#This Row],[48+]]</f>
        <v>0</v>
      </c>
      <c r="CL222" s="5">
        <f>P_R[[#This Row],[48+]]-P_R[[#This Row],[49+]]</f>
        <v>0</v>
      </c>
    </row>
    <row r="223" spans="1:90" x14ac:dyDescent="0.25">
      <c r="A223" s="10"/>
      <c r="B223" s="13"/>
      <c r="C223" s="13"/>
      <c r="D223" s="11"/>
      <c r="E223" s="9"/>
      <c r="G223" s="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5">
        <f>P_R[[#This Row],[8+]]-P_R[[#This Row],[9+]]</f>
        <v>0</v>
      </c>
      <c r="AY223" s="5">
        <f>P_R[[#This Row],[9+]]-P_R[[#This Row],[10+]]</f>
        <v>0</v>
      </c>
      <c r="AZ223" s="5">
        <f>P_R[[#This Row],[10+]]-P_R[[#This Row],[11+]]</f>
        <v>0</v>
      </c>
      <c r="BA223" s="5">
        <f>P_R[[#This Row],[11+]]-P_R[[#This Row],[12+]]</f>
        <v>0</v>
      </c>
      <c r="BB223" s="5">
        <f>P_R[[#This Row],[12+]]-P_R[[#This Row],[13+]]</f>
        <v>0</v>
      </c>
      <c r="BC223" s="5">
        <f>P_R[[#This Row],[13+]]-P_R[[#This Row],[14+]]</f>
        <v>0</v>
      </c>
      <c r="BD223" s="5">
        <f>P_R[[#This Row],[14+]]-P_R[[#This Row],[15+]]</f>
        <v>0</v>
      </c>
      <c r="BE223" s="5">
        <f>P_R[[#This Row],[15+]]-P_R[[#This Row],[16+]]</f>
        <v>0</v>
      </c>
      <c r="BF223" s="5">
        <f>P_R[[#This Row],[16+]]-P_R[[#This Row],[17+]]</f>
        <v>0</v>
      </c>
      <c r="BG223" s="5">
        <f>P_R[[#This Row],[17+]]-P_R[[#This Row],[18+]]</f>
        <v>0</v>
      </c>
      <c r="BH223" s="5">
        <f>P_R[[#This Row],[18+]]-P_R[[#This Row],[19+]]</f>
        <v>0</v>
      </c>
      <c r="BI223" s="5">
        <f>P_R[[#This Row],[19+]]-P_R[[#This Row],[20+]]</f>
        <v>0</v>
      </c>
      <c r="BJ223" s="5">
        <f>P_R[[#This Row],[20+]]-P_R[[#This Row],[21+]]</f>
        <v>0</v>
      </c>
      <c r="BK223" s="5">
        <f>P_R[[#This Row],[21+]]-P_R[[#This Row],[22+]]</f>
        <v>0</v>
      </c>
      <c r="BL223" s="5">
        <f>P_R[[#This Row],[22+]]-P_R[[#This Row],[23+]]</f>
        <v>0</v>
      </c>
      <c r="BM223" s="5">
        <f>P_R[[#This Row],[23+]]-P_R[[#This Row],[24+]]</f>
        <v>0</v>
      </c>
      <c r="BN223" s="5">
        <f>P_R[[#This Row],[24+]]-P_R[[#This Row],[25+]]</f>
        <v>0</v>
      </c>
      <c r="BO223" s="5">
        <f>P_R[[#This Row],[25+]]-P_R[[#This Row],[26+]]</f>
        <v>0</v>
      </c>
      <c r="BP223" s="5">
        <f>P_R[[#This Row],[26+]]-P_R[[#This Row],[27+]]</f>
        <v>0</v>
      </c>
      <c r="BQ223" s="5">
        <f>P_R[[#This Row],[27+]]-P_R[[#This Row],[28+]]</f>
        <v>0</v>
      </c>
      <c r="BR223" s="5">
        <f>P_R[[#This Row],[28+]]-P_R[[#This Row],[29+]]</f>
        <v>0</v>
      </c>
      <c r="BS223" s="5">
        <f>P_R[[#This Row],[29+]]-P_R[[#This Row],[30+]]</f>
        <v>0</v>
      </c>
      <c r="BT223" s="5">
        <f>P_R[[#This Row],[30+]]-P_R[[#This Row],[31+]]</f>
        <v>0</v>
      </c>
      <c r="BU223" s="5">
        <f>P_R[[#This Row],[31+]]-P_R[[#This Row],[32+]]</f>
        <v>0</v>
      </c>
      <c r="BV223" s="5">
        <f>P_R[[#This Row],[32+]]-P_R[[#This Row],[33+]]</f>
        <v>0</v>
      </c>
      <c r="BW223" s="5">
        <f>P_R[[#This Row],[33+]]-P_R[[#This Row],[34+]]</f>
        <v>0</v>
      </c>
      <c r="BX223" s="5">
        <f>P_R[[#This Row],[34+]]-P_R[[#This Row],[35+]]</f>
        <v>0</v>
      </c>
      <c r="BY223" s="5">
        <f>P_R[[#This Row],[35+]]-P_R[[#This Row],[36+]]</f>
        <v>0</v>
      </c>
      <c r="BZ223" s="5">
        <f>P_R[[#This Row],[36+]]-P_R[[#This Row],[37+]]</f>
        <v>0</v>
      </c>
      <c r="CA223" s="5">
        <f>P_R[[#This Row],[37+]]-P_R[[#This Row],[38+]]</f>
        <v>0</v>
      </c>
      <c r="CB223" s="5">
        <f>P_R[[#This Row],[38+]]-P_R[[#This Row],[39+]]</f>
        <v>0</v>
      </c>
      <c r="CC223" s="5">
        <f>P_R[[#This Row],[39+]]-P_R[[#This Row],[40+]]</f>
        <v>0</v>
      </c>
      <c r="CD223" s="5">
        <f>P_R[[#This Row],[40+]]-P_R[[#This Row],[41+]]</f>
        <v>0</v>
      </c>
      <c r="CE223" s="5">
        <f>P_R[[#This Row],[41+]]-P_R[[#This Row],[42+]]</f>
        <v>0</v>
      </c>
      <c r="CF223" s="5">
        <f>P_R[[#This Row],[42+]]-P_R[[#This Row],[43+]]</f>
        <v>0</v>
      </c>
      <c r="CG223" s="5">
        <f>P_R[[#This Row],[43+]]-P_R[[#This Row],[44+]]</f>
        <v>0</v>
      </c>
      <c r="CH223" s="5">
        <f>P_R[[#This Row],[44+]]-P_R[[#This Row],[45+]]</f>
        <v>0</v>
      </c>
      <c r="CI223" s="5">
        <f>P_R[[#This Row],[45+]]-P_R[[#This Row],[46+]]</f>
        <v>0</v>
      </c>
      <c r="CJ223" s="5">
        <f>P_R[[#This Row],[46+]]-P_R[[#This Row],[47+]]</f>
        <v>0</v>
      </c>
      <c r="CK223" s="5">
        <f>P_R[[#This Row],[47+]]-P_R[[#This Row],[48+]]</f>
        <v>0</v>
      </c>
      <c r="CL223" s="5">
        <f>P_R[[#This Row],[48+]]-P_R[[#This Row],[49+]]</f>
        <v>0</v>
      </c>
    </row>
    <row r="224" spans="1:90" x14ac:dyDescent="0.25">
      <c r="A224" s="10"/>
      <c r="B224" s="13"/>
      <c r="C224" s="13"/>
      <c r="D224" s="11"/>
      <c r="E224" s="9"/>
      <c r="G224" s="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5">
        <f>P_R[[#This Row],[8+]]-P_R[[#This Row],[9+]]</f>
        <v>0</v>
      </c>
      <c r="AY224" s="5">
        <f>P_R[[#This Row],[9+]]-P_R[[#This Row],[10+]]</f>
        <v>0</v>
      </c>
      <c r="AZ224" s="5">
        <f>P_R[[#This Row],[10+]]-P_R[[#This Row],[11+]]</f>
        <v>0</v>
      </c>
      <c r="BA224" s="5">
        <f>P_R[[#This Row],[11+]]-P_R[[#This Row],[12+]]</f>
        <v>0</v>
      </c>
      <c r="BB224" s="5">
        <f>P_R[[#This Row],[12+]]-P_R[[#This Row],[13+]]</f>
        <v>0</v>
      </c>
      <c r="BC224" s="5">
        <f>P_R[[#This Row],[13+]]-P_R[[#This Row],[14+]]</f>
        <v>0</v>
      </c>
      <c r="BD224" s="5">
        <f>P_R[[#This Row],[14+]]-P_R[[#This Row],[15+]]</f>
        <v>0</v>
      </c>
      <c r="BE224" s="5">
        <f>P_R[[#This Row],[15+]]-P_R[[#This Row],[16+]]</f>
        <v>0</v>
      </c>
      <c r="BF224" s="5">
        <f>P_R[[#This Row],[16+]]-P_R[[#This Row],[17+]]</f>
        <v>0</v>
      </c>
      <c r="BG224" s="5">
        <f>P_R[[#This Row],[17+]]-P_R[[#This Row],[18+]]</f>
        <v>0</v>
      </c>
      <c r="BH224" s="5">
        <f>P_R[[#This Row],[18+]]-P_R[[#This Row],[19+]]</f>
        <v>0</v>
      </c>
      <c r="BI224" s="5">
        <f>P_R[[#This Row],[19+]]-P_R[[#This Row],[20+]]</f>
        <v>0</v>
      </c>
      <c r="BJ224" s="5">
        <f>P_R[[#This Row],[20+]]-P_R[[#This Row],[21+]]</f>
        <v>0</v>
      </c>
      <c r="BK224" s="5">
        <f>P_R[[#This Row],[21+]]-P_R[[#This Row],[22+]]</f>
        <v>0</v>
      </c>
      <c r="BL224" s="5">
        <f>P_R[[#This Row],[22+]]-P_R[[#This Row],[23+]]</f>
        <v>0</v>
      </c>
      <c r="BM224" s="5">
        <f>P_R[[#This Row],[23+]]-P_R[[#This Row],[24+]]</f>
        <v>0</v>
      </c>
      <c r="BN224" s="5">
        <f>P_R[[#This Row],[24+]]-P_R[[#This Row],[25+]]</f>
        <v>0</v>
      </c>
      <c r="BO224" s="5">
        <f>P_R[[#This Row],[25+]]-P_R[[#This Row],[26+]]</f>
        <v>0</v>
      </c>
      <c r="BP224" s="5">
        <f>P_R[[#This Row],[26+]]-P_R[[#This Row],[27+]]</f>
        <v>0</v>
      </c>
      <c r="BQ224" s="5">
        <f>P_R[[#This Row],[27+]]-P_R[[#This Row],[28+]]</f>
        <v>0</v>
      </c>
      <c r="BR224" s="5">
        <f>P_R[[#This Row],[28+]]-P_R[[#This Row],[29+]]</f>
        <v>0</v>
      </c>
      <c r="BS224" s="5">
        <f>P_R[[#This Row],[29+]]-P_R[[#This Row],[30+]]</f>
        <v>0</v>
      </c>
      <c r="BT224" s="5">
        <f>P_R[[#This Row],[30+]]-P_R[[#This Row],[31+]]</f>
        <v>0</v>
      </c>
      <c r="BU224" s="5">
        <f>P_R[[#This Row],[31+]]-P_R[[#This Row],[32+]]</f>
        <v>0</v>
      </c>
      <c r="BV224" s="5">
        <f>P_R[[#This Row],[32+]]-P_R[[#This Row],[33+]]</f>
        <v>0</v>
      </c>
      <c r="BW224" s="5">
        <f>P_R[[#This Row],[33+]]-P_R[[#This Row],[34+]]</f>
        <v>0</v>
      </c>
      <c r="BX224" s="5">
        <f>P_R[[#This Row],[34+]]-P_R[[#This Row],[35+]]</f>
        <v>0</v>
      </c>
      <c r="BY224" s="5">
        <f>P_R[[#This Row],[35+]]-P_R[[#This Row],[36+]]</f>
        <v>0</v>
      </c>
      <c r="BZ224" s="5">
        <f>P_R[[#This Row],[36+]]-P_R[[#This Row],[37+]]</f>
        <v>0</v>
      </c>
      <c r="CA224" s="5">
        <f>P_R[[#This Row],[37+]]-P_R[[#This Row],[38+]]</f>
        <v>0</v>
      </c>
      <c r="CB224" s="5">
        <f>P_R[[#This Row],[38+]]-P_R[[#This Row],[39+]]</f>
        <v>0</v>
      </c>
      <c r="CC224" s="5">
        <f>P_R[[#This Row],[39+]]-P_R[[#This Row],[40+]]</f>
        <v>0</v>
      </c>
      <c r="CD224" s="5">
        <f>P_R[[#This Row],[40+]]-P_R[[#This Row],[41+]]</f>
        <v>0</v>
      </c>
      <c r="CE224" s="5">
        <f>P_R[[#This Row],[41+]]-P_R[[#This Row],[42+]]</f>
        <v>0</v>
      </c>
      <c r="CF224" s="5">
        <f>P_R[[#This Row],[42+]]-P_R[[#This Row],[43+]]</f>
        <v>0</v>
      </c>
      <c r="CG224" s="5">
        <f>P_R[[#This Row],[43+]]-P_R[[#This Row],[44+]]</f>
        <v>0</v>
      </c>
      <c r="CH224" s="5">
        <f>P_R[[#This Row],[44+]]-P_R[[#This Row],[45+]]</f>
        <v>0</v>
      </c>
      <c r="CI224" s="5">
        <f>P_R[[#This Row],[45+]]-P_R[[#This Row],[46+]]</f>
        <v>0</v>
      </c>
      <c r="CJ224" s="5">
        <f>P_R[[#This Row],[46+]]-P_R[[#This Row],[47+]]</f>
        <v>0</v>
      </c>
      <c r="CK224" s="5">
        <f>P_R[[#This Row],[47+]]-P_R[[#This Row],[48+]]</f>
        <v>0</v>
      </c>
      <c r="CL224" s="5">
        <f>P_R[[#This Row],[48+]]-P_R[[#This Row],[49+]]</f>
        <v>0</v>
      </c>
    </row>
    <row r="225" spans="1:90" x14ac:dyDescent="0.25">
      <c r="A225" s="10"/>
      <c r="B225" s="13"/>
      <c r="C225" s="13"/>
      <c r="D225" s="11"/>
      <c r="E225" s="9"/>
      <c r="G225" s="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5">
        <f>P_R[[#This Row],[8+]]-P_R[[#This Row],[9+]]</f>
        <v>0</v>
      </c>
      <c r="AY225" s="5">
        <f>P_R[[#This Row],[9+]]-P_R[[#This Row],[10+]]</f>
        <v>0</v>
      </c>
      <c r="AZ225" s="5">
        <f>P_R[[#This Row],[10+]]-P_R[[#This Row],[11+]]</f>
        <v>0</v>
      </c>
      <c r="BA225" s="5">
        <f>P_R[[#This Row],[11+]]-P_R[[#This Row],[12+]]</f>
        <v>0</v>
      </c>
      <c r="BB225" s="5">
        <f>P_R[[#This Row],[12+]]-P_R[[#This Row],[13+]]</f>
        <v>0</v>
      </c>
      <c r="BC225" s="5">
        <f>P_R[[#This Row],[13+]]-P_R[[#This Row],[14+]]</f>
        <v>0</v>
      </c>
      <c r="BD225" s="5">
        <f>P_R[[#This Row],[14+]]-P_R[[#This Row],[15+]]</f>
        <v>0</v>
      </c>
      <c r="BE225" s="5">
        <f>P_R[[#This Row],[15+]]-P_R[[#This Row],[16+]]</f>
        <v>0</v>
      </c>
      <c r="BF225" s="5">
        <f>P_R[[#This Row],[16+]]-P_R[[#This Row],[17+]]</f>
        <v>0</v>
      </c>
      <c r="BG225" s="5">
        <f>P_R[[#This Row],[17+]]-P_R[[#This Row],[18+]]</f>
        <v>0</v>
      </c>
      <c r="BH225" s="5">
        <f>P_R[[#This Row],[18+]]-P_R[[#This Row],[19+]]</f>
        <v>0</v>
      </c>
      <c r="BI225" s="5">
        <f>P_R[[#This Row],[19+]]-P_R[[#This Row],[20+]]</f>
        <v>0</v>
      </c>
      <c r="BJ225" s="5">
        <f>P_R[[#This Row],[20+]]-P_R[[#This Row],[21+]]</f>
        <v>0</v>
      </c>
      <c r="BK225" s="5">
        <f>P_R[[#This Row],[21+]]-P_R[[#This Row],[22+]]</f>
        <v>0</v>
      </c>
      <c r="BL225" s="5">
        <f>P_R[[#This Row],[22+]]-P_R[[#This Row],[23+]]</f>
        <v>0</v>
      </c>
      <c r="BM225" s="5">
        <f>P_R[[#This Row],[23+]]-P_R[[#This Row],[24+]]</f>
        <v>0</v>
      </c>
      <c r="BN225" s="5">
        <f>P_R[[#This Row],[24+]]-P_R[[#This Row],[25+]]</f>
        <v>0</v>
      </c>
      <c r="BO225" s="5">
        <f>P_R[[#This Row],[25+]]-P_R[[#This Row],[26+]]</f>
        <v>0</v>
      </c>
      <c r="BP225" s="5">
        <f>P_R[[#This Row],[26+]]-P_R[[#This Row],[27+]]</f>
        <v>0</v>
      </c>
      <c r="BQ225" s="5">
        <f>P_R[[#This Row],[27+]]-P_R[[#This Row],[28+]]</f>
        <v>0</v>
      </c>
      <c r="BR225" s="5">
        <f>P_R[[#This Row],[28+]]-P_R[[#This Row],[29+]]</f>
        <v>0</v>
      </c>
      <c r="BS225" s="5">
        <f>P_R[[#This Row],[29+]]-P_R[[#This Row],[30+]]</f>
        <v>0</v>
      </c>
      <c r="BT225" s="5">
        <f>P_R[[#This Row],[30+]]-P_R[[#This Row],[31+]]</f>
        <v>0</v>
      </c>
      <c r="BU225" s="5">
        <f>P_R[[#This Row],[31+]]-P_R[[#This Row],[32+]]</f>
        <v>0</v>
      </c>
      <c r="BV225" s="5">
        <f>P_R[[#This Row],[32+]]-P_R[[#This Row],[33+]]</f>
        <v>0</v>
      </c>
      <c r="BW225" s="5">
        <f>P_R[[#This Row],[33+]]-P_R[[#This Row],[34+]]</f>
        <v>0</v>
      </c>
      <c r="BX225" s="5">
        <f>P_R[[#This Row],[34+]]-P_R[[#This Row],[35+]]</f>
        <v>0</v>
      </c>
      <c r="BY225" s="5">
        <f>P_R[[#This Row],[35+]]-P_R[[#This Row],[36+]]</f>
        <v>0</v>
      </c>
      <c r="BZ225" s="5">
        <f>P_R[[#This Row],[36+]]-P_R[[#This Row],[37+]]</f>
        <v>0</v>
      </c>
      <c r="CA225" s="5">
        <f>P_R[[#This Row],[37+]]-P_R[[#This Row],[38+]]</f>
        <v>0</v>
      </c>
      <c r="CB225" s="5">
        <f>P_R[[#This Row],[38+]]-P_R[[#This Row],[39+]]</f>
        <v>0</v>
      </c>
      <c r="CC225" s="5">
        <f>P_R[[#This Row],[39+]]-P_R[[#This Row],[40+]]</f>
        <v>0</v>
      </c>
      <c r="CD225" s="5">
        <f>P_R[[#This Row],[40+]]-P_R[[#This Row],[41+]]</f>
        <v>0</v>
      </c>
      <c r="CE225" s="5">
        <f>P_R[[#This Row],[41+]]-P_R[[#This Row],[42+]]</f>
        <v>0</v>
      </c>
      <c r="CF225" s="5">
        <f>P_R[[#This Row],[42+]]-P_R[[#This Row],[43+]]</f>
        <v>0</v>
      </c>
      <c r="CG225" s="5">
        <f>P_R[[#This Row],[43+]]-P_R[[#This Row],[44+]]</f>
        <v>0</v>
      </c>
      <c r="CH225" s="5">
        <f>P_R[[#This Row],[44+]]-P_R[[#This Row],[45+]]</f>
        <v>0</v>
      </c>
      <c r="CI225" s="5">
        <f>P_R[[#This Row],[45+]]-P_R[[#This Row],[46+]]</f>
        <v>0</v>
      </c>
      <c r="CJ225" s="5">
        <f>P_R[[#This Row],[46+]]-P_R[[#This Row],[47+]]</f>
        <v>0</v>
      </c>
      <c r="CK225" s="5">
        <f>P_R[[#This Row],[47+]]-P_R[[#This Row],[48+]]</f>
        <v>0</v>
      </c>
      <c r="CL225" s="5">
        <f>P_R[[#This Row],[48+]]-P_R[[#This Row],[49+]]</f>
        <v>0</v>
      </c>
    </row>
    <row r="226" spans="1:90" x14ac:dyDescent="0.25">
      <c r="AX226" s="5" t="e">
        <f>P_R[[#This Row],[8+]]-P_R[[#This Row],[9+]]</f>
        <v>#VALUE!</v>
      </c>
      <c r="AY226" s="5" t="e">
        <f>P_R[[#This Row],[9+]]-P_R[[#This Row],[10+]]</f>
        <v>#VALUE!</v>
      </c>
      <c r="AZ226" s="5" t="e">
        <f>P_R[[#This Row],[10+]]-P_R[[#This Row],[11+]]</f>
        <v>#VALUE!</v>
      </c>
      <c r="BA226" s="5" t="e">
        <f>P_R[[#This Row],[11+]]-P_R[[#This Row],[12+]]</f>
        <v>#VALUE!</v>
      </c>
      <c r="BB226" s="5" t="e">
        <f>P_R[[#This Row],[12+]]-P_R[[#This Row],[13+]]</f>
        <v>#VALUE!</v>
      </c>
      <c r="BC226" s="5" t="e">
        <f>P_R[[#This Row],[13+]]-P_R[[#This Row],[14+]]</f>
        <v>#VALUE!</v>
      </c>
      <c r="BD226" s="5" t="e">
        <f>P_R[[#This Row],[14+]]-P_R[[#This Row],[15+]]</f>
        <v>#VALUE!</v>
      </c>
      <c r="BE226" s="5" t="e">
        <f>P_R[[#This Row],[15+]]-P_R[[#This Row],[16+]]</f>
        <v>#VALUE!</v>
      </c>
      <c r="BF226" s="5" t="e">
        <f>P_R[[#This Row],[16+]]-P_R[[#This Row],[17+]]</f>
        <v>#VALUE!</v>
      </c>
      <c r="BG226" s="5" t="e">
        <f>P_R[[#This Row],[17+]]-P_R[[#This Row],[18+]]</f>
        <v>#VALUE!</v>
      </c>
      <c r="BH226" s="5" t="e">
        <f>P_R[[#This Row],[18+]]-P_R[[#This Row],[19+]]</f>
        <v>#VALUE!</v>
      </c>
      <c r="BI226" s="5" t="e">
        <f>P_R[[#This Row],[19+]]-P_R[[#This Row],[20+]]</f>
        <v>#VALUE!</v>
      </c>
      <c r="BJ226" s="5" t="e">
        <f>P_R[[#This Row],[20+]]-P_R[[#This Row],[21+]]</f>
        <v>#VALUE!</v>
      </c>
      <c r="BK226" s="5" t="e">
        <f>P_R[[#This Row],[21+]]-P_R[[#This Row],[22+]]</f>
        <v>#VALUE!</v>
      </c>
      <c r="BL226" s="5" t="e">
        <f>P_R[[#This Row],[22+]]-P_R[[#This Row],[23+]]</f>
        <v>#VALUE!</v>
      </c>
      <c r="BM226" s="5" t="e">
        <f>P_R[[#This Row],[23+]]-P_R[[#This Row],[24+]]</f>
        <v>#VALUE!</v>
      </c>
      <c r="BN226" s="5" t="e">
        <f>P_R[[#This Row],[24+]]-P_R[[#This Row],[25+]]</f>
        <v>#VALUE!</v>
      </c>
      <c r="BO226" s="5" t="e">
        <f>P_R[[#This Row],[25+]]-P_R[[#This Row],[26+]]</f>
        <v>#VALUE!</v>
      </c>
      <c r="BP226" s="5" t="e">
        <f>P_R[[#This Row],[26+]]-P_R[[#This Row],[27+]]</f>
        <v>#VALUE!</v>
      </c>
      <c r="BQ226" s="5" t="e">
        <f>P_R[[#This Row],[27+]]-P_R[[#This Row],[28+]]</f>
        <v>#VALUE!</v>
      </c>
      <c r="BR226" s="5" t="e">
        <f>P_R[[#This Row],[28+]]-P_R[[#This Row],[29+]]</f>
        <v>#VALUE!</v>
      </c>
      <c r="BS226" s="5" t="e">
        <f>P_R[[#This Row],[29+]]-P_R[[#This Row],[30+]]</f>
        <v>#VALUE!</v>
      </c>
      <c r="BT226" s="5" t="e">
        <f>P_R[[#This Row],[30+]]-P_R[[#This Row],[31+]]</f>
        <v>#VALUE!</v>
      </c>
      <c r="BU226" s="5" t="e">
        <f>P_R[[#This Row],[31+]]-P_R[[#This Row],[32+]]</f>
        <v>#VALUE!</v>
      </c>
      <c r="BV226" s="5" t="e">
        <f>P_R[[#This Row],[32+]]-P_R[[#This Row],[33+]]</f>
        <v>#VALUE!</v>
      </c>
      <c r="BW226" s="5" t="e">
        <f>P_R[[#This Row],[33+]]-P_R[[#This Row],[34+]]</f>
        <v>#VALUE!</v>
      </c>
      <c r="BX226" s="5" t="e">
        <f>P_R[[#This Row],[34+]]-P_R[[#This Row],[35+]]</f>
        <v>#VALUE!</v>
      </c>
      <c r="BY226" s="5" t="e">
        <f>P_R[[#This Row],[35+]]-P_R[[#This Row],[36+]]</f>
        <v>#VALUE!</v>
      </c>
      <c r="BZ226" s="5" t="e">
        <f>P_R[[#This Row],[36+]]-P_R[[#This Row],[37+]]</f>
        <v>#VALUE!</v>
      </c>
      <c r="CA226" s="5" t="e">
        <f>P_R[[#This Row],[37+]]-P_R[[#This Row],[38+]]</f>
        <v>#VALUE!</v>
      </c>
      <c r="CB226" s="5" t="e">
        <f>P_R[[#This Row],[38+]]-P_R[[#This Row],[39+]]</f>
        <v>#VALUE!</v>
      </c>
      <c r="CC226" s="5" t="e">
        <f>P_R[[#This Row],[39+]]-P_R[[#This Row],[40+]]</f>
        <v>#VALUE!</v>
      </c>
      <c r="CD226" s="5" t="e">
        <f>P_R[[#This Row],[40+]]-P_R[[#This Row],[41+]]</f>
        <v>#VALUE!</v>
      </c>
      <c r="CE226" s="5" t="e">
        <f>P_R[[#This Row],[41+]]-P_R[[#This Row],[42+]]</f>
        <v>#VALUE!</v>
      </c>
      <c r="CF226" s="5" t="e">
        <f>P_R[[#This Row],[42+]]-P_R[[#This Row],[43+]]</f>
        <v>#VALUE!</v>
      </c>
      <c r="CG226" s="5" t="e">
        <f>P_R[[#This Row],[43+]]-P_R[[#This Row],[44+]]</f>
        <v>#VALUE!</v>
      </c>
      <c r="CH226" s="5" t="e">
        <f>P_R[[#This Row],[44+]]-P_R[[#This Row],[45+]]</f>
        <v>#VALUE!</v>
      </c>
      <c r="CI226" s="5" t="e">
        <f>P_R[[#This Row],[45+]]-P_R[[#This Row],[46+]]</f>
        <v>#VALUE!</v>
      </c>
      <c r="CJ226" s="5" t="e">
        <f>P_R[[#This Row],[46+]]-P_R[[#This Row],[47+]]</f>
        <v>#VALUE!</v>
      </c>
      <c r="CK226" s="5" t="e">
        <f>P_R[[#This Row],[47+]]-P_R[[#This Row],[48+]]</f>
        <v>#VALUE!</v>
      </c>
      <c r="CL226" s="5" t="e">
        <f>P_R[[#This Row],[48+]]-P_R[[#This Row],[49+]]</f>
        <v>#VALUE!</v>
      </c>
    </row>
    <row r="227" spans="1:90" x14ac:dyDescent="0.25">
      <c r="AX227" s="5" t="e">
        <f>P_R[[#This Row],[8+]]-P_R[[#This Row],[9+]]</f>
        <v>#VALUE!</v>
      </c>
      <c r="AY227" s="5" t="e">
        <f>P_R[[#This Row],[9+]]-P_R[[#This Row],[10+]]</f>
        <v>#VALUE!</v>
      </c>
      <c r="AZ227" s="5" t="e">
        <f>P_R[[#This Row],[10+]]-P_R[[#This Row],[11+]]</f>
        <v>#VALUE!</v>
      </c>
      <c r="BA227" s="5" t="e">
        <f>P_R[[#This Row],[11+]]-P_R[[#This Row],[12+]]</f>
        <v>#VALUE!</v>
      </c>
      <c r="BB227" s="5" t="e">
        <f>P_R[[#This Row],[12+]]-P_R[[#This Row],[13+]]</f>
        <v>#VALUE!</v>
      </c>
      <c r="BC227" s="5" t="e">
        <f>P_R[[#This Row],[13+]]-P_R[[#This Row],[14+]]</f>
        <v>#VALUE!</v>
      </c>
      <c r="BD227" s="5" t="e">
        <f>P_R[[#This Row],[14+]]-P_R[[#This Row],[15+]]</f>
        <v>#VALUE!</v>
      </c>
      <c r="BE227" s="5" t="e">
        <f>P_R[[#This Row],[15+]]-P_R[[#This Row],[16+]]</f>
        <v>#VALUE!</v>
      </c>
      <c r="BF227" s="5" t="e">
        <f>P_R[[#This Row],[16+]]-P_R[[#This Row],[17+]]</f>
        <v>#VALUE!</v>
      </c>
      <c r="BG227" s="5" t="e">
        <f>P_R[[#This Row],[17+]]-P_R[[#This Row],[18+]]</f>
        <v>#VALUE!</v>
      </c>
      <c r="BH227" s="5" t="e">
        <f>P_R[[#This Row],[18+]]-P_R[[#This Row],[19+]]</f>
        <v>#VALUE!</v>
      </c>
      <c r="BI227" s="5" t="e">
        <f>P_R[[#This Row],[19+]]-P_R[[#This Row],[20+]]</f>
        <v>#VALUE!</v>
      </c>
      <c r="BJ227" s="5" t="e">
        <f>P_R[[#This Row],[20+]]-P_R[[#This Row],[21+]]</f>
        <v>#VALUE!</v>
      </c>
      <c r="BK227" s="5" t="e">
        <f>P_R[[#This Row],[21+]]-P_R[[#This Row],[22+]]</f>
        <v>#VALUE!</v>
      </c>
      <c r="BL227" s="5" t="e">
        <f>P_R[[#This Row],[22+]]-P_R[[#This Row],[23+]]</f>
        <v>#VALUE!</v>
      </c>
      <c r="BM227" s="5" t="e">
        <f>P_R[[#This Row],[23+]]-P_R[[#This Row],[24+]]</f>
        <v>#VALUE!</v>
      </c>
      <c r="BN227" s="5" t="e">
        <f>P_R[[#This Row],[24+]]-P_R[[#This Row],[25+]]</f>
        <v>#VALUE!</v>
      </c>
      <c r="BO227" s="5" t="e">
        <f>P_R[[#This Row],[25+]]-P_R[[#This Row],[26+]]</f>
        <v>#VALUE!</v>
      </c>
      <c r="BP227" s="5" t="e">
        <f>P_R[[#This Row],[26+]]-P_R[[#This Row],[27+]]</f>
        <v>#VALUE!</v>
      </c>
      <c r="BQ227" s="5" t="e">
        <f>P_R[[#This Row],[27+]]-P_R[[#This Row],[28+]]</f>
        <v>#VALUE!</v>
      </c>
      <c r="BR227" s="5" t="e">
        <f>P_R[[#This Row],[28+]]-P_R[[#This Row],[29+]]</f>
        <v>#VALUE!</v>
      </c>
      <c r="BS227" s="5" t="e">
        <f>P_R[[#This Row],[29+]]-P_R[[#This Row],[30+]]</f>
        <v>#VALUE!</v>
      </c>
      <c r="BT227" s="5" t="e">
        <f>P_R[[#This Row],[30+]]-P_R[[#This Row],[31+]]</f>
        <v>#VALUE!</v>
      </c>
      <c r="BU227" s="5" t="e">
        <f>P_R[[#This Row],[31+]]-P_R[[#This Row],[32+]]</f>
        <v>#VALUE!</v>
      </c>
      <c r="BV227" s="5" t="e">
        <f>P_R[[#This Row],[32+]]-P_R[[#This Row],[33+]]</f>
        <v>#VALUE!</v>
      </c>
      <c r="BW227" s="5" t="e">
        <f>P_R[[#This Row],[33+]]-P_R[[#This Row],[34+]]</f>
        <v>#VALUE!</v>
      </c>
      <c r="BX227" s="5" t="e">
        <f>P_R[[#This Row],[34+]]-P_R[[#This Row],[35+]]</f>
        <v>#VALUE!</v>
      </c>
      <c r="BY227" s="5" t="e">
        <f>P_R[[#This Row],[35+]]-P_R[[#This Row],[36+]]</f>
        <v>#VALUE!</v>
      </c>
      <c r="BZ227" s="5" t="e">
        <f>P_R[[#This Row],[36+]]-P_R[[#This Row],[37+]]</f>
        <v>#VALUE!</v>
      </c>
      <c r="CA227" s="5" t="e">
        <f>P_R[[#This Row],[37+]]-P_R[[#This Row],[38+]]</f>
        <v>#VALUE!</v>
      </c>
      <c r="CB227" s="5" t="e">
        <f>P_R[[#This Row],[38+]]-P_R[[#This Row],[39+]]</f>
        <v>#VALUE!</v>
      </c>
      <c r="CC227" s="5" t="e">
        <f>P_R[[#This Row],[39+]]-P_R[[#This Row],[40+]]</f>
        <v>#VALUE!</v>
      </c>
      <c r="CD227" s="5" t="e">
        <f>P_R[[#This Row],[40+]]-P_R[[#This Row],[41+]]</f>
        <v>#VALUE!</v>
      </c>
      <c r="CE227" s="5" t="e">
        <f>P_R[[#This Row],[41+]]-P_R[[#This Row],[42+]]</f>
        <v>#VALUE!</v>
      </c>
      <c r="CF227" s="5" t="e">
        <f>P_R[[#This Row],[42+]]-P_R[[#This Row],[43+]]</f>
        <v>#VALUE!</v>
      </c>
      <c r="CG227" s="5" t="e">
        <f>P_R[[#This Row],[43+]]-P_R[[#This Row],[44+]]</f>
        <v>#VALUE!</v>
      </c>
      <c r="CH227" s="5" t="e">
        <f>P_R[[#This Row],[44+]]-P_R[[#This Row],[45+]]</f>
        <v>#VALUE!</v>
      </c>
      <c r="CI227" s="5" t="e">
        <f>P_R[[#This Row],[45+]]-P_R[[#This Row],[46+]]</f>
        <v>#VALUE!</v>
      </c>
      <c r="CJ227" s="5" t="e">
        <f>P_R[[#This Row],[46+]]-P_R[[#This Row],[47+]]</f>
        <v>#VALUE!</v>
      </c>
      <c r="CK227" s="5" t="e">
        <f>P_R[[#This Row],[47+]]-P_R[[#This Row],[48+]]</f>
        <v>#VALUE!</v>
      </c>
      <c r="CL227" s="5" t="e">
        <f>P_R[[#This Row],[48+]]-P_R[[#This Row],[49+]]</f>
        <v>#VALUE!</v>
      </c>
    </row>
    <row r="228" spans="1:90" x14ac:dyDescent="0.25">
      <c r="AX228" s="5" t="e">
        <f>P_R[[#This Row],[8+]]-P_R[[#This Row],[9+]]</f>
        <v>#VALUE!</v>
      </c>
      <c r="AY228" s="5" t="e">
        <f>P_R[[#This Row],[9+]]-P_R[[#This Row],[10+]]</f>
        <v>#VALUE!</v>
      </c>
      <c r="AZ228" s="5" t="e">
        <f>P_R[[#This Row],[10+]]-P_R[[#This Row],[11+]]</f>
        <v>#VALUE!</v>
      </c>
      <c r="BA228" s="5" t="e">
        <f>P_R[[#This Row],[11+]]-P_R[[#This Row],[12+]]</f>
        <v>#VALUE!</v>
      </c>
      <c r="BB228" s="5" t="e">
        <f>P_R[[#This Row],[12+]]-P_R[[#This Row],[13+]]</f>
        <v>#VALUE!</v>
      </c>
      <c r="BC228" s="5" t="e">
        <f>P_R[[#This Row],[13+]]-P_R[[#This Row],[14+]]</f>
        <v>#VALUE!</v>
      </c>
      <c r="BD228" s="5" t="e">
        <f>P_R[[#This Row],[14+]]-P_R[[#This Row],[15+]]</f>
        <v>#VALUE!</v>
      </c>
      <c r="BE228" s="5" t="e">
        <f>P_R[[#This Row],[15+]]-P_R[[#This Row],[16+]]</f>
        <v>#VALUE!</v>
      </c>
      <c r="BF228" s="5" t="e">
        <f>P_R[[#This Row],[16+]]-P_R[[#This Row],[17+]]</f>
        <v>#VALUE!</v>
      </c>
      <c r="BG228" s="5" t="e">
        <f>P_R[[#This Row],[17+]]-P_R[[#This Row],[18+]]</f>
        <v>#VALUE!</v>
      </c>
      <c r="BH228" s="5" t="e">
        <f>P_R[[#This Row],[18+]]-P_R[[#This Row],[19+]]</f>
        <v>#VALUE!</v>
      </c>
      <c r="BI228" s="5" t="e">
        <f>P_R[[#This Row],[19+]]-P_R[[#This Row],[20+]]</f>
        <v>#VALUE!</v>
      </c>
      <c r="BJ228" s="5" t="e">
        <f>P_R[[#This Row],[20+]]-P_R[[#This Row],[21+]]</f>
        <v>#VALUE!</v>
      </c>
      <c r="BK228" s="5" t="e">
        <f>P_R[[#This Row],[21+]]-P_R[[#This Row],[22+]]</f>
        <v>#VALUE!</v>
      </c>
      <c r="BL228" s="5" t="e">
        <f>P_R[[#This Row],[22+]]-P_R[[#This Row],[23+]]</f>
        <v>#VALUE!</v>
      </c>
      <c r="BM228" s="5" t="e">
        <f>P_R[[#This Row],[23+]]-P_R[[#This Row],[24+]]</f>
        <v>#VALUE!</v>
      </c>
      <c r="BN228" s="5" t="e">
        <f>P_R[[#This Row],[24+]]-P_R[[#This Row],[25+]]</f>
        <v>#VALUE!</v>
      </c>
      <c r="BO228" s="5" t="e">
        <f>P_R[[#This Row],[25+]]-P_R[[#This Row],[26+]]</f>
        <v>#VALUE!</v>
      </c>
      <c r="BP228" s="5" t="e">
        <f>P_R[[#This Row],[26+]]-P_R[[#This Row],[27+]]</f>
        <v>#VALUE!</v>
      </c>
      <c r="BQ228" s="5" t="e">
        <f>P_R[[#This Row],[27+]]-P_R[[#This Row],[28+]]</f>
        <v>#VALUE!</v>
      </c>
      <c r="BR228" s="5" t="e">
        <f>P_R[[#This Row],[28+]]-P_R[[#This Row],[29+]]</f>
        <v>#VALUE!</v>
      </c>
      <c r="BS228" s="5" t="e">
        <f>P_R[[#This Row],[29+]]-P_R[[#This Row],[30+]]</f>
        <v>#VALUE!</v>
      </c>
      <c r="BT228" s="5" t="e">
        <f>P_R[[#This Row],[30+]]-P_R[[#This Row],[31+]]</f>
        <v>#VALUE!</v>
      </c>
      <c r="BU228" s="5" t="e">
        <f>P_R[[#This Row],[31+]]-P_R[[#This Row],[32+]]</f>
        <v>#VALUE!</v>
      </c>
      <c r="BV228" s="5" t="e">
        <f>P_R[[#This Row],[32+]]-P_R[[#This Row],[33+]]</f>
        <v>#VALUE!</v>
      </c>
      <c r="BW228" s="5" t="e">
        <f>P_R[[#This Row],[33+]]-P_R[[#This Row],[34+]]</f>
        <v>#VALUE!</v>
      </c>
      <c r="BX228" s="5" t="e">
        <f>P_R[[#This Row],[34+]]-P_R[[#This Row],[35+]]</f>
        <v>#VALUE!</v>
      </c>
      <c r="BY228" s="5" t="e">
        <f>P_R[[#This Row],[35+]]-P_R[[#This Row],[36+]]</f>
        <v>#VALUE!</v>
      </c>
      <c r="BZ228" s="5" t="e">
        <f>P_R[[#This Row],[36+]]-P_R[[#This Row],[37+]]</f>
        <v>#VALUE!</v>
      </c>
      <c r="CA228" s="5" t="e">
        <f>P_R[[#This Row],[37+]]-P_R[[#This Row],[38+]]</f>
        <v>#VALUE!</v>
      </c>
      <c r="CB228" s="5" t="e">
        <f>P_R[[#This Row],[38+]]-P_R[[#This Row],[39+]]</f>
        <v>#VALUE!</v>
      </c>
      <c r="CC228" s="5" t="e">
        <f>P_R[[#This Row],[39+]]-P_R[[#This Row],[40+]]</f>
        <v>#VALUE!</v>
      </c>
      <c r="CD228" s="5" t="e">
        <f>P_R[[#This Row],[40+]]-P_R[[#This Row],[41+]]</f>
        <v>#VALUE!</v>
      </c>
      <c r="CE228" s="5" t="e">
        <f>P_R[[#This Row],[41+]]-P_R[[#This Row],[42+]]</f>
        <v>#VALUE!</v>
      </c>
      <c r="CF228" s="5" t="e">
        <f>P_R[[#This Row],[42+]]-P_R[[#This Row],[43+]]</f>
        <v>#VALUE!</v>
      </c>
      <c r="CG228" s="5" t="e">
        <f>P_R[[#This Row],[43+]]-P_R[[#This Row],[44+]]</f>
        <v>#VALUE!</v>
      </c>
      <c r="CH228" s="5" t="e">
        <f>P_R[[#This Row],[44+]]-P_R[[#This Row],[45+]]</f>
        <v>#VALUE!</v>
      </c>
      <c r="CI228" s="5" t="e">
        <f>P_R[[#This Row],[45+]]-P_R[[#This Row],[46+]]</f>
        <v>#VALUE!</v>
      </c>
      <c r="CJ228" s="5" t="e">
        <f>P_R[[#This Row],[46+]]-P_R[[#This Row],[47+]]</f>
        <v>#VALUE!</v>
      </c>
      <c r="CK228" s="5" t="e">
        <f>P_R[[#This Row],[47+]]-P_R[[#This Row],[48+]]</f>
        <v>#VALUE!</v>
      </c>
      <c r="CL228" s="5" t="e">
        <f>P_R[[#This Row],[48+]]-P_R[[#This Row],[49+]]</f>
        <v>#VALUE!</v>
      </c>
    </row>
    <row r="229" spans="1:90" x14ac:dyDescent="0.25">
      <c r="AX229" s="5" t="e">
        <f>P_R[[#This Row],[8+]]-P_R[[#This Row],[9+]]</f>
        <v>#VALUE!</v>
      </c>
      <c r="AY229" s="5" t="e">
        <f>P_R[[#This Row],[9+]]-P_R[[#This Row],[10+]]</f>
        <v>#VALUE!</v>
      </c>
      <c r="AZ229" s="5" t="e">
        <f>P_R[[#This Row],[10+]]-P_R[[#This Row],[11+]]</f>
        <v>#VALUE!</v>
      </c>
      <c r="BA229" s="5" t="e">
        <f>P_R[[#This Row],[11+]]-P_R[[#This Row],[12+]]</f>
        <v>#VALUE!</v>
      </c>
      <c r="BB229" s="5" t="e">
        <f>P_R[[#This Row],[12+]]-P_R[[#This Row],[13+]]</f>
        <v>#VALUE!</v>
      </c>
      <c r="BC229" s="5" t="e">
        <f>P_R[[#This Row],[13+]]-P_R[[#This Row],[14+]]</f>
        <v>#VALUE!</v>
      </c>
      <c r="BD229" s="5" t="e">
        <f>P_R[[#This Row],[14+]]-P_R[[#This Row],[15+]]</f>
        <v>#VALUE!</v>
      </c>
      <c r="BE229" s="5" t="e">
        <f>P_R[[#This Row],[15+]]-P_R[[#This Row],[16+]]</f>
        <v>#VALUE!</v>
      </c>
      <c r="BF229" s="5" t="e">
        <f>P_R[[#This Row],[16+]]-P_R[[#This Row],[17+]]</f>
        <v>#VALUE!</v>
      </c>
      <c r="BG229" s="5" t="e">
        <f>P_R[[#This Row],[17+]]-P_R[[#This Row],[18+]]</f>
        <v>#VALUE!</v>
      </c>
      <c r="BH229" s="5" t="e">
        <f>P_R[[#This Row],[18+]]-P_R[[#This Row],[19+]]</f>
        <v>#VALUE!</v>
      </c>
      <c r="BI229" s="5" t="e">
        <f>P_R[[#This Row],[19+]]-P_R[[#This Row],[20+]]</f>
        <v>#VALUE!</v>
      </c>
      <c r="BJ229" s="5" t="e">
        <f>P_R[[#This Row],[20+]]-P_R[[#This Row],[21+]]</f>
        <v>#VALUE!</v>
      </c>
      <c r="BK229" s="5" t="e">
        <f>P_R[[#This Row],[21+]]-P_R[[#This Row],[22+]]</f>
        <v>#VALUE!</v>
      </c>
      <c r="BL229" s="5" t="e">
        <f>P_R[[#This Row],[22+]]-P_R[[#This Row],[23+]]</f>
        <v>#VALUE!</v>
      </c>
      <c r="BM229" s="5" t="e">
        <f>P_R[[#This Row],[23+]]-P_R[[#This Row],[24+]]</f>
        <v>#VALUE!</v>
      </c>
      <c r="BN229" s="5" t="e">
        <f>P_R[[#This Row],[24+]]-P_R[[#This Row],[25+]]</f>
        <v>#VALUE!</v>
      </c>
      <c r="BO229" s="5" t="e">
        <f>P_R[[#This Row],[25+]]-P_R[[#This Row],[26+]]</f>
        <v>#VALUE!</v>
      </c>
      <c r="BP229" s="5" t="e">
        <f>P_R[[#This Row],[26+]]-P_R[[#This Row],[27+]]</f>
        <v>#VALUE!</v>
      </c>
      <c r="BQ229" s="5" t="e">
        <f>P_R[[#This Row],[27+]]-P_R[[#This Row],[28+]]</f>
        <v>#VALUE!</v>
      </c>
      <c r="BR229" s="5" t="e">
        <f>P_R[[#This Row],[28+]]-P_R[[#This Row],[29+]]</f>
        <v>#VALUE!</v>
      </c>
      <c r="BS229" s="5" t="e">
        <f>P_R[[#This Row],[29+]]-P_R[[#This Row],[30+]]</f>
        <v>#VALUE!</v>
      </c>
      <c r="BT229" s="5" t="e">
        <f>P_R[[#This Row],[30+]]-P_R[[#This Row],[31+]]</f>
        <v>#VALUE!</v>
      </c>
      <c r="BU229" s="5" t="e">
        <f>P_R[[#This Row],[31+]]-P_R[[#This Row],[32+]]</f>
        <v>#VALUE!</v>
      </c>
      <c r="BV229" s="5" t="e">
        <f>P_R[[#This Row],[32+]]-P_R[[#This Row],[33+]]</f>
        <v>#VALUE!</v>
      </c>
      <c r="BW229" s="5" t="e">
        <f>P_R[[#This Row],[33+]]-P_R[[#This Row],[34+]]</f>
        <v>#VALUE!</v>
      </c>
      <c r="BX229" s="5" t="e">
        <f>P_R[[#This Row],[34+]]-P_R[[#This Row],[35+]]</f>
        <v>#VALUE!</v>
      </c>
      <c r="BY229" s="5" t="e">
        <f>P_R[[#This Row],[35+]]-P_R[[#This Row],[36+]]</f>
        <v>#VALUE!</v>
      </c>
      <c r="BZ229" s="5" t="e">
        <f>P_R[[#This Row],[36+]]-P_R[[#This Row],[37+]]</f>
        <v>#VALUE!</v>
      </c>
      <c r="CA229" s="5" t="e">
        <f>P_R[[#This Row],[37+]]-P_R[[#This Row],[38+]]</f>
        <v>#VALUE!</v>
      </c>
      <c r="CB229" s="5" t="e">
        <f>P_R[[#This Row],[38+]]-P_R[[#This Row],[39+]]</f>
        <v>#VALUE!</v>
      </c>
      <c r="CC229" s="5" t="e">
        <f>P_R[[#This Row],[39+]]-P_R[[#This Row],[40+]]</f>
        <v>#VALUE!</v>
      </c>
      <c r="CD229" s="5" t="e">
        <f>P_R[[#This Row],[40+]]-P_R[[#This Row],[41+]]</f>
        <v>#VALUE!</v>
      </c>
      <c r="CE229" s="5" t="e">
        <f>P_R[[#This Row],[41+]]-P_R[[#This Row],[42+]]</f>
        <v>#VALUE!</v>
      </c>
      <c r="CF229" s="5" t="e">
        <f>P_R[[#This Row],[42+]]-P_R[[#This Row],[43+]]</f>
        <v>#VALUE!</v>
      </c>
      <c r="CG229" s="5" t="e">
        <f>P_R[[#This Row],[43+]]-P_R[[#This Row],[44+]]</f>
        <v>#VALUE!</v>
      </c>
      <c r="CH229" s="5" t="e">
        <f>P_R[[#This Row],[44+]]-P_R[[#This Row],[45+]]</f>
        <v>#VALUE!</v>
      </c>
      <c r="CI229" s="5" t="e">
        <f>P_R[[#This Row],[45+]]-P_R[[#This Row],[46+]]</f>
        <v>#VALUE!</v>
      </c>
      <c r="CJ229" s="5" t="e">
        <f>P_R[[#This Row],[46+]]-P_R[[#This Row],[47+]]</f>
        <v>#VALUE!</v>
      </c>
      <c r="CK229" s="5" t="e">
        <f>P_R[[#This Row],[47+]]-P_R[[#This Row],[48+]]</f>
        <v>#VALUE!</v>
      </c>
      <c r="CL229" s="5" t="e">
        <f>P_R[[#This Row],[48+]]-P_R[[#This Row],[49+]]</f>
        <v>#VALUE!</v>
      </c>
    </row>
    <row r="230" spans="1:90" x14ac:dyDescent="0.25">
      <c r="AX230" s="5" t="e">
        <f>P_R[[#This Row],[8+]]-P_R[[#This Row],[9+]]</f>
        <v>#VALUE!</v>
      </c>
      <c r="AY230" s="5" t="e">
        <f>P_R[[#This Row],[9+]]-P_R[[#This Row],[10+]]</f>
        <v>#VALUE!</v>
      </c>
      <c r="AZ230" s="5" t="e">
        <f>P_R[[#This Row],[10+]]-P_R[[#This Row],[11+]]</f>
        <v>#VALUE!</v>
      </c>
      <c r="BA230" s="5" t="e">
        <f>P_R[[#This Row],[11+]]-P_R[[#This Row],[12+]]</f>
        <v>#VALUE!</v>
      </c>
      <c r="BB230" s="5" t="e">
        <f>P_R[[#This Row],[12+]]-P_R[[#This Row],[13+]]</f>
        <v>#VALUE!</v>
      </c>
      <c r="BC230" s="5" t="e">
        <f>P_R[[#This Row],[13+]]-P_R[[#This Row],[14+]]</f>
        <v>#VALUE!</v>
      </c>
      <c r="BD230" s="5" t="e">
        <f>P_R[[#This Row],[14+]]-P_R[[#This Row],[15+]]</f>
        <v>#VALUE!</v>
      </c>
      <c r="BE230" s="5" t="e">
        <f>P_R[[#This Row],[15+]]-P_R[[#This Row],[16+]]</f>
        <v>#VALUE!</v>
      </c>
      <c r="BF230" s="5" t="e">
        <f>P_R[[#This Row],[16+]]-P_R[[#This Row],[17+]]</f>
        <v>#VALUE!</v>
      </c>
      <c r="BG230" s="5" t="e">
        <f>P_R[[#This Row],[17+]]-P_R[[#This Row],[18+]]</f>
        <v>#VALUE!</v>
      </c>
      <c r="BH230" s="5" t="e">
        <f>P_R[[#This Row],[18+]]-P_R[[#This Row],[19+]]</f>
        <v>#VALUE!</v>
      </c>
      <c r="BI230" s="5" t="e">
        <f>P_R[[#This Row],[19+]]-P_R[[#This Row],[20+]]</f>
        <v>#VALUE!</v>
      </c>
      <c r="BJ230" s="5" t="e">
        <f>P_R[[#This Row],[20+]]-P_R[[#This Row],[21+]]</f>
        <v>#VALUE!</v>
      </c>
      <c r="BK230" s="5" t="e">
        <f>P_R[[#This Row],[21+]]-P_R[[#This Row],[22+]]</f>
        <v>#VALUE!</v>
      </c>
      <c r="BL230" s="5" t="e">
        <f>P_R[[#This Row],[22+]]-P_R[[#This Row],[23+]]</f>
        <v>#VALUE!</v>
      </c>
      <c r="BM230" s="5" t="e">
        <f>P_R[[#This Row],[23+]]-P_R[[#This Row],[24+]]</f>
        <v>#VALUE!</v>
      </c>
      <c r="BN230" s="5" t="e">
        <f>P_R[[#This Row],[24+]]-P_R[[#This Row],[25+]]</f>
        <v>#VALUE!</v>
      </c>
      <c r="BO230" s="5" t="e">
        <f>P_R[[#This Row],[25+]]-P_R[[#This Row],[26+]]</f>
        <v>#VALUE!</v>
      </c>
      <c r="BP230" s="5" t="e">
        <f>P_R[[#This Row],[26+]]-P_R[[#This Row],[27+]]</f>
        <v>#VALUE!</v>
      </c>
      <c r="BQ230" s="5" t="e">
        <f>P_R[[#This Row],[27+]]-P_R[[#This Row],[28+]]</f>
        <v>#VALUE!</v>
      </c>
      <c r="BR230" s="5" t="e">
        <f>P_R[[#This Row],[28+]]-P_R[[#This Row],[29+]]</f>
        <v>#VALUE!</v>
      </c>
      <c r="BS230" s="5" t="e">
        <f>P_R[[#This Row],[29+]]-P_R[[#This Row],[30+]]</f>
        <v>#VALUE!</v>
      </c>
      <c r="BT230" s="5" t="e">
        <f>P_R[[#This Row],[30+]]-P_R[[#This Row],[31+]]</f>
        <v>#VALUE!</v>
      </c>
      <c r="BU230" s="5" t="e">
        <f>P_R[[#This Row],[31+]]-P_R[[#This Row],[32+]]</f>
        <v>#VALUE!</v>
      </c>
      <c r="BV230" s="5" t="e">
        <f>P_R[[#This Row],[32+]]-P_R[[#This Row],[33+]]</f>
        <v>#VALUE!</v>
      </c>
      <c r="BW230" s="5" t="e">
        <f>P_R[[#This Row],[33+]]-P_R[[#This Row],[34+]]</f>
        <v>#VALUE!</v>
      </c>
      <c r="BX230" s="5" t="e">
        <f>P_R[[#This Row],[34+]]-P_R[[#This Row],[35+]]</f>
        <v>#VALUE!</v>
      </c>
      <c r="BY230" s="5" t="e">
        <f>P_R[[#This Row],[35+]]-P_R[[#This Row],[36+]]</f>
        <v>#VALUE!</v>
      </c>
      <c r="BZ230" s="5" t="e">
        <f>P_R[[#This Row],[36+]]-P_R[[#This Row],[37+]]</f>
        <v>#VALUE!</v>
      </c>
      <c r="CA230" s="5" t="e">
        <f>P_R[[#This Row],[37+]]-P_R[[#This Row],[38+]]</f>
        <v>#VALUE!</v>
      </c>
      <c r="CB230" s="5" t="e">
        <f>P_R[[#This Row],[38+]]-P_R[[#This Row],[39+]]</f>
        <v>#VALUE!</v>
      </c>
      <c r="CC230" s="5" t="e">
        <f>P_R[[#This Row],[39+]]-P_R[[#This Row],[40+]]</f>
        <v>#VALUE!</v>
      </c>
      <c r="CD230" s="5" t="e">
        <f>P_R[[#This Row],[40+]]-P_R[[#This Row],[41+]]</f>
        <v>#VALUE!</v>
      </c>
      <c r="CE230" s="5" t="e">
        <f>P_R[[#This Row],[41+]]-P_R[[#This Row],[42+]]</f>
        <v>#VALUE!</v>
      </c>
      <c r="CF230" s="5" t="e">
        <f>P_R[[#This Row],[42+]]-P_R[[#This Row],[43+]]</f>
        <v>#VALUE!</v>
      </c>
      <c r="CG230" s="5" t="e">
        <f>P_R[[#This Row],[43+]]-P_R[[#This Row],[44+]]</f>
        <v>#VALUE!</v>
      </c>
      <c r="CH230" s="5" t="e">
        <f>P_R[[#This Row],[44+]]-P_R[[#This Row],[45+]]</f>
        <v>#VALUE!</v>
      </c>
      <c r="CI230" s="5" t="e">
        <f>P_R[[#This Row],[45+]]-P_R[[#This Row],[46+]]</f>
        <v>#VALUE!</v>
      </c>
      <c r="CJ230" s="5" t="e">
        <f>P_R[[#This Row],[46+]]-P_R[[#This Row],[47+]]</f>
        <v>#VALUE!</v>
      </c>
      <c r="CK230" s="5" t="e">
        <f>P_R[[#This Row],[47+]]-P_R[[#This Row],[48+]]</f>
        <v>#VALUE!</v>
      </c>
      <c r="CL230" s="5" t="e">
        <f>P_R[[#This Row],[48+]]-P_R[[#This Row],[49+]]</f>
        <v>#VALUE!</v>
      </c>
    </row>
    <row r="231" spans="1:90" x14ac:dyDescent="0.25">
      <c r="AX231" s="5" t="e">
        <f>P_R[[#This Row],[8+]]-P_R[[#This Row],[9+]]</f>
        <v>#VALUE!</v>
      </c>
      <c r="AY231" s="5" t="e">
        <f>P_R[[#This Row],[9+]]-P_R[[#This Row],[10+]]</f>
        <v>#VALUE!</v>
      </c>
      <c r="AZ231" s="5" t="e">
        <f>P_R[[#This Row],[10+]]-P_R[[#This Row],[11+]]</f>
        <v>#VALUE!</v>
      </c>
      <c r="BA231" s="5" t="e">
        <f>P_R[[#This Row],[11+]]-P_R[[#This Row],[12+]]</f>
        <v>#VALUE!</v>
      </c>
      <c r="BB231" s="5" t="e">
        <f>P_R[[#This Row],[12+]]-P_R[[#This Row],[13+]]</f>
        <v>#VALUE!</v>
      </c>
      <c r="BC231" s="5" t="e">
        <f>P_R[[#This Row],[13+]]-P_R[[#This Row],[14+]]</f>
        <v>#VALUE!</v>
      </c>
      <c r="BD231" s="5" t="e">
        <f>P_R[[#This Row],[14+]]-P_R[[#This Row],[15+]]</f>
        <v>#VALUE!</v>
      </c>
      <c r="BE231" s="5" t="e">
        <f>P_R[[#This Row],[15+]]-P_R[[#This Row],[16+]]</f>
        <v>#VALUE!</v>
      </c>
      <c r="BF231" s="5" t="e">
        <f>P_R[[#This Row],[16+]]-P_R[[#This Row],[17+]]</f>
        <v>#VALUE!</v>
      </c>
      <c r="BG231" s="5" t="e">
        <f>P_R[[#This Row],[17+]]-P_R[[#This Row],[18+]]</f>
        <v>#VALUE!</v>
      </c>
      <c r="BH231" s="5" t="e">
        <f>P_R[[#This Row],[18+]]-P_R[[#This Row],[19+]]</f>
        <v>#VALUE!</v>
      </c>
      <c r="BI231" s="5" t="e">
        <f>P_R[[#This Row],[19+]]-P_R[[#This Row],[20+]]</f>
        <v>#VALUE!</v>
      </c>
      <c r="BJ231" s="5" t="e">
        <f>P_R[[#This Row],[20+]]-P_R[[#This Row],[21+]]</f>
        <v>#VALUE!</v>
      </c>
      <c r="BK231" s="5" t="e">
        <f>P_R[[#This Row],[21+]]-P_R[[#This Row],[22+]]</f>
        <v>#VALUE!</v>
      </c>
      <c r="BL231" s="5" t="e">
        <f>P_R[[#This Row],[22+]]-P_R[[#This Row],[23+]]</f>
        <v>#VALUE!</v>
      </c>
      <c r="BM231" s="5" t="e">
        <f>P_R[[#This Row],[23+]]-P_R[[#This Row],[24+]]</f>
        <v>#VALUE!</v>
      </c>
      <c r="BN231" s="5" t="e">
        <f>P_R[[#This Row],[24+]]-P_R[[#This Row],[25+]]</f>
        <v>#VALUE!</v>
      </c>
      <c r="BO231" s="5" t="e">
        <f>P_R[[#This Row],[25+]]-P_R[[#This Row],[26+]]</f>
        <v>#VALUE!</v>
      </c>
      <c r="BP231" s="5" t="e">
        <f>P_R[[#This Row],[26+]]-P_R[[#This Row],[27+]]</f>
        <v>#VALUE!</v>
      </c>
      <c r="BQ231" s="5" t="e">
        <f>P_R[[#This Row],[27+]]-P_R[[#This Row],[28+]]</f>
        <v>#VALUE!</v>
      </c>
      <c r="BR231" s="5" t="e">
        <f>P_R[[#This Row],[28+]]-P_R[[#This Row],[29+]]</f>
        <v>#VALUE!</v>
      </c>
      <c r="BS231" s="5" t="e">
        <f>P_R[[#This Row],[29+]]-P_R[[#This Row],[30+]]</f>
        <v>#VALUE!</v>
      </c>
      <c r="BT231" s="5" t="e">
        <f>P_R[[#This Row],[30+]]-P_R[[#This Row],[31+]]</f>
        <v>#VALUE!</v>
      </c>
      <c r="BU231" s="5" t="e">
        <f>P_R[[#This Row],[31+]]-P_R[[#This Row],[32+]]</f>
        <v>#VALUE!</v>
      </c>
      <c r="BV231" s="5" t="e">
        <f>P_R[[#This Row],[32+]]-P_R[[#This Row],[33+]]</f>
        <v>#VALUE!</v>
      </c>
      <c r="BW231" s="5" t="e">
        <f>P_R[[#This Row],[33+]]-P_R[[#This Row],[34+]]</f>
        <v>#VALUE!</v>
      </c>
      <c r="BX231" s="5" t="e">
        <f>P_R[[#This Row],[34+]]-P_R[[#This Row],[35+]]</f>
        <v>#VALUE!</v>
      </c>
      <c r="BY231" s="5" t="e">
        <f>P_R[[#This Row],[35+]]-P_R[[#This Row],[36+]]</f>
        <v>#VALUE!</v>
      </c>
      <c r="BZ231" s="5" t="e">
        <f>P_R[[#This Row],[36+]]-P_R[[#This Row],[37+]]</f>
        <v>#VALUE!</v>
      </c>
      <c r="CA231" s="5" t="e">
        <f>P_R[[#This Row],[37+]]-P_R[[#This Row],[38+]]</f>
        <v>#VALUE!</v>
      </c>
      <c r="CB231" s="5" t="e">
        <f>P_R[[#This Row],[38+]]-P_R[[#This Row],[39+]]</f>
        <v>#VALUE!</v>
      </c>
      <c r="CC231" s="5" t="e">
        <f>P_R[[#This Row],[39+]]-P_R[[#This Row],[40+]]</f>
        <v>#VALUE!</v>
      </c>
      <c r="CD231" s="5" t="e">
        <f>P_R[[#This Row],[40+]]-P_R[[#This Row],[41+]]</f>
        <v>#VALUE!</v>
      </c>
      <c r="CE231" s="5" t="e">
        <f>P_R[[#This Row],[41+]]-P_R[[#This Row],[42+]]</f>
        <v>#VALUE!</v>
      </c>
      <c r="CF231" s="5" t="e">
        <f>P_R[[#This Row],[42+]]-P_R[[#This Row],[43+]]</f>
        <v>#VALUE!</v>
      </c>
      <c r="CG231" s="5" t="e">
        <f>P_R[[#This Row],[43+]]-P_R[[#This Row],[44+]]</f>
        <v>#VALUE!</v>
      </c>
      <c r="CH231" s="5" t="e">
        <f>P_R[[#This Row],[44+]]-P_R[[#This Row],[45+]]</f>
        <v>#VALUE!</v>
      </c>
      <c r="CI231" s="5" t="e">
        <f>P_R[[#This Row],[45+]]-P_R[[#This Row],[46+]]</f>
        <v>#VALUE!</v>
      </c>
      <c r="CJ231" s="5" t="e">
        <f>P_R[[#This Row],[46+]]-P_R[[#This Row],[47+]]</f>
        <v>#VALUE!</v>
      </c>
      <c r="CK231" s="5" t="e">
        <f>P_R[[#This Row],[47+]]-P_R[[#This Row],[48+]]</f>
        <v>#VALUE!</v>
      </c>
      <c r="CL231" s="5" t="e">
        <f>P_R[[#This Row],[48+]]-P_R[[#This Row],[49+]]</f>
        <v>#VALUE!</v>
      </c>
    </row>
    <row r="232" spans="1:90" x14ac:dyDescent="0.25">
      <c r="AX232" s="5" t="e">
        <f>P_R[[#This Row],[8+]]-P_R[[#This Row],[9+]]</f>
        <v>#VALUE!</v>
      </c>
      <c r="AY232" s="5" t="e">
        <f>P_R[[#This Row],[9+]]-P_R[[#This Row],[10+]]</f>
        <v>#VALUE!</v>
      </c>
      <c r="AZ232" s="5" t="e">
        <f>P_R[[#This Row],[10+]]-P_R[[#This Row],[11+]]</f>
        <v>#VALUE!</v>
      </c>
      <c r="BA232" s="5" t="e">
        <f>P_R[[#This Row],[11+]]-P_R[[#This Row],[12+]]</f>
        <v>#VALUE!</v>
      </c>
      <c r="BB232" s="5" t="e">
        <f>P_R[[#This Row],[12+]]-P_R[[#This Row],[13+]]</f>
        <v>#VALUE!</v>
      </c>
      <c r="BC232" s="5" t="e">
        <f>P_R[[#This Row],[13+]]-P_R[[#This Row],[14+]]</f>
        <v>#VALUE!</v>
      </c>
      <c r="BD232" s="5" t="e">
        <f>P_R[[#This Row],[14+]]-P_R[[#This Row],[15+]]</f>
        <v>#VALUE!</v>
      </c>
      <c r="BE232" s="5" t="e">
        <f>P_R[[#This Row],[15+]]-P_R[[#This Row],[16+]]</f>
        <v>#VALUE!</v>
      </c>
      <c r="BF232" s="5" t="e">
        <f>P_R[[#This Row],[16+]]-P_R[[#This Row],[17+]]</f>
        <v>#VALUE!</v>
      </c>
      <c r="BG232" s="5" t="e">
        <f>P_R[[#This Row],[17+]]-P_R[[#This Row],[18+]]</f>
        <v>#VALUE!</v>
      </c>
      <c r="BH232" s="5" t="e">
        <f>P_R[[#This Row],[18+]]-P_R[[#This Row],[19+]]</f>
        <v>#VALUE!</v>
      </c>
      <c r="BI232" s="5" t="e">
        <f>P_R[[#This Row],[19+]]-P_R[[#This Row],[20+]]</f>
        <v>#VALUE!</v>
      </c>
      <c r="BJ232" s="5" t="e">
        <f>P_R[[#This Row],[20+]]-P_R[[#This Row],[21+]]</f>
        <v>#VALUE!</v>
      </c>
      <c r="BK232" s="5" t="e">
        <f>P_R[[#This Row],[21+]]-P_R[[#This Row],[22+]]</f>
        <v>#VALUE!</v>
      </c>
      <c r="BL232" s="5" t="e">
        <f>P_R[[#This Row],[22+]]-P_R[[#This Row],[23+]]</f>
        <v>#VALUE!</v>
      </c>
      <c r="BM232" s="5" t="e">
        <f>P_R[[#This Row],[23+]]-P_R[[#This Row],[24+]]</f>
        <v>#VALUE!</v>
      </c>
      <c r="BN232" s="5" t="e">
        <f>P_R[[#This Row],[24+]]-P_R[[#This Row],[25+]]</f>
        <v>#VALUE!</v>
      </c>
      <c r="BO232" s="5" t="e">
        <f>P_R[[#This Row],[25+]]-P_R[[#This Row],[26+]]</f>
        <v>#VALUE!</v>
      </c>
      <c r="BP232" s="5" t="e">
        <f>P_R[[#This Row],[26+]]-P_R[[#This Row],[27+]]</f>
        <v>#VALUE!</v>
      </c>
      <c r="BQ232" s="5" t="e">
        <f>P_R[[#This Row],[27+]]-P_R[[#This Row],[28+]]</f>
        <v>#VALUE!</v>
      </c>
      <c r="BR232" s="5" t="e">
        <f>P_R[[#This Row],[28+]]-P_R[[#This Row],[29+]]</f>
        <v>#VALUE!</v>
      </c>
      <c r="BS232" s="5" t="e">
        <f>P_R[[#This Row],[29+]]-P_R[[#This Row],[30+]]</f>
        <v>#VALUE!</v>
      </c>
      <c r="BT232" s="5" t="e">
        <f>P_R[[#This Row],[30+]]-P_R[[#This Row],[31+]]</f>
        <v>#VALUE!</v>
      </c>
      <c r="BU232" s="5" t="e">
        <f>P_R[[#This Row],[31+]]-P_R[[#This Row],[32+]]</f>
        <v>#VALUE!</v>
      </c>
      <c r="BV232" s="5" t="e">
        <f>P_R[[#This Row],[32+]]-P_R[[#This Row],[33+]]</f>
        <v>#VALUE!</v>
      </c>
      <c r="BW232" s="5" t="e">
        <f>P_R[[#This Row],[33+]]-P_R[[#This Row],[34+]]</f>
        <v>#VALUE!</v>
      </c>
      <c r="BX232" s="5" t="e">
        <f>P_R[[#This Row],[34+]]-P_R[[#This Row],[35+]]</f>
        <v>#VALUE!</v>
      </c>
      <c r="BY232" s="5" t="e">
        <f>P_R[[#This Row],[35+]]-P_R[[#This Row],[36+]]</f>
        <v>#VALUE!</v>
      </c>
      <c r="BZ232" s="5" t="e">
        <f>P_R[[#This Row],[36+]]-P_R[[#This Row],[37+]]</f>
        <v>#VALUE!</v>
      </c>
      <c r="CA232" s="5" t="e">
        <f>P_R[[#This Row],[37+]]-P_R[[#This Row],[38+]]</f>
        <v>#VALUE!</v>
      </c>
      <c r="CB232" s="5" t="e">
        <f>P_R[[#This Row],[38+]]-P_R[[#This Row],[39+]]</f>
        <v>#VALUE!</v>
      </c>
      <c r="CC232" s="5" t="e">
        <f>P_R[[#This Row],[39+]]-P_R[[#This Row],[40+]]</f>
        <v>#VALUE!</v>
      </c>
      <c r="CD232" s="5" t="e">
        <f>P_R[[#This Row],[40+]]-P_R[[#This Row],[41+]]</f>
        <v>#VALUE!</v>
      </c>
      <c r="CE232" s="5" t="e">
        <f>P_R[[#This Row],[41+]]-P_R[[#This Row],[42+]]</f>
        <v>#VALUE!</v>
      </c>
      <c r="CF232" s="5" t="e">
        <f>P_R[[#This Row],[42+]]-P_R[[#This Row],[43+]]</f>
        <v>#VALUE!</v>
      </c>
      <c r="CG232" s="5" t="e">
        <f>P_R[[#This Row],[43+]]-P_R[[#This Row],[44+]]</f>
        <v>#VALUE!</v>
      </c>
      <c r="CH232" s="5" t="e">
        <f>P_R[[#This Row],[44+]]-P_R[[#This Row],[45+]]</f>
        <v>#VALUE!</v>
      </c>
      <c r="CI232" s="5" t="e">
        <f>P_R[[#This Row],[45+]]-P_R[[#This Row],[46+]]</f>
        <v>#VALUE!</v>
      </c>
      <c r="CJ232" s="5" t="e">
        <f>P_R[[#This Row],[46+]]-P_R[[#This Row],[47+]]</f>
        <v>#VALUE!</v>
      </c>
      <c r="CK232" s="5" t="e">
        <f>P_R[[#This Row],[47+]]-P_R[[#This Row],[48+]]</f>
        <v>#VALUE!</v>
      </c>
      <c r="CL232" s="5" t="e">
        <f>P_R[[#This Row],[48+]]-P_R[[#This Row],[49+]]</f>
        <v>#VALUE!</v>
      </c>
    </row>
    <row r="233" spans="1:90" x14ac:dyDescent="0.25">
      <c r="AX233" s="5" t="e">
        <f>P_R[[#This Row],[8+]]-P_R[[#This Row],[9+]]</f>
        <v>#VALUE!</v>
      </c>
      <c r="AY233" s="5" t="e">
        <f>P_R[[#This Row],[9+]]-P_R[[#This Row],[10+]]</f>
        <v>#VALUE!</v>
      </c>
      <c r="AZ233" s="5" t="e">
        <f>P_R[[#This Row],[10+]]-P_R[[#This Row],[11+]]</f>
        <v>#VALUE!</v>
      </c>
      <c r="BA233" s="5" t="e">
        <f>P_R[[#This Row],[11+]]-P_R[[#This Row],[12+]]</f>
        <v>#VALUE!</v>
      </c>
      <c r="BB233" s="5" t="e">
        <f>P_R[[#This Row],[12+]]-P_R[[#This Row],[13+]]</f>
        <v>#VALUE!</v>
      </c>
      <c r="BC233" s="5" t="e">
        <f>P_R[[#This Row],[13+]]-P_R[[#This Row],[14+]]</f>
        <v>#VALUE!</v>
      </c>
      <c r="BD233" s="5" t="e">
        <f>P_R[[#This Row],[14+]]-P_R[[#This Row],[15+]]</f>
        <v>#VALUE!</v>
      </c>
      <c r="BE233" s="5" t="e">
        <f>P_R[[#This Row],[15+]]-P_R[[#This Row],[16+]]</f>
        <v>#VALUE!</v>
      </c>
      <c r="BF233" s="5" t="e">
        <f>P_R[[#This Row],[16+]]-P_R[[#This Row],[17+]]</f>
        <v>#VALUE!</v>
      </c>
      <c r="BG233" s="5" t="e">
        <f>P_R[[#This Row],[17+]]-P_R[[#This Row],[18+]]</f>
        <v>#VALUE!</v>
      </c>
      <c r="BH233" s="5" t="e">
        <f>P_R[[#This Row],[18+]]-P_R[[#This Row],[19+]]</f>
        <v>#VALUE!</v>
      </c>
      <c r="BI233" s="5" t="e">
        <f>P_R[[#This Row],[19+]]-P_R[[#This Row],[20+]]</f>
        <v>#VALUE!</v>
      </c>
      <c r="BJ233" s="5" t="e">
        <f>P_R[[#This Row],[20+]]-P_R[[#This Row],[21+]]</f>
        <v>#VALUE!</v>
      </c>
      <c r="BK233" s="5" t="e">
        <f>P_R[[#This Row],[21+]]-P_R[[#This Row],[22+]]</f>
        <v>#VALUE!</v>
      </c>
      <c r="BL233" s="5" t="e">
        <f>P_R[[#This Row],[22+]]-P_R[[#This Row],[23+]]</f>
        <v>#VALUE!</v>
      </c>
      <c r="BM233" s="5" t="e">
        <f>P_R[[#This Row],[23+]]-P_R[[#This Row],[24+]]</f>
        <v>#VALUE!</v>
      </c>
      <c r="BN233" s="5" t="e">
        <f>P_R[[#This Row],[24+]]-P_R[[#This Row],[25+]]</f>
        <v>#VALUE!</v>
      </c>
      <c r="BO233" s="5" t="e">
        <f>P_R[[#This Row],[25+]]-P_R[[#This Row],[26+]]</f>
        <v>#VALUE!</v>
      </c>
      <c r="BP233" s="5" t="e">
        <f>P_R[[#This Row],[26+]]-P_R[[#This Row],[27+]]</f>
        <v>#VALUE!</v>
      </c>
      <c r="BQ233" s="5" t="e">
        <f>P_R[[#This Row],[27+]]-P_R[[#This Row],[28+]]</f>
        <v>#VALUE!</v>
      </c>
      <c r="BR233" s="5" t="e">
        <f>P_R[[#This Row],[28+]]-P_R[[#This Row],[29+]]</f>
        <v>#VALUE!</v>
      </c>
      <c r="BS233" s="5" t="e">
        <f>P_R[[#This Row],[29+]]-P_R[[#This Row],[30+]]</f>
        <v>#VALUE!</v>
      </c>
      <c r="BT233" s="5" t="e">
        <f>P_R[[#This Row],[30+]]-P_R[[#This Row],[31+]]</f>
        <v>#VALUE!</v>
      </c>
      <c r="BU233" s="5" t="e">
        <f>P_R[[#This Row],[31+]]-P_R[[#This Row],[32+]]</f>
        <v>#VALUE!</v>
      </c>
      <c r="BV233" s="5" t="e">
        <f>P_R[[#This Row],[32+]]-P_R[[#This Row],[33+]]</f>
        <v>#VALUE!</v>
      </c>
      <c r="BW233" s="5" t="e">
        <f>P_R[[#This Row],[33+]]-P_R[[#This Row],[34+]]</f>
        <v>#VALUE!</v>
      </c>
      <c r="BX233" s="5" t="e">
        <f>P_R[[#This Row],[34+]]-P_R[[#This Row],[35+]]</f>
        <v>#VALUE!</v>
      </c>
      <c r="BY233" s="5" t="e">
        <f>P_R[[#This Row],[35+]]-P_R[[#This Row],[36+]]</f>
        <v>#VALUE!</v>
      </c>
      <c r="BZ233" s="5" t="e">
        <f>P_R[[#This Row],[36+]]-P_R[[#This Row],[37+]]</f>
        <v>#VALUE!</v>
      </c>
      <c r="CA233" s="5" t="e">
        <f>P_R[[#This Row],[37+]]-P_R[[#This Row],[38+]]</f>
        <v>#VALUE!</v>
      </c>
      <c r="CB233" s="5" t="e">
        <f>P_R[[#This Row],[38+]]-P_R[[#This Row],[39+]]</f>
        <v>#VALUE!</v>
      </c>
      <c r="CC233" s="5" t="e">
        <f>P_R[[#This Row],[39+]]-P_R[[#This Row],[40+]]</f>
        <v>#VALUE!</v>
      </c>
      <c r="CD233" s="5" t="e">
        <f>P_R[[#This Row],[40+]]-P_R[[#This Row],[41+]]</f>
        <v>#VALUE!</v>
      </c>
      <c r="CE233" s="5" t="e">
        <f>P_R[[#This Row],[41+]]-P_R[[#This Row],[42+]]</f>
        <v>#VALUE!</v>
      </c>
      <c r="CF233" s="5" t="e">
        <f>P_R[[#This Row],[42+]]-P_R[[#This Row],[43+]]</f>
        <v>#VALUE!</v>
      </c>
      <c r="CG233" s="5" t="e">
        <f>P_R[[#This Row],[43+]]-P_R[[#This Row],[44+]]</f>
        <v>#VALUE!</v>
      </c>
      <c r="CH233" s="5" t="e">
        <f>P_R[[#This Row],[44+]]-P_R[[#This Row],[45+]]</f>
        <v>#VALUE!</v>
      </c>
      <c r="CI233" s="5" t="e">
        <f>P_R[[#This Row],[45+]]-P_R[[#This Row],[46+]]</f>
        <v>#VALUE!</v>
      </c>
      <c r="CJ233" s="5" t="e">
        <f>P_R[[#This Row],[46+]]-P_R[[#This Row],[47+]]</f>
        <v>#VALUE!</v>
      </c>
      <c r="CK233" s="5" t="e">
        <f>P_R[[#This Row],[47+]]-P_R[[#This Row],[48+]]</f>
        <v>#VALUE!</v>
      </c>
      <c r="CL233" s="5" t="e">
        <f>P_R[[#This Row],[48+]]-P_R[[#This Row],[49+]]</f>
        <v>#VALUE!</v>
      </c>
    </row>
    <row r="234" spans="1:90" x14ac:dyDescent="0.25">
      <c r="AX234" s="5" t="e">
        <f>P_R[[#This Row],[8+]]-P_R[[#This Row],[9+]]</f>
        <v>#VALUE!</v>
      </c>
      <c r="AY234" s="5" t="e">
        <f>P_R[[#This Row],[9+]]-P_R[[#This Row],[10+]]</f>
        <v>#VALUE!</v>
      </c>
      <c r="AZ234" s="5" t="e">
        <f>P_R[[#This Row],[10+]]-P_R[[#This Row],[11+]]</f>
        <v>#VALUE!</v>
      </c>
      <c r="BA234" s="5" t="e">
        <f>P_R[[#This Row],[11+]]-P_R[[#This Row],[12+]]</f>
        <v>#VALUE!</v>
      </c>
      <c r="BB234" s="5" t="e">
        <f>P_R[[#This Row],[12+]]-P_R[[#This Row],[13+]]</f>
        <v>#VALUE!</v>
      </c>
      <c r="BC234" s="5" t="e">
        <f>P_R[[#This Row],[13+]]-P_R[[#This Row],[14+]]</f>
        <v>#VALUE!</v>
      </c>
      <c r="BD234" s="5" t="e">
        <f>P_R[[#This Row],[14+]]-P_R[[#This Row],[15+]]</f>
        <v>#VALUE!</v>
      </c>
      <c r="BE234" s="5" t="e">
        <f>P_R[[#This Row],[15+]]-P_R[[#This Row],[16+]]</f>
        <v>#VALUE!</v>
      </c>
      <c r="BF234" s="5" t="e">
        <f>P_R[[#This Row],[16+]]-P_R[[#This Row],[17+]]</f>
        <v>#VALUE!</v>
      </c>
      <c r="BG234" s="5" t="e">
        <f>P_R[[#This Row],[17+]]-P_R[[#This Row],[18+]]</f>
        <v>#VALUE!</v>
      </c>
      <c r="BH234" s="5" t="e">
        <f>P_R[[#This Row],[18+]]-P_R[[#This Row],[19+]]</f>
        <v>#VALUE!</v>
      </c>
      <c r="BI234" s="5" t="e">
        <f>P_R[[#This Row],[19+]]-P_R[[#This Row],[20+]]</f>
        <v>#VALUE!</v>
      </c>
      <c r="BJ234" s="5" t="e">
        <f>P_R[[#This Row],[20+]]-P_R[[#This Row],[21+]]</f>
        <v>#VALUE!</v>
      </c>
      <c r="BK234" s="5" t="e">
        <f>P_R[[#This Row],[21+]]-P_R[[#This Row],[22+]]</f>
        <v>#VALUE!</v>
      </c>
      <c r="BL234" s="5" t="e">
        <f>P_R[[#This Row],[22+]]-P_R[[#This Row],[23+]]</f>
        <v>#VALUE!</v>
      </c>
      <c r="BM234" s="5" t="e">
        <f>P_R[[#This Row],[23+]]-P_R[[#This Row],[24+]]</f>
        <v>#VALUE!</v>
      </c>
      <c r="BN234" s="5" t="e">
        <f>P_R[[#This Row],[24+]]-P_R[[#This Row],[25+]]</f>
        <v>#VALUE!</v>
      </c>
      <c r="BO234" s="5" t="e">
        <f>P_R[[#This Row],[25+]]-P_R[[#This Row],[26+]]</f>
        <v>#VALUE!</v>
      </c>
      <c r="BP234" s="5" t="e">
        <f>P_R[[#This Row],[26+]]-P_R[[#This Row],[27+]]</f>
        <v>#VALUE!</v>
      </c>
      <c r="BQ234" s="5" t="e">
        <f>P_R[[#This Row],[27+]]-P_R[[#This Row],[28+]]</f>
        <v>#VALUE!</v>
      </c>
      <c r="BR234" s="5" t="e">
        <f>P_R[[#This Row],[28+]]-P_R[[#This Row],[29+]]</f>
        <v>#VALUE!</v>
      </c>
      <c r="BS234" s="5" t="e">
        <f>P_R[[#This Row],[29+]]-P_R[[#This Row],[30+]]</f>
        <v>#VALUE!</v>
      </c>
      <c r="BT234" s="5" t="e">
        <f>P_R[[#This Row],[30+]]-P_R[[#This Row],[31+]]</f>
        <v>#VALUE!</v>
      </c>
      <c r="BU234" s="5" t="e">
        <f>P_R[[#This Row],[31+]]-P_R[[#This Row],[32+]]</f>
        <v>#VALUE!</v>
      </c>
      <c r="BV234" s="5" t="e">
        <f>P_R[[#This Row],[32+]]-P_R[[#This Row],[33+]]</f>
        <v>#VALUE!</v>
      </c>
      <c r="BW234" s="5" t="e">
        <f>P_R[[#This Row],[33+]]-P_R[[#This Row],[34+]]</f>
        <v>#VALUE!</v>
      </c>
      <c r="BX234" s="5" t="e">
        <f>P_R[[#This Row],[34+]]-P_R[[#This Row],[35+]]</f>
        <v>#VALUE!</v>
      </c>
      <c r="BY234" s="5" t="e">
        <f>P_R[[#This Row],[35+]]-P_R[[#This Row],[36+]]</f>
        <v>#VALUE!</v>
      </c>
      <c r="BZ234" s="5" t="e">
        <f>P_R[[#This Row],[36+]]-P_R[[#This Row],[37+]]</f>
        <v>#VALUE!</v>
      </c>
      <c r="CA234" s="5" t="e">
        <f>P_R[[#This Row],[37+]]-P_R[[#This Row],[38+]]</f>
        <v>#VALUE!</v>
      </c>
      <c r="CB234" s="5" t="e">
        <f>P_R[[#This Row],[38+]]-P_R[[#This Row],[39+]]</f>
        <v>#VALUE!</v>
      </c>
      <c r="CC234" s="5" t="e">
        <f>P_R[[#This Row],[39+]]-P_R[[#This Row],[40+]]</f>
        <v>#VALUE!</v>
      </c>
      <c r="CD234" s="5" t="e">
        <f>P_R[[#This Row],[40+]]-P_R[[#This Row],[41+]]</f>
        <v>#VALUE!</v>
      </c>
      <c r="CE234" s="5" t="e">
        <f>P_R[[#This Row],[41+]]-P_R[[#This Row],[42+]]</f>
        <v>#VALUE!</v>
      </c>
      <c r="CF234" s="5" t="e">
        <f>P_R[[#This Row],[42+]]-P_R[[#This Row],[43+]]</f>
        <v>#VALUE!</v>
      </c>
      <c r="CG234" s="5" t="e">
        <f>P_R[[#This Row],[43+]]-P_R[[#This Row],[44+]]</f>
        <v>#VALUE!</v>
      </c>
      <c r="CH234" s="5" t="e">
        <f>P_R[[#This Row],[44+]]-P_R[[#This Row],[45+]]</f>
        <v>#VALUE!</v>
      </c>
      <c r="CI234" s="5" t="e">
        <f>P_R[[#This Row],[45+]]-P_R[[#This Row],[46+]]</f>
        <v>#VALUE!</v>
      </c>
      <c r="CJ234" s="5" t="e">
        <f>P_R[[#This Row],[46+]]-P_R[[#This Row],[47+]]</f>
        <v>#VALUE!</v>
      </c>
      <c r="CK234" s="5" t="e">
        <f>P_R[[#This Row],[47+]]-P_R[[#This Row],[48+]]</f>
        <v>#VALUE!</v>
      </c>
      <c r="CL234" s="5" t="e">
        <f>P_R[[#This Row],[48+]]-P_R[[#This Row],[49+]]</f>
        <v>#VALUE!</v>
      </c>
    </row>
    <row r="235" spans="1:90" x14ac:dyDescent="0.25">
      <c r="AX235" s="5" t="e">
        <f>P_R[[#This Row],[8+]]-P_R[[#This Row],[9+]]</f>
        <v>#VALUE!</v>
      </c>
      <c r="AY235" s="5" t="e">
        <f>P_R[[#This Row],[9+]]-P_R[[#This Row],[10+]]</f>
        <v>#VALUE!</v>
      </c>
      <c r="AZ235" s="5" t="e">
        <f>P_R[[#This Row],[10+]]-P_R[[#This Row],[11+]]</f>
        <v>#VALUE!</v>
      </c>
      <c r="BA235" s="5" t="e">
        <f>P_R[[#This Row],[11+]]-P_R[[#This Row],[12+]]</f>
        <v>#VALUE!</v>
      </c>
      <c r="BB235" s="5" t="e">
        <f>P_R[[#This Row],[12+]]-P_R[[#This Row],[13+]]</f>
        <v>#VALUE!</v>
      </c>
      <c r="BC235" s="5" t="e">
        <f>P_R[[#This Row],[13+]]-P_R[[#This Row],[14+]]</f>
        <v>#VALUE!</v>
      </c>
      <c r="BD235" s="5" t="e">
        <f>P_R[[#This Row],[14+]]-P_R[[#This Row],[15+]]</f>
        <v>#VALUE!</v>
      </c>
      <c r="BE235" s="5" t="e">
        <f>P_R[[#This Row],[15+]]-P_R[[#This Row],[16+]]</f>
        <v>#VALUE!</v>
      </c>
      <c r="BF235" s="5" t="e">
        <f>P_R[[#This Row],[16+]]-P_R[[#This Row],[17+]]</f>
        <v>#VALUE!</v>
      </c>
      <c r="BG235" s="5" t="e">
        <f>P_R[[#This Row],[17+]]-P_R[[#This Row],[18+]]</f>
        <v>#VALUE!</v>
      </c>
      <c r="BH235" s="5" t="e">
        <f>P_R[[#This Row],[18+]]-P_R[[#This Row],[19+]]</f>
        <v>#VALUE!</v>
      </c>
      <c r="BI235" s="5" t="e">
        <f>P_R[[#This Row],[19+]]-P_R[[#This Row],[20+]]</f>
        <v>#VALUE!</v>
      </c>
      <c r="BJ235" s="5" t="e">
        <f>P_R[[#This Row],[20+]]-P_R[[#This Row],[21+]]</f>
        <v>#VALUE!</v>
      </c>
      <c r="BK235" s="5" t="e">
        <f>P_R[[#This Row],[21+]]-P_R[[#This Row],[22+]]</f>
        <v>#VALUE!</v>
      </c>
      <c r="BL235" s="5" t="e">
        <f>P_R[[#This Row],[22+]]-P_R[[#This Row],[23+]]</f>
        <v>#VALUE!</v>
      </c>
      <c r="BM235" s="5" t="e">
        <f>P_R[[#This Row],[23+]]-P_R[[#This Row],[24+]]</f>
        <v>#VALUE!</v>
      </c>
      <c r="BN235" s="5" t="e">
        <f>P_R[[#This Row],[24+]]-P_R[[#This Row],[25+]]</f>
        <v>#VALUE!</v>
      </c>
      <c r="BO235" s="5" t="e">
        <f>P_R[[#This Row],[25+]]-P_R[[#This Row],[26+]]</f>
        <v>#VALUE!</v>
      </c>
      <c r="BP235" s="5" t="e">
        <f>P_R[[#This Row],[26+]]-P_R[[#This Row],[27+]]</f>
        <v>#VALUE!</v>
      </c>
      <c r="BQ235" s="5" t="e">
        <f>P_R[[#This Row],[27+]]-P_R[[#This Row],[28+]]</f>
        <v>#VALUE!</v>
      </c>
      <c r="BR235" s="5" t="e">
        <f>P_R[[#This Row],[28+]]-P_R[[#This Row],[29+]]</f>
        <v>#VALUE!</v>
      </c>
      <c r="BS235" s="5" t="e">
        <f>P_R[[#This Row],[29+]]-P_R[[#This Row],[30+]]</f>
        <v>#VALUE!</v>
      </c>
      <c r="BT235" s="5" t="e">
        <f>P_R[[#This Row],[30+]]-P_R[[#This Row],[31+]]</f>
        <v>#VALUE!</v>
      </c>
      <c r="BU235" s="5" t="e">
        <f>P_R[[#This Row],[31+]]-P_R[[#This Row],[32+]]</f>
        <v>#VALUE!</v>
      </c>
      <c r="BV235" s="5" t="e">
        <f>P_R[[#This Row],[32+]]-P_R[[#This Row],[33+]]</f>
        <v>#VALUE!</v>
      </c>
      <c r="BW235" s="5" t="e">
        <f>P_R[[#This Row],[33+]]-P_R[[#This Row],[34+]]</f>
        <v>#VALUE!</v>
      </c>
      <c r="BX235" s="5" t="e">
        <f>P_R[[#This Row],[34+]]-P_R[[#This Row],[35+]]</f>
        <v>#VALUE!</v>
      </c>
      <c r="BY235" s="5" t="e">
        <f>P_R[[#This Row],[35+]]-P_R[[#This Row],[36+]]</f>
        <v>#VALUE!</v>
      </c>
      <c r="BZ235" s="5" t="e">
        <f>P_R[[#This Row],[36+]]-P_R[[#This Row],[37+]]</f>
        <v>#VALUE!</v>
      </c>
      <c r="CA235" s="5" t="e">
        <f>P_R[[#This Row],[37+]]-P_R[[#This Row],[38+]]</f>
        <v>#VALUE!</v>
      </c>
      <c r="CB235" s="5" t="e">
        <f>P_R[[#This Row],[38+]]-P_R[[#This Row],[39+]]</f>
        <v>#VALUE!</v>
      </c>
      <c r="CC235" s="5" t="e">
        <f>P_R[[#This Row],[39+]]-P_R[[#This Row],[40+]]</f>
        <v>#VALUE!</v>
      </c>
      <c r="CD235" s="5" t="e">
        <f>P_R[[#This Row],[40+]]-P_R[[#This Row],[41+]]</f>
        <v>#VALUE!</v>
      </c>
      <c r="CE235" s="5" t="e">
        <f>P_R[[#This Row],[41+]]-P_R[[#This Row],[42+]]</f>
        <v>#VALUE!</v>
      </c>
      <c r="CF235" s="5" t="e">
        <f>P_R[[#This Row],[42+]]-P_R[[#This Row],[43+]]</f>
        <v>#VALUE!</v>
      </c>
      <c r="CG235" s="5" t="e">
        <f>P_R[[#This Row],[43+]]-P_R[[#This Row],[44+]]</f>
        <v>#VALUE!</v>
      </c>
      <c r="CH235" s="5" t="e">
        <f>P_R[[#This Row],[44+]]-P_R[[#This Row],[45+]]</f>
        <v>#VALUE!</v>
      </c>
      <c r="CI235" s="5" t="e">
        <f>P_R[[#This Row],[45+]]-P_R[[#This Row],[46+]]</f>
        <v>#VALUE!</v>
      </c>
      <c r="CJ235" s="5" t="e">
        <f>P_R[[#This Row],[46+]]-P_R[[#This Row],[47+]]</f>
        <v>#VALUE!</v>
      </c>
      <c r="CK235" s="5" t="e">
        <f>P_R[[#This Row],[47+]]-P_R[[#This Row],[48+]]</f>
        <v>#VALUE!</v>
      </c>
      <c r="CL235" s="5" t="e">
        <f>P_R[[#This Row],[48+]]-P_R[[#This Row],[49+]]</f>
        <v>#VALUE!</v>
      </c>
    </row>
    <row r="236" spans="1:90" x14ac:dyDescent="0.25">
      <c r="AX236" s="5" t="e">
        <f>P_R[[#This Row],[8+]]-P_R[[#This Row],[9+]]</f>
        <v>#VALUE!</v>
      </c>
      <c r="AY236" s="5" t="e">
        <f>P_R[[#This Row],[9+]]-P_R[[#This Row],[10+]]</f>
        <v>#VALUE!</v>
      </c>
      <c r="AZ236" s="5" t="e">
        <f>P_R[[#This Row],[10+]]-P_R[[#This Row],[11+]]</f>
        <v>#VALUE!</v>
      </c>
      <c r="BA236" s="5" t="e">
        <f>P_R[[#This Row],[11+]]-P_R[[#This Row],[12+]]</f>
        <v>#VALUE!</v>
      </c>
      <c r="BB236" s="5" t="e">
        <f>P_R[[#This Row],[12+]]-P_R[[#This Row],[13+]]</f>
        <v>#VALUE!</v>
      </c>
      <c r="BC236" s="5" t="e">
        <f>P_R[[#This Row],[13+]]-P_R[[#This Row],[14+]]</f>
        <v>#VALUE!</v>
      </c>
      <c r="BD236" s="5" t="e">
        <f>P_R[[#This Row],[14+]]-P_R[[#This Row],[15+]]</f>
        <v>#VALUE!</v>
      </c>
      <c r="BE236" s="5" t="e">
        <f>P_R[[#This Row],[15+]]-P_R[[#This Row],[16+]]</f>
        <v>#VALUE!</v>
      </c>
      <c r="BF236" s="5" t="e">
        <f>P_R[[#This Row],[16+]]-P_R[[#This Row],[17+]]</f>
        <v>#VALUE!</v>
      </c>
      <c r="BG236" s="5" t="e">
        <f>P_R[[#This Row],[17+]]-P_R[[#This Row],[18+]]</f>
        <v>#VALUE!</v>
      </c>
      <c r="BH236" s="5" t="e">
        <f>P_R[[#This Row],[18+]]-P_R[[#This Row],[19+]]</f>
        <v>#VALUE!</v>
      </c>
      <c r="BI236" s="5" t="e">
        <f>P_R[[#This Row],[19+]]-P_R[[#This Row],[20+]]</f>
        <v>#VALUE!</v>
      </c>
      <c r="BJ236" s="5" t="e">
        <f>P_R[[#This Row],[20+]]-P_R[[#This Row],[21+]]</f>
        <v>#VALUE!</v>
      </c>
      <c r="BK236" s="5" t="e">
        <f>P_R[[#This Row],[21+]]-P_R[[#This Row],[22+]]</f>
        <v>#VALUE!</v>
      </c>
      <c r="BL236" s="5" t="e">
        <f>P_R[[#This Row],[22+]]-P_R[[#This Row],[23+]]</f>
        <v>#VALUE!</v>
      </c>
      <c r="BM236" s="5" t="e">
        <f>P_R[[#This Row],[23+]]-P_R[[#This Row],[24+]]</f>
        <v>#VALUE!</v>
      </c>
      <c r="BN236" s="5" t="e">
        <f>P_R[[#This Row],[24+]]-P_R[[#This Row],[25+]]</f>
        <v>#VALUE!</v>
      </c>
      <c r="BO236" s="5" t="e">
        <f>P_R[[#This Row],[25+]]-P_R[[#This Row],[26+]]</f>
        <v>#VALUE!</v>
      </c>
      <c r="BP236" s="5" t="e">
        <f>P_R[[#This Row],[26+]]-P_R[[#This Row],[27+]]</f>
        <v>#VALUE!</v>
      </c>
      <c r="BQ236" s="5" t="e">
        <f>P_R[[#This Row],[27+]]-P_R[[#This Row],[28+]]</f>
        <v>#VALUE!</v>
      </c>
      <c r="BR236" s="5" t="e">
        <f>P_R[[#This Row],[28+]]-P_R[[#This Row],[29+]]</f>
        <v>#VALUE!</v>
      </c>
      <c r="BS236" s="5" t="e">
        <f>P_R[[#This Row],[29+]]-P_R[[#This Row],[30+]]</f>
        <v>#VALUE!</v>
      </c>
      <c r="BT236" s="5" t="e">
        <f>P_R[[#This Row],[30+]]-P_R[[#This Row],[31+]]</f>
        <v>#VALUE!</v>
      </c>
      <c r="BU236" s="5" t="e">
        <f>P_R[[#This Row],[31+]]-P_R[[#This Row],[32+]]</f>
        <v>#VALUE!</v>
      </c>
      <c r="BV236" s="5" t="e">
        <f>P_R[[#This Row],[32+]]-P_R[[#This Row],[33+]]</f>
        <v>#VALUE!</v>
      </c>
      <c r="BW236" s="5" t="e">
        <f>P_R[[#This Row],[33+]]-P_R[[#This Row],[34+]]</f>
        <v>#VALUE!</v>
      </c>
      <c r="BX236" s="5" t="e">
        <f>P_R[[#This Row],[34+]]-P_R[[#This Row],[35+]]</f>
        <v>#VALUE!</v>
      </c>
      <c r="BY236" s="5" t="e">
        <f>P_R[[#This Row],[35+]]-P_R[[#This Row],[36+]]</f>
        <v>#VALUE!</v>
      </c>
      <c r="BZ236" s="5" t="e">
        <f>P_R[[#This Row],[36+]]-P_R[[#This Row],[37+]]</f>
        <v>#VALUE!</v>
      </c>
      <c r="CA236" s="5" t="e">
        <f>P_R[[#This Row],[37+]]-P_R[[#This Row],[38+]]</f>
        <v>#VALUE!</v>
      </c>
      <c r="CB236" s="5" t="e">
        <f>P_R[[#This Row],[38+]]-P_R[[#This Row],[39+]]</f>
        <v>#VALUE!</v>
   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 s="5" t="e">
        <f>P_R[[#This Row],[41+]]-P_R[[#This Row],[42+]]</f>
        <v>#VALUE!</v>
      </c>
      <c r="CF236" s="5" t="e">
        <f>P_R[[#This Row],[42+]]-P_R[[#This Row],[43+]]</f>
        <v>#VALUE!</v>
      </c>
      <c r="CG236" s="5" t="e">
        <f>P_R[[#This Row],[43+]]-P_R[[#This Row],[44+]]</f>
        <v>#VALUE!</v>
      </c>
      <c r="CH236" s="5" t="e">
        <f>P_R[[#This Row],[44+]]-P_R[[#This Row],[45+]]</f>
        <v>#VALUE!</v>
      </c>
      <c r="CI236" s="5" t="e">
        <f>P_R[[#This Row],[45+]]-P_R[[#This Row],[46+]]</f>
        <v>#VALUE!</v>
      </c>
      <c r="CJ236" s="5" t="e">
        <f>P_R[[#This Row],[46+]]-P_R[[#This Row],[47+]]</f>
        <v>#VALUE!</v>
      </c>
      <c r="CK236" s="5" t="e">
        <f>P_R[[#This Row],[47+]]-P_R[[#This Row],[48+]]</f>
        <v>#VALUE!</v>
      </c>
      <c r="CL236" s="5" t="e">
        <f>P_R[[#This Row],[48+]]-P_R[[#This Row],[49+]]</f>
        <v>#VALUE!</v>
      </c>
    </row>
    <row r="237" spans="1:90" x14ac:dyDescent="0.25">
      <c r="AX237" s="5" t="e">
        <f>P_R[[#This Row],[8+]]-P_R[[#This Row],[9+]]</f>
        <v>#VALUE!</v>
      </c>
      <c r="AY237" s="5" t="e">
        <f>P_R[[#This Row],[9+]]-P_R[[#This Row],[10+]]</f>
        <v>#VALUE!</v>
      </c>
      <c r="AZ237" s="5" t="e">
        <f>P_R[[#This Row],[10+]]-P_R[[#This Row],[11+]]</f>
        <v>#VALUE!</v>
      </c>
      <c r="BA237" s="5" t="e">
        <f>P_R[[#This Row],[11+]]-P_R[[#This Row],[12+]]</f>
        <v>#VALUE!</v>
      </c>
      <c r="BB237" s="5" t="e">
        <f>P_R[[#This Row],[12+]]-P_R[[#This Row],[13+]]</f>
        <v>#VALUE!</v>
      </c>
      <c r="BC237" s="5" t="e">
        <f>P_R[[#This Row],[13+]]-P_R[[#This Row],[14+]]</f>
        <v>#VALUE!</v>
      </c>
      <c r="BD237" s="5" t="e">
        <f>P_R[[#This Row],[14+]]-P_R[[#This Row],[15+]]</f>
        <v>#VALUE!</v>
      </c>
      <c r="BE237" s="5" t="e">
        <f>P_R[[#This Row],[15+]]-P_R[[#This Row],[16+]]</f>
        <v>#VALUE!</v>
      </c>
      <c r="BF237" s="5" t="e">
        <f>P_R[[#This Row],[16+]]-P_R[[#This Row],[17+]]</f>
        <v>#VALUE!</v>
      </c>
      <c r="BG237" s="5" t="e">
        <f>P_R[[#This Row],[17+]]-P_R[[#This Row],[18+]]</f>
        <v>#VALUE!</v>
      </c>
      <c r="BH237" s="5" t="e">
        <f>P_R[[#This Row],[18+]]-P_R[[#This Row],[19+]]</f>
        <v>#VALUE!</v>
      </c>
      <c r="BI237" s="5" t="e">
        <f>P_R[[#This Row],[19+]]-P_R[[#This Row],[20+]]</f>
        <v>#VALUE!</v>
      </c>
      <c r="BJ237" s="5" t="e">
        <f>P_R[[#This Row],[20+]]-P_R[[#This Row],[21+]]</f>
        <v>#VALUE!</v>
      </c>
      <c r="BK237" s="5" t="e">
        <f>P_R[[#This Row],[21+]]-P_R[[#This Row],[22+]]</f>
        <v>#VALUE!</v>
      </c>
      <c r="BL237" s="5" t="e">
        <f>P_R[[#This Row],[22+]]-P_R[[#This Row],[23+]]</f>
        <v>#VALUE!</v>
      </c>
      <c r="BM237" s="5" t="e">
        <f>P_R[[#This Row],[23+]]-P_R[[#This Row],[24+]]</f>
        <v>#VALUE!</v>
      </c>
      <c r="BN237" s="5" t="e">
        <f>P_R[[#This Row],[24+]]-P_R[[#This Row],[25+]]</f>
        <v>#VALUE!</v>
      </c>
      <c r="BO237" s="5" t="e">
        <f>P_R[[#This Row],[25+]]-P_R[[#This Row],[26+]]</f>
        <v>#VALUE!</v>
      </c>
      <c r="BP237" s="5" t="e">
        <f>P_R[[#This Row],[26+]]-P_R[[#This Row],[27+]]</f>
        <v>#VALUE!</v>
      </c>
      <c r="BQ237" s="5" t="e">
        <f>P_R[[#This Row],[27+]]-P_R[[#This Row],[28+]]</f>
        <v>#VALUE!</v>
      </c>
      <c r="BR237" s="5" t="e">
        <f>P_R[[#This Row],[28+]]-P_R[[#This Row],[29+]]</f>
        <v>#VALUE!</v>
      </c>
      <c r="BS237" s="5" t="e">
        <f>P_R[[#This Row],[29+]]-P_R[[#This Row],[30+]]</f>
        <v>#VALUE!</v>
      </c>
      <c r="BT237" s="5" t="e">
        <f>P_R[[#This Row],[30+]]-P_R[[#This Row],[31+]]</f>
        <v>#VALUE!</v>
      </c>
      <c r="BU237" s="5" t="e">
        <f>P_R[[#This Row],[31+]]-P_R[[#This Row],[32+]]</f>
        <v>#VALUE!</v>
      </c>
      <c r="BV237" s="5" t="e">
        <f>P_R[[#This Row],[32+]]-P_R[[#This Row],[33+]]</f>
        <v>#VALUE!</v>
      </c>
      <c r="BW237" s="5" t="e">
        <f>P_R[[#This Row],[33+]]-P_R[[#This Row],[34+]]</f>
        <v>#VALUE!</v>
      </c>
      <c r="BX237" s="5" t="e">
        <f>P_R[[#This Row],[34+]]-P_R[[#This Row],[35+]]</f>
        <v>#VALUE!</v>
      </c>
      <c r="BY237" s="5" t="e">
        <f>P_R[[#This Row],[35+]]-P_R[[#This Row],[36+]]</f>
        <v>#VALUE!</v>
      </c>
      <c r="BZ237" s="5" t="e">
        <f>P_R[[#This Row],[36+]]-P_R[[#This Row],[37+]]</f>
        <v>#VALUE!</v>
      </c>
      <c r="CA237" s="5" t="e">
        <f>P_R[[#This Row],[37+]]-P_R[[#This Row],[38+]]</f>
        <v>#VALUE!</v>
      </c>
      <c r="CB237" s="5" t="e">
        <f>P_R[[#This Row],[38+]]-P_R[[#This Row],[39+]]</f>
        <v>#VALUE!</v>
      </c>
      <c r="CC237" s="5" t="e">
        <f>P_R[[#This Row],[39+]]-P_R[[#This Row],[40+]]</f>
        <v>#VALUE!</v>
      </c>
      <c r="CD237" s="5" t="e">
        <f>P_R[[#This Row],[40+]]-P_R[[#This Row],[41+]]</f>
        <v>#VALUE!</v>
      </c>
      <c r="CE237" s="5" t="e">
        <f>P_R[[#This Row],[41+]]-P_R[[#This Row],[42+]]</f>
        <v>#VALUE!</v>
      </c>
      <c r="CF237" s="5" t="e">
        <f>P_R[[#This Row],[42+]]-P_R[[#This Row],[43+]]</f>
        <v>#VALUE!</v>
      </c>
      <c r="CG237" s="5" t="e">
        <f>P_R[[#This Row],[43+]]-P_R[[#This Row],[44+]]</f>
        <v>#VALUE!</v>
      </c>
      <c r="CH237" s="5" t="e">
        <f>P_R[[#This Row],[44+]]-P_R[[#This Row],[45+]]</f>
        <v>#VALUE!</v>
      </c>
      <c r="CI237" s="5" t="e">
        <f>P_R[[#This Row],[45+]]-P_R[[#This Row],[46+]]</f>
        <v>#VALUE!</v>
      </c>
      <c r="CJ237" s="5" t="e">
        <f>P_R[[#This Row],[46+]]-P_R[[#This Row],[47+]]</f>
        <v>#VALUE!</v>
      </c>
      <c r="CK237" s="5" t="e">
        <f>P_R[[#This Row],[47+]]-P_R[[#This Row],[48+]]</f>
        <v>#VALUE!</v>
      </c>
      <c r="CL237" s="5" t="e">
        <f>P_R[[#This Row],[48+]]-P_R[[#This Row],[49+]]</f>
        <v>#VALUE!</v>
      </c>
    </row>
    <row r="238" spans="1:90" x14ac:dyDescent="0.25">
      <c r="AX238" s="5" t="e">
        <f>P_R[[#This Row],[8+]]-P_R[[#This Row],[9+]]</f>
        <v>#VALUE!</v>
      </c>
      <c r="AY238" s="5" t="e">
        <f>P_R[[#This Row],[9+]]-P_R[[#This Row],[10+]]</f>
        <v>#VALUE!</v>
      </c>
      <c r="AZ238" s="5" t="e">
        <f>P_R[[#This Row],[10+]]-P_R[[#This Row],[11+]]</f>
        <v>#VALUE!</v>
      </c>
      <c r="BA238" s="5" t="e">
        <f>P_R[[#This Row],[11+]]-P_R[[#This Row],[12+]]</f>
        <v>#VALUE!</v>
      </c>
      <c r="BB238" s="5" t="e">
        <f>P_R[[#This Row],[12+]]-P_R[[#This Row],[13+]]</f>
        <v>#VALUE!</v>
      </c>
      <c r="BC238" s="5" t="e">
        <f>P_R[[#This Row],[13+]]-P_R[[#This Row],[14+]]</f>
        <v>#VALUE!</v>
      </c>
      <c r="BD238" s="5" t="e">
        <f>P_R[[#This Row],[14+]]-P_R[[#This Row],[15+]]</f>
        <v>#VALUE!</v>
      </c>
      <c r="BE238" s="5" t="e">
        <f>P_R[[#This Row],[15+]]-P_R[[#This Row],[16+]]</f>
        <v>#VALUE!</v>
      </c>
      <c r="BF238" s="5" t="e">
        <f>P_R[[#This Row],[16+]]-P_R[[#This Row],[17+]]</f>
        <v>#VALUE!</v>
      </c>
      <c r="BG238" s="5" t="e">
        <f>P_R[[#This Row],[17+]]-P_R[[#This Row],[18+]]</f>
        <v>#VALUE!</v>
      </c>
      <c r="BH238" s="5" t="e">
        <f>P_R[[#This Row],[18+]]-P_R[[#This Row],[19+]]</f>
        <v>#VALUE!</v>
      </c>
      <c r="BI238" s="5" t="e">
        <f>P_R[[#This Row],[19+]]-P_R[[#This Row],[20+]]</f>
        <v>#VALUE!</v>
      </c>
      <c r="BJ238" s="5" t="e">
        <f>P_R[[#This Row],[20+]]-P_R[[#This Row],[21+]]</f>
        <v>#VALUE!</v>
      </c>
      <c r="BK238" s="5" t="e">
        <f>P_R[[#This Row],[21+]]-P_R[[#This Row],[22+]]</f>
        <v>#VALUE!</v>
      </c>
      <c r="BL238" s="5" t="e">
        <f>P_R[[#This Row],[22+]]-P_R[[#This Row],[23+]]</f>
        <v>#VALUE!</v>
      </c>
      <c r="BM238" s="5" t="e">
        <f>P_R[[#This Row],[23+]]-P_R[[#This Row],[24+]]</f>
        <v>#VALUE!</v>
      </c>
      <c r="BN238" s="5" t="e">
        <f>P_R[[#This Row],[24+]]-P_R[[#This Row],[25+]]</f>
        <v>#VALUE!</v>
      </c>
      <c r="BO238" s="5" t="e">
        <f>P_R[[#This Row],[25+]]-P_R[[#This Row],[26+]]</f>
        <v>#VALUE!</v>
      </c>
      <c r="BP238" s="5" t="e">
        <f>P_R[[#This Row],[26+]]-P_R[[#This Row],[27+]]</f>
        <v>#VALUE!</v>
      </c>
      <c r="BQ238" s="5" t="e">
        <f>P_R[[#This Row],[27+]]-P_R[[#This Row],[28+]]</f>
        <v>#VALUE!</v>
      </c>
      <c r="BR238" s="5" t="e">
        <f>P_R[[#This Row],[28+]]-P_R[[#This Row],[29+]]</f>
        <v>#VALUE!</v>
      </c>
      <c r="BS238" s="5" t="e">
        <f>P_R[[#This Row],[29+]]-P_R[[#This Row],[30+]]</f>
        <v>#VALUE!</v>
      </c>
      <c r="BT238" s="5" t="e">
        <f>P_R[[#This Row],[30+]]-P_R[[#This Row],[31+]]</f>
        <v>#VALUE!</v>
      </c>
      <c r="BU238" s="5" t="e">
        <f>P_R[[#This Row],[31+]]-P_R[[#This Row],[32+]]</f>
        <v>#VALUE!</v>
      </c>
      <c r="BV238" s="5" t="e">
        <f>P_R[[#This Row],[32+]]-P_R[[#This Row],[33+]]</f>
        <v>#VALUE!</v>
      </c>
      <c r="BW238" s="5" t="e">
        <f>P_R[[#This Row],[33+]]-P_R[[#This Row],[34+]]</f>
        <v>#VALUE!</v>
      </c>
      <c r="BX238" s="5" t="e">
        <f>P_R[[#This Row],[34+]]-P_R[[#This Row],[35+]]</f>
        <v>#VALUE!</v>
      </c>
      <c r="BY238" s="5" t="e">
        <f>P_R[[#This Row],[35+]]-P_R[[#This Row],[36+]]</f>
        <v>#VALUE!</v>
      </c>
      <c r="BZ238" s="5" t="e">
        <f>P_R[[#This Row],[36+]]-P_R[[#This Row],[37+]]</f>
        <v>#VALUE!</v>
      </c>
      <c r="CA238" s="5" t="e">
        <f>P_R[[#This Row],[37+]]-P_R[[#This Row],[38+]]</f>
        <v>#VALUE!</v>
      </c>
      <c r="CB238" s="5" t="e">
        <f>P_R[[#This Row],[38+]]-P_R[[#This Row],[39+]]</f>
        <v>#VALUE!</v>
      </c>
      <c r="CC238" s="5" t="e">
        <f>P_R[[#This Row],[39+]]-P_R[[#This Row],[40+]]</f>
        <v>#VALUE!</v>
      </c>
      <c r="CD238" s="5" t="e">
        <f>P_R[[#This Row],[40+]]-P_R[[#This Row],[41+]]</f>
        <v>#VALUE!</v>
      </c>
      <c r="CE238" s="5" t="e">
        <f>P_R[[#This Row],[41+]]-P_R[[#This Row],[42+]]</f>
        <v>#VALUE!</v>
      </c>
      <c r="CF238" s="5" t="e">
        <f>P_R[[#This Row],[42+]]-P_R[[#This Row],[43+]]</f>
        <v>#VALUE!</v>
      </c>
      <c r="CG238" s="5" t="e">
        <f>P_R[[#This Row],[43+]]-P_R[[#This Row],[44+]]</f>
        <v>#VALUE!</v>
      </c>
      <c r="CH238" s="5" t="e">
        <f>P_R[[#This Row],[44+]]-P_R[[#This Row],[45+]]</f>
        <v>#VALUE!</v>
      </c>
      <c r="CI238" s="5" t="e">
        <f>P_R[[#This Row],[45+]]-P_R[[#This Row],[46+]]</f>
        <v>#VALUE!</v>
      </c>
      <c r="CJ238" s="5" t="e">
        <f>P_R[[#This Row],[46+]]-P_R[[#This Row],[47+]]</f>
        <v>#VALUE!</v>
      </c>
      <c r="CK238" s="5" t="e">
        <f>P_R[[#This Row],[47+]]-P_R[[#This Row],[48+]]</f>
        <v>#VALUE!</v>
      </c>
      <c r="CL238" s="5" t="e">
        <f>P_R[[#This Row],[48+]]-P_R[[#This Row],[49+]]</f>
        <v>#VALUE!</v>
      </c>
    </row>
    <row r="239" spans="1:90" x14ac:dyDescent="0.25">
      <c r="AX239" s="5" t="e">
        <f>P_R[[#This Row],[8+]]-P_R[[#This Row],[9+]]</f>
        <v>#VALUE!</v>
      </c>
      <c r="AY239" s="5" t="e">
        <f>P_R[[#This Row],[9+]]-P_R[[#This Row],[10+]]</f>
        <v>#VALUE!</v>
      </c>
      <c r="AZ239" s="5" t="e">
        <f>P_R[[#This Row],[10+]]-P_R[[#This Row],[11+]]</f>
        <v>#VALUE!</v>
      </c>
      <c r="BA239" s="5" t="e">
        <f>P_R[[#This Row],[11+]]-P_R[[#This Row],[12+]]</f>
        <v>#VALUE!</v>
      </c>
      <c r="BB239" s="5" t="e">
        <f>P_R[[#This Row],[12+]]-P_R[[#This Row],[13+]]</f>
        <v>#VALUE!</v>
      </c>
      <c r="BC239" s="5" t="e">
        <f>P_R[[#This Row],[13+]]-P_R[[#This Row],[14+]]</f>
        <v>#VALUE!</v>
      </c>
      <c r="BD239" s="5" t="e">
        <f>P_R[[#This Row],[14+]]-P_R[[#This Row],[15+]]</f>
        <v>#VALUE!</v>
      </c>
      <c r="BE239" s="5" t="e">
        <f>P_R[[#This Row],[15+]]-P_R[[#This Row],[16+]]</f>
        <v>#VALUE!</v>
      </c>
      <c r="BF239" s="5" t="e">
        <f>P_R[[#This Row],[16+]]-P_R[[#This Row],[17+]]</f>
        <v>#VALUE!</v>
      </c>
      <c r="BG239" s="5" t="e">
        <f>P_R[[#This Row],[17+]]-P_R[[#This Row],[18+]]</f>
        <v>#VALUE!</v>
      </c>
      <c r="BH239" s="5" t="e">
        <f>P_R[[#This Row],[18+]]-P_R[[#This Row],[19+]]</f>
        <v>#VALUE!</v>
      </c>
      <c r="BI239" s="5" t="e">
        <f>P_R[[#This Row],[19+]]-P_R[[#This Row],[20+]]</f>
        <v>#VALUE!</v>
      </c>
      <c r="BJ239" s="5" t="e">
        <f>P_R[[#This Row],[20+]]-P_R[[#This Row],[21+]]</f>
        <v>#VALUE!</v>
      </c>
      <c r="BK239" s="5" t="e">
        <f>P_R[[#This Row],[21+]]-P_R[[#This Row],[22+]]</f>
        <v>#VALUE!</v>
      </c>
      <c r="BL239" s="5" t="e">
        <f>P_R[[#This Row],[22+]]-P_R[[#This Row],[23+]]</f>
        <v>#VALUE!</v>
      </c>
      <c r="BM239" s="5" t="e">
        <f>P_R[[#This Row],[23+]]-P_R[[#This Row],[24+]]</f>
        <v>#VALUE!</v>
      </c>
      <c r="BN239" s="5" t="e">
        <f>P_R[[#This Row],[24+]]-P_R[[#This Row],[25+]]</f>
        <v>#VALUE!</v>
      </c>
      <c r="BO239" s="5" t="e">
        <f>P_R[[#This Row],[25+]]-P_R[[#This Row],[26+]]</f>
        <v>#VALUE!</v>
      </c>
      <c r="BP239" s="5" t="e">
        <f>P_R[[#This Row],[26+]]-P_R[[#This Row],[27+]]</f>
        <v>#VALUE!</v>
      </c>
      <c r="BQ239" s="5" t="e">
        <f>P_R[[#This Row],[27+]]-P_R[[#This Row],[28+]]</f>
        <v>#VALUE!</v>
      </c>
      <c r="BR239" s="5" t="e">
        <f>P_R[[#This Row],[28+]]-P_R[[#This Row],[29+]]</f>
        <v>#VALUE!</v>
      </c>
      <c r="BS239" s="5" t="e">
        <f>P_R[[#This Row],[29+]]-P_R[[#This Row],[30+]]</f>
        <v>#VALUE!</v>
      </c>
      <c r="BT239" s="5" t="e">
        <f>P_R[[#This Row],[30+]]-P_R[[#This Row],[31+]]</f>
        <v>#VALUE!</v>
      </c>
      <c r="BU239" s="5" t="e">
        <f>P_R[[#This Row],[31+]]-P_R[[#This Row],[32+]]</f>
        <v>#VALUE!</v>
      </c>
      <c r="BV239" s="5" t="e">
        <f>P_R[[#This Row],[32+]]-P_R[[#This Row],[33+]]</f>
        <v>#VALUE!</v>
      </c>
      <c r="BW239" s="5" t="e">
        <f>P_R[[#This Row],[33+]]-P_R[[#This Row],[34+]]</f>
        <v>#VALUE!</v>
      </c>
      <c r="BX239" s="5" t="e">
        <f>P_R[[#This Row],[34+]]-P_R[[#This Row],[35+]]</f>
        <v>#VALUE!</v>
      </c>
      <c r="BY239" s="5" t="e">
        <f>P_R[[#This Row],[35+]]-P_R[[#This Row],[36+]]</f>
        <v>#VALUE!</v>
      </c>
      <c r="BZ239" s="5" t="e">
        <f>P_R[[#This Row],[36+]]-P_R[[#This Row],[37+]]</f>
        <v>#VALUE!</v>
      </c>
      <c r="CA239" s="5" t="e">
        <f>P_R[[#This Row],[37+]]-P_R[[#This Row],[38+]]</f>
        <v>#VALUE!</v>
      </c>
      <c r="CB239" s="5" t="e">
        <f>P_R[[#This Row],[38+]]-P_R[[#This Row],[39+]]</f>
        <v>#VALUE!</v>
      </c>
      <c r="CC239" s="5" t="e">
        <f>P_R[[#This Row],[39+]]-P_R[[#This Row],[40+]]</f>
        <v>#VALUE!</v>
      </c>
      <c r="CD239" s="5" t="e">
        <f>P_R[[#This Row],[40+]]-P_R[[#This Row],[41+]]</f>
        <v>#VALUE!</v>
      </c>
      <c r="CE239" s="5" t="e">
        <f>P_R[[#This Row],[41+]]-P_R[[#This Row],[42+]]</f>
        <v>#VALUE!</v>
      </c>
      <c r="CF239" s="5" t="e">
        <f>P_R[[#This Row],[42+]]-P_R[[#This Row],[43+]]</f>
        <v>#VALUE!</v>
      </c>
      <c r="CG239" s="5" t="e">
        <f>P_R[[#This Row],[43+]]-P_R[[#This Row],[44+]]</f>
        <v>#VALUE!</v>
      </c>
      <c r="CH239" s="5" t="e">
        <f>P_R[[#This Row],[44+]]-P_R[[#This Row],[45+]]</f>
        <v>#VALUE!</v>
      </c>
      <c r="CI239" s="5" t="e">
        <f>P_R[[#This Row],[45+]]-P_R[[#This Row],[46+]]</f>
        <v>#VALUE!</v>
      </c>
      <c r="CJ239" s="5" t="e">
        <f>P_R[[#This Row],[46+]]-P_R[[#This Row],[47+]]</f>
        <v>#VALUE!</v>
      </c>
      <c r="CK239" s="5" t="e">
        <f>P_R[[#This Row],[47+]]-P_R[[#This Row],[48+]]</f>
        <v>#VALUE!</v>
      </c>
      <c r="CL239" s="5" t="e">
        <f>P_R[[#This Row],[48+]]-P_R[[#This Row],[49+]]</f>
        <v>#VALUE!</v>
      </c>
    </row>
    <row r="240" spans="1:90" x14ac:dyDescent="0.25">
      <c r="AX240" s="5" t="e">
        <f>P_R[[#This Row],[8+]]-P_R[[#This Row],[9+]]</f>
        <v>#VALUE!</v>
      </c>
      <c r="AY240" s="5" t="e">
        <f>P_R[[#This Row],[9+]]-P_R[[#This Row],[10+]]</f>
        <v>#VALUE!</v>
      </c>
      <c r="AZ240" s="5" t="e">
        <f>P_R[[#This Row],[10+]]-P_R[[#This Row],[11+]]</f>
        <v>#VALUE!</v>
      </c>
      <c r="BA240" s="5" t="e">
        <f>P_R[[#This Row],[11+]]-P_R[[#This Row],[12+]]</f>
        <v>#VALUE!</v>
      </c>
      <c r="BB240" s="5" t="e">
        <f>P_R[[#This Row],[12+]]-P_R[[#This Row],[13+]]</f>
        <v>#VALUE!</v>
      </c>
      <c r="BC240" s="5" t="e">
        <f>P_R[[#This Row],[13+]]-P_R[[#This Row],[14+]]</f>
        <v>#VALUE!</v>
      </c>
      <c r="BD240" s="5" t="e">
        <f>P_R[[#This Row],[14+]]-P_R[[#This Row],[15+]]</f>
        <v>#VALUE!</v>
      </c>
      <c r="BE240" s="5" t="e">
        <f>P_R[[#This Row],[15+]]-P_R[[#This Row],[16+]]</f>
        <v>#VALUE!</v>
      </c>
      <c r="BF240" s="5" t="e">
        <f>P_R[[#This Row],[16+]]-P_R[[#This Row],[17+]]</f>
        <v>#VALUE!</v>
      </c>
      <c r="BG240" s="5" t="e">
        <f>P_R[[#This Row],[17+]]-P_R[[#This Row],[18+]]</f>
        <v>#VALUE!</v>
      </c>
      <c r="BH240" s="5" t="e">
        <f>P_R[[#This Row],[18+]]-P_R[[#This Row],[19+]]</f>
        <v>#VALUE!</v>
      </c>
      <c r="BI240" s="5" t="e">
        <f>P_R[[#This Row],[19+]]-P_R[[#This Row],[20+]]</f>
        <v>#VALUE!</v>
      </c>
      <c r="BJ240" s="5" t="e">
        <f>P_R[[#This Row],[20+]]-P_R[[#This Row],[21+]]</f>
        <v>#VALUE!</v>
      </c>
      <c r="BK240" s="5" t="e">
        <f>P_R[[#This Row],[21+]]-P_R[[#This Row],[22+]]</f>
        <v>#VALUE!</v>
      </c>
      <c r="BL240" s="5" t="e">
        <f>P_R[[#This Row],[22+]]-P_R[[#This Row],[23+]]</f>
        <v>#VALUE!</v>
      </c>
      <c r="BM240" s="5" t="e">
        <f>P_R[[#This Row],[23+]]-P_R[[#This Row],[24+]]</f>
        <v>#VALUE!</v>
      </c>
      <c r="BN240" s="5" t="e">
        <f>P_R[[#This Row],[24+]]-P_R[[#This Row],[25+]]</f>
        <v>#VALUE!</v>
      </c>
      <c r="BO240" s="5" t="e">
        <f>P_R[[#This Row],[25+]]-P_R[[#This Row],[26+]]</f>
        <v>#VALUE!</v>
      </c>
      <c r="BP240" s="5" t="e">
        <f>P_R[[#This Row],[26+]]-P_R[[#This Row],[27+]]</f>
        <v>#VALUE!</v>
      </c>
      <c r="BQ240" s="5" t="e">
        <f>P_R[[#This Row],[27+]]-P_R[[#This Row],[28+]]</f>
        <v>#VALUE!</v>
      </c>
      <c r="BR240" s="5" t="e">
        <f>P_R[[#This Row],[28+]]-P_R[[#This Row],[29+]]</f>
        <v>#VALUE!</v>
      </c>
      <c r="BS240" s="5" t="e">
        <f>P_R[[#This Row],[29+]]-P_R[[#This Row],[30+]]</f>
        <v>#VALUE!</v>
      </c>
      <c r="BT240" s="5" t="e">
        <f>P_R[[#This Row],[30+]]-P_R[[#This Row],[31+]]</f>
        <v>#VALUE!</v>
      </c>
      <c r="BU240" s="5" t="e">
        <f>P_R[[#This Row],[31+]]-P_R[[#This Row],[32+]]</f>
        <v>#VALUE!</v>
      </c>
      <c r="BV240" s="5" t="e">
        <f>P_R[[#This Row],[32+]]-P_R[[#This Row],[33+]]</f>
        <v>#VALUE!</v>
      </c>
      <c r="BW240" s="5" t="e">
        <f>P_R[[#This Row],[33+]]-P_R[[#This Row],[34+]]</f>
        <v>#VALUE!</v>
      </c>
      <c r="BX240" s="5" t="e">
        <f>P_R[[#This Row],[34+]]-P_R[[#This Row],[35+]]</f>
        <v>#VALUE!</v>
      </c>
      <c r="BY240" s="5" t="e">
        <f>P_R[[#This Row],[35+]]-P_R[[#This Row],[36+]]</f>
        <v>#VALUE!</v>
      </c>
      <c r="BZ240" s="5" t="e">
        <f>P_R[[#This Row],[36+]]-P_R[[#This Row],[37+]]</f>
        <v>#VALUE!</v>
      </c>
      <c r="CA240" s="5" t="e">
        <f>P_R[[#This Row],[37+]]-P_R[[#This Row],[38+]]</f>
        <v>#VALUE!</v>
      </c>
      <c r="CB240" s="5" t="e">
        <f>P_R[[#This Row],[38+]]-P_R[[#This Row],[39+]]</f>
        <v>#VALUE!</v>
      </c>
      <c r="CC240" s="5" t="e">
        <f>P_R[[#This Row],[39+]]-P_R[[#This Row],[40+]]</f>
        <v>#VALUE!</v>
      </c>
      <c r="CD240" s="5" t="e">
        <f>P_R[[#This Row],[40+]]-P_R[[#This Row],[41+]]</f>
        <v>#VALUE!</v>
      </c>
      <c r="CE240" s="5" t="e">
        <f>P_R[[#This Row],[41+]]-P_R[[#This Row],[42+]]</f>
        <v>#VALUE!</v>
      </c>
      <c r="CF240" s="5" t="e">
        <f>P_R[[#This Row],[42+]]-P_R[[#This Row],[43+]]</f>
        <v>#VALUE!</v>
      </c>
      <c r="CG240" s="5" t="e">
        <f>P_R[[#This Row],[43+]]-P_R[[#This Row],[44+]]</f>
        <v>#VALUE!</v>
      </c>
      <c r="CH240" s="5" t="e">
        <f>P_R[[#This Row],[44+]]-P_R[[#This Row],[45+]]</f>
        <v>#VALUE!</v>
      </c>
      <c r="CI240" s="5" t="e">
        <f>P_R[[#This Row],[45+]]-P_R[[#This Row],[46+]]</f>
        <v>#VALUE!</v>
      </c>
      <c r="CJ240" s="5" t="e">
        <f>P_R[[#This Row],[46+]]-P_R[[#This Row],[47+]]</f>
        <v>#VALUE!</v>
      </c>
      <c r="CK240" s="5" t="e">
        <f>P_R[[#This Row],[47+]]-P_R[[#This Row],[48+]]</f>
        <v>#VALUE!</v>
      </c>
      <c r="CL240" s="5" t="e">
        <f>P_R[[#This Row],[48+]]-P_R[[#This Row],[49+]]</f>
        <v>#VALUE!</v>
      </c>
    </row>
    <row r="241" spans="50:90" x14ac:dyDescent="0.25">
      <c r="AX241" s="5" t="e">
        <f>P_R[[#This Row],[8+]]-P_R[[#This Row],[9+]]</f>
        <v>#VALUE!</v>
      </c>
      <c r="AY241" s="5" t="e">
        <f>P_R[[#This Row],[9+]]-P_R[[#This Row],[10+]]</f>
        <v>#VALUE!</v>
      </c>
      <c r="AZ241" s="5" t="e">
        <f>P_R[[#This Row],[10+]]-P_R[[#This Row],[11+]]</f>
        <v>#VALUE!</v>
      </c>
      <c r="BA241" s="5" t="e">
        <f>P_R[[#This Row],[11+]]-P_R[[#This Row],[12+]]</f>
        <v>#VALUE!</v>
      </c>
      <c r="BB241" s="5" t="e">
        <f>P_R[[#This Row],[12+]]-P_R[[#This Row],[13+]]</f>
        <v>#VALUE!</v>
      </c>
      <c r="BC241" s="5" t="e">
        <f>P_R[[#This Row],[13+]]-P_R[[#This Row],[14+]]</f>
        <v>#VALUE!</v>
      </c>
      <c r="BD241" s="5" t="e">
        <f>P_R[[#This Row],[14+]]-P_R[[#This Row],[15+]]</f>
        <v>#VALUE!</v>
      </c>
      <c r="BE241" s="5" t="e">
        <f>P_R[[#This Row],[15+]]-P_R[[#This Row],[16+]]</f>
        <v>#VALUE!</v>
      </c>
      <c r="BF241" s="5" t="e">
        <f>P_R[[#This Row],[16+]]-P_R[[#This Row],[17+]]</f>
        <v>#VALUE!</v>
      </c>
      <c r="BG241" s="5" t="e">
        <f>P_R[[#This Row],[17+]]-P_R[[#This Row],[18+]]</f>
        <v>#VALUE!</v>
      </c>
      <c r="BH241" s="5" t="e">
        <f>P_R[[#This Row],[18+]]-P_R[[#This Row],[19+]]</f>
        <v>#VALUE!</v>
      </c>
      <c r="BI241" s="5" t="e">
        <f>P_R[[#This Row],[19+]]-P_R[[#This Row],[20+]]</f>
        <v>#VALUE!</v>
      </c>
      <c r="BJ241" s="5" t="e">
        <f>P_R[[#This Row],[20+]]-P_R[[#This Row],[21+]]</f>
        <v>#VALUE!</v>
      </c>
      <c r="BK241" s="5" t="e">
        <f>P_R[[#This Row],[21+]]-P_R[[#This Row],[22+]]</f>
        <v>#VALUE!</v>
      </c>
      <c r="BL241" s="5" t="e">
        <f>P_R[[#This Row],[22+]]-P_R[[#This Row],[23+]]</f>
        <v>#VALUE!</v>
      </c>
      <c r="BM241" s="5" t="e">
        <f>P_R[[#This Row],[23+]]-P_R[[#This Row],[24+]]</f>
        <v>#VALUE!</v>
      </c>
      <c r="BN241" s="5" t="e">
        <f>P_R[[#This Row],[24+]]-P_R[[#This Row],[25+]]</f>
        <v>#VALUE!</v>
      </c>
      <c r="BO241" s="5" t="e">
        <f>P_R[[#This Row],[25+]]-P_R[[#This Row],[26+]]</f>
        <v>#VALUE!</v>
      </c>
      <c r="BP241" s="5" t="e">
        <f>P_R[[#This Row],[26+]]-P_R[[#This Row],[27+]]</f>
        <v>#VALUE!</v>
      </c>
      <c r="BQ241" s="5" t="e">
        <f>P_R[[#This Row],[27+]]-P_R[[#This Row],[28+]]</f>
        <v>#VALUE!</v>
      </c>
      <c r="BR241" s="5" t="e">
        <f>P_R[[#This Row],[28+]]-P_R[[#This Row],[29+]]</f>
        <v>#VALUE!</v>
      </c>
      <c r="BS241" s="5" t="e">
        <f>P_R[[#This Row],[29+]]-P_R[[#This Row],[30+]]</f>
        <v>#VALUE!</v>
      </c>
      <c r="BT241" s="5" t="e">
        <f>P_R[[#This Row],[30+]]-P_R[[#This Row],[31+]]</f>
        <v>#VALUE!</v>
      </c>
      <c r="BU241" s="5" t="e">
        <f>P_R[[#This Row],[31+]]-P_R[[#This Row],[32+]]</f>
        <v>#VALUE!</v>
      </c>
      <c r="BV241" s="5" t="e">
        <f>P_R[[#This Row],[32+]]-P_R[[#This Row],[33+]]</f>
        <v>#VALUE!</v>
      </c>
      <c r="BW241" s="5" t="e">
        <f>P_R[[#This Row],[33+]]-P_R[[#This Row],[34+]]</f>
        <v>#VALUE!</v>
      </c>
      <c r="BX241" s="5" t="e">
        <f>P_R[[#This Row],[34+]]-P_R[[#This Row],[35+]]</f>
        <v>#VALUE!</v>
      </c>
      <c r="BY241" s="5" t="e">
        <f>P_R[[#This Row],[35+]]-P_R[[#This Row],[36+]]</f>
        <v>#VALUE!</v>
      </c>
      <c r="BZ241" s="5" t="e">
        <f>P_R[[#This Row],[36+]]-P_R[[#This Row],[37+]]</f>
        <v>#VALUE!</v>
      </c>
      <c r="CA241" s="5" t="e">
        <f>P_R[[#This Row],[37+]]-P_R[[#This Row],[38+]]</f>
        <v>#VALUE!</v>
      </c>
      <c r="CB241" s="5" t="e">
        <f>P_R[[#This Row],[38+]]-P_R[[#This Row],[39+]]</f>
        <v>#VALUE!</v>
      </c>
      <c r="CC241" s="5" t="e">
        <f>P_R[[#This Row],[39+]]-P_R[[#This Row],[40+]]</f>
        <v>#VALUE!</v>
      </c>
      <c r="CD241" s="5" t="e">
        <f>P_R[[#This Row],[40+]]-P_R[[#This Row],[41+]]</f>
        <v>#VALUE!</v>
      </c>
      <c r="CE241" s="5" t="e">
        <f>P_R[[#This Row],[41+]]-P_R[[#This Row],[42+]]</f>
        <v>#VALUE!</v>
      </c>
      <c r="CF241" s="5" t="e">
        <f>P_R[[#This Row],[42+]]-P_R[[#This Row],[43+]]</f>
        <v>#VALUE!</v>
      </c>
      <c r="CG241" s="5" t="e">
        <f>P_R[[#This Row],[43+]]-P_R[[#This Row],[44+]]</f>
        <v>#VALUE!</v>
      </c>
      <c r="CH241" s="5" t="e">
        <f>P_R[[#This Row],[44+]]-P_R[[#This Row],[45+]]</f>
        <v>#VALUE!</v>
      </c>
      <c r="CI241" s="5" t="e">
        <f>P_R[[#This Row],[45+]]-P_R[[#This Row],[46+]]</f>
        <v>#VALUE!</v>
      </c>
      <c r="CJ241" s="5" t="e">
        <f>P_R[[#This Row],[46+]]-P_R[[#This Row],[47+]]</f>
        <v>#VALUE!</v>
      </c>
      <c r="CK241" s="5" t="e">
        <f>P_R[[#This Row],[47+]]-P_R[[#This Row],[48+]]</f>
        <v>#VALUE!</v>
      </c>
      <c r="CL241" s="5" t="e">
        <f>P_R[[#This Row],[48+]]-P_R[[#This Row],[49+]]</f>
        <v>#VALUE!</v>
      </c>
    </row>
    <row r="242" spans="50:90" x14ac:dyDescent="0.25">
      <c r="AX242" s="5" t="e">
        <f>P_R[[#This Row],[8+]]-P_R[[#This Row],[9+]]</f>
        <v>#VALUE!</v>
      </c>
      <c r="AY242" s="5" t="e">
        <f>P_R[[#This Row],[9+]]-P_R[[#This Row],[10+]]</f>
        <v>#VALUE!</v>
      </c>
      <c r="AZ242" s="5" t="e">
        <f>P_R[[#This Row],[10+]]-P_R[[#This Row],[11+]]</f>
        <v>#VALUE!</v>
      </c>
      <c r="BA242" s="5" t="e">
        <f>P_R[[#This Row],[11+]]-P_R[[#This Row],[12+]]</f>
        <v>#VALUE!</v>
      </c>
      <c r="BB242" s="5" t="e">
        <f>P_R[[#This Row],[12+]]-P_R[[#This Row],[13+]]</f>
        <v>#VALUE!</v>
      </c>
      <c r="BC242" s="5" t="e">
        <f>P_R[[#This Row],[13+]]-P_R[[#This Row],[14+]]</f>
        <v>#VALUE!</v>
      </c>
      <c r="BD242" s="5" t="e">
        <f>P_R[[#This Row],[14+]]-P_R[[#This Row],[15+]]</f>
        <v>#VALUE!</v>
      </c>
      <c r="BE242" s="5" t="e">
        <f>P_R[[#This Row],[15+]]-P_R[[#This Row],[16+]]</f>
        <v>#VALUE!</v>
      </c>
      <c r="BF242" s="5" t="e">
        <f>P_R[[#This Row],[16+]]-P_R[[#This Row],[17+]]</f>
        <v>#VALUE!</v>
      </c>
      <c r="BG242" s="5" t="e">
        <f>P_R[[#This Row],[17+]]-P_R[[#This Row],[18+]]</f>
        <v>#VALUE!</v>
      </c>
      <c r="BH242" s="5" t="e">
        <f>P_R[[#This Row],[18+]]-P_R[[#This Row],[19+]]</f>
        <v>#VALUE!</v>
      </c>
      <c r="BI242" s="5" t="e">
        <f>P_R[[#This Row],[19+]]-P_R[[#This Row],[20+]]</f>
        <v>#VALUE!</v>
      </c>
      <c r="BJ242" s="5" t="e">
        <f>P_R[[#This Row],[20+]]-P_R[[#This Row],[21+]]</f>
        <v>#VALUE!</v>
      </c>
      <c r="BK242" s="5" t="e">
        <f>P_R[[#This Row],[21+]]-P_R[[#This Row],[22+]]</f>
        <v>#VALUE!</v>
      </c>
      <c r="BL242" s="5" t="e">
        <f>P_R[[#This Row],[22+]]-P_R[[#This Row],[23+]]</f>
        <v>#VALUE!</v>
      </c>
      <c r="BM242" s="5" t="e">
        <f>P_R[[#This Row],[23+]]-P_R[[#This Row],[24+]]</f>
        <v>#VALUE!</v>
      </c>
      <c r="BN242" s="5" t="e">
        <f>P_R[[#This Row],[24+]]-P_R[[#This Row],[25+]]</f>
        <v>#VALUE!</v>
      </c>
      <c r="BO242" s="5" t="e">
        <f>P_R[[#This Row],[25+]]-P_R[[#This Row],[26+]]</f>
        <v>#VALUE!</v>
      </c>
      <c r="BP242" s="5" t="e">
        <f>P_R[[#This Row],[26+]]-P_R[[#This Row],[27+]]</f>
        <v>#VALUE!</v>
      </c>
      <c r="BQ242" s="5" t="e">
        <f>P_R[[#This Row],[27+]]-P_R[[#This Row],[28+]]</f>
        <v>#VALUE!</v>
      </c>
      <c r="BR242" s="5" t="e">
        <f>P_R[[#This Row],[28+]]-P_R[[#This Row],[29+]]</f>
        <v>#VALUE!</v>
      </c>
      <c r="BS242" s="5" t="e">
        <f>P_R[[#This Row],[29+]]-P_R[[#This Row],[30+]]</f>
        <v>#VALUE!</v>
      </c>
      <c r="BT242" s="5" t="e">
        <f>P_R[[#This Row],[30+]]-P_R[[#This Row],[31+]]</f>
        <v>#VALUE!</v>
      </c>
      <c r="BU242" s="5" t="e">
        <f>P_R[[#This Row],[31+]]-P_R[[#This Row],[32+]]</f>
        <v>#VALUE!</v>
      </c>
      <c r="BV242" s="5" t="e">
        <f>P_R[[#This Row],[32+]]-P_R[[#This Row],[33+]]</f>
        <v>#VALUE!</v>
      </c>
      <c r="BW242" s="5" t="e">
        <f>P_R[[#This Row],[33+]]-P_R[[#This Row],[34+]]</f>
        <v>#VALUE!</v>
      </c>
      <c r="BX242" s="5" t="e">
        <f>P_R[[#This Row],[34+]]-P_R[[#This Row],[35+]]</f>
        <v>#VALUE!</v>
      </c>
      <c r="BY242" s="5" t="e">
        <f>P_R[[#This Row],[35+]]-P_R[[#This Row],[36+]]</f>
        <v>#VALUE!</v>
      </c>
      <c r="BZ242" s="5" t="e">
        <f>P_R[[#This Row],[36+]]-P_R[[#This Row],[37+]]</f>
        <v>#VALUE!</v>
      </c>
      <c r="CA242" s="5" t="e">
        <f>P_R[[#This Row],[37+]]-P_R[[#This Row],[38+]]</f>
        <v>#VALUE!</v>
      </c>
      <c r="CB242" s="5" t="e">
        <f>P_R[[#This Row],[38+]]-P_R[[#This Row],[39+]]</f>
        <v>#VALUE!</v>
      </c>
      <c r="CC242" s="5" t="e">
        <f>P_R[[#This Row],[39+]]-P_R[[#This Row],[40+]]</f>
        <v>#VALUE!</v>
      </c>
      <c r="CD242" s="5" t="e">
        <f>P_R[[#This Row],[40+]]-P_R[[#This Row],[41+]]</f>
        <v>#VALUE!</v>
      </c>
      <c r="CE242" s="5" t="e">
        <f>P_R[[#This Row],[41+]]-P_R[[#This Row],[42+]]</f>
        <v>#VALUE!</v>
      </c>
      <c r="CF242" s="5" t="e">
        <f>P_R[[#This Row],[42+]]-P_R[[#This Row],[43+]]</f>
        <v>#VALUE!</v>
      </c>
      <c r="CG242" s="5" t="e">
        <f>P_R[[#This Row],[43+]]-P_R[[#This Row],[44+]]</f>
        <v>#VALUE!</v>
      </c>
      <c r="CH242" s="5" t="e">
        <f>P_R[[#This Row],[44+]]-P_R[[#This Row],[45+]]</f>
        <v>#VALUE!</v>
      </c>
      <c r="CI242" s="5" t="e">
        <f>P_R[[#This Row],[45+]]-P_R[[#This Row],[46+]]</f>
        <v>#VALUE!</v>
      </c>
      <c r="CJ242" s="5" t="e">
        <f>P_R[[#This Row],[46+]]-P_R[[#This Row],[47+]]</f>
        <v>#VALUE!</v>
      </c>
      <c r="CK242" s="5" t="e">
        <f>P_R[[#This Row],[47+]]-P_R[[#This Row],[48+]]</f>
        <v>#VALUE!</v>
      </c>
      <c r="CL242" s="5" t="e">
        <f>P_R[[#This Row],[48+]]-P_R[[#This Row],[49+]]</f>
        <v>#VALUE!</v>
      </c>
    </row>
    <row r="243" spans="50:90" x14ac:dyDescent="0.25">
      <c r="AX243" s="5" t="e">
        <f>P_R[[#This Row],[8+]]-P_R[[#This Row],[9+]]</f>
        <v>#VALUE!</v>
      </c>
      <c r="AY243" s="5" t="e">
        <f>P_R[[#This Row],[9+]]-P_R[[#This Row],[10+]]</f>
        <v>#VALUE!</v>
      </c>
      <c r="AZ243" s="5" t="e">
        <f>P_R[[#This Row],[10+]]-P_R[[#This Row],[11+]]</f>
        <v>#VALUE!</v>
      </c>
      <c r="BA243" s="5" t="e">
        <f>P_R[[#This Row],[11+]]-P_R[[#This Row],[12+]]</f>
        <v>#VALUE!</v>
      </c>
      <c r="BB243" s="5" t="e">
        <f>P_R[[#This Row],[12+]]-P_R[[#This Row],[13+]]</f>
        <v>#VALUE!</v>
      </c>
      <c r="BC243" s="5" t="e">
        <f>P_R[[#This Row],[13+]]-P_R[[#This Row],[14+]]</f>
        <v>#VALUE!</v>
      </c>
      <c r="BD243" s="5" t="e">
        <f>P_R[[#This Row],[14+]]-P_R[[#This Row],[15+]]</f>
        <v>#VALUE!</v>
      </c>
      <c r="BE243" s="5" t="e">
        <f>P_R[[#This Row],[15+]]-P_R[[#This Row],[16+]]</f>
        <v>#VALUE!</v>
      </c>
      <c r="BF243" s="5" t="e">
        <f>P_R[[#This Row],[16+]]-P_R[[#This Row],[17+]]</f>
        <v>#VALUE!</v>
      </c>
      <c r="BG243" s="5" t="e">
        <f>P_R[[#This Row],[17+]]-P_R[[#This Row],[18+]]</f>
        <v>#VALUE!</v>
      </c>
      <c r="BH243" s="5" t="e">
        <f>P_R[[#This Row],[18+]]-P_R[[#This Row],[19+]]</f>
        <v>#VALUE!</v>
      </c>
      <c r="BI243" s="5" t="e">
        <f>P_R[[#This Row],[19+]]-P_R[[#This Row],[20+]]</f>
        <v>#VALUE!</v>
      </c>
      <c r="BJ243" s="5" t="e">
        <f>P_R[[#This Row],[20+]]-P_R[[#This Row],[21+]]</f>
        <v>#VALUE!</v>
      </c>
      <c r="BK243" s="5" t="e">
        <f>P_R[[#This Row],[21+]]-P_R[[#This Row],[22+]]</f>
        <v>#VALUE!</v>
      </c>
      <c r="BL243" s="5" t="e">
        <f>P_R[[#This Row],[22+]]-P_R[[#This Row],[23+]]</f>
        <v>#VALUE!</v>
      </c>
      <c r="BM243" s="5" t="e">
        <f>P_R[[#This Row],[23+]]-P_R[[#This Row],[24+]]</f>
        <v>#VALUE!</v>
      </c>
      <c r="BN243" s="5" t="e">
        <f>P_R[[#This Row],[24+]]-P_R[[#This Row],[25+]]</f>
        <v>#VALUE!</v>
      </c>
      <c r="BO243" s="5" t="e">
        <f>P_R[[#This Row],[25+]]-P_R[[#This Row],[26+]]</f>
        <v>#VALUE!</v>
      </c>
      <c r="BP243" s="5" t="e">
        <f>P_R[[#This Row],[26+]]-P_R[[#This Row],[27+]]</f>
        <v>#VALUE!</v>
      </c>
      <c r="BQ243" s="5" t="e">
        <f>P_R[[#This Row],[27+]]-P_R[[#This Row],[28+]]</f>
        <v>#VALUE!</v>
      </c>
      <c r="BR243" s="5" t="e">
        <f>P_R[[#This Row],[28+]]-P_R[[#This Row],[29+]]</f>
        <v>#VALUE!</v>
      </c>
      <c r="BS243" s="5" t="e">
        <f>P_R[[#This Row],[29+]]-P_R[[#This Row],[30+]]</f>
        <v>#VALUE!</v>
      </c>
      <c r="BT243" s="5" t="e">
        <f>P_R[[#This Row],[30+]]-P_R[[#This Row],[31+]]</f>
        <v>#VALUE!</v>
      </c>
      <c r="BU243" s="5" t="e">
        <f>P_R[[#This Row],[31+]]-P_R[[#This Row],[32+]]</f>
        <v>#VALUE!</v>
      </c>
      <c r="BV243" s="5" t="e">
        <f>P_R[[#This Row],[32+]]-P_R[[#This Row],[33+]]</f>
        <v>#VALUE!</v>
      </c>
      <c r="BW243" s="5" t="e">
        <f>P_R[[#This Row],[33+]]-P_R[[#This Row],[34+]]</f>
        <v>#VALUE!</v>
      </c>
      <c r="BX243" s="5" t="e">
        <f>P_R[[#This Row],[34+]]-P_R[[#This Row],[35+]]</f>
        <v>#VALUE!</v>
      </c>
      <c r="BY243" s="5" t="e">
        <f>P_R[[#This Row],[35+]]-P_R[[#This Row],[36+]]</f>
        <v>#VALUE!</v>
      </c>
      <c r="BZ243" s="5" t="e">
        <f>P_R[[#This Row],[36+]]-P_R[[#This Row],[37+]]</f>
        <v>#VALUE!</v>
      </c>
      <c r="CA243" s="5" t="e">
        <f>P_R[[#This Row],[37+]]-P_R[[#This Row],[38+]]</f>
        <v>#VALUE!</v>
      </c>
      <c r="CB243" s="5" t="e">
        <f>P_R[[#This Row],[38+]]-P_R[[#This Row],[39+]]</f>
        <v>#VALUE!</v>
      </c>
      <c r="CC243" s="5" t="e">
        <f>P_R[[#This Row],[39+]]-P_R[[#This Row],[40+]]</f>
        <v>#VALUE!</v>
      </c>
      <c r="CD243" s="5" t="e">
        <f>P_R[[#This Row],[40+]]-P_R[[#This Row],[41+]]</f>
        <v>#VALUE!</v>
      </c>
      <c r="CE243" s="5" t="e">
        <f>P_R[[#This Row],[41+]]-P_R[[#This Row],[42+]]</f>
        <v>#VALUE!</v>
      </c>
      <c r="CF243" s="5" t="e">
        <f>P_R[[#This Row],[42+]]-P_R[[#This Row],[43+]]</f>
        <v>#VALUE!</v>
      </c>
      <c r="CG243" s="5" t="e">
        <f>P_R[[#This Row],[43+]]-P_R[[#This Row],[44+]]</f>
        <v>#VALUE!</v>
      </c>
      <c r="CH243" s="5" t="e">
        <f>P_R[[#This Row],[44+]]-P_R[[#This Row],[45+]]</f>
        <v>#VALUE!</v>
      </c>
      <c r="CI243" s="5" t="e">
        <f>P_R[[#This Row],[45+]]-P_R[[#This Row],[46+]]</f>
        <v>#VALUE!</v>
      </c>
      <c r="CJ243" s="5" t="e">
        <f>P_R[[#This Row],[46+]]-P_R[[#This Row],[47+]]</f>
        <v>#VALUE!</v>
      </c>
      <c r="CK243" s="5" t="e">
        <f>P_R[[#This Row],[47+]]-P_R[[#This Row],[48+]]</f>
        <v>#VALUE!</v>
      </c>
      <c r="CL243" s="5" t="e">
        <f>P_R[[#This Row],[48+]]-P_R[[#This Row],[49+]]</f>
        <v>#VALUE!</v>
      </c>
    </row>
    <row r="244" spans="50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50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50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50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50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50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50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50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50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50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50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50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50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225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06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3.140625" style="8" bestFit="1" customWidth="1"/>
    <col min="6" max="6" width="6.7109375" bestFit="1" customWidth="1"/>
    <col min="7" max="7" width="6.85546875" bestFit="1" customWidth="1"/>
    <col min="8" max="10" width="8.140625" bestFit="1" customWidth="1"/>
    <col min="11" max="28" width="7.140625" bestFit="1" customWidth="1"/>
    <col min="29" max="31" width="6.28515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9" t="str">
        <f>HYPERLINK("https://www.nba.com/stats/player/1630217/boxscores-traditional", "Desmond Bane")</f>
        <v>Desmond Bane</v>
      </c>
      <c r="F2">
        <v>13.2</v>
      </c>
      <c r="G2" s="4">
        <v>2.7130000000000001</v>
      </c>
      <c r="H2" s="3">
        <v>0.99873999999999996</v>
      </c>
      <c r="I2" s="3">
        <v>0.99597999999999998</v>
      </c>
      <c r="J2" s="3">
        <v>0.98899000000000004</v>
      </c>
      <c r="K2" s="3">
        <v>0.97257000000000005</v>
      </c>
      <c r="L2" s="3">
        <v>0.93942999999999999</v>
      </c>
      <c r="M2" s="3">
        <v>0.88100000000000001</v>
      </c>
      <c r="N2" s="3">
        <v>0.79103000000000001</v>
      </c>
      <c r="O2" s="3">
        <v>0.67003000000000001</v>
      </c>
      <c r="P2" s="3">
        <v>0.52790000000000004</v>
      </c>
      <c r="Q2" s="3">
        <v>0.38590999999999998</v>
      </c>
      <c r="R2" s="3">
        <v>0.25463000000000002</v>
      </c>
      <c r="S2" s="3">
        <v>0.15151000000000001</v>
      </c>
      <c r="T2" s="3">
        <v>8.0759999999999998E-2</v>
      </c>
      <c r="U2" s="3">
        <v>3.8359999999999998E-2</v>
      </c>
      <c r="V2" s="3">
        <v>1.618E-2</v>
      </c>
      <c r="W2" s="3">
        <v>6.0400000000000002E-3</v>
      </c>
      <c r="X2" s="3">
        <v>1.99E-3</v>
      </c>
      <c r="Y2" s="3">
        <v>5.9999999999999995E-4</v>
      </c>
      <c r="Z2" s="3">
        <v>1.4999999999999999E-4</v>
      </c>
      <c r="AA2" s="3">
        <v>3.0000000000000001E-5</v>
      </c>
      <c r="AB2" s="3">
        <v>0</v>
      </c>
      <c r="AC2" s="3">
        <v>0</v>
      </c>
      <c r="AD2" s="3">
        <v>0</v>
      </c>
      <c r="AE2" s="3">
        <v>0</v>
      </c>
      <c r="AF2" s="5">
        <f>A_R[[#This Row],[5+]]-A_R[[#This Row],[6+]]</f>
        <v>2.7599999999999847E-3</v>
      </c>
      <c r="AG2" s="5">
        <f>A_R[[#This Row],[6+]]-A_R[[#This Row],[7+]]</f>
        <v>6.9899999999999407E-3</v>
      </c>
      <c r="AH2" s="5">
        <f>A_R[[#This Row],[7+]]-A_R[[#This Row],[8+]]</f>
        <v>1.641999999999999E-2</v>
      </c>
      <c r="AI2" s="5">
        <f>A_R[[#This Row],[8+]]-A_R[[#This Row],[9+]]</f>
        <v>3.3140000000000058E-2</v>
      </c>
      <c r="AJ2" s="5">
        <f>A_R[[#This Row],[9+]]-A_R[[#This Row],[10+]]</f>
        <v>5.8429999999999982E-2</v>
      </c>
      <c r="AK2" s="5">
        <f>A_R[[#This Row],[10+]]-A_R[[#This Row],[11+]]</f>
        <v>8.9969999999999994E-2</v>
      </c>
      <c r="AL2" s="5">
        <f>A_R[[#This Row],[11+]]-A_R[[#This Row],[12+]]</f>
        <v>0.121</v>
      </c>
      <c r="AM2" s="5">
        <f>A_R[[#This Row],[12+]]-A_R[[#This Row],[13+]]</f>
        <v>0.14212999999999998</v>
      </c>
      <c r="AN2" s="5">
        <f>A_R[[#This Row],[13+]]-A_R[[#This Row],[14+]]</f>
        <v>0.14199000000000006</v>
      </c>
      <c r="AO2" s="5">
        <f>A_R[[#This Row],[14+]]-A_R[[#This Row],[15+]]</f>
        <v>0.13127999999999995</v>
      </c>
      <c r="AP2" s="5">
        <f>A_R[[#This Row],[15+]]-A_R[[#This Row],[16+]]</f>
        <v>0.10312000000000002</v>
      </c>
      <c r="AQ2" s="5">
        <f>A_R[[#This Row],[16+]]-A_R[[#This Row],[17+]]</f>
        <v>7.0750000000000007E-2</v>
      </c>
      <c r="AR2" s="5">
        <f>A_R[[#This Row],[17+]]-A_R[[#This Row],[18+]]</f>
        <v>4.24E-2</v>
      </c>
      <c r="AS2" s="5">
        <f>A_R[[#This Row],[18+]]-A_R[[#This Row],[19+]]</f>
        <v>2.2179999999999998E-2</v>
      </c>
      <c r="AT2" s="5">
        <f>A_R[[#This Row],[19+]]-A_R[[#This Row],[20+]]</f>
        <v>1.014E-2</v>
      </c>
      <c r="AU2" s="5">
        <f>A_R[[#This Row],[20+]]-A_R[[#This Row],[21+]]</f>
        <v>4.0499999999999998E-3</v>
      </c>
      <c r="AV2" s="5">
        <f>A_R[[#This Row],[21+]]-A_R[[#This Row],[22+]]</f>
        <v>1.3900000000000002E-3</v>
      </c>
      <c r="AW2" s="5">
        <f>A_R[[#This Row],[22+]]-A_R[[#This Row],[23+]]</f>
        <v>4.4999999999999999E-4</v>
      </c>
      <c r="AX2" s="5">
        <f>A_R[[#This Row],[23+]]-A_R[[#This Row],[24+]]</f>
        <v>1.1999999999999999E-4</v>
      </c>
      <c r="AY2" s="5">
        <f>A_R[[#This Row],[24+]]-A_R[[#This Row],[25+]]</f>
        <v>3.0000000000000001E-5</v>
      </c>
      <c r="AZ2" s="5">
        <f>A_R[[#This Row],[25+]]-A_R[[#This Row],[26+]]</f>
        <v>0</v>
      </c>
      <c r="BA2" s="5">
        <f>A_R[[#This Row],[26+]]-A_R[[#This Row],[27+]]</f>
        <v>0</v>
      </c>
      <c r="BB2" s="5">
        <f>A_R[[#This Row],[27+]]-A_R[[#This Row],[28+]]</f>
        <v>0</v>
      </c>
    </row>
    <row r="3" spans="1:54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9" t="str">
        <f>HYPERLINK("https://www.nba.com/stats/player/1629630/boxscores-traditional", "Ja Morant")</f>
        <v>Ja Morant</v>
      </c>
      <c r="F3">
        <v>11</v>
      </c>
      <c r="G3" s="4">
        <v>2.6080000000000001</v>
      </c>
      <c r="H3" s="3">
        <v>0.98928000000000005</v>
      </c>
      <c r="I3" s="3">
        <v>0.97257000000000005</v>
      </c>
      <c r="J3" s="3">
        <v>0.93698999999999999</v>
      </c>
      <c r="K3" s="3">
        <v>0.87492999999999999</v>
      </c>
      <c r="L3" s="3">
        <v>0.77934999999999999</v>
      </c>
      <c r="M3" s="3">
        <v>0.64802999999999999</v>
      </c>
      <c r="N3" s="3">
        <v>0.5</v>
      </c>
      <c r="O3" s="3">
        <v>0.35197000000000001</v>
      </c>
      <c r="P3" s="3">
        <v>0.22065000000000001</v>
      </c>
      <c r="Q3" s="3">
        <v>0.12506999999999999</v>
      </c>
      <c r="R3" s="3">
        <v>6.3009999999999997E-2</v>
      </c>
      <c r="S3" s="3">
        <v>2.743E-2</v>
      </c>
      <c r="T3" s="3">
        <v>1.072E-2</v>
      </c>
      <c r="U3" s="3">
        <v>3.6800000000000001E-3</v>
      </c>
      <c r="V3" s="3">
        <v>1.07E-3</v>
      </c>
      <c r="W3" s="3">
        <v>2.7999999999999998E-4</v>
      </c>
      <c r="X3" s="3">
        <v>6.0000000000000002E-5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5">
        <f>A_R[[#This Row],[5+]]-A_R[[#This Row],[6+]]</f>
        <v>1.6710000000000003E-2</v>
      </c>
      <c r="AG3" s="5">
        <f>A_R[[#This Row],[6+]]-A_R[[#This Row],[7+]]</f>
        <v>3.5580000000000056E-2</v>
      </c>
      <c r="AH3" s="5">
        <f>A_R[[#This Row],[7+]]-A_R[[#This Row],[8+]]</f>
        <v>6.2060000000000004E-2</v>
      </c>
      <c r="AI3" s="5">
        <f>A_R[[#This Row],[8+]]-A_R[[#This Row],[9+]]</f>
        <v>9.5579999999999998E-2</v>
      </c>
      <c r="AJ3" s="5">
        <f>A_R[[#This Row],[9+]]-A_R[[#This Row],[10+]]</f>
        <v>0.13131999999999999</v>
      </c>
      <c r="AK3" s="5">
        <f>A_R[[#This Row],[10+]]-A_R[[#This Row],[11+]]</f>
        <v>0.14802999999999999</v>
      </c>
      <c r="AL3" s="5">
        <f>A_R[[#This Row],[11+]]-A_R[[#This Row],[12+]]</f>
        <v>0.14802999999999999</v>
      </c>
      <c r="AM3" s="5">
        <f>A_R[[#This Row],[12+]]-A_R[[#This Row],[13+]]</f>
        <v>0.13131999999999999</v>
      </c>
      <c r="AN3" s="5">
        <f>A_R[[#This Row],[13+]]-A_R[[#This Row],[14+]]</f>
        <v>9.5580000000000026E-2</v>
      </c>
      <c r="AO3" s="5">
        <f>A_R[[#This Row],[14+]]-A_R[[#This Row],[15+]]</f>
        <v>6.205999999999999E-2</v>
      </c>
      <c r="AP3" s="5">
        <f>A_R[[#This Row],[15+]]-A_R[[#This Row],[16+]]</f>
        <v>3.5580000000000001E-2</v>
      </c>
      <c r="AQ3" s="5">
        <f>A_R[[#This Row],[16+]]-A_R[[#This Row],[17+]]</f>
        <v>1.6709999999999999E-2</v>
      </c>
      <c r="AR3" s="5">
        <f>A_R[[#This Row],[17+]]-A_R[[#This Row],[18+]]</f>
        <v>7.0400000000000003E-3</v>
      </c>
      <c r="AS3" s="5">
        <f>A_R[[#This Row],[18+]]-A_R[[#This Row],[19+]]</f>
        <v>2.6100000000000003E-3</v>
      </c>
      <c r="AT3" s="5">
        <f>A_R[[#This Row],[19+]]-A_R[[#This Row],[20+]]</f>
        <v>7.9000000000000001E-4</v>
      </c>
      <c r="AU3" s="5">
        <f>A_R[[#This Row],[20+]]-A_R[[#This Row],[21+]]</f>
        <v>2.1999999999999998E-4</v>
      </c>
      <c r="AV3" s="5">
        <f>A_R[[#This Row],[21+]]-A_R[[#This Row],[22+]]</f>
        <v>6.0000000000000002E-5</v>
      </c>
      <c r="AW3" s="5">
        <f>A_R[[#This Row],[22+]]-A_R[[#This Row],[23+]]</f>
        <v>0</v>
      </c>
      <c r="AX3" s="5">
        <f>A_R[[#This Row],[23+]]-A_R[[#This Row],[24+]]</f>
        <v>0</v>
      </c>
      <c r="AY3" s="5">
        <f>A_R[[#This Row],[24+]]-A_R[[#This Row],[25+]]</f>
        <v>0</v>
      </c>
      <c r="AZ3" s="5">
        <f>A_R[[#This Row],[25+]]-A_R[[#This Row],[26+]]</f>
        <v>0</v>
      </c>
      <c r="BA3" s="5">
        <f>A_R[[#This Row],[26+]]-A_R[[#This Row],[27+]]</f>
        <v>0</v>
      </c>
      <c r="BB3" s="5">
        <f>A_R[[#This Row],[27+]]-A_R[[#This Row],[28+]]</f>
        <v>0</v>
      </c>
    </row>
    <row r="4" spans="1:54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9" t="str">
        <f>HYPERLINK("https://www.nba.com/stats/player/1641744/boxscores-traditional", "Zach Edey")</f>
        <v>Zach Edey</v>
      </c>
      <c r="F4">
        <v>9.6</v>
      </c>
      <c r="G4" s="4">
        <v>5.7130000000000001</v>
      </c>
      <c r="H4" s="3">
        <v>0.79103000000000001</v>
      </c>
      <c r="I4" s="3">
        <v>0.73565000000000003</v>
      </c>
      <c r="J4" s="3">
        <v>0.67723999999999995</v>
      </c>
      <c r="K4" s="3">
        <v>0.61026000000000002</v>
      </c>
      <c r="L4" s="3">
        <v>0.54379999999999995</v>
      </c>
      <c r="M4" s="3">
        <v>0.47210000000000002</v>
      </c>
      <c r="N4" s="3">
        <v>0.40128999999999998</v>
      </c>
      <c r="O4" s="3">
        <v>0.33723999999999998</v>
      </c>
      <c r="P4" s="3">
        <v>0.27424999999999999</v>
      </c>
      <c r="Q4" s="3">
        <v>0.22065000000000001</v>
      </c>
      <c r="R4" s="3">
        <v>0.17105999999999999</v>
      </c>
      <c r="S4" s="3">
        <v>0.13136</v>
      </c>
      <c r="T4" s="3">
        <v>9.6799999999999997E-2</v>
      </c>
      <c r="U4" s="3">
        <v>7.0779999999999996E-2</v>
      </c>
      <c r="V4" s="3">
        <v>4.947E-2</v>
      </c>
      <c r="W4" s="3">
        <v>3.4380000000000001E-2</v>
      </c>
      <c r="X4" s="3">
        <v>2.2749999999999999E-2</v>
      </c>
      <c r="Y4" s="3">
        <v>1.4999999999999999E-2</v>
      </c>
      <c r="Z4" s="3">
        <v>9.3900000000000008E-3</v>
      </c>
      <c r="AA4" s="3">
        <v>5.8700000000000002E-3</v>
      </c>
      <c r="AB4" s="3">
        <v>3.47E-3</v>
      </c>
      <c r="AC4" s="3">
        <v>2.0500000000000002E-3</v>
      </c>
      <c r="AD4" s="3">
        <v>1.14E-3</v>
      </c>
      <c r="AE4" s="3">
        <v>6.4000000000000005E-4</v>
      </c>
      <c r="AF4" s="5">
        <f>A_R[[#This Row],[5+]]-A_R[[#This Row],[6+]]</f>
        <v>5.5379999999999985E-2</v>
      </c>
      <c r="AG4" s="5">
        <f>A_R[[#This Row],[6+]]-A_R[[#This Row],[7+]]</f>
        <v>5.8410000000000073E-2</v>
      </c>
      <c r="AH4" s="5">
        <f>A_R[[#This Row],[7+]]-A_R[[#This Row],[8+]]</f>
        <v>6.6979999999999928E-2</v>
      </c>
      <c r="AI4" s="5">
        <f>A_R[[#This Row],[8+]]-A_R[[#This Row],[9+]]</f>
        <v>6.6460000000000075E-2</v>
      </c>
      <c r="AJ4" s="5">
        <f>A_R[[#This Row],[9+]]-A_R[[#This Row],[10+]]</f>
        <v>7.169999999999993E-2</v>
      </c>
      <c r="AK4" s="5">
        <f>A_R[[#This Row],[10+]]-A_R[[#This Row],[11+]]</f>
        <v>7.081000000000004E-2</v>
      </c>
      <c r="AL4" s="5">
        <f>A_R[[#This Row],[11+]]-A_R[[#This Row],[12+]]</f>
        <v>6.4049999999999996E-2</v>
      </c>
      <c r="AM4" s="5">
        <f>A_R[[#This Row],[12+]]-A_R[[#This Row],[13+]]</f>
        <v>6.298999999999999E-2</v>
      </c>
      <c r="AN4" s="5">
        <f>A_R[[#This Row],[13+]]-A_R[[#This Row],[14+]]</f>
        <v>5.3599999999999981E-2</v>
      </c>
      <c r="AO4" s="5">
        <f>A_R[[#This Row],[14+]]-A_R[[#This Row],[15+]]</f>
        <v>4.9590000000000023E-2</v>
      </c>
      <c r="AP4" s="5">
        <f>A_R[[#This Row],[15+]]-A_R[[#This Row],[16+]]</f>
        <v>3.9699999999999985E-2</v>
      </c>
      <c r="AQ4" s="5">
        <f>A_R[[#This Row],[16+]]-A_R[[#This Row],[17+]]</f>
        <v>3.4560000000000007E-2</v>
      </c>
      <c r="AR4" s="5">
        <f>A_R[[#This Row],[17+]]-A_R[[#This Row],[18+]]</f>
        <v>2.6020000000000001E-2</v>
      </c>
      <c r="AS4" s="5">
        <f>A_R[[#This Row],[18+]]-A_R[[#This Row],[19+]]</f>
        <v>2.1309999999999996E-2</v>
      </c>
      <c r="AT4" s="5">
        <f>A_R[[#This Row],[19+]]-A_R[[#This Row],[20+]]</f>
        <v>1.5089999999999999E-2</v>
      </c>
      <c r="AU4" s="5">
        <f>A_R[[#This Row],[20+]]-A_R[[#This Row],[21+]]</f>
        <v>1.1630000000000001E-2</v>
      </c>
      <c r="AV4" s="5">
        <f>A_R[[#This Row],[21+]]-A_R[[#This Row],[22+]]</f>
        <v>7.7499999999999999E-3</v>
      </c>
      <c r="AW4" s="5">
        <f>A_R[[#This Row],[22+]]-A_R[[#This Row],[23+]]</f>
        <v>5.6099999999999987E-3</v>
      </c>
      <c r="AX4" s="5">
        <f>A_R[[#This Row],[23+]]-A_R[[#This Row],[24+]]</f>
        <v>3.5200000000000006E-3</v>
      </c>
      <c r="AY4" s="5">
        <f>A_R[[#This Row],[24+]]-A_R[[#This Row],[25+]]</f>
        <v>2.4000000000000002E-3</v>
      </c>
      <c r="AZ4" s="5">
        <f>A_R[[#This Row],[25+]]-A_R[[#This Row],[26+]]</f>
        <v>1.4199999999999998E-3</v>
      </c>
      <c r="BA4" s="5">
        <f>A_R[[#This Row],[26+]]-A_R[[#This Row],[27+]]</f>
        <v>9.1000000000000022E-4</v>
      </c>
      <c r="BB4" s="5">
        <f>A_R[[#This Row],[27+]]-A_R[[#This Row],[28+]]</f>
        <v>4.999999999999999E-4</v>
      </c>
    </row>
    <row r="5" spans="1:54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9" t="str">
        <f>HYPERLINK("https://www.nba.com/stats/player/1630583/boxscores-traditional", "Santi Aldama")</f>
        <v>Santi Aldama</v>
      </c>
      <c r="F5">
        <v>8.1999999999999993</v>
      </c>
      <c r="G5" s="4">
        <v>2.4</v>
      </c>
      <c r="H5" s="3">
        <v>0.90824000000000005</v>
      </c>
      <c r="I5" s="3">
        <v>0.82121</v>
      </c>
      <c r="J5" s="3">
        <v>0.69145999999999996</v>
      </c>
      <c r="K5" s="3">
        <v>0.53188000000000002</v>
      </c>
      <c r="L5" s="3">
        <v>0.37069999999999997</v>
      </c>
      <c r="M5" s="3">
        <v>0.22663</v>
      </c>
      <c r="N5" s="3">
        <v>0.121</v>
      </c>
      <c r="O5" s="3">
        <v>5.7049999999999997E-2</v>
      </c>
      <c r="P5" s="3">
        <v>2.2749999999999999E-2</v>
      </c>
      <c r="Q5" s="3">
        <v>7.7600000000000004E-3</v>
      </c>
      <c r="R5" s="3">
        <v>2.33E-3</v>
      </c>
      <c r="S5" s="3">
        <v>5.8E-4</v>
      </c>
      <c r="T5" s="3">
        <v>1.2E-4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8.7030000000000052E-2</v>
      </c>
      <c r="AG5" s="5">
        <f>A_R[[#This Row],[6+]]-A_R[[#This Row],[7+]]</f>
        <v>0.12975000000000003</v>
      </c>
      <c r="AH5" s="5">
        <f>A_R[[#This Row],[7+]]-A_R[[#This Row],[8+]]</f>
        <v>0.15957999999999994</v>
      </c>
      <c r="AI5" s="5">
        <f>A_R[[#This Row],[8+]]-A_R[[#This Row],[9+]]</f>
        <v>0.16118000000000005</v>
      </c>
      <c r="AJ5" s="5">
        <f>A_R[[#This Row],[9+]]-A_R[[#This Row],[10+]]</f>
        <v>0.14406999999999998</v>
      </c>
      <c r="AK5" s="5">
        <f>A_R[[#This Row],[10+]]-A_R[[#This Row],[11+]]</f>
        <v>0.10563</v>
      </c>
      <c r="AL5" s="5">
        <f>A_R[[#This Row],[11+]]-A_R[[#This Row],[12+]]</f>
        <v>6.3950000000000007E-2</v>
      </c>
      <c r="AM5" s="5">
        <f>A_R[[#This Row],[12+]]-A_R[[#This Row],[13+]]</f>
        <v>3.4299999999999997E-2</v>
      </c>
      <c r="AN5" s="5">
        <f>A_R[[#This Row],[13+]]-A_R[[#This Row],[14+]]</f>
        <v>1.499E-2</v>
      </c>
      <c r="AO5" s="5">
        <f>A_R[[#This Row],[14+]]-A_R[[#This Row],[15+]]</f>
        <v>5.4300000000000008E-3</v>
      </c>
      <c r="AP5" s="5">
        <f>A_R[[#This Row],[15+]]-A_R[[#This Row],[16+]]</f>
        <v>1.75E-3</v>
      </c>
      <c r="AQ5" s="5">
        <f>A_R[[#This Row],[16+]]-A_R[[#This Row],[17+]]</f>
        <v>4.6000000000000001E-4</v>
      </c>
      <c r="AR5" s="5">
        <f>A_R[[#This Row],[17+]]-A_R[[#This Row],[18+]]</f>
        <v>1.2E-4</v>
      </c>
      <c r="AS5" s="5">
        <f>A_R[[#This Row],[18+]]-A_R[[#This Row],[19+]]</f>
        <v>0</v>
      </c>
      <c r="AT5" s="5">
        <f>A_R[[#This Row],[19+]]-A_R[[#This Row],[20+]]</f>
        <v>0</v>
      </c>
      <c r="AU5" s="5">
        <f>A_R[[#This Row],[20+]]-A_R[[#This Row],[21+]]</f>
        <v>0</v>
      </c>
      <c r="AV5" s="5">
        <f>A_R[[#This Row],[21+]]-A_R[[#This Row],[22+]]</f>
        <v>0</v>
      </c>
      <c r="AW5" s="5">
        <f>A_R[[#This Row],[22+]]-A_R[[#This Row],[23+]]</f>
        <v>0</v>
      </c>
      <c r="AX5" s="5">
        <f>A_R[[#This Row],[23+]]-A_R[[#This Row],[24+]]</f>
        <v>0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x14ac:dyDescent="0.25">
      <c r="A6" s="10">
        <v>22400788</v>
      </c>
      <c r="B6" t="s">
        <v>219</v>
      </c>
      <c r="C6" t="s">
        <v>218</v>
      </c>
      <c r="D6" s="11">
        <v>0.79166666666666663</v>
      </c>
      <c r="E6" s="9" t="str">
        <f>HYPERLINK("https://www.nba.com/stats/player/1630169/boxscores-traditional", "Tyrese Haliburton")</f>
        <v>Tyrese Haliburton</v>
      </c>
      <c r="F6">
        <v>10.4</v>
      </c>
      <c r="G6" s="4">
        <v>1.744</v>
      </c>
      <c r="H6" s="3">
        <v>0.99902999999999997</v>
      </c>
      <c r="I6" s="3">
        <v>0.99412999999999996</v>
      </c>
      <c r="J6" s="3">
        <v>0.97441</v>
      </c>
      <c r="K6" s="3">
        <v>0.91620999999999997</v>
      </c>
      <c r="L6" s="3">
        <v>0.78813999999999995</v>
      </c>
      <c r="M6" s="3">
        <v>0.59094999999999998</v>
      </c>
      <c r="N6" s="3">
        <v>0.36692999999999998</v>
      </c>
      <c r="O6" s="3">
        <v>0.17879</v>
      </c>
      <c r="P6" s="3">
        <v>6.8110000000000004E-2</v>
      </c>
      <c r="Q6" s="3">
        <v>1.9699999999999999E-2</v>
      </c>
      <c r="R6" s="3">
        <v>4.15E-3</v>
      </c>
      <c r="S6" s="3">
        <v>6.6E-4</v>
      </c>
      <c r="T6" s="3">
        <v>8.0000000000000007E-5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5">
        <f>A_R[[#This Row],[5+]]-A_R[[#This Row],[6+]]</f>
        <v>4.9000000000000155E-3</v>
      </c>
      <c r="AG6" s="5">
        <f>A_R[[#This Row],[6+]]-A_R[[#This Row],[7+]]</f>
        <v>1.971999999999996E-2</v>
      </c>
      <c r="AH6" s="5">
        <f>A_R[[#This Row],[7+]]-A_R[[#This Row],[8+]]</f>
        <v>5.8200000000000029E-2</v>
      </c>
      <c r="AI6" s="5">
        <f>A_R[[#This Row],[8+]]-A_R[[#This Row],[9+]]</f>
        <v>0.12807000000000002</v>
      </c>
      <c r="AJ6" s="5">
        <f>A_R[[#This Row],[9+]]-A_R[[#This Row],[10+]]</f>
        <v>0.19718999999999998</v>
      </c>
      <c r="AK6" s="5">
        <f>A_R[[#This Row],[10+]]-A_R[[#This Row],[11+]]</f>
        <v>0.22402</v>
      </c>
      <c r="AL6" s="5">
        <f>A_R[[#This Row],[11+]]-A_R[[#This Row],[12+]]</f>
        <v>0.18813999999999997</v>
      </c>
      <c r="AM6" s="5">
        <f>A_R[[#This Row],[12+]]-A_R[[#This Row],[13+]]</f>
        <v>0.11068</v>
      </c>
      <c r="AN6" s="5">
        <f>A_R[[#This Row],[13+]]-A_R[[#This Row],[14+]]</f>
        <v>4.8410000000000009E-2</v>
      </c>
      <c r="AO6" s="5">
        <f>A_R[[#This Row],[14+]]-A_R[[#This Row],[15+]]</f>
        <v>1.5549999999999998E-2</v>
      </c>
      <c r="AP6" s="5">
        <f>A_R[[#This Row],[15+]]-A_R[[#This Row],[16+]]</f>
        <v>3.49E-3</v>
      </c>
      <c r="AQ6" s="5">
        <f>A_R[[#This Row],[16+]]-A_R[[#This Row],[17+]]</f>
        <v>5.8E-4</v>
      </c>
      <c r="AR6" s="5">
        <f>A_R[[#This Row],[17+]]-A_R[[#This Row],[18+]]</f>
        <v>8.0000000000000007E-5</v>
      </c>
      <c r="AS6" s="5">
        <f>A_R[[#This Row],[18+]]-A_R[[#This Row],[19+]]</f>
        <v>0</v>
      </c>
      <c r="AT6" s="5">
        <f>A_R[[#This Row],[19+]]-A_R[[#This Row],[20+]]</f>
        <v>0</v>
      </c>
      <c r="AU6" s="5">
        <f>A_R[[#This Row],[20+]]-A_R[[#This Row],[21+]]</f>
        <v>0</v>
      </c>
      <c r="AV6" s="5">
        <f>A_R[[#This Row],[21+]]-A_R[[#This Row],[22+]]</f>
        <v>0</v>
      </c>
      <c r="AW6" s="5">
        <f>A_R[[#This Row],[22+]]-A_R[[#This Row],[23+]]</f>
        <v>0</v>
      </c>
      <c r="AX6" s="5">
        <f>A_R[[#This Row],[23+]]-A_R[[#This Row],[24+]]</f>
        <v>0</v>
      </c>
      <c r="AY6" s="5">
        <f>A_R[[#This Row],[24+]]-A_R[[#This Row],[25+]]</f>
        <v>0</v>
      </c>
      <c r="AZ6" s="5">
        <f>A_R[[#This Row],[25+]]-A_R[[#This Row],[26+]]</f>
        <v>0</v>
      </c>
      <c r="BA6" s="5">
        <f>A_R[[#This Row],[26+]]-A_R[[#This Row],[27+]]</f>
        <v>0</v>
      </c>
      <c r="BB6" s="5">
        <f>A_R[[#This Row],[27+]]-A_R[[#This Row],[28+]]</f>
        <v>0</v>
      </c>
    </row>
    <row r="7" spans="1:54" x14ac:dyDescent="0.25">
      <c r="A7" s="10">
        <v>22400788</v>
      </c>
      <c r="B7" t="s">
        <v>219</v>
      </c>
      <c r="C7" t="s">
        <v>218</v>
      </c>
      <c r="D7" s="11">
        <v>0.79166666666666663</v>
      </c>
      <c r="E7" s="9" t="str">
        <f>HYPERLINK("https://www.nba.com/stats/player/1628418/boxscores-traditional", "Thomas Bryant")</f>
        <v>Thomas Bryant</v>
      </c>
      <c r="F7">
        <v>12</v>
      </c>
      <c r="G7" s="4">
        <v>3.742</v>
      </c>
      <c r="H7" s="3">
        <v>0.96926000000000001</v>
      </c>
      <c r="I7" s="3">
        <v>0.94520000000000004</v>
      </c>
      <c r="J7" s="3">
        <v>0.90988000000000002</v>
      </c>
      <c r="K7" s="3">
        <v>0.85768999999999995</v>
      </c>
      <c r="L7" s="3">
        <v>0.78813999999999995</v>
      </c>
      <c r="M7" s="3">
        <v>0.70194000000000001</v>
      </c>
      <c r="N7" s="3">
        <v>0.60641999999999996</v>
      </c>
      <c r="O7" s="3">
        <v>0.5</v>
      </c>
      <c r="P7" s="3">
        <v>0.39357999999999999</v>
      </c>
      <c r="Q7" s="3">
        <v>0.29805999999999999</v>
      </c>
      <c r="R7" s="3">
        <v>0.21185999999999999</v>
      </c>
      <c r="S7" s="3">
        <v>0.14230999999999999</v>
      </c>
      <c r="T7" s="3">
        <v>9.0120000000000006E-2</v>
      </c>
      <c r="U7" s="3">
        <v>5.4800000000000001E-2</v>
      </c>
      <c r="V7" s="3">
        <v>3.074E-2</v>
      </c>
      <c r="W7" s="3">
        <v>1.618E-2</v>
      </c>
      <c r="X7" s="3">
        <v>7.9799999999999992E-3</v>
      </c>
      <c r="Y7" s="3">
        <v>3.79E-3</v>
      </c>
      <c r="Z7" s="3">
        <v>1.64E-3</v>
      </c>
      <c r="AA7" s="3">
        <v>6.6E-4</v>
      </c>
      <c r="AB7" s="3">
        <v>2.5999999999999998E-4</v>
      </c>
      <c r="AC7" s="3">
        <v>9.0000000000000006E-5</v>
      </c>
      <c r="AD7" s="3">
        <v>0</v>
      </c>
      <c r="AE7" s="3">
        <v>0</v>
      </c>
      <c r="AF7" s="5">
        <f>A_R[[#This Row],[5+]]-A_R[[#This Row],[6+]]</f>
        <v>2.405999999999997E-2</v>
      </c>
      <c r="AG7" s="5">
        <f>A_R[[#This Row],[6+]]-A_R[[#This Row],[7+]]</f>
        <v>3.5320000000000018E-2</v>
      </c>
      <c r="AH7" s="5">
        <f>A_R[[#This Row],[7+]]-A_R[[#This Row],[8+]]</f>
        <v>5.219000000000007E-2</v>
      </c>
      <c r="AI7" s="5">
        <f>A_R[[#This Row],[8+]]-A_R[[#This Row],[9+]]</f>
        <v>6.9550000000000001E-2</v>
      </c>
      <c r="AJ7" s="5">
        <f>A_R[[#This Row],[9+]]-A_R[[#This Row],[10+]]</f>
        <v>8.6199999999999943E-2</v>
      </c>
      <c r="AK7" s="5">
        <f>A_R[[#This Row],[10+]]-A_R[[#This Row],[11+]]</f>
        <v>9.5520000000000049E-2</v>
      </c>
      <c r="AL7" s="5">
        <f>A_R[[#This Row],[11+]]-A_R[[#This Row],[12+]]</f>
        <v>0.10641999999999996</v>
      </c>
      <c r="AM7" s="5">
        <f>A_R[[#This Row],[12+]]-A_R[[#This Row],[13+]]</f>
        <v>0.10642000000000001</v>
      </c>
      <c r="AN7" s="5">
        <f>A_R[[#This Row],[13+]]-A_R[[#This Row],[14+]]</f>
        <v>9.5519999999999994E-2</v>
      </c>
      <c r="AO7" s="5">
        <f>A_R[[#This Row],[14+]]-A_R[[#This Row],[15+]]</f>
        <v>8.6199999999999999E-2</v>
      </c>
      <c r="AP7" s="5">
        <f>A_R[[#This Row],[15+]]-A_R[[#This Row],[16+]]</f>
        <v>6.9550000000000001E-2</v>
      </c>
      <c r="AQ7" s="5">
        <f>A_R[[#This Row],[16+]]-A_R[[#This Row],[17+]]</f>
        <v>5.2189999999999986E-2</v>
      </c>
      <c r="AR7" s="5">
        <f>A_R[[#This Row],[17+]]-A_R[[#This Row],[18+]]</f>
        <v>3.5320000000000004E-2</v>
      </c>
      <c r="AS7" s="5">
        <f>A_R[[#This Row],[18+]]-A_R[[#This Row],[19+]]</f>
        <v>2.4060000000000002E-2</v>
      </c>
      <c r="AT7" s="5">
        <f>A_R[[#This Row],[19+]]-A_R[[#This Row],[20+]]</f>
        <v>1.456E-2</v>
      </c>
      <c r="AU7" s="5">
        <f>A_R[[#This Row],[20+]]-A_R[[#This Row],[21+]]</f>
        <v>8.2000000000000007E-3</v>
      </c>
      <c r="AV7" s="5">
        <f>A_R[[#This Row],[21+]]-A_R[[#This Row],[22+]]</f>
        <v>4.1899999999999993E-3</v>
      </c>
      <c r="AW7" s="5">
        <f>A_R[[#This Row],[22+]]-A_R[[#This Row],[23+]]</f>
        <v>2.15E-3</v>
      </c>
      <c r="AX7" s="5">
        <f>A_R[[#This Row],[23+]]-A_R[[#This Row],[24+]]</f>
        <v>9.7999999999999997E-4</v>
      </c>
      <c r="AY7" s="5">
        <f>A_R[[#This Row],[24+]]-A_R[[#This Row],[25+]]</f>
        <v>4.0000000000000002E-4</v>
      </c>
      <c r="AZ7" s="5">
        <f>A_R[[#This Row],[25+]]-A_R[[#This Row],[26+]]</f>
        <v>1.6999999999999996E-4</v>
      </c>
      <c r="BA7" s="5">
        <f>A_R[[#This Row],[26+]]-A_R[[#This Row],[27+]]</f>
        <v>9.0000000000000006E-5</v>
      </c>
      <c r="BB7" s="5">
        <f>A_R[[#This Row],[27+]]-A_R[[#This Row],[28+]]</f>
        <v>0</v>
      </c>
    </row>
    <row r="8" spans="1:54" x14ac:dyDescent="0.25">
      <c r="A8" s="10">
        <v>22400788</v>
      </c>
      <c r="B8" t="s">
        <v>219</v>
      </c>
      <c r="C8" t="s">
        <v>218</v>
      </c>
      <c r="D8" s="11">
        <v>0.79166666666666663</v>
      </c>
      <c r="E8" s="9" t="str">
        <f>HYPERLINK("https://www.nba.com/stats/player/1627783/boxscores-traditional", "Pascal Siakam")</f>
        <v>Pascal Siakam</v>
      </c>
      <c r="F8">
        <v>9.1999999999999993</v>
      </c>
      <c r="G8" s="4">
        <v>2.4820000000000002</v>
      </c>
      <c r="H8" s="3">
        <v>0.95448999999999995</v>
      </c>
      <c r="I8" s="3">
        <v>0.90146999999999999</v>
      </c>
      <c r="J8" s="3">
        <v>0.81327000000000005</v>
      </c>
      <c r="K8" s="3">
        <v>0.68439000000000005</v>
      </c>
      <c r="L8" s="3">
        <v>0.53188000000000002</v>
      </c>
      <c r="M8" s="3">
        <v>0.37447999999999998</v>
      </c>
      <c r="N8" s="3">
        <v>0.23269999999999999</v>
      </c>
      <c r="O8" s="3">
        <v>0.12923999999999999</v>
      </c>
      <c r="P8" s="3">
        <v>6.3009999999999997E-2</v>
      </c>
      <c r="Q8" s="3">
        <v>2.6800000000000001E-2</v>
      </c>
      <c r="R8" s="3">
        <v>9.6399999999999993E-3</v>
      </c>
      <c r="S8" s="3">
        <v>3.0699999999999998E-3</v>
      </c>
      <c r="T8" s="3">
        <v>8.4000000000000003E-4</v>
      </c>
      <c r="U8" s="3">
        <v>1.9000000000000001E-4</v>
      </c>
      <c r="V8" s="3">
        <v>4.0000000000000003E-5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5">
        <f>A_R[[#This Row],[5+]]-A_R[[#This Row],[6+]]</f>
        <v>5.3019999999999956E-2</v>
      </c>
      <c r="AG8" s="5">
        <f>A_R[[#This Row],[6+]]-A_R[[#This Row],[7+]]</f>
        <v>8.8199999999999945E-2</v>
      </c>
      <c r="AH8" s="5">
        <f>A_R[[#This Row],[7+]]-A_R[[#This Row],[8+]]</f>
        <v>0.12887999999999999</v>
      </c>
      <c r="AI8" s="5">
        <f>A_R[[#This Row],[8+]]-A_R[[#This Row],[9+]]</f>
        <v>0.15251000000000003</v>
      </c>
      <c r="AJ8" s="5">
        <f>A_R[[#This Row],[9+]]-A_R[[#This Row],[10+]]</f>
        <v>0.15740000000000004</v>
      </c>
      <c r="AK8" s="5">
        <f>A_R[[#This Row],[10+]]-A_R[[#This Row],[11+]]</f>
        <v>0.14177999999999999</v>
      </c>
      <c r="AL8" s="5">
        <f>A_R[[#This Row],[11+]]-A_R[[#This Row],[12+]]</f>
        <v>0.10346</v>
      </c>
      <c r="AM8" s="5">
        <f>A_R[[#This Row],[12+]]-A_R[[#This Row],[13+]]</f>
        <v>6.6229999999999997E-2</v>
      </c>
      <c r="AN8" s="5">
        <f>A_R[[#This Row],[13+]]-A_R[[#This Row],[14+]]</f>
        <v>3.6209999999999992E-2</v>
      </c>
      <c r="AO8" s="5">
        <f>A_R[[#This Row],[14+]]-A_R[[#This Row],[15+]]</f>
        <v>1.7160000000000002E-2</v>
      </c>
      <c r="AP8" s="5">
        <f>A_R[[#This Row],[15+]]-A_R[[#This Row],[16+]]</f>
        <v>6.5699999999999995E-3</v>
      </c>
      <c r="AQ8" s="5">
        <f>A_R[[#This Row],[16+]]-A_R[[#This Row],[17+]]</f>
        <v>2.2299999999999998E-3</v>
      </c>
      <c r="AR8" s="5">
        <f>A_R[[#This Row],[17+]]-A_R[[#This Row],[18+]]</f>
        <v>6.4999999999999997E-4</v>
      </c>
      <c r="AS8" s="5">
        <f>A_R[[#This Row],[18+]]-A_R[[#This Row],[19+]]</f>
        <v>1.5000000000000001E-4</v>
      </c>
      <c r="AT8" s="5">
        <f>A_R[[#This Row],[19+]]-A_R[[#This Row],[20+]]</f>
        <v>4.0000000000000003E-5</v>
      </c>
      <c r="AU8" s="5">
        <f>A_R[[#This Row],[20+]]-A_R[[#This Row],[21+]]</f>
        <v>0</v>
      </c>
      <c r="AV8" s="5">
        <f>A_R[[#This Row],[21+]]-A_R[[#This Row],[22+]]</f>
        <v>0</v>
      </c>
      <c r="AW8" s="5">
        <f>A_R[[#This Row],[22+]]-A_R[[#This Row],[23+]]</f>
        <v>0</v>
      </c>
      <c r="AX8" s="5">
        <f>A_R[[#This Row],[23+]]-A_R[[#This Row],[24+]]</f>
        <v>0</v>
      </c>
      <c r="AY8" s="5">
        <f>A_R[[#This Row],[24+]]-A_R[[#This Row],[25+]]</f>
        <v>0</v>
      </c>
      <c r="AZ8" s="5">
        <f>A_R[[#This Row],[25+]]-A_R[[#This Row],[26+]]</f>
        <v>0</v>
      </c>
      <c r="BA8" s="5">
        <f>A_R[[#This Row],[26+]]-A_R[[#This Row],[27+]]</f>
        <v>0</v>
      </c>
      <c r="BB8" s="5">
        <f>A_R[[#This Row],[27+]]-A_R[[#This Row],[28+]]</f>
        <v>0</v>
      </c>
    </row>
    <row r="9" spans="1:54" x14ac:dyDescent="0.25">
      <c r="A9" s="10">
        <v>22400788</v>
      </c>
      <c r="B9" t="s">
        <v>219</v>
      </c>
      <c r="C9" t="s">
        <v>218</v>
      </c>
      <c r="D9" s="11">
        <v>0.79166666666666663</v>
      </c>
      <c r="E9" s="9" t="str">
        <f>HYPERLINK("https://www.nba.com/stats/player/1630543/boxscores-traditional", "Isaiah Jackson")</f>
        <v>Isaiah Jackson</v>
      </c>
      <c r="F9">
        <v>8</v>
      </c>
      <c r="G9" s="4">
        <v>2.2359999999999998</v>
      </c>
      <c r="H9" s="3">
        <v>0.90988000000000002</v>
      </c>
      <c r="I9" s="3">
        <v>0.81327000000000005</v>
      </c>
      <c r="J9" s="3">
        <v>0.67364000000000002</v>
      </c>
      <c r="K9" s="3">
        <v>0.5</v>
      </c>
      <c r="L9" s="3">
        <v>0.32635999999999998</v>
      </c>
      <c r="M9" s="3">
        <v>0.18673000000000001</v>
      </c>
      <c r="N9" s="3">
        <v>9.0120000000000006E-2</v>
      </c>
      <c r="O9" s="3">
        <v>3.6729999999999999E-2</v>
      </c>
      <c r="P9" s="3">
        <v>1.255E-2</v>
      </c>
      <c r="Q9" s="3">
        <v>3.6800000000000001E-3</v>
      </c>
      <c r="R9" s="3">
        <v>8.7000000000000001E-4</v>
      </c>
      <c r="S9" s="3">
        <v>1.7000000000000001E-4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5">
        <f>A_R[[#This Row],[5+]]-A_R[[#This Row],[6+]]</f>
        <v>9.6609999999999974E-2</v>
      </c>
      <c r="AG9" s="5">
        <f>A_R[[#This Row],[6+]]-A_R[[#This Row],[7+]]</f>
        <v>0.13963000000000003</v>
      </c>
      <c r="AH9" s="5">
        <f>A_R[[#This Row],[7+]]-A_R[[#This Row],[8+]]</f>
        <v>0.17364000000000002</v>
      </c>
      <c r="AI9" s="5">
        <f>A_R[[#This Row],[8+]]-A_R[[#This Row],[9+]]</f>
        <v>0.17364000000000002</v>
      </c>
      <c r="AJ9" s="5">
        <f>A_R[[#This Row],[9+]]-A_R[[#This Row],[10+]]</f>
        <v>0.13962999999999998</v>
      </c>
      <c r="AK9" s="5">
        <f>A_R[[#This Row],[10+]]-A_R[[#This Row],[11+]]</f>
        <v>9.6610000000000001E-2</v>
      </c>
      <c r="AL9" s="5">
        <f>A_R[[#This Row],[11+]]-A_R[[#This Row],[12+]]</f>
        <v>5.3390000000000007E-2</v>
      </c>
      <c r="AM9" s="5">
        <f>A_R[[#This Row],[12+]]-A_R[[#This Row],[13+]]</f>
        <v>2.418E-2</v>
      </c>
      <c r="AN9" s="5">
        <f>A_R[[#This Row],[13+]]-A_R[[#This Row],[14+]]</f>
        <v>8.8699999999999994E-3</v>
      </c>
      <c r="AO9" s="5">
        <f>A_R[[#This Row],[14+]]-A_R[[#This Row],[15+]]</f>
        <v>2.81E-3</v>
      </c>
      <c r="AP9" s="5">
        <f>A_R[[#This Row],[15+]]-A_R[[#This Row],[16+]]</f>
        <v>6.9999999999999999E-4</v>
      </c>
      <c r="AQ9" s="5">
        <f>A_R[[#This Row],[16+]]-A_R[[#This Row],[17+]]</f>
        <v>1.7000000000000001E-4</v>
      </c>
      <c r="AR9" s="5">
        <f>A_R[[#This Row],[17+]]-A_R[[#This Row],[18+]]</f>
        <v>0</v>
      </c>
      <c r="AS9" s="5">
        <f>A_R[[#This Row],[18+]]-A_R[[#This Row],[19+]]</f>
        <v>0</v>
      </c>
      <c r="AT9" s="5">
        <f>A_R[[#This Row],[19+]]-A_R[[#This Row],[20+]]</f>
        <v>0</v>
      </c>
      <c r="AU9" s="5">
        <f>A_R[[#This Row],[20+]]-A_R[[#This Row],[21+]]</f>
        <v>0</v>
      </c>
      <c r="AV9" s="5">
        <f>A_R[[#This Row],[21+]]-A_R[[#This Row],[22+]]</f>
        <v>0</v>
      </c>
      <c r="AW9" s="5">
        <f>A_R[[#This Row],[22+]]-A_R[[#This Row],[23+]]</f>
        <v>0</v>
      </c>
      <c r="AX9" s="5">
        <f>A_R[[#This Row],[23+]]-A_R[[#This Row],[24+]]</f>
        <v>0</v>
      </c>
      <c r="AY9" s="5">
        <f>A_R[[#This Row],[24+]]-A_R[[#This Row],[25+]]</f>
        <v>0</v>
      </c>
      <c r="AZ9" s="5">
        <f>A_R[[#This Row],[25+]]-A_R[[#This Row],[26+]]</f>
        <v>0</v>
      </c>
      <c r="BA9" s="5">
        <f>A_R[[#This Row],[26+]]-A_R[[#This Row],[27+]]</f>
        <v>0</v>
      </c>
      <c r="BB9" s="5">
        <f>A_R[[#This Row],[27+]]-A_R[[#This Row],[28+]]</f>
        <v>0</v>
      </c>
    </row>
    <row r="10" spans="1:54" x14ac:dyDescent="0.25">
      <c r="A10" s="10">
        <v>22400788</v>
      </c>
      <c r="B10" t="s">
        <v>219</v>
      </c>
      <c r="C10" t="s">
        <v>218</v>
      </c>
      <c r="D10" s="11">
        <v>0.79166666666666663</v>
      </c>
      <c r="E10" s="9" t="str">
        <f>HYPERLINK("https://www.nba.com/stats/player/1631097/boxscores-traditional", "Bennedict Mathurin")</f>
        <v>Bennedict Mathurin</v>
      </c>
      <c r="F10">
        <v>8</v>
      </c>
      <c r="G10" s="4">
        <v>1.7890000000000001</v>
      </c>
      <c r="H10" s="3">
        <v>0.95352000000000003</v>
      </c>
      <c r="I10" s="3">
        <v>0.86863999999999997</v>
      </c>
      <c r="J10" s="3">
        <v>0.71226</v>
      </c>
      <c r="K10" s="3">
        <v>0.5</v>
      </c>
      <c r="L10" s="3">
        <v>0.28774</v>
      </c>
      <c r="M10" s="3">
        <v>0.13136</v>
      </c>
      <c r="N10" s="3">
        <v>4.648E-2</v>
      </c>
      <c r="O10" s="3">
        <v>1.255E-2</v>
      </c>
      <c r="P10" s="3">
        <v>2.64E-3</v>
      </c>
      <c r="Q10" s="3">
        <v>4.0000000000000002E-4</v>
      </c>
      <c r="R10" s="3">
        <v>5.0000000000000002E-5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5">
        <f>A_R[[#This Row],[5+]]-A_R[[#This Row],[6+]]</f>
        <v>8.4880000000000067E-2</v>
      </c>
      <c r="AG10" s="5">
        <f>A_R[[#This Row],[6+]]-A_R[[#This Row],[7+]]</f>
        <v>0.15637999999999996</v>
      </c>
      <c r="AH10" s="5">
        <f>A_R[[#This Row],[7+]]-A_R[[#This Row],[8+]]</f>
        <v>0.21226</v>
      </c>
      <c r="AI10" s="5">
        <f>A_R[[#This Row],[8+]]-A_R[[#This Row],[9+]]</f>
        <v>0.21226</v>
      </c>
      <c r="AJ10" s="5">
        <f>A_R[[#This Row],[9+]]-A_R[[#This Row],[10+]]</f>
        <v>0.15637999999999999</v>
      </c>
      <c r="AK10" s="5">
        <f>A_R[[#This Row],[10+]]-A_R[[#This Row],[11+]]</f>
        <v>8.4880000000000011E-2</v>
      </c>
      <c r="AL10" s="5">
        <f>A_R[[#This Row],[11+]]-A_R[[#This Row],[12+]]</f>
        <v>3.3930000000000002E-2</v>
      </c>
      <c r="AM10" s="5">
        <f>A_R[[#This Row],[12+]]-A_R[[#This Row],[13+]]</f>
        <v>9.9100000000000004E-3</v>
      </c>
      <c r="AN10" s="5">
        <f>A_R[[#This Row],[13+]]-A_R[[#This Row],[14+]]</f>
        <v>2.2399999999999998E-3</v>
      </c>
      <c r="AO10" s="5">
        <f>A_R[[#This Row],[14+]]-A_R[[#This Row],[15+]]</f>
        <v>3.5E-4</v>
      </c>
      <c r="AP10" s="5">
        <f>A_R[[#This Row],[15+]]-A_R[[#This Row],[16+]]</f>
        <v>5.0000000000000002E-5</v>
      </c>
      <c r="AQ10" s="5">
        <f>A_R[[#This Row],[16+]]-A_R[[#This Row],[17+]]</f>
        <v>0</v>
      </c>
      <c r="AR10" s="5">
        <f>A_R[[#This Row],[17+]]-A_R[[#This Row],[18+]]</f>
        <v>0</v>
      </c>
      <c r="AS10" s="5">
        <f>A_R[[#This Row],[18+]]-A_R[[#This Row],[19+]]</f>
        <v>0</v>
      </c>
      <c r="AT10" s="5">
        <f>A_R[[#This Row],[19+]]-A_R[[#This Row],[20+]]</f>
        <v>0</v>
      </c>
      <c r="AU10" s="5">
        <f>A_R[[#This Row],[20+]]-A_R[[#This Row],[21+]]</f>
        <v>0</v>
      </c>
      <c r="AV10" s="5">
        <f>A_R[[#This Row],[21+]]-A_R[[#This Row],[22+]]</f>
        <v>0</v>
      </c>
      <c r="AW10" s="5">
        <f>A_R[[#This Row],[22+]]-A_R[[#This Row],[23+]]</f>
        <v>0</v>
      </c>
      <c r="AX10" s="5">
        <f>A_R[[#This Row],[23+]]-A_R[[#This Row],[24+]]</f>
        <v>0</v>
      </c>
      <c r="AY10" s="5">
        <f>A_R[[#This Row],[24+]]-A_R[[#This Row],[25+]]</f>
        <v>0</v>
      </c>
      <c r="AZ10" s="5">
        <f>A_R[[#This Row],[25+]]-A_R[[#This Row],[26+]]</f>
        <v>0</v>
      </c>
      <c r="BA10" s="5">
        <f>A_R[[#This Row],[26+]]-A_R[[#This Row],[27+]]</f>
        <v>0</v>
      </c>
      <c r="BB10" s="5">
        <f>A_R[[#This Row],[27+]]-A_R[[#This Row],[28+]]</f>
        <v>0</v>
      </c>
    </row>
    <row r="11" spans="1:54" x14ac:dyDescent="0.25">
      <c r="A11" s="10">
        <v>22400789</v>
      </c>
      <c r="B11" t="s">
        <v>235</v>
      </c>
      <c r="C11" t="s">
        <v>76</v>
      </c>
      <c r="D11" s="11">
        <v>0.79166666666666663</v>
      </c>
      <c r="E11" s="9" t="str">
        <f>HYPERLINK("https://www.nba.com/stats/player/203954/boxscores-traditional", "Joel Embiid")</f>
        <v>Joel Embiid</v>
      </c>
      <c r="F11">
        <v>17.2</v>
      </c>
      <c r="G11" s="4">
        <v>2.6379999999999999</v>
      </c>
      <c r="H11" s="3">
        <v>1</v>
      </c>
      <c r="I11" s="3">
        <v>1</v>
      </c>
      <c r="J11" s="3">
        <v>0.99995000000000001</v>
      </c>
      <c r="K11" s="3">
        <v>0.99975999999999998</v>
      </c>
      <c r="L11" s="3">
        <v>0.99905999999999995</v>
      </c>
      <c r="M11" s="3">
        <v>0.99682999999999999</v>
      </c>
      <c r="N11" s="3">
        <v>0.99060999999999999</v>
      </c>
      <c r="O11" s="3">
        <v>0.97558</v>
      </c>
      <c r="P11" s="3">
        <v>0.94408000000000003</v>
      </c>
      <c r="Q11" s="3">
        <v>0.88685999999999998</v>
      </c>
      <c r="R11" s="3">
        <v>0.79673000000000005</v>
      </c>
      <c r="S11" s="3">
        <v>0.67364000000000002</v>
      </c>
      <c r="T11" s="3">
        <v>0.53188000000000002</v>
      </c>
      <c r="U11" s="3">
        <v>0.38208999999999999</v>
      </c>
      <c r="V11" s="3">
        <v>0.24825</v>
      </c>
      <c r="W11" s="3">
        <v>0.14457</v>
      </c>
      <c r="X11" s="3">
        <v>7.4929999999999997E-2</v>
      </c>
      <c r="Y11" s="3">
        <v>3.4380000000000001E-2</v>
      </c>
      <c r="Z11" s="3">
        <v>1.3899999999999999E-2</v>
      </c>
      <c r="AA11" s="3">
        <v>4.9399999999999999E-3</v>
      </c>
      <c r="AB11" s="3">
        <v>1.5399999999999999E-3</v>
      </c>
      <c r="AC11" s="3">
        <v>4.2000000000000002E-4</v>
      </c>
      <c r="AD11" s="3">
        <v>1E-4</v>
      </c>
      <c r="AE11" s="3">
        <v>0</v>
      </c>
      <c r="AF11" s="5">
        <f>A_R[[#This Row],[5+]]-A_R[[#This Row],[6+]]</f>
        <v>0</v>
      </c>
      <c r="AG11" s="5">
        <f>A_R[[#This Row],[6+]]-A_R[[#This Row],[7+]]</f>
        <v>4.9999999999994493E-5</v>
      </c>
      <c r="AH11" s="5">
        <f>A_R[[#This Row],[7+]]-A_R[[#This Row],[8+]]</f>
        <v>1.9000000000002348E-4</v>
      </c>
      <c r="AI11" s="5">
        <f>A_R[[#This Row],[8+]]-A_R[[#This Row],[9+]]</f>
        <v>7.0000000000003393E-4</v>
      </c>
      <c r="AJ11" s="5">
        <f>A_R[[#This Row],[9+]]-A_R[[#This Row],[10+]]</f>
        <v>2.2299999999999542E-3</v>
      </c>
      <c r="AK11" s="5">
        <f>A_R[[#This Row],[10+]]-A_R[[#This Row],[11+]]</f>
        <v>6.2200000000000033E-3</v>
      </c>
      <c r="AL11" s="5">
        <f>A_R[[#This Row],[11+]]-A_R[[#This Row],[12+]]</f>
        <v>1.5029999999999988E-2</v>
      </c>
      <c r="AM11" s="5">
        <f>A_R[[#This Row],[12+]]-A_R[[#This Row],[13+]]</f>
        <v>3.1499999999999972E-2</v>
      </c>
      <c r="AN11" s="5">
        <f>A_R[[#This Row],[13+]]-A_R[[#This Row],[14+]]</f>
        <v>5.7220000000000049E-2</v>
      </c>
      <c r="AO11" s="5">
        <f>A_R[[#This Row],[14+]]-A_R[[#This Row],[15+]]</f>
        <v>9.0129999999999932E-2</v>
      </c>
      <c r="AP11" s="5">
        <f>A_R[[#This Row],[15+]]-A_R[[#This Row],[16+]]</f>
        <v>0.12309000000000003</v>
      </c>
      <c r="AQ11" s="5">
        <f>A_R[[#This Row],[16+]]-A_R[[#This Row],[17+]]</f>
        <v>0.14176</v>
      </c>
      <c r="AR11" s="5">
        <f>A_R[[#This Row],[17+]]-A_R[[#This Row],[18+]]</f>
        <v>0.14979000000000003</v>
      </c>
      <c r="AS11" s="5">
        <f>A_R[[#This Row],[18+]]-A_R[[#This Row],[19+]]</f>
        <v>0.13383999999999999</v>
      </c>
      <c r="AT11" s="5">
        <f>A_R[[#This Row],[19+]]-A_R[[#This Row],[20+]]</f>
        <v>0.10367999999999999</v>
      </c>
      <c r="AU11" s="5">
        <f>A_R[[#This Row],[20+]]-A_R[[#This Row],[21+]]</f>
        <v>6.9640000000000007E-2</v>
      </c>
      <c r="AV11" s="5">
        <f>A_R[[#This Row],[21+]]-A_R[[#This Row],[22+]]</f>
        <v>4.0549999999999996E-2</v>
      </c>
      <c r="AW11" s="5">
        <f>A_R[[#This Row],[22+]]-A_R[[#This Row],[23+]]</f>
        <v>2.0480000000000002E-2</v>
      </c>
      <c r="AX11" s="5">
        <f>A_R[[#This Row],[23+]]-A_R[[#This Row],[24+]]</f>
        <v>8.9599999999999992E-3</v>
      </c>
      <c r="AY11" s="5">
        <f>A_R[[#This Row],[24+]]-A_R[[#This Row],[25+]]</f>
        <v>3.4000000000000002E-3</v>
      </c>
      <c r="AZ11" s="5">
        <f>A_R[[#This Row],[25+]]-A_R[[#This Row],[26+]]</f>
        <v>1.1199999999999999E-3</v>
      </c>
      <c r="BA11" s="5">
        <f>A_R[[#This Row],[26+]]-A_R[[#This Row],[27+]]</f>
        <v>3.2000000000000003E-4</v>
      </c>
      <c r="BB11" s="5">
        <f>A_R[[#This Row],[27+]]-A_R[[#This Row],[28+]]</f>
        <v>1E-4</v>
      </c>
    </row>
    <row r="12" spans="1:54" x14ac:dyDescent="0.25">
      <c r="A12" s="10">
        <v>22400789</v>
      </c>
      <c r="B12" t="s">
        <v>235</v>
      </c>
      <c r="C12" t="s">
        <v>76</v>
      </c>
      <c r="D12" s="11">
        <v>0.79166666666666663</v>
      </c>
      <c r="E12" s="9" t="str">
        <f>HYPERLINK("https://www.nba.com/stats/player/1630178/boxscores-traditional", "Tyrese Maxey")</f>
        <v>Tyrese Maxey</v>
      </c>
      <c r="F12">
        <v>10.4</v>
      </c>
      <c r="G12" s="4">
        <v>3.3820000000000001</v>
      </c>
      <c r="H12" s="3">
        <v>0.94520000000000004</v>
      </c>
      <c r="I12" s="3">
        <v>0.9032</v>
      </c>
      <c r="J12" s="3">
        <v>0.84375</v>
      </c>
      <c r="K12" s="3">
        <v>0.76114999999999999</v>
      </c>
      <c r="L12" s="3">
        <v>0.65910000000000002</v>
      </c>
      <c r="M12" s="3">
        <v>0.54776000000000002</v>
      </c>
      <c r="N12" s="3">
        <v>0.42858000000000002</v>
      </c>
      <c r="O12" s="3">
        <v>0.31918000000000002</v>
      </c>
      <c r="P12" s="3">
        <v>0.22065000000000001</v>
      </c>
      <c r="Q12" s="3">
        <v>0.14457</v>
      </c>
      <c r="R12" s="3">
        <v>8.6910000000000001E-2</v>
      </c>
      <c r="S12" s="3">
        <v>4.8460000000000003E-2</v>
      </c>
      <c r="T12" s="3">
        <v>2.5590000000000002E-2</v>
      </c>
      <c r="U12" s="3">
        <v>1.222E-2</v>
      </c>
      <c r="V12" s="3">
        <v>5.5399999999999998E-3</v>
      </c>
      <c r="W12" s="3">
        <v>2.2599999999999999E-3</v>
      </c>
      <c r="X12" s="3">
        <v>8.7000000000000001E-4</v>
      </c>
      <c r="Y12" s="3">
        <v>2.9999999999999997E-4</v>
      </c>
      <c r="Z12" s="3">
        <v>1E-4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5">
        <f>A_R[[#This Row],[5+]]-A_R[[#This Row],[6+]]</f>
        <v>4.2000000000000037E-2</v>
      </c>
      <c r="AG12" s="5">
        <f>A_R[[#This Row],[6+]]-A_R[[#This Row],[7+]]</f>
        <v>5.9450000000000003E-2</v>
      </c>
      <c r="AH12" s="5">
        <f>A_R[[#This Row],[7+]]-A_R[[#This Row],[8+]]</f>
        <v>8.2600000000000007E-2</v>
      </c>
      <c r="AI12" s="5">
        <f>A_R[[#This Row],[8+]]-A_R[[#This Row],[9+]]</f>
        <v>0.10204999999999997</v>
      </c>
      <c r="AJ12" s="5">
        <f>A_R[[#This Row],[9+]]-A_R[[#This Row],[10+]]</f>
        <v>0.11133999999999999</v>
      </c>
      <c r="AK12" s="5">
        <f>A_R[[#This Row],[10+]]-A_R[[#This Row],[11+]]</f>
        <v>0.11918000000000001</v>
      </c>
      <c r="AL12" s="5">
        <f>A_R[[#This Row],[11+]]-A_R[[#This Row],[12+]]</f>
        <v>0.1094</v>
      </c>
      <c r="AM12" s="5">
        <f>A_R[[#This Row],[12+]]-A_R[[#This Row],[13+]]</f>
        <v>9.8530000000000006E-2</v>
      </c>
      <c r="AN12" s="5">
        <f>A_R[[#This Row],[13+]]-A_R[[#This Row],[14+]]</f>
        <v>7.6080000000000009E-2</v>
      </c>
      <c r="AO12" s="5">
        <f>A_R[[#This Row],[14+]]-A_R[[#This Row],[15+]]</f>
        <v>5.7660000000000003E-2</v>
      </c>
      <c r="AP12" s="5">
        <f>A_R[[#This Row],[15+]]-A_R[[#This Row],[16+]]</f>
        <v>3.8449999999999998E-2</v>
      </c>
      <c r="AQ12" s="5">
        <f>A_R[[#This Row],[16+]]-A_R[[#This Row],[17+]]</f>
        <v>2.2870000000000001E-2</v>
      </c>
      <c r="AR12" s="5">
        <f>A_R[[#This Row],[17+]]-A_R[[#This Row],[18+]]</f>
        <v>1.3370000000000002E-2</v>
      </c>
      <c r="AS12" s="5">
        <f>A_R[[#This Row],[18+]]-A_R[[#This Row],[19+]]</f>
        <v>6.6800000000000002E-3</v>
      </c>
      <c r="AT12" s="5">
        <f>A_R[[#This Row],[19+]]-A_R[[#This Row],[20+]]</f>
        <v>3.2799999999999999E-3</v>
      </c>
      <c r="AU12" s="5">
        <f>A_R[[#This Row],[20+]]-A_R[[#This Row],[21+]]</f>
        <v>1.3899999999999997E-3</v>
      </c>
      <c r="AV12" s="5">
        <f>A_R[[#This Row],[21+]]-A_R[[#This Row],[22+]]</f>
        <v>5.6999999999999998E-4</v>
      </c>
      <c r="AW12" s="5">
        <f>A_R[[#This Row],[22+]]-A_R[[#This Row],[23+]]</f>
        <v>1.9999999999999998E-4</v>
      </c>
      <c r="AX12" s="5">
        <f>A_R[[#This Row],[23+]]-A_R[[#This Row],[24+]]</f>
        <v>1E-4</v>
      </c>
      <c r="AY12" s="5">
        <f>A_R[[#This Row],[24+]]-A_R[[#This Row],[25+]]</f>
        <v>0</v>
      </c>
      <c r="AZ12" s="5">
        <f>A_R[[#This Row],[25+]]-A_R[[#This Row],[26+]]</f>
        <v>0</v>
      </c>
      <c r="BA12" s="5">
        <f>A_R[[#This Row],[26+]]-A_R[[#This Row],[27+]]</f>
        <v>0</v>
      </c>
      <c r="BB12" s="5">
        <f>A_R[[#This Row],[27+]]-A_R[[#This Row],[28+]]</f>
        <v>0</v>
      </c>
    </row>
    <row r="13" spans="1:54" x14ac:dyDescent="0.25">
      <c r="A13" s="10">
        <v>22400789</v>
      </c>
      <c r="B13" t="s">
        <v>235</v>
      </c>
      <c r="C13" t="s">
        <v>76</v>
      </c>
      <c r="D13" s="11">
        <v>0.79166666666666663</v>
      </c>
      <c r="E13" s="9" t="str">
        <f>HYPERLINK("https://www.nba.com/stats/player/1629656/boxscores-traditional", "Quentin Grimes")</f>
        <v>Quentin Grimes</v>
      </c>
      <c r="F13">
        <v>10</v>
      </c>
      <c r="G13" s="4">
        <v>3.536</v>
      </c>
      <c r="H13" s="3">
        <v>0.92073000000000005</v>
      </c>
      <c r="I13" s="3">
        <v>0.87075999999999998</v>
      </c>
      <c r="J13" s="3">
        <v>0.80234000000000005</v>
      </c>
      <c r="K13" s="3">
        <v>0.71565999999999996</v>
      </c>
      <c r="L13" s="3">
        <v>0.61026000000000002</v>
      </c>
      <c r="M13" s="3">
        <v>0.5</v>
      </c>
      <c r="N13" s="3">
        <v>0.38973999999999998</v>
      </c>
      <c r="O13" s="3">
        <v>0.28433999999999998</v>
      </c>
      <c r="P13" s="3">
        <v>0.19766</v>
      </c>
      <c r="Q13" s="3">
        <v>0.12923999999999999</v>
      </c>
      <c r="R13" s="3">
        <v>7.9269999999999993E-2</v>
      </c>
      <c r="S13" s="3">
        <v>4.4569999999999999E-2</v>
      </c>
      <c r="T13" s="3">
        <v>2.385E-2</v>
      </c>
      <c r="U13" s="3">
        <v>1.191E-2</v>
      </c>
      <c r="V13" s="3">
        <v>5.3899999999999998E-3</v>
      </c>
      <c r="W13" s="3">
        <v>2.33E-3</v>
      </c>
      <c r="X13" s="3">
        <v>9.3999999999999997E-4</v>
      </c>
      <c r="Y13" s="3">
        <v>3.5E-4</v>
      </c>
      <c r="Z13" s="3">
        <v>1.2E-4</v>
      </c>
      <c r="AA13" s="3">
        <v>4.0000000000000003E-5</v>
      </c>
      <c r="AB13" s="3">
        <v>0</v>
      </c>
      <c r="AC13" s="3">
        <v>0</v>
      </c>
      <c r="AD13" s="3">
        <v>0</v>
      </c>
      <c r="AE13" s="3">
        <v>0</v>
      </c>
      <c r="AF13" s="5">
        <f>A_R[[#This Row],[5+]]-A_R[[#This Row],[6+]]</f>
        <v>4.997000000000007E-2</v>
      </c>
      <c r="AG13" s="5">
        <f>A_R[[#This Row],[6+]]-A_R[[#This Row],[7+]]</f>
        <v>6.8419999999999925E-2</v>
      </c>
      <c r="AH13" s="5">
        <f>A_R[[#This Row],[7+]]-A_R[[#This Row],[8+]]</f>
        <v>8.668000000000009E-2</v>
      </c>
      <c r="AI13" s="5">
        <f>A_R[[#This Row],[8+]]-A_R[[#This Row],[9+]]</f>
        <v>0.10539999999999994</v>
      </c>
      <c r="AJ13" s="5">
        <f>A_R[[#This Row],[9+]]-A_R[[#This Row],[10+]]</f>
        <v>0.11026000000000002</v>
      </c>
      <c r="AK13" s="5">
        <f>A_R[[#This Row],[10+]]-A_R[[#This Row],[11+]]</f>
        <v>0.11026000000000002</v>
      </c>
      <c r="AL13" s="5">
        <f>A_R[[#This Row],[11+]]-A_R[[#This Row],[12+]]</f>
        <v>0.10539999999999999</v>
      </c>
      <c r="AM13" s="5">
        <f>A_R[[#This Row],[12+]]-A_R[[#This Row],[13+]]</f>
        <v>8.6679999999999979E-2</v>
      </c>
      <c r="AN13" s="5">
        <f>A_R[[#This Row],[13+]]-A_R[[#This Row],[14+]]</f>
        <v>6.8420000000000009E-2</v>
      </c>
      <c r="AO13" s="5">
        <f>A_R[[#This Row],[14+]]-A_R[[#This Row],[15+]]</f>
        <v>4.9970000000000001E-2</v>
      </c>
      <c r="AP13" s="5">
        <f>A_R[[#This Row],[15+]]-A_R[[#This Row],[16+]]</f>
        <v>3.4699999999999995E-2</v>
      </c>
      <c r="AQ13" s="5">
        <f>A_R[[#This Row],[16+]]-A_R[[#This Row],[17+]]</f>
        <v>2.0719999999999999E-2</v>
      </c>
      <c r="AR13" s="5">
        <f>A_R[[#This Row],[17+]]-A_R[[#This Row],[18+]]</f>
        <v>1.1939999999999999E-2</v>
      </c>
      <c r="AS13" s="5">
        <f>A_R[[#This Row],[18+]]-A_R[[#This Row],[19+]]</f>
        <v>6.5200000000000006E-3</v>
      </c>
      <c r="AT13" s="5">
        <f>A_R[[#This Row],[19+]]-A_R[[#This Row],[20+]]</f>
        <v>3.0599999999999998E-3</v>
      </c>
      <c r="AU13" s="5">
        <f>A_R[[#This Row],[20+]]-A_R[[#This Row],[21+]]</f>
        <v>1.3900000000000002E-3</v>
      </c>
      <c r="AV13" s="5">
        <f>A_R[[#This Row],[21+]]-A_R[[#This Row],[22+]]</f>
        <v>5.9000000000000003E-4</v>
      </c>
      <c r="AW13" s="5">
        <f>A_R[[#This Row],[22+]]-A_R[[#This Row],[23+]]</f>
        <v>2.3000000000000001E-4</v>
      </c>
      <c r="AX13" s="5">
        <f>A_R[[#This Row],[23+]]-A_R[[#This Row],[24+]]</f>
        <v>7.9999999999999993E-5</v>
      </c>
      <c r="AY13" s="5">
        <f>A_R[[#This Row],[24+]]-A_R[[#This Row],[25+]]</f>
        <v>4.0000000000000003E-5</v>
      </c>
      <c r="AZ13" s="5">
        <f>A_R[[#This Row],[25+]]-A_R[[#This Row],[26+]]</f>
        <v>0</v>
      </c>
      <c r="BA13" s="5">
        <f>A_R[[#This Row],[26+]]-A_R[[#This Row],[27+]]</f>
        <v>0</v>
      </c>
      <c r="BB13" s="5">
        <f>A_R[[#This Row],[27+]]-A_R[[#This Row],[28+]]</f>
        <v>0</v>
      </c>
    </row>
    <row r="14" spans="1:54" x14ac:dyDescent="0.25">
      <c r="A14" s="10">
        <v>22400789</v>
      </c>
      <c r="B14" t="s">
        <v>235</v>
      </c>
      <c r="C14" t="s">
        <v>76</v>
      </c>
      <c r="D14" s="11">
        <v>0.79166666666666663</v>
      </c>
      <c r="E14" s="9" t="str">
        <f>HYPERLINK("https://www.nba.com/stats/player/1626162/boxscores-traditional", "Kelly Oubre Jr.")</f>
        <v>Kelly Oubre Jr.</v>
      </c>
      <c r="F14">
        <v>8.6</v>
      </c>
      <c r="G14" s="4">
        <v>3.6109999999999998</v>
      </c>
      <c r="H14" s="3">
        <v>0.84133999999999998</v>
      </c>
      <c r="I14" s="3">
        <v>0.76424000000000003</v>
      </c>
      <c r="J14" s="3">
        <v>0.67003000000000001</v>
      </c>
      <c r="K14" s="3">
        <v>0.56749000000000005</v>
      </c>
      <c r="L14" s="3">
        <v>0.45619999999999999</v>
      </c>
      <c r="M14" s="3">
        <v>0.34827000000000002</v>
      </c>
      <c r="N14" s="3">
        <v>0.25463000000000002</v>
      </c>
      <c r="O14" s="3">
        <v>0.17360999999999999</v>
      </c>
      <c r="P14" s="3">
        <v>0.11123</v>
      </c>
      <c r="Q14" s="3">
        <v>6.6809999999999994E-2</v>
      </c>
      <c r="R14" s="3">
        <v>3.8359999999999998E-2</v>
      </c>
      <c r="S14" s="3">
        <v>2.018E-2</v>
      </c>
      <c r="T14" s="3">
        <v>9.9000000000000008E-3</v>
      </c>
      <c r="U14" s="3">
        <v>4.6600000000000001E-3</v>
      </c>
      <c r="V14" s="3">
        <v>1.99E-3</v>
      </c>
      <c r="W14" s="3">
        <v>7.9000000000000001E-4</v>
      </c>
      <c r="X14" s="3">
        <v>2.9999999999999997E-4</v>
      </c>
      <c r="Y14" s="3">
        <v>1E-4</v>
      </c>
      <c r="Z14" s="3">
        <v>3.0000000000000001E-5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5">
        <f>A_R[[#This Row],[5+]]-A_R[[#This Row],[6+]]</f>
        <v>7.7099999999999946E-2</v>
      </c>
      <c r="AG14" s="5">
        <f>A_R[[#This Row],[6+]]-A_R[[#This Row],[7+]]</f>
        <v>9.4210000000000016E-2</v>
      </c>
      <c r="AH14" s="5">
        <f>A_R[[#This Row],[7+]]-A_R[[#This Row],[8+]]</f>
        <v>0.10253999999999996</v>
      </c>
      <c r="AI14" s="5">
        <f>A_R[[#This Row],[8+]]-A_R[[#This Row],[9+]]</f>
        <v>0.11129000000000006</v>
      </c>
      <c r="AJ14" s="5">
        <f>A_R[[#This Row],[9+]]-A_R[[#This Row],[10+]]</f>
        <v>0.10792999999999997</v>
      </c>
      <c r="AK14" s="5">
        <f>A_R[[#This Row],[10+]]-A_R[[#This Row],[11+]]</f>
        <v>9.3640000000000001E-2</v>
      </c>
      <c r="AL14" s="5">
        <f>A_R[[#This Row],[11+]]-A_R[[#This Row],[12+]]</f>
        <v>8.1020000000000036E-2</v>
      </c>
      <c r="AM14" s="5">
        <f>A_R[[#This Row],[12+]]-A_R[[#This Row],[13+]]</f>
        <v>6.2379999999999991E-2</v>
      </c>
      <c r="AN14" s="5">
        <f>A_R[[#This Row],[13+]]-A_R[[#This Row],[14+]]</f>
        <v>4.4420000000000001E-2</v>
      </c>
      <c r="AO14" s="5">
        <f>A_R[[#This Row],[14+]]-A_R[[#This Row],[15+]]</f>
        <v>2.8449999999999996E-2</v>
      </c>
      <c r="AP14" s="5">
        <f>A_R[[#This Row],[15+]]-A_R[[#This Row],[16+]]</f>
        <v>1.8179999999999998E-2</v>
      </c>
      <c r="AQ14" s="5">
        <f>A_R[[#This Row],[16+]]-A_R[[#This Row],[17+]]</f>
        <v>1.0279999999999999E-2</v>
      </c>
      <c r="AR14" s="5">
        <f>A_R[[#This Row],[17+]]-A_R[[#This Row],[18+]]</f>
        <v>5.2400000000000007E-3</v>
      </c>
      <c r="AS14" s="5">
        <f>A_R[[#This Row],[18+]]-A_R[[#This Row],[19+]]</f>
        <v>2.6700000000000001E-3</v>
      </c>
      <c r="AT14" s="5">
        <f>A_R[[#This Row],[19+]]-A_R[[#This Row],[20+]]</f>
        <v>1.2000000000000001E-3</v>
      </c>
      <c r="AU14" s="5">
        <f>A_R[[#This Row],[20+]]-A_R[[#This Row],[21+]]</f>
        <v>4.8999999999999998E-4</v>
      </c>
      <c r="AV14" s="5">
        <f>A_R[[#This Row],[21+]]-A_R[[#This Row],[22+]]</f>
        <v>1.9999999999999998E-4</v>
      </c>
      <c r="AW14" s="5">
        <f>A_R[[#This Row],[22+]]-A_R[[#This Row],[23+]]</f>
        <v>7.0000000000000007E-5</v>
      </c>
      <c r="AX14" s="5">
        <f>A_R[[#This Row],[23+]]-A_R[[#This Row],[24+]]</f>
        <v>3.0000000000000001E-5</v>
      </c>
      <c r="AY14" s="5">
        <f>A_R[[#This Row],[24+]]-A_R[[#This Row],[25+]]</f>
        <v>0</v>
      </c>
      <c r="AZ14" s="5">
        <f>A_R[[#This Row],[25+]]-A_R[[#This Row],[26+]]</f>
        <v>0</v>
      </c>
      <c r="BA14" s="5">
        <f>A_R[[#This Row],[26+]]-A_R[[#This Row],[27+]]</f>
        <v>0</v>
      </c>
      <c r="BB14" s="5">
        <f>A_R[[#This Row],[27+]]-A_R[[#This Row],[28+]]</f>
        <v>0</v>
      </c>
    </row>
    <row r="15" spans="1:54" x14ac:dyDescent="0.25">
      <c r="A15" s="10">
        <v>22400789</v>
      </c>
      <c r="B15" t="s">
        <v>76</v>
      </c>
      <c r="C15" t="s">
        <v>235</v>
      </c>
      <c r="D15" s="11">
        <v>0.79166666666666663</v>
      </c>
      <c r="E15" s="9" t="str">
        <f>HYPERLINK("https://www.nba.com/stats/player/1630202/boxscores-traditional", "Payton Pritchard")</f>
        <v>Payton Pritchard</v>
      </c>
      <c r="F15">
        <v>11.4</v>
      </c>
      <c r="G15" s="4">
        <v>3.5550000000000002</v>
      </c>
      <c r="H15" s="3">
        <v>0.96406999999999998</v>
      </c>
      <c r="I15" s="3">
        <v>0.93574000000000002</v>
      </c>
      <c r="J15" s="3">
        <v>0.89251000000000003</v>
      </c>
      <c r="K15" s="3">
        <v>0.83147000000000004</v>
      </c>
      <c r="L15" s="3">
        <v>0.75175000000000003</v>
      </c>
      <c r="M15" s="3">
        <v>0.65173000000000003</v>
      </c>
      <c r="N15" s="3">
        <v>0.54379999999999995</v>
      </c>
      <c r="O15" s="3">
        <v>0.43251000000000001</v>
      </c>
      <c r="P15" s="3">
        <v>0.32635999999999998</v>
      </c>
      <c r="Q15" s="3">
        <v>0.23269999999999999</v>
      </c>
      <c r="R15" s="3">
        <v>0.15625</v>
      </c>
      <c r="S15" s="3">
        <v>9.8530000000000006E-2</v>
      </c>
      <c r="T15" s="3">
        <v>5.7049999999999997E-2</v>
      </c>
      <c r="U15" s="3">
        <v>3.1440000000000003E-2</v>
      </c>
      <c r="V15" s="3">
        <v>1.618E-2</v>
      </c>
      <c r="W15" s="3">
        <v>7.7600000000000004E-3</v>
      </c>
      <c r="X15" s="3">
        <v>3.47E-3</v>
      </c>
      <c r="Y15" s="3">
        <v>1.4400000000000001E-3</v>
      </c>
      <c r="Z15" s="3">
        <v>5.5999999999999995E-4</v>
      </c>
      <c r="AA15" s="3">
        <v>2.0000000000000001E-4</v>
      </c>
      <c r="AB15" s="3">
        <v>6.0000000000000002E-5</v>
      </c>
      <c r="AC15" s="3">
        <v>0</v>
      </c>
      <c r="AD15" s="3">
        <v>0</v>
      </c>
      <c r="AE15" s="3">
        <v>0</v>
      </c>
      <c r="AF15" s="5">
        <f>A_R[[#This Row],[5+]]-A_R[[#This Row],[6+]]</f>
        <v>2.8329999999999966E-2</v>
      </c>
      <c r="AG15" s="5">
        <f>A_R[[#This Row],[6+]]-A_R[[#This Row],[7+]]</f>
        <v>4.3229999999999991E-2</v>
      </c>
      <c r="AH15" s="5">
        <f>A_R[[#This Row],[7+]]-A_R[[#This Row],[8+]]</f>
        <v>6.1039999999999983E-2</v>
      </c>
      <c r="AI15" s="5">
        <f>A_R[[#This Row],[8+]]-A_R[[#This Row],[9+]]</f>
        <v>7.9720000000000013E-2</v>
      </c>
      <c r="AJ15" s="5">
        <f>A_R[[#This Row],[9+]]-A_R[[#This Row],[10+]]</f>
        <v>0.10002</v>
      </c>
      <c r="AK15" s="5">
        <f>A_R[[#This Row],[10+]]-A_R[[#This Row],[11+]]</f>
        <v>0.10793000000000008</v>
      </c>
      <c r="AL15" s="5">
        <f>A_R[[#This Row],[11+]]-A_R[[#This Row],[12+]]</f>
        <v>0.11128999999999994</v>
      </c>
      <c r="AM15" s="5">
        <f>A_R[[#This Row],[12+]]-A_R[[#This Row],[13+]]</f>
        <v>0.10615000000000002</v>
      </c>
      <c r="AN15" s="5">
        <f>A_R[[#This Row],[13+]]-A_R[[#This Row],[14+]]</f>
        <v>9.3659999999999993E-2</v>
      </c>
      <c r="AO15" s="5">
        <f>A_R[[#This Row],[14+]]-A_R[[#This Row],[15+]]</f>
        <v>7.644999999999999E-2</v>
      </c>
      <c r="AP15" s="5">
        <f>A_R[[#This Row],[15+]]-A_R[[#This Row],[16+]]</f>
        <v>5.7719999999999994E-2</v>
      </c>
      <c r="AQ15" s="5">
        <f>A_R[[#This Row],[16+]]-A_R[[#This Row],[17+]]</f>
        <v>4.148000000000001E-2</v>
      </c>
      <c r="AR15" s="5">
        <f>A_R[[#This Row],[17+]]-A_R[[#This Row],[18+]]</f>
        <v>2.5609999999999994E-2</v>
      </c>
      <c r="AS15" s="5">
        <f>A_R[[#This Row],[18+]]-A_R[[#This Row],[19+]]</f>
        <v>1.5260000000000003E-2</v>
      </c>
      <c r="AT15" s="5">
        <f>A_R[[#This Row],[19+]]-A_R[[#This Row],[20+]]</f>
        <v>8.4200000000000004E-3</v>
      </c>
      <c r="AU15" s="5">
        <f>A_R[[#This Row],[20+]]-A_R[[#This Row],[21+]]</f>
        <v>4.2900000000000004E-3</v>
      </c>
      <c r="AV15" s="5">
        <f>A_R[[#This Row],[21+]]-A_R[[#This Row],[22+]]</f>
        <v>2.0299999999999997E-3</v>
      </c>
      <c r="AW15" s="5">
        <f>A_R[[#This Row],[22+]]-A_R[[#This Row],[23+]]</f>
        <v>8.8000000000000014E-4</v>
      </c>
      <c r="AX15" s="5">
        <f>A_R[[#This Row],[23+]]-A_R[[#This Row],[24+]]</f>
        <v>3.5999999999999997E-4</v>
      </c>
      <c r="AY15" s="5">
        <f>A_R[[#This Row],[24+]]-A_R[[#This Row],[25+]]</f>
        <v>1.4000000000000001E-4</v>
      </c>
      <c r="AZ15" s="5">
        <f>A_R[[#This Row],[25+]]-A_R[[#This Row],[26+]]</f>
        <v>6.0000000000000002E-5</v>
      </c>
      <c r="BA15" s="5">
        <f>A_R[[#This Row],[26+]]-A_R[[#This Row],[27+]]</f>
        <v>0</v>
      </c>
      <c r="BB15" s="5">
        <f>A_R[[#This Row],[27+]]-A_R[[#This Row],[28+]]</f>
        <v>0</v>
      </c>
    </row>
    <row r="16" spans="1:54" x14ac:dyDescent="0.25">
      <c r="A16" s="10">
        <v>22400789</v>
      </c>
      <c r="B16" t="s">
        <v>76</v>
      </c>
      <c r="C16" t="s">
        <v>235</v>
      </c>
      <c r="D16" s="11">
        <v>0.79166666666666663</v>
      </c>
      <c r="E16" s="9" t="str">
        <f>HYPERLINK("https://www.nba.com/stats/player/1627759/boxscores-traditional", "Jaylen Brown")</f>
        <v>Jaylen Brown</v>
      </c>
      <c r="F16">
        <v>11.2</v>
      </c>
      <c r="G16" s="4">
        <v>3.6550000000000002</v>
      </c>
      <c r="H16" s="3">
        <v>0.95543</v>
      </c>
      <c r="I16" s="3">
        <v>0.92220000000000002</v>
      </c>
      <c r="J16" s="3">
        <v>0.87492999999999999</v>
      </c>
      <c r="K16" s="3">
        <v>0.81057000000000001</v>
      </c>
      <c r="L16" s="3">
        <v>0.72575000000000001</v>
      </c>
      <c r="M16" s="3">
        <v>0.62929999999999997</v>
      </c>
      <c r="N16" s="3">
        <v>0.51993999999999996</v>
      </c>
      <c r="O16" s="3">
        <v>0.41293999999999997</v>
      </c>
      <c r="P16" s="3">
        <v>0.31207000000000001</v>
      </c>
      <c r="Q16" s="3">
        <v>0.22065000000000001</v>
      </c>
      <c r="R16" s="3">
        <v>0.14917</v>
      </c>
      <c r="S16" s="3">
        <v>9.5100000000000004E-2</v>
      </c>
      <c r="T16" s="3">
        <v>5.5919999999999997E-2</v>
      </c>
      <c r="U16" s="3">
        <v>3.1440000000000003E-2</v>
      </c>
      <c r="V16" s="3">
        <v>1.6590000000000001E-2</v>
      </c>
      <c r="W16" s="3">
        <v>7.9799999999999992E-3</v>
      </c>
      <c r="X16" s="3">
        <v>3.6800000000000001E-3</v>
      </c>
      <c r="Y16" s="3">
        <v>1.5900000000000001E-3</v>
      </c>
      <c r="Z16" s="3">
        <v>6.2E-4</v>
      </c>
      <c r="AA16" s="3">
        <v>2.3000000000000001E-4</v>
      </c>
      <c r="AB16" s="3">
        <v>8.0000000000000007E-5</v>
      </c>
      <c r="AC16" s="3">
        <v>0</v>
      </c>
      <c r="AD16" s="3">
        <v>0</v>
      </c>
      <c r="AE16" s="3">
        <v>0</v>
      </c>
      <c r="AF16" s="5">
        <f>A_R[[#This Row],[5+]]-A_R[[#This Row],[6+]]</f>
        <v>3.3229999999999982E-2</v>
      </c>
      <c r="AG16" s="5">
        <f>A_R[[#This Row],[6+]]-A_R[[#This Row],[7+]]</f>
        <v>4.7270000000000034E-2</v>
      </c>
      <c r="AH16" s="5">
        <f>A_R[[#This Row],[7+]]-A_R[[#This Row],[8+]]</f>
        <v>6.4359999999999973E-2</v>
      </c>
      <c r="AI16" s="5">
        <f>A_R[[#This Row],[8+]]-A_R[[#This Row],[9+]]</f>
        <v>8.4820000000000007E-2</v>
      </c>
      <c r="AJ16" s="5">
        <f>A_R[[#This Row],[9+]]-A_R[[#This Row],[10+]]</f>
        <v>9.6450000000000036E-2</v>
      </c>
      <c r="AK16" s="5">
        <f>A_R[[#This Row],[10+]]-A_R[[#This Row],[11+]]</f>
        <v>0.10936000000000001</v>
      </c>
      <c r="AL16" s="5">
        <f>A_R[[#This Row],[11+]]-A_R[[#This Row],[12+]]</f>
        <v>0.10699999999999998</v>
      </c>
      <c r="AM16" s="5">
        <f>A_R[[#This Row],[12+]]-A_R[[#This Row],[13+]]</f>
        <v>0.10086999999999996</v>
      </c>
      <c r="AN16" s="5">
        <f>A_R[[#This Row],[13+]]-A_R[[#This Row],[14+]]</f>
        <v>9.1420000000000001E-2</v>
      </c>
      <c r="AO16" s="5">
        <f>A_R[[#This Row],[14+]]-A_R[[#This Row],[15+]]</f>
        <v>7.1480000000000016E-2</v>
      </c>
      <c r="AP16" s="5">
        <f>A_R[[#This Row],[15+]]-A_R[[#This Row],[16+]]</f>
        <v>5.4069999999999993E-2</v>
      </c>
      <c r="AQ16" s="5">
        <f>A_R[[#This Row],[16+]]-A_R[[#This Row],[17+]]</f>
        <v>3.9180000000000006E-2</v>
      </c>
      <c r="AR16" s="5">
        <f>A_R[[#This Row],[17+]]-A_R[[#This Row],[18+]]</f>
        <v>2.4479999999999995E-2</v>
      </c>
      <c r="AS16" s="5">
        <f>A_R[[#This Row],[18+]]-A_R[[#This Row],[19+]]</f>
        <v>1.4850000000000002E-2</v>
      </c>
      <c r="AT16" s="5">
        <f>A_R[[#This Row],[19+]]-A_R[[#This Row],[20+]]</f>
        <v>8.6100000000000013E-3</v>
      </c>
      <c r="AU16" s="5">
        <f>A_R[[#This Row],[20+]]-A_R[[#This Row],[21+]]</f>
        <v>4.2999999999999991E-3</v>
      </c>
      <c r="AV16" s="5">
        <f>A_R[[#This Row],[21+]]-A_R[[#This Row],[22+]]</f>
        <v>2.0899999999999998E-3</v>
      </c>
      <c r="AW16" s="5">
        <f>A_R[[#This Row],[22+]]-A_R[[#This Row],[23+]]</f>
        <v>9.7000000000000005E-4</v>
      </c>
      <c r="AX16" s="5">
        <f>A_R[[#This Row],[23+]]-A_R[[#This Row],[24+]]</f>
        <v>3.8999999999999999E-4</v>
      </c>
      <c r="AY16" s="5">
        <f>A_R[[#This Row],[24+]]-A_R[[#This Row],[25+]]</f>
        <v>1.5000000000000001E-4</v>
      </c>
      <c r="AZ16" s="5">
        <f>A_R[[#This Row],[25+]]-A_R[[#This Row],[26+]]</f>
        <v>8.0000000000000007E-5</v>
      </c>
      <c r="BA16" s="5">
        <f>A_R[[#This Row],[26+]]-A_R[[#This Row],[27+]]</f>
        <v>0</v>
      </c>
      <c r="BB16" s="5">
        <f>A_R[[#This Row],[27+]]-A_R[[#This Row],[28+]]</f>
        <v>0</v>
      </c>
    </row>
    <row r="17" spans="1:54" x14ac:dyDescent="0.25">
      <c r="A17" s="10">
        <v>22400789</v>
      </c>
      <c r="B17" t="s">
        <v>76</v>
      </c>
      <c r="C17" t="s">
        <v>235</v>
      </c>
      <c r="D17" s="11">
        <v>0.79166666666666663</v>
      </c>
      <c r="E17" s="9" t="str">
        <f>HYPERLINK("https://www.nba.com/stats/player/1628369/boxscores-traditional", "Jayson Tatum")</f>
        <v>Jayson Tatum</v>
      </c>
      <c r="F17">
        <v>12</v>
      </c>
      <c r="G17" s="4">
        <v>4.6040000000000001</v>
      </c>
      <c r="H17" s="3">
        <v>0.93574000000000002</v>
      </c>
      <c r="I17" s="3">
        <v>0.9032</v>
      </c>
      <c r="J17" s="3">
        <v>0.86214000000000002</v>
      </c>
      <c r="K17" s="3">
        <v>0.80784999999999996</v>
      </c>
      <c r="L17" s="3">
        <v>0.74214999999999998</v>
      </c>
      <c r="M17" s="3">
        <v>0.66639999999999999</v>
      </c>
      <c r="N17" s="3">
        <v>0.58706000000000003</v>
      </c>
      <c r="O17" s="3">
        <v>0.5</v>
      </c>
      <c r="P17" s="3">
        <v>0.41293999999999997</v>
      </c>
      <c r="Q17" s="3">
        <v>0.33360000000000001</v>
      </c>
      <c r="R17" s="3">
        <v>0.25785000000000002</v>
      </c>
      <c r="S17" s="3">
        <v>0.19214999999999999</v>
      </c>
      <c r="T17" s="3">
        <v>0.13786000000000001</v>
      </c>
      <c r="U17" s="3">
        <v>9.6799999999999997E-2</v>
      </c>
      <c r="V17" s="3">
        <v>6.4259999999999998E-2</v>
      </c>
      <c r="W17" s="3">
        <v>4.0930000000000001E-2</v>
      </c>
      <c r="X17" s="3">
        <v>2.5590000000000002E-2</v>
      </c>
      <c r="Y17" s="3">
        <v>1.4999999999999999E-2</v>
      </c>
      <c r="Z17" s="3">
        <v>8.4200000000000004E-3</v>
      </c>
      <c r="AA17" s="3">
        <v>4.5300000000000002E-3</v>
      </c>
      <c r="AB17" s="3">
        <v>2.3999999999999998E-3</v>
      </c>
      <c r="AC17" s="3">
        <v>1.1800000000000001E-3</v>
      </c>
      <c r="AD17" s="3">
        <v>5.5999999999999995E-4</v>
      </c>
      <c r="AE17" s="3">
        <v>2.5000000000000001E-4</v>
      </c>
      <c r="AF17" s="5">
        <f>A_R[[#This Row],[5+]]-A_R[[#This Row],[6+]]</f>
        <v>3.2540000000000013E-2</v>
      </c>
      <c r="AG17" s="5">
        <f>A_R[[#This Row],[6+]]-A_R[[#This Row],[7+]]</f>
        <v>4.1059999999999985E-2</v>
      </c>
      <c r="AH17" s="5">
        <f>A_R[[#This Row],[7+]]-A_R[[#This Row],[8+]]</f>
        <v>5.429000000000006E-2</v>
      </c>
      <c r="AI17" s="5">
        <f>A_R[[#This Row],[8+]]-A_R[[#This Row],[9+]]</f>
        <v>6.5699999999999981E-2</v>
      </c>
      <c r="AJ17" s="5">
        <f>A_R[[#This Row],[9+]]-A_R[[#This Row],[10+]]</f>
        <v>7.5749999999999984E-2</v>
      </c>
      <c r="AK17" s="5">
        <f>A_R[[#This Row],[10+]]-A_R[[#This Row],[11+]]</f>
        <v>7.9339999999999966E-2</v>
      </c>
      <c r="AL17" s="5">
        <f>A_R[[#This Row],[11+]]-A_R[[#This Row],[12+]]</f>
        <v>8.7060000000000026E-2</v>
      </c>
      <c r="AM17" s="5">
        <f>A_R[[#This Row],[12+]]-A_R[[#This Row],[13+]]</f>
        <v>8.7060000000000026E-2</v>
      </c>
      <c r="AN17" s="5">
        <f>A_R[[#This Row],[13+]]-A_R[[#This Row],[14+]]</f>
        <v>7.9339999999999966E-2</v>
      </c>
      <c r="AO17" s="5">
        <f>A_R[[#This Row],[14+]]-A_R[[#This Row],[15+]]</f>
        <v>7.5749999999999984E-2</v>
      </c>
      <c r="AP17" s="5">
        <f>A_R[[#This Row],[15+]]-A_R[[#This Row],[16+]]</f>
        <v>6.5700000000000036E-2</v>
      </c>
      <c r="AQ17" s="5">
        <f>A_R[[#This Row],[16+]]-A_R[[#This Row],[17+]]</f>
        <v>5.4289999999999977E-2</v>
      </c>
      <c r="AR17" s="5">
        <f>A_R[[#This Row],[17+]]-A_R[[#This Row],[18+]]</f>
        <v>4.1060000000000013E-2</v>
      </c>
      <c r="AS17" s="5">
        <f>A_R[[#This Row],[18+]]-A_R[[#This Row],[19+]]</f>
        <v>3.2539999999999999E-2</v>
      </c>
      <c r="AT17" s="5">
        <f>A_R[[#This Row],[19+]]-A_R[[#This Row],[20+]]</f>
        <v>2.3329999999999997E-2</v>
      </c>
      <c r="AU17" s="5">
        <f>A_R[[#This Row],[20+]]-A_R[[#This Row],[21+]]</f>
        <v>1.5339999999999999E-2</v>
      </c>
      <c r="AV17" s="5">
        <f>A_R[[#This Row],[21+]]-A_R[[#This Row],[22+]]</f>
        <v>1.0590000000000002E-2</v>
      </c>
      <c r="AW17" s="5">
        <f>A_R[[#This Row],[22+]]-A_R[[#This Row],[23+]]</f>
        <v>6.579999999999999E-3</v>
      </c>
      <c r="AX17" s="5">
        <f>A_R[[#This Row],[23+]]-A_R[[#This Row],[24+]]</f>
        <v>3.8900000000000002E-3</v>
      </c>
      <c r="AY17" s="5">
        <f>A_R[[#This Row],[24+]]-A_R[[#This Row],[25+]]</f>
        <v>2.1300000000000004E-3</v>
      </c>
      <c r="AZ17" s="5">
        <f>A_R[[#This Row],[25+]]-A_R[[#This Row],[26+]]</f>
        <v>1.2199999999999997E-3</v>
      </c>
      <c r="BA17" s="5">
        <f>A_R[[#This Row],[26+]]-A_R[[#This Row],[27+]]</f>
        <v>6.2000000000000011E-4</v>
      </c>
      <c r="BB17" s="5">
        <f>A_R[[#This Row],[27+]]-A_R[[#This Row],[28+]]</f>
        <v>3.0999999999999995E-4</v>
      </c>
    </row>
    <row r="18" spans="1:54" x14ac:dyDescent="0.25">
      <c r="A18" s="10">
        <v>22400789</v>
      </c>
      <c r="B18" t="s">
        <v>76</v>
      </c>
      <c r="C18" t="s">
        <v>235</v>
      </c>
      <c r="D18" s="11">
        <v>0.79166666666666663</v>
      </c>
      <c r="E18" s="9" t="str">
        <f>HYPERLINK("https://www.nba.com/stats/player/201143/boxscores-traditional", "Al Horford")</f>
        <v>Al Horford</v>
      </c>
      <c r="F18">
        <v>10</v>
      </c>
      <c r="G18" s="4">
        <v>2.4489999999999998</v>
      </c>
      <c r="H18" s="3">
        <v>0.97931999999999997</v>
      </c>
      <c r="I18" s="3">
        <v>0.94845000000000002</v>
      </c>
      <c r="J18" s="3">
        <v>0.88876999999999995</v>
      </c>
      <c r="K18" s="3">
        <v>0.79388999999999998</v>
      </c>
      <c r="L18" s="3">
        <v>0.65910000000000002</v>
      </c>
      <c r="M18" s="3">
        <v>0.5</v>
      </c>
      <c r="N18" s="3">
        <v>0.34089999999999998</v>
      </c>
      <c r="O18" s="3">
        <v>0.20610999999999999</v>
      </c>
      <c r="P18" s="3">
        <v>0.11123</v>
      </c>
      <c r="Q18" s="3">
        <v>5.1549999999999999E-2</v>
      </c>
      <c r="R18" s="3">
        <v>2.068E-2</v>
      </c>
      <c r="S18" s="3">
        <v>7.1399999999999996E-3</v>
      </c>
      <c r="T18" s="3">
        <v>2.1199999999999999E-3</v>
      </c>
      <c r="U18" s="3">
        <v>5.4000000000000001E-4</v>
      </c>
      <c r="V18" s="3">
        <v>1.2E-4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5">
        <f>A_R[[#This Row],[5+]]-A_R[[#This Row],[6+]]</f>
        <v>3.0869999999999953E-2</v>
      </c>
      <c r="AG18" s="5">
        <f>A_R[[#This Row],[6+]]-A_R[[#This Row],[7+]]</f>
        <v>5.9680000000000066E-2</v>
      </c>
      <c r="AH18" s="5">
        <f>A_R[[#This Row],[7+]]-A_R[[#This Row],[8+]]</f>
        <v>9.4879999999999964E-2</v>
      </c>
      <c r="AI18" s="5">
        <f>A_R[[#This Row],[8+]]-A_R[[#This Row],[9+]]</f>
        <v>0.13478999999999997</v>
      </c>
      <c r="AJ18" s="5">
        <f>A_R[[#This Row],[9+]]-A_R[[#This Row],[10+]]</f>
        <v>0.15910000000000002</v>
      </c>
      <c r="AK18" s="5">
        <f>A_R[[#This Row],[10+]]-A_R[[#This Row],[11+]]</f>
        <v>0.15910000000000002</v>
      </c>
      <c r="AL18" s="5">
        <f>A_R[[#This Row],[11+]]-A_R[[#This Row],[12+]]</f>
        <v>0.13478999999999999</v>
      </c>
      <c r="AM18" s="5">
        <f>A_R[[#This Row],[12+]]-A_R[[#This Row],[13+]]</f>
        <v>9.4879999999999992E-2</v>
      </c>
      <c r="AN18" s="5">
        <f>A_R[[#This Row],[13+]]-A_R[[#This Row],[14+]]</f>
        <v>5.9679999999999997E-2</v>
      </c>
      <c r="AO18" s="5">
        <f>A_R[[#This Row],[14+]]-A_R[[#This Row],[15+]]</f>
        <v>3.0869999999999998E-2</v>
      </c>
      <c r="AP18" s="5">
        <f>A_R[[#This Row],[15+]]-A_R[[#This Row],[16+]]</f>
        <v>1.354E-2</v>
      </c>
      <c r="AQ18" s="5">
        <f>A_R[[#This Row],[16+]]-A_R[[#This Row],[17+]]</f>
        <v>5.0200000000000002E-3</v>
      </c>
      <c r="AR18" s="5">
        <f>A_R[[#This Row],[17+]]-A_R[[#This Row],[18+]]</f>
        <v>1.5799999999999998E-3</v>
      </c>
      <c r="AS18" s="5">
        <f>A_R[[#This Row],[18+]]-A_R[[#This Row],[19+]]</f>
        <v>4.2000000000000002E-4</v>
      </c>
      <c r="AT18" s="5">
        <f>A_R[[#This Row],[19+]]-A_R[[#This Row],[20+]]</f>
        <v>1.2E-4</v>
      </c>
      <c r="AU18" s="5">
        <f>A_R[[#This Row],[20+]]-A_R[[#This Row],[21+]]</f>
        <v>0</v>
      </c>
      <c r="AV18" s="5">
        <f>A_R[[#This Row],[21+]]-A_R[[#This Row],[22+]]</f>
        <v>0</v>
      </c>
      <c r="AW18" s="5">
        <f>A_R[[#This Row],[22+]]-A_R[[#This Row],[23+]]</f>
        <v>0</v>
      </c>
      <c r="AX18" s="5">
        <f>A_R[[#This Row],[23+]]-A_R[[#This Row],[24+]]</f>
        <v>0</v>
      </c>
      <c r="AY18" s="5">
        <f>A_R[[#This Row],[24+]]-A_R[[#This Row],[25+]]</f>
        <v>0</v>
      </c>
      <c r="AZ18" s="5">
        <f>A_R[[#This Row],[25+]]-A_R[[#This Row],[26+]]</f>
        <v>0</v>
      </c>
      <c r="BA18" s="5">
        <f>A_R[[#This Row],[26+]]-A_R[[#This Row],[27+]]</f>
        <v>0</v>
      </c>
      <c r="BB18" s="5">
        <f>A_R[[#This Row],[27+]]-A_R[[#This Row],[28+]]</f>
        <v>0</v>
      </c>
    </row>
    <row r="19" spans="1:54" x14ac:dyDescent="0.25">
      <c r="A19" s="10">
        <v>22400789</v>
      </c>
      <c r="B19" t="s">
        <v>76</v>
      </c>
      <c r="C19" t="s">
        <v>235</v>
      </c>
      <c r="D19" s="11">
        <v>0.79166666666666663</v>
      </c>
      <c r="E19" s="9" t="str">
        <f>HYPERLINK("https://www.nba.com/stats/player/201950/boxscores-traditional", "Jrue Holiday")</f>
        <v>Jrue Holiday</v>
      </c>
      <c r="F19">
        <v>8.6</v>
      </c>
      <c r="G19" s="4">
        <v>1.2</v>
      </c>
      <c r="H19" s="3">
        <v>0.99865000000000004</v>
      </c>
      <c r="I19" s="3">
        <v>0.98499999999999999</v>
      </c>
      <c r="J19" s="3">
        <v>0.90824000000000005</v>
      </c>
      <c r="K19" s="3">
        <v>0.69145999999999996</v>
      </c>
      <c r="L19" s="3">
        <v>0.37069999999999997</v>
      </c>
      <c r="M19" s="3">
        <v>0.121</v>
      </c>
      <c r="N19" s="3">
        <v>2.2749999999999999E-2</v>
      </c>
      <c r="O19" s="3">
        <v>2.33E-3</v>
      </c>
      <c r="P19" s="3">
        <v>1.2E-4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5">
        <f>A_R[[#This Row],[5+]]-A_R[[#This Row],[6+]]</f>
        <v>1.3650000000000051E-2</v>
      </c>
      <c r="AG19" s="5">
        <f>A_R[[#This Row],[6+]]-A_R[[#This Row],[7+]]</f>
        <v>7.6759999999999939E-2</v>
      </c>
      <c r="AH19" s="5">
        <f>A_R[[#This Row],[7+]]-A_R[[#This Row],[8+]]</f>
        <v>0.21678000000000008</v>
      </c>
      <c r="AI19" s="5">
        <f>A_R[[#This Row],[8+]]-A_R[[#This Row],[9+]]</f>
        <v>0.32075999999999999</v>
      </c>
      <c r="AJ19" s="5">
        <f>A_R[[#This Row],[9+]]-A_R[[#This Row],[10+]]</f>
        <v>0.24969999999999998</v>
      </c>
      <c r="AK19" s="5">
        <f>A_R[[#This Row],[10+]]-A_R[[#This Row],[11+]]</f>
        <v>9.8250000000000004E-2</v>
      </c>
      <c r="AL19" s="5">
        <f>A_R[[#This Row],[11+]]-A_R[[#This Row],[12+]]</f>
        <v>2.0420000000000001E-2</v>
      </c>
      <c r="AM19" s="5">
        <f>A_R[[#This Row],[12+]]-A_R[[#This Row],[13+]]</f>
        <v>2.2100000000000002E-3</v>
      </c>
      <c r="AN19" s="5">
        <f>A_R[[#This Row],[13+]]-A_R[[#This Row],[14+]]</f>
        <v>1.2E-4</v>
      </c>
      <c r="AO19" s="5">
        <f>A_R[[#This Row],[14+]]-A_R[[#This Row],[15+]]</f>
        <v>0</v>
      </c>
      <c r="AP19" s="5">
        <f>A_R[[#This Row],[15+]]-A_R[[#This Row],[16+]]</f>
        <v>0</v>
      </c>
      <c r="AQ19" s="5">
        <f>A_R[[#This Row],[16+]]-A_R[[#This Row],[17+]]</f>
        <v>0</v>
      </c>
      <c r="AR19" s="5">
        <f>A_R[[#This Row],[17+]]-A_R[[#This Row],[18+]]</f>
        <v>0</v>
      </c>
      <c r="AS19" s="5">
        <f>A_R[[#This Row],[18+]]-A_R[[#This Row],[19+]]</f>
        <v>0</v>
      </c>
      <c r="AT19" s="5">
        <f>A_R[[#This Row],[19+]]-A_R[[#This Row],[20+]]</f>
        <v>0</v>
      </c>
      <c r="AU19" s="5">
        <f>A_R[[#This Row],[20+]]-A_R[[#This Row],[21+]]</f>
        <v>0</v>
      </c>
      <c r="AV19" s="5">
        <f>A_R[[#This Row],[21+]]-A_R[[#This Row],[22+]]</f>
        <v>0</v>
      </c>
      <c r="AW19" s="5">
        <f>A_R[[#This Row],[22+]]-A_R[[#This Row],[23+]]</f>
        <v>0</v>
      </c>
      <c r="AX19" s="5">
        <f>A_R[[#This Row],[23+]]-A_R[[#This Row],[24+]]</f>
        <v>0</v>
      </c>
      <c r="AY19" s="5">
        <f>A_R[[#This Row],[24+]]-A_R[[#This Row],[25+]]</f>
        <v>0</v>
      </c>
      <c r="AZ19" s="5">
        <f>A_R[[#This Row],[25+]]-A_R[[#This Row],[26+]]</f>
        <v>0</v>
      </c>
      <c r="BA19" s="5">
        <f>A_R[[#This Row],[26+]]-A_R[[#This Row],[27+]]</f>
        <v>0</v>
      </c>
      <c r="BB19" s="5">
        <f>A_R[[#This Row],[27+]]-A_R[[#This Row],[28+]]</f>
        <v>0</v>
      </c>
    </row>
    <row r="20" spans="1:54" x14ac:dyDescent="0.25">
      <c r="A20" s="10">
        <v>22400789</v>
      </c>
      <c r="B20" t="s">
        <v>76</v>
      </c>
      <c r="C20" t="s">
        <v>235</v>
      </c>
      <c r="D20" s="11">
        <v>0.79166666666666663</v>
      </c>
      <c r="E20" s="9" t="str">
        <f>HYPERLINK("https://www.nba.com/stats/player/1628401/boxscores-traditional", "Derrick White")</f>
        <v>Derrick White</v>
      </c>
      <c r="F20">
        <v>9.4</v>
      </c>
      <c r="G20" s="4">
        <v>3.7199999999999998</v>
      </c>
      <c r="H20" s="3">
        <v>0.88100000000000001</v>
      </c>
      <c r="I20" s="3">
        <v>0.81859000000000004</v>
      </c>
      <c r="J20" s="3">
        <v>0.74214999999999998</v>
      </c>
      <c r="K20" s="3">
        <v>0.64802999999999999</v>
      </c>
      <c r="L20" s="3">
        <v>0.54379999999999995</v>
      </c>
      <c r="M20" s="3">
        <v>0.43643999999999999</v>
      </c>
      <c r="N20" s="3">
        <v>0.33360000000000001</v>
      </c>
      <c r="O20" s="3">
        <v>0.24196000000000001</v>
      </c>
      <c r="P20" s="3">
        <v>0.16602</v>
      </c>
      <c r="Q20" s="3">
        <v>0.10749</v>
      </c>
      <c r="R20" s="3">
        <v>6.5519999999999995E-2</v>
      </c>
      <c r="S20" s="3">
        <v>3.8359999999999998E-2</v>
      </c>
      <c r="T20" s="3">
        <v>2.068E-2</v>
      </c>
      <c r="U20" s="3">
        <v>1.044E-2</v>
      </c>
      <c r="V20" s="3">
        <v>4.9399999999999999E-3</v>
      </c>
      <c r="W20" s="3">
        <v>2.1900000000000001E-3</v>
      </c>
      <c r="X20" s="3">
        <v>8.9999999999999998E-4</v>
      </c>
      <c r="Y20" s="3">
        <v>3.5E-4</v>
      </c>
      <c r="Z20" s="3">
        <v>1.2999999999999999E-4</v>
      </c>
      <c r="AA20" s="3">
        <v>4.0000000000000003E-5</v>
      </c>
      <c r="AB20" s="3">
        <v>0</v>
      </c>
      <c r="AC20" s="3">
        <v>0</v>
      </c>
      <c r="AD20" s="3">
        <v>0</v>
      </c>
      <c r="AE20" s="3">
        <v>0</v>
      </c>
      <c r="AF20" s="5">
        <f>A_R[[#This Row],[5+]]-A_R[[#This Row],[6+]]</f>
        <v>6.2409999999999966E-2</v>
      </c>
      <c r="AG20" s="5">
        <f>A_R[[#This Row],[6+]]-A_R[[#This Row],[7+]]</f>
        <v>7.6440000000000063E-2</v>
      </c>
      <c r="AH20" s="5">
        <f>A_R[[#This Row],[7+]]-A_R[[#This Row],[8+]]</f>
        <v>9.4119999999999981E-2</v>
      </c>
      <c r="AI20" s="5">
        <f>A_R[[#This Row],[8+]]-A_R[[#This Row],[9+]]</f>
        <v>0.10423000000000004</v>
      </c>
      <c r="AJ20" s="5">
        <f>A_R[[#This Row],[9+]]-A_R[[#This Row],[10+]]</f>
        <v>0.10735999999999996</v>
      </c>
      <c r="AK20" s="5">
        <f>A_R[[#This Row],[10+]]-A_R[[#This Row],[11+]]</f>
        <v>0.10283999999999999</v>
      </c>
      <c r="AL20" s="5">
        <f>A_R[[#This Row],[11+]]-A_R[[#This Row],[12+]]</f>
        <v>9.1639999999999999E-2</v>
      </c>
      <c r="AM20" s="5">
        <f>A_R[[#This Row],[12+]]-A_R[[#This Row],[13+]]</f>
        <v>7.5940000000000007E-2</v>
      </c>
      <c r="AN20" s="5">
        <f>A_R[[#This Row],[13+]]-A_R[[#This Row],[14+]]</f>
        <v>5.8529999999999999E-2</v>
      </c>
      <c r="AO20" s="5">
        <f>A_R[[#This Row],[14+]]-A_R[[#This Row],[15+]]</f>
        <v>4.1970000000000007E-2</v>
      </c>
      <c r="AP20" s="5">
        <f>A_R[[#This Row],[15+]]-A_R[[#This Row],[16+]]</f>
        <v>2.7159999999999997E-2</v>
      </c>
      <c r="AQ20" s="5">
        <f>A_R[[#This Row],[16+]]-A_R[[#This Row],[17+]]</f>
        <v>1.7679999999999998E-2</v>
      </c>
      <c r="AR20" s="5">
        <f>A_R[[#This Row],[17+]]-A_R[[#This Row],[18+]]</f>
        <v>1.0240000000000001E-2</v>
      </c>
      <c r="AS20" s="5">
        <f>A_R[[#This Row],[18+]]-A_R[[#This Row],[19+]]</f>
        <v>5.4999999999999997E-3</v>
      </c>
      <c r="AT20" s="5">
        <f>A_R[[#This Row],[19+]]-A_R[[#This Row],[20+]]</f>
        <v>2.7499999999999998E-3</v>
      </c>
      <c r="AU20" s="5">
        <f>A_R[[#This Row],[20+]]-A_R[[#This Row],[21+]]</f>
        <v>1.2900000000000001E-3</v>
      </c>
      <c r="AV20" s="5">
        <f>A_R[[#This Row],[21+]]-A_R[[#This Row],[22+]]</f>
        <v>5.4999999999999992E-4</v>
      </c>
      <c r="AW20" s="5">
        <f>A_R[[#This Row],[22+]]-A_R[[#This Row],[23+]]</f>
        <v>2.2000000000000001E-4</v>
      </c>
      <c r="AX20" s="5">
        <f>A_R[[#This Row],[23+]]-A_R[[#This Row],[24+]]</f>
        <v>8.9999999999999992E-5</v>
      </c>
      <c r="AY20" s="5">
        <f>A_R[[#This Row],[24+]]-A_R[[#This Row],[25+]]</f>
        <v>4.0000000000000003E-5</v>
      </c>
      <c r="AZ20" s="5">
        <f>A_R[[#This Row],[25+]]-A_R[[#This Row],[26+]]</f>
        <v>0</v>
      </c>
      <c r="BA20" s="5">
        <f>A_R[[#This Row],[26+]]-A_R[[#This Row],[27+]]</f>
        <v>0</v>
      </c>
      <c r="BB20" s="5">
        <f>A_R[[#This Row],[27+]]-A_R[[#This Row],[28+]]</f>
        <v>0</v>
      </c>
    </row>
    <row r="21" spans="1:54" x14ac:dyDescent="0.25">
      <c r="A21" s="10">
        <v>22400789</v>
      </c>
      <c r="B21" t="s">
        <v>76</v>
      </c>
      <c r="C21" t="s">
        <v>235</v>
      </c>
      <c r="D21" s="11">
        <v>0.79166666666666663</v>
      </c>
      <c r="E21" s="9" t="str">
        <f>HYPERLINK("https://www.nba.com/stats/player/204001/boxscores-traditional", "Kristaps Porzingis")</f>
        <v>Kristaps Porzingis</v>
      </c>
      <c r="F21">
        <v>8.6</v>
      </c>
      <c r="G21" s="4">
        <v>1.855</v>
      </c>
      <c r="H21" s="3">
        <v>0.97380999999999995</v>
      </c>
      <c r="I21" s="3">
        <v>0.91923999999999995</v>
      </c>
      <c r="J21" s="3">
        <v>0.80510999999999999</v>
      </c>
      <c r="K21" s="3">
        <v>0.62551999999999996</v>
      </c>
      <c r="L21" s="3">
        <v>0.41293999999999997</v>
      </c>
      <c r="M21" s="3">
        <v>0.22663</v>
      </c>
      <c r="N21" s="3">
        <v>9.8530000000000006E-2</v>
      </c>
      <c r="O21" s="3">
        <v>3.3619999999999997E-2</v>
      </c>
      <c r="P21" s="3">
        <v>8.8900000000000003E-3</v>
      </c>
      <c r="Q21" s="3">
        <v>1.81E-3</v>
      </c>
      <c r="R21" s="3">
        <v>2.7999999999999998E-4</v>
      </c>
      <c r="S21" s="3">
        <v>3.0000000000000001E-5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5">
        <f>A_R[[#This Row],[5+]]-A_R[[#This Row],[6+]]</f>
        <v>5.4570000000000007E-2</v>
      </c>
      <c r="AG21" s="5">
        <f>A_R[[#This Row],[6+]]-A_R[[#This Row],[7+]]</f>
        <v>0.11412999999999995</v>
      </c>
      <c r="AH21" s="5">
        <f>A_R[[#This Row],[7+]]-A_R[[#This Row],[8+]]</f>
        <v>0.17959000000000003</v>
      </c>
      <c r="AI21" s="5">
        <f>A_R[[#This Row],[8+]]-A_R[[#This Row],[9+]]</f>
        <v>0.21257999999999999</v>
      </c>
      <c r="AJ21" s="5">
        <f>A_R[[#This Row],[9+]]-A_R[[#This Row],[10+]]</f>
        <v>0.18630999999999998</v>
      </c>
      <c r="AK21" s="5">
        <f>A_R[[#This Row],[10+]]-A_R[[#This Row],[11+]]</f>
        <v>0.12809999999999999</v>
      </c>
      <c r="AL21" s="5">
        <f>A_R[[#This Row],[11+]]-A_R[[#This Row],[12+]]</f>
        <v>6.4910000000000009E-2</v>
      </c>
      <c r="AM21" s="5">
        <f>A_R[[#This Row],[12+]]-A_R[[#This Row],[13+]]</f>
        <v>2.4729999999999995E-2</v>
      </c>
      <c r="AN21" s="5">
        <f>A_R[[#This Row],[13+]]-A_R[[#This Row],[14+]]</f>
        <v>7.0800000000000004E-3</v>
      </c>
      <c r="AO21" s="5">
        <f>A_R[[#This Row],[14+]]-A_R[[#This Row],[15+]]</f>
        <v>1.5300000000000001E-3</v>
      </c>
      <c r="AP21" s="5">
        <f>A_R[[#This Row],[15+]]-A_R[[#This Row],[16+]]</f>
        <v>2.4999999999999995E-4</v>
      </c>
      <c r="AQ21" s="5">
        <f>A_R[[#This Row],[16+]]-A_R[[#This Row],[17+]]</f>
        <v>3.0000000000000001E-5</v>
      </c>
      <c r="AR21" s="5">
        <f>A_R[[#This Row],[17+]]-A_R[[#This Row],[18+]]</f>
        <v>0</v>
      </c>
      <c r="AS21" s="5">
        <f>A_R[[#This Row],[18+]]-A_R[[#This Row],[19+]]</f>
        <v>0</v>
      </c>
      <c r="AT21" s="5">
        <f>A_R[[#This Row],[19+]]-A_R[[#This Row],[20+]]</f>
        <v>0</v>
      </c>
      <c r="AU21" s="5">
        <f>A_R[[#This Row],[20+]]-A_R[[#This Row],[21+]]</f>
        <v>0</v>
      </c>
      <c r="AV21" s="5">
        <f>A_R[[#This Row],[21+]]-A_R[[#This Row],[22+]]</f>
        <v>0</v>
      </c>
      <c r="AW21" s="5">
        <f>A_R[[#This Row],[22+]]-A_R[[#This Row],[23+]]</f>
        <v>0</v>
      </c>
      <c r="AX21" s="5">
        <f>A_R[[#This Row],[23+]]-A_R[[#This Row],[24+]]</f>
        <v>0</v>
      </c>
      <c r="AY21" s="5">
        <f>A_R[[#This Row],[24+]]-A_R[[#This Row],[25+]]</f>
        <v>0</v>
      </c>
      <c r="AZ21" s="5">
        <f>A_R[[#This Row],[25+]]-A_R[[#This Row],[26+]]</f>
        <v>0</v>
      </c>
      <c r="BA21" s="5">
        <f>A_R[[#This Row],[26+]]-A_R[[#This Row],[27+]]</f>
        <v>0</v>
      </c>
      <c r="BB21" s="5">
        <f>A_R[[#This Row],[27+]]-A_R[[#This Row],[28+]]</f>
        <v>0</v>
      </c>
    </row>
    <row r="22" spans="1:54" x14ac:dyDescent="0.25">
      <c r="A22" s="10">
        <v>22400790</v>
      </c>
      <c r="B22" t="s">
        <v>143</v>
      </c>
      <c r="C22" t="s">
        <v>80</v>
      </c>
      <c r="D22" s="11">
        <v>0.8125</v>
      </c>
      <c r="E22" s="9" t="str">
        <f>HYPERLINK("https://www.nba.com/stats/player/1629027/boxscores-traditional", "Trae Young")</f>
        <v>Trae Young</v>
      </c>
      <c r="F22">
        <v>14.6</v>
      </c>
      <c r="G22" s="4">
        <v>3.323</v>
      </c>
      <c r="H22" s="3">
        <v>0.99807000000000001</v>
      </c>
      <c r="I22" s="3">
        <v>0.99519999999999997</v>
      </c>
      <c r="J22" s="3">
        <v>0.98899000000000004</v>
      </c>
      <c r="K22" s="3">
        <v>0.97670000000000001</v>
      </c>
      <c r="L22" s="3">
        <v>0.95448999999999995</v>
      </c>
      <c r="M22" s="3">
        <v>0.91620999999999997</v>
      </c>
      <c r="N22" s="3">
        <v>0.85992999999999997</v>
      </c>
      <c r="O22" s="3">
        <v>0.7823</v>
      </c>
      <c r="P22" s="3">
        <v>0.68439000000000005</v>
      </c>
      <c r="Q22" s="3">
        <v>0.57142000000000004</v>
      </c>
      <c r="R22" s="3">
        <v>0.45223999999999998</v>
      </c>
      <c r="S22" s="3">
        <v>0.33723999999999998</v>
      </c>
      <c r="T22" s="3">
        <v>0.23576</v>
      </c>
      <c r="U22" s="3">
        <v>0.15386</v>
      </c>
      <c r="V22" s="3">
        <v>9.3420000000000003E-2</v>
      </c>
      <c r="W22" s="3">
        <v>5.1549999999999999E-2</v>
      </c>
      <c r="X22" s="3">
        <v>2.6800000000000001E-2</v>
      </c>
      <c r="Y22" s="3">
        <v>1.2869999999999999E-2</v>
      </c>
      <c r="Z22" s="3">
        <v>5.7000000000000002E-3</v>
      </c>
      <c r="AA22" s="3">
        <v>2.33E-3</v>
      </c>
      <c r="AB22" s="3">
        <v>8.7000000000000001E-4</v>
      </c>
      <c r="AC22" s="3">
        <v>2.9999999999999997E-4</v>
      </c>
      <c r="AD22" s="3">
        <v>1E-4</v>
      </c>
      <c r="AE22" s="3">
        <v>0</v>
      </c>
      <c r="AF22" s="5">
        <f>A_R[[#This Row],[5+]]-A_R[[#This Row],[6+]]</f>
        <v>2.8700000000000392E-3</v>
      </c>
      <c r="AG22" s="5">
        <f>A_R[[#This Row],[6+]]-A_R[[#This Row],[7+]]</f>
        <v>6.2099999999999378E-3</v>
      </c>
      <c r="AH22" s="5">
        <f>A_R[[#This Row],[7+]]-A_R[[#This Row],[8+]]</f>
        <v>1.2290000000000023E-2</v>
      </c>
      <c r="AI22" s="5">
        <f>A_R[[#This Row],[8+]]-A_R[[#This Row],[9+]]</f>
        <v>2.2210000000000063E-2</v>
      </c>
      <c r="AJ22" s="5">
        <f>A_R[[#This Row],[9+]]-A_R[[#This Row],[10+]]</f>
        <v>3.8279999999999981E-2</v>
      </c>
      <c r="AK22" s="5">
        <f>A_R[[#This Row],[10+]]-A_R[[#This Row],[11+]]</f>
        <v>5.6279999999999997E-2</v>
      </c>
      <c r="AL22" s="5">
        <f>A_R[[#This Row],[11+]]-A_R[[#This Row],[12+]]</f>
        <v>7.7629999999999977E-2</v>
      </c>
      <c r="AM22" s="5">
        <f>A_R[[#This Row],[12+]]-A_R[[#This Row],[13+]]</f>
        <v>9.7909999999999942E-2</v>
      </c>
      <c r="AN22" s="5">
        <f>A_R[[#This Row],[13+]]-A_R[[#This Row],[14+]]</f>
        <v>0.11297000000000001</v>
      </c>
      <c r="AO22" s="5">
        <f>A_R[[#This Row],[14+]]-A_R[[#This Row],[15+]]</f>
        <v>0.11918000000000006</v>
      </c>
      <c r="AP22" s="5">
        <f>A_R[[#This Row],[15+]]-A_R[[#This Row],[16+]]</f>
        <v>0.11499999999999999</v>
      </c>
      <c r="AQ22" s="5">
        <f>A_R[[#This Row],[16+]]-A_R[[#This Row],[17+]]</f>
        <v>0.10147999999999999</v>
      </c>
      <c r="AR22" s="5">
        <f>A_R[[#This Row],[17+]]-A_R[[#This Row],[18+]]</f>
        <v>8.1900000000000001E-2</v>
      </c>
      <c r="AS22" s="5">
        <f>A_R[[#This Row],[18+]]-A_R[[#This Row],[19+]]</f>
        <v>6.0439999999999994E-2</v>
      </c>
      <c r="AT22" s="5">
        <f>A_R[[#This Row],[19+]]-A_R[[#This Row],[20+]]</f>
        <v>4.1870000000000004E-2</v>
      </c>
      <c r="AU22" s="5">
        <f>A_R[[#This Row],[20+]]-A_R[[#This Row],[21+]]</f>
        <v>2.4749999999999998E-2</v>
      </c>
      <c r="AV22" s="5">
        <f>A_R[[#This Row],[21+]]-A_R[[#This Row],[22+]]</f>
        <v>1.3930000000000001E-2</v>
      </c>
      <c r="AW22" s="5">
        <f>A_R[[#This Row],[22+]]-A_R[[#This Row],[23+]]</f>
        <v>7.1699999999999993E-3</v>
      </c>
      <c r="AX22" s="5">
        <f>A_R[[#This Row],[23+]]-A_R[[#This Row],[24+]]</f>
        <v>3.3700000000000002E-3</v>
      </c>
      <c r="AY22" s="5">
        <f>A_R[[#This Row],[24+]]-A_R[[#This Row],[25+]]</f>
        <v>1.4599999999999999E-3</v>
      </c>
      <c r="AZ22" s="5">
        <f>A_R[[#This Row],[25+]]-A_R[[#This Row],[26+]]</f>
        <v>5.6999999999999998E-4</v>
      </c>
      <c r="BA22" s="5">
        <f>A_R[[#This Row],[26+]]-A_R[[#This Row],[27+]]</f>
        <v>1.9999999999999998E-4</v>
      </c>
      <c r="BB22" s="5">
        <f>A_R[[#This Row],[27+]]-A_R[[#This Row],[28+]]</f>
        <v>1E-4</v>
      </c>
    </row>
    <row r="23" spans="1:54" x14ac:dyDescent="0.25">
      <c r="A23" s="10">
        <v>22400790</v>
      </c>
      <c r="B23" t="s">
        <v>143</v>
      </c>
      <c r="C23" t="s">
        <v>80</v>
      </c>
      <c r="D23" s="11">
        <v>0.8125</v>
      </c>
      <c r="E23" s="9" t="str">
        <f>HYPERLINK("https://www.nba.com/stats/player/1630700/boxscores-traditional", "Dyson Daniels")</f>
        <v>Dyson Daniels</v>
      </c>
      <c r="F23">
        <v>12.4</v>
      </c>
      <c r="G23" s="4">
        <v>3.0070000000000001</v>
      </c>
      <c r="H23" s="3">
        <v>0.99304999999999999</v>
      </c>
      <c r="I23" s="3">
        <v>0.98341000000000001</v>
      </c>
      <c r="J23" s="3">
        <v>0.96406999999999998</v>
      </c>
      <c r="K23" s="3">
        <v>0.92784999999999995</v>
      </c>
      <c r="L23" s="3">
        <v>0.87075999999999998</v>
      </c>
      <c r="M23" s="3">
        <v>0.78813999999999995</v>
      </c>
      <c r="N23" s="3">
        <v>0.68081999999999998</v>
      </c>
      <c r="O23" s="3">
        <v>0.55171999999999999</v>
      </c>
      <c r="P23" s="3">
        <v>0.42074</v>
      </c>
      <c r="Q23" s="3">
        <v>0.29805999999999999</v>
      </c>
      <c r="R23" s="3">
        <v>0.19489000000000001</v>
      </c>
      <c r="S23" s="3">
        <v>0.11507000000000001</v>
      </c>
      <c r="T23" s="3">
        <v>6.3009999999999997E-2</v>
      </c>
      <c r="U23" s="3">
        <v>3.1440000000000003E-2</v>
      </c>
      <c r="V23" s="3">
        <v>1.426E-2</v>
      </c>
      <c r="W23" s="3">
        <v>5.7000000000000002E-3</v>
      </c>
      <c r="X23" s="3">
        <v>2.1199999999999999E-3</v>
      </c>
      <c r="Y23" s="3">
        <v>7.1000000000000002E-4</v>
      </c>
      <c r="Z23" s="3">
        <v>2.1000000000000001E-4</v>
      </c>
      <c r="AA23" s="3">
        <v>6.0000000000000002E-5</v>
      </c>
      <c r="AB23" s="3">
        <v>0</v>
      </c>
      <c r="AC23" s="3">
        <v>0</v>
      </c>
      <c r="AD23" s="3">
        <v>0</v>
      </c>
      <c r="AE23" s="3">
        <v>0</v>
      </c>
      <c r="AF23" s="5">
        <f>A_R[[#This Row],[5+]]-A_R[[#This Row],[6+]]</f>
        <v>9.6399999999999819E-3</v>
      </c>
      <c r="AG23" s="5">
        <f>A_R[[#This Row],[6+]]-A_R[[#This Row],[7+]]</f>
        <v>1.9340000000000024E-2</v>
      </c>
      <c r="AH23" s="5">
        <f>A_R[[#This Row],[7+]]-A_R[[#This Row],[8+]]</f>
        <v>3.622000000000003E-2</v>
      </c>
      <c r="AI23" s="5">
        <f>A_R[[#This Row],[8+]]-A_R[[#This Row],[9+]]</f>
        <v>5.7089999999999974E-2</v>
      </c>
      <c r="AJ23" s="5">
        <f>A_R[[#This Row],[9+]]-A_R[[#This Row],[10+]]</f>
        <v>8.2620000000000027E-2</v>
      </c>
      <c r="AK23" s="5">
        <f>A_R[[#This Row],[10+]]-A_R[[#This Row],[11+]]</f>
        <v>0.10731999999999997</v>
      </c>
      <c r="AL23" s="5">
        <f>A_R[[#This Row],[11+]]-A_R[[#This Row],[12+]]</f>
        <v>0.12909999999999999</v>
      </c>
      <c r="AM23" s="5">
        <f>A_R[[#This Row],[12+]]-A_R[[#This Row],[13+]]</f>
        <v>0.13097999999999999</v>
      </c>
      <c r="AN23" s="5">
        <f>A_R[[#This Row],[13+]]-A_R[[#This Row],[14+]]</f>
        <v>0.12268000000000001</v>
      </c>
      <c r="AO23" s="5">
        <f>A_R[[#This Row],[14+]]-A_R[[#This Row],[15+]]</f>
        <v>0.10316999999999998</v>
      </c>
      <c r="AP23" s="5">
        <f>A_R[[#This Row],[15+]]-A_R[[#This Row],[16+]]</f>
        <v>7.9820000000000002E-2</v>
      </c>
      <c r="AQ23" s="5">
        <f>A_R[[#This Row],[16+]]-A_R[[#This Row],[17+]]</f>
        <v>5.2060000000000009E-2</v>
      </c>
      <c r="AR23" s="5">
        <f>A_R[[#This Row],[17+]]-A_R[[#This Row],[18+]]</f>
        <v>3.1569999999999994E-2</v>
      </c>
      <c r="AS23" s="5">
        <f>A_R[[#This Row],[18+]]-A_R[[#This Row],[19+]]</f>
        <v>1.7180000000000001E-2</v>
      </c>
      <c r="AT23" s="5">
        <f>A_R[[#This Row],[19+]]-A_R[[#This Row],[20+]]</f>
        <v>8.5599999999999999E-3</v>
      </c>
      <c r="AU23" s="5">
        <f>A_R[[#This Row],[20+]]-A_R[[#This Row],[21+]]</f>
        <v>3.5800000000000003E-3</v>
      </c>
      <c r="AV23" s="5">
        <f>A_R[[#This Row],[21+]]-A_R[[#This Row],[22+]]</f>
        <v>1.4099999999999998E-3</v>
      </c>
      <c r="AW23" s="5">
        <f>A_R[[#This Row],[22+]]-A_R[[#This Row],[23+]]</f>
        <v>5.0000000000000001E-4</v>
      </c>
      <c r="AX23" s="5">
        <f>A_R[[#This Row],[23+]]-A_R[[#This Row],[24+]]</f>
        <v>1.5000000000000001E-4</v>
      </c>
      <c r="AY23" s="5">
        <f>A_R[[#This Row],[24+]]-A_R[[#This Row],[25+]]</f>
        <v>6.0000000000000002E-5</v>
      </c>
      <c r="AZ23" s="5">
        <f>A_R[[#This Row],[25+]]-A_R[[#This Row],[26+]]</f>
        <v>0</v>
      </c>
      <c r="BA23" s="5">
        <f>A_R[[#This Row],[26+]]-A_R[[#This Row],[27+]]</f>
        <v>0</v>
      </c>
      <c r="BB23" s="5">
        <f>A_R[[#This Row],[27+]]-A_R[[#This Row],[28+]]</f>
        <v>0</v>
      </c>
    </row>
    <row r="24" spans="1:54" x14ac:dyDescent="0.25">
      <c r="A24" s="10">
        <v>22400790</v>
      </c>
      <c r="B24" t="s">
        <v>143</v>
      </c>
      <c r="C24" t="s">
        <v>80</v>
      </c>
      <c r="D24" s="11">
        <v>0.8125</v>
      </c>
      <c r="E24" s="9" t="str">
        <f>HYPERLINK("https://www.nba.com/stats/player/1630168/boxscores-traditional", "Onyeka Okongwu")</f>
        <v>Onyeka Okongwu</v>
      </c>
      <c r="F24">
        <v>13.4</v>
      </c>
      <c r="G24" s="4">
        <v>4.3170000000000002</v>
      </c>
      <c r="H24" s="3">
        <v>0.97441</v>
      </c>
      <c r="I24" s="3">
        <v>0.95637000000000005</v>
      </c>
      <c r="J24" s="3">
        <v>0.93056000000000005</v>
      </c>
      <c r="K24" s="3">
        <v>0.89434999999999998</v>
      </c>
      <c r="L24" s="3">
        <v>0.84614</v>
      </c>
      <c r="M24" s="3">
        <v>0.78524000000000005</v>
      </c>
      <c r="N24" s="3">
        <v>0.71226</v>
      </c>
      <c r="O24" s="3">
        <v>0.62551999999999996</v>
      </c>
      <c r="P24" s="3">
        <v>0.53586</v>
      </c>
      <c r="Q24" s="3">
        <v>0.44433</v>
      </c>
      <c r="R24" s="3">
        <v>0.35569000000000001</v>
      </c>
      <c r="S24" s="3">
        <v>0.27424999999999999</v>
      </c>
      <c r="T24" s="3">
        <v>0.20327000000000001</v>
      </c>
      <c r="U24" s="3">
        <v>0.14230999999999999</v>
      </c>
      <c r="V24" s="3">
        <v>9.6799999999999997E-2</v>
      </c>
      <c r="W24" s="3">
        <v>6.3009999999999997E-2</v>
      </c>
      <c r="X24" s="3">
        <v>3.9199999999999999E-2</v>
      </c>
      <c r="Y24" s="3">
        <v>2.3300000000000001E-2</v>
      </c>
      <c r="Z24" s="3">
        <v>1.321E-2</v>
      </c>
      <c r="AA24" s="3">
        <v>6.9499999999999996E-3</v>
      </c>
      <c r="AB24" s="3">
        <v>3.5699999999999998E-3</v>
      </c>
      <c r="AC24" s="3">
        <v>1.75E-3</v>
      </c>
      <c r="AD24" s="3">
        <v>8.1999999999999998E-4</v>
      </c>
      <c r="AE24" s="3">
        <v>3.6000000000000002E-4</v>
      </c>
      <c r="AF24" s="5">
        <f>A_R[[#This Row],[5+]]-A_R[[#This Row],[6+]]</f>
        <v>1.8039999999999945E-2</v>
      </c>
      <c r="AG24" s="5">
        <f>A_R[[#This Row],[6+]]-A_R[[#This Row],[7+]]</f>
        <v>2.581E-2</v>
      </c>
      <c r="AH24" s="5">
        <f>A_R[[#This Row],[7+]]-A_R[[#This Row],[8+]]</f>
        <v>3.6210000000000075E-2</v>
      </c>
      <c r="AI24" s="5">
        <f>A_R[[#This Row],[8+]]-A_R[[#This Row],[9+]]</f>
        <v>4.8209999999999975E-2</v>
      </c>
      <c r="AJ24" s="5">
        <f>A_R[[#This Row],[9+]]-A_R[[#This Row],[10+]]</f>
        <v>6.0899999999999954E-2</v>
      </c>
      <c r="AK24" s="5">
        <f>A_R[[#This Row],[10+]]-A_R[[#This Row],[11+]]</f>
        <v>7.2980000000000045E-2</v>
      </c>
      <c r="AL24" s="5">
        <f>A_R[[#This Row],[11+]]-A_R[[#This Row],[12+]]</f>
        <v>8.6740000000000039E-2</v>
      </c>
      <c r="AM24" s="5">
        <f>A_R[[#This Row],[12+]]-A_R[[#This Row],[13+]]</f>
        <v>8.9659999999999962E-2</v>
      </c>
      <c r="AN24" s="5">
        <f>A_R[[#This Row],[13+]]-A_R[[#This Row],[14+]]</f>
        <v>9.153E-2</v>
      </c>
      <c r="AO24" s="5">
        <f>A_R[[#This Row],[14+]]-A_R[[#This Row],[15+]]</f>
        <v>8.8639999999999997E-2</v>
      </c>
      <c r="AP24" s="5">
        <f>A_R[[#This Row],[15+]]-A_R[[#This Row],[16+]]</f>
        <v>8.1440000000000012E-2</v>
      </c>
      <c r="AQ24" s="5">
        <f>A_R[[#This Row],[16+]]-A_R[[#This Row],[17+]]</f>
        <v>7.0979999999999988E-2</v>
      </c>
      <c r="AR24" s="5">
        <f>A_R[[#This Row],[17+]]-A_R[[#This Row],[18+]]</f>
        <v>6.0960000000000014E-2</v>
      </c>
      <c r="AS24" s="5">
        <f>A_R[[#This Row],[18+]]-A_R[[#This Row],[19+]]</f>
        <v>4.5509999999999995E-2</v>
      </c>
      <c r="AT24" s="5">
        <f>A_R[[#This Row],[19+]]-A_R[[#This Row],[20+]]</f>
        <v>3.3790000000000001E-2</v>
      </c>
      <c r="AU24" s="5">
        <f>A_R[[#This Row],[20+]]-A_R[[#This Row],[21+]]</f>
        <v>2.3809999999999998E-2</v>
      </c>
      <c r="AV24" s="5">
        <f>A_R[[#This Row],[21+]]-A_R[[#This Row],[22+]]</f>
        <v>1.5899999999999997E-2</v>
      </c>
      <c r="AW24" s="5">
        <f>A_R[[#This Row],[22+]]-A_R[[#This Row],[23+]]</f>
        <v>1.0090000000000002E-2</v>
      </c>
      <c r="AX24" s="5">
        <f>A_R[[#This Row],[23+]]-A_R[[#This Row],[24+]]</f>
        <v>6.2599999999999999E-3</v>
      </c>
      <c r="AY24" s="5">
        <f>A_R[[#This Row],[24+]]-A_R[[#This Row],[25+]]</f>
        <v>3.3799999999999998E-3</v>
      </c>
      <c r="AZ24" s="5">
        <f>A_R[[#This Row],[25+]]-A_R[[#This Row],[26+]]</f>
        <v>1.8199999999999998E-3</v>
      </c>
      <c r="BA24" s="5">
        <f>A_R[[#This Row],[26+]]-A_R[[#This Row],[27+]]</f>
        <v>9.3000000000000005E-4</v>
      </c>
      <c r="BB24" s="5">
        <f>A_R[[#This Row],[27+]]-A_R[[#This Row],[28+]]</f>
        <v>4.5999999999999996E-4</v>
      </c>
    </row>
    <row r="25" spans="1:54" x14ac:dyDescent="0.25">
      <c r="A25" s="10">
        <v>22400790</v>
      </c>
      <c r="B25" t="s">
        <v>143</v>
      </c>
      <c r="C25" t="s">
        <v>80</v>
      </c>
      <c r="D25" s="11">
        <v>0.8125</v>
      </c>
      <c r="E25" s="9" t="str">
        <f>HYPERLINK("https://www.nba.com/stats/player/1630552/boxscores-traditional", "Jalen Johnson")</f>
        <v>Jalen Johnson</v>
      </c>
      <c r="F25">
        <v>12.2</v>
      </c>
      <c r="G25" s="4">
        <v>3.6550000000000002</v>
      </c>
      <c r="H25" s="3">
        <v>0.97558</v>
      </c>
      <c r="I25" s="3">
        <v>0.95543</v>
      </c>
      <c r="J25" s="3">
        <v>0.92220000000000002</v>
      </c>
      <c r="K25" s="3">
        <v>0.87492999999999999</v>
      </c>
      <c r="L25" s="3">
        <v>0.81057000000000001</v>
      </c>
      <c r="M25" s="3">
        <v>0.72575000000000001</v>
      </c>
      <c r="N25" s="3">
        <v>0.62929999999999997</v>
      </c>
      <c r="O25" s="3">
        <v>0.51993999999999996</v>
      </c>
      <c r="P25" s="3">
        <v>0.41293999999999997</v>
      </c>
      <c r="Q25" s="3">
        <v>0.31207000000000001</v>
      </c>
      <c r="R25" s="3">
        <v>0.22065000000000001</v>
      </c>
      <c r="S25" s="3">
        <v>0.14917</v>
      </c>
      <c r="T25" s="3">
        <v>9.5100000000000004E-2</v>
      </c>
      <c r="U25" s="3">
        <v>5.5919999999999997E-2</v>
      </c>
      <c r="V25" s="3">
        <v>3.1440000000000003E-2</v>
      </c>
      <c r="W25" s="3">
        <v>1.6590000000000001E-2</v>
      </c>
      <c r="X25" s="3">
        <v>7.9799999999999992E-3</v>
      </c>
      <c r="Y25" s="3">
        <v>3.6800000000000001E-3</v>
      </c>
      <c r="Z25" s="3">
        <v>1.5900000000000001E-3</v>
      </c>
      <c r="AA25" s="3">
        <v>6.2E-4</v>
      </c>
      <c r="AB25" s="3">
        <v>2.3000000000000001E-4</v>
      </c>
      <c r="AC25" s="3">
        <v>8.0000000000000007E-5</v>
      </c>
      <c r="AD25" s="3">
        <v>0</v>
      </c>
      <c r="AE25" s="3">
        <v>0</v>
      </c>
      <c r="AF25" s="5">
        <f>A_R[[#This Row],[5+]]-A_R[[#This Row],[6+]]</f>
        <v>2.0150000000000001E-2</v>
      </c>
      <c r="AG25" s="5">
        <f>A_R[[#This Row],[6+]]-A_R[[#This Row],[7+]]</f>
        <v>3.3229999999999982E-2</v>
      </c>
      <c r="AH25" s="5">
        <f>A_R[[#This Row],[7+]]-A_R[[#This Row],[8+]]</f>
        <v>4.7270000000000034E-2</v>
      </c>
      <c r="AI25" s="5">
        <f>A_R[[#This Row],[8+]]-A_R[[#This Row],[9+]]</f>
        <v>6.4359999999999973E-2</v>
      </c>
      <c r="AJ25" s="5">
        <f>A_R[[#This Row],[9+]]-A_R[[#This Row],[10+]]</f>
        <v>8.4820000000000007E-2</v>
      </c>
      <c r="AK25" s="5">
        <f>A_R[[#This Row],[10+]]-A_R[[#This Row],[11+]]</f>
        <v>9.6450000000000036E-2</v>
      </c>
      <c r="AL25" s="5">
        <f>A_R[[#This Row],[11+]]-A_R[[#This Row],[12+]]</f>
        <v>0.10936000000000001</v>
      </c>
      <c r="AM25" s="5">
        <f>A_R[[#This Row],[12+]]-A_R[[#This Row],[13+]]</f>
        <v>0.10699999999999998</v>
      </c>
      <c r="AN25" s="5">
        <f>A_R[[#This Row],[13+]]-A_R[[#This Row],[14+]]</f>
        <v>0.10086999999999996</v>
      </c>
      <c r="AO25" s="5">
        <f>A_R[[#This Row],[14+]]-A_R[[#This Row],[15+]]</f>
        <v>9.1420000000000001E-2</v>
      </c>
      <c r="AP25" s="5">
        <f>A_R[[#This Row],[15+]]-A_R[[#This Row],[16+]]</f>
        <v>7.1480000000000016E-2</v>
      </c>
      <c r="AQ25" s="5">
        <f>A_R[[#This Row],[16+]]-A_R[[#This Row],[17+]]</f>
        <v>5.4069999999999993E-2</v>
      </c>
      <c r="AR25" s="5">
        <f>A_R[[#This Row],[17+]]-A_R[[#This Row],[18+]]</f>
        <v>3.9180000000000006E-2</v>
      </c>
      <c r="AS25" s="5">
        <f>A_R[[#This Row],[18+]]-A_R[[#This Row],[19+]]</f>
        <v>2.4479999999999995E-2</v>
      </c>
      <c r="AT25" s="5">
        <f>A_R[[#This Row],[19+]]-A_R[[#This Row],[20+]]</f>
        <v>1.4850000000000002E-2</v>
      </c>
      <c r="AU25" s="5">
        <f>A_R[[#This Row],[20+]]-A_R[[#This Row],[21+]]</f>
        <v>8.6100000000000013E-3</v>
      </c>
      <c r="AV25" s="5">
        <f>A_R[[#This Row],[21+]]-A_R[[#This Row],[22+]]</f>
        <v>4.2999999999999991E-3</v>
      </c>
      <c r="AW25" s="5">
        <f>A_R[[#This Row],[22+]]-A_R[[#This Row],[23+]]</f>
        <v>2.0899999999999998E-3</v>
      </c>
      <c r="AX25" s="5">
        <f>A_R[[#This Row],[23+]]-A_R[[#This Row],[24+]]</f>
        <v>9.7000000000000005E-4</v>
      </c>
      <c r="AY25" s="5">
        <f>A_R[[#This Row],[24+]]-A_R[[#This Row],[25+]]</f>
        <v>3.8999999999999999E-4</v>
      </c>
      <c r="AZ25" s="5">
        <f>A_R[[#This Row],[25+]]-A_R[[#This Row],[26+]]</f>
        <v>1.5000000000000001E-4</v>
      </c>
      <c r="BA25" s="5">
        <f>A_R[[#This Row],[26+]]-A_R[[#This Row],[27+]]</f>
        <v>8.0000000000000007E-5</v>
      </c>
      <c r="BB25" s="5">
        <f>A_R[[#This Row],[27+]]-A_R[[#This Row],[28+]]</f>
        <v>0</v>
      </c>
    </row>
    <row r="26" spans="1:54" x14ac:dyDescent="0.25">
      <c r="A26" s="10">
        <v>22400790</v>
      </c>
      <c r="B26" t="s">
        <v>143</v>
      </c>
      <c r="C26" t="s">
        <v>80</v>
      </c>
      <c r="D26" s="11">
        <v>0.8125</v>
      </c>
      <c r="E26" s="9" t="str">
        <f>HYPERLINK("https://www.nba.com/stats/player/203991/boxscores-traditional", "Clint Capela")</f>
        <v>Clint Capela</v>
      </c>
      <c r="F26">
        <v>10.199999999999999</v>
      </c>
      <c r="G26" s="4">
        <v>4.49</v>
      </c>
      <c r="H26" s="3">
        <v>0.87697999999999998</v>
      </c>
      <c r="I26" s="3">
        <v>0.82638999999999996</v>
      </c>
      <c r="J26" s="3">
        <v>0.76114999999999999</v>
      </c>
      <c r="K26" s="3">
        <v>0.68793000000000004</v>
      </c>
      <c r="L26" s="3">
        <v>0.60641999999999996</v>
      </c>
      <c r="M26" s="3">
        <v>0.51595000000000002</v>
      </c>
      <c r="N26" s="3">
        <v>0.42858000000000002</v>
      </c>
      <c r="O26" s="3">
        <v>0.34458</v>
      </c>
      <c r="P26" s="3">
        <v>0.26762999999999998</v>
      </c>
      <c r="Q26" s="3">
        <v>0.19766</v>
      </c>
      <c r="R26" s="3">
        <v>0.14230999999999999</v>
      </c>
      <c r="S26" s="3">
        <v>9.8530000000000006E-2</v>
      </c>
      <c r="T26" s="3">
        <v>6.5519999999999995E-2</v>
      </c>
      <c r="U26" s="3">
        <v>4.0930000000000001E-2</v>
      </c>
      <c r="V26" s="3">
        <v>2.5000000000000001E-2</v>
      </c>
      <c r="W26" s="3">
        <v>1.4630000000000001E-2</v>
      </c>
      <c r="X26" s="3">
        <v>7.9799999999999992E-3</v>
      </c>
      <c r="Y26" s="3">
        <v>4.2700000000000004E-3</v>
      </c>
      <c r="Z26" s="3">
        <v>2.1900000000000001E-3</v>
      </c>
      <c r="AA26" s="3">
        <v>1.07E-3</v>
      </c>
      <c r="AB26" s="3">
        <v>4.8000000000000001E-4</v>
      </c>
      <c r="AC26" s="3">
        <v>2.2000000000000001E-4</v>
      </c>
      <c r="AD26" s="3">
        <v>9.0000000000000006E-5</v>
      </c>
      <c r="AE26" s="3">
        <v>4.0000000000000003E-5</v>
      </c>
      <c r="AF26" s="5">
        <f>A_R[[#This Row],[5+]]-A_R[[#This Row],[6+]]</f>
        <v>5.0590000000000024E-2</v>
      </c>
      <c r="AG26" s="5">
        <f>A_R[[#This Row],[6+]]-A_R[[#This Row],[7+]]</f>
        <v>6.5239999999999965E-2</v>
      </c>
      <c r="AH26" s="5">
        <f>A_R[[#This Row],[7+]]-A_R[[#This Row],[8+]]</f>
        <v>7.3219999999999952E-2</v>
      </c>
      <c r="AI26" s="5">
        <f>A_R[[#This Row],[8+]]-A_R[[#This Row],[9+]]</f>
        <v>8.1510000000000082E-2</v>
      </c>
      <c r="AJ26" s="5">
        <f>A_R[[#This Row],[9+]]-A_R[[#This Row],[10+]]</f>
        <v>9.0469999999999939E-2</v>
      </c>
      <c r="AK26" s="5">
        <f>A_R[[#This Row],[10+]]-A_R[[#This Row],[11+]]</f>
        <v>8.7370000000000003E-2</v>
      </c>
      <c r="AL26" s="5">
        <f>A_R[[#This Row],[11+]]-A_R[[#This Row],[12+]]</f>
        <v>8.4000000000000019E-2</v>
      </c>
      <c r="AM26" s="5">
        <f>A_R[[#This Row],[12+]]-A_R[[#This Row],[13+]]</f>
        <v>7.6950000000000018E-2</v>
      </c>
      <c r="AN26" s="5">
        <f>A_R[[#This Row],[13+]]-A_R[[#This Row],[14+]]</f>
        <v>6.9969999999999977E-2</v>
      </c>
      <c r="AO26" s="5">
        <f>A_R[[#This Row],[14+]]-A_R[[#This Row],[15+]]</f>
        <v>5.535000000000001E-2</v>
      </c>
      <c r="AP26" s="5">
        <f>A_R[[#This Row],[15+]]-A_R[[#This Row],[16+]]</f>
        <v>4.3779999999999986E-2</v>
      </c>
      <c r="AQ26" s="5">
        <f>A_R[[#This Row],[16+]]-A_R[[#This Row],[17+]]</f>
        <v>3.3010000000000012E-2</v>
      </c>
      <c r="AR26" s="5">
        <f>A_R[[#This Row],[17+]]-A_R[[#This Row],[18+]]</f>
        <v>2.4589999999999994E-2</v>
      </c>
      <c r="AS26" s="5">
        <f>A_R[[#This Row],[18+]]-A_R[[#This Row],[19+]]</f>
        <v>1.593E-2</v>
      </c>
      <c r="AT26" s="5">
        <f>A_R[[#This Row],[19+]]-A_R[[#This Row],[20+]]</f>
        <v>1.0370000000000001E-2</v>
      </c>
      <c r="AU26" s="5">
        <f>A_R[[#This Row],[20+]]-A_R[[#This Row],[21+]]</f>
        <v>6.6500000000000014E-3</v>
      </c>
      <c r="AV26" s="5">
        <f>A_R[[#This Row],[21+]]-A_R[[#This Row],[22+]]</f>
        <v>3.7099999999999989E-3</v>
      </c>
      <c r="AW26" s="5">
        <f>A_R[[#This Row],[22+]]-A_R[[#This Row],[23+]]</f>
        <v>2.0800000000000003E-3</v>
      </c>
      <c r="AX26" s="5">
        <f>A_R[[#This Row],[23+]]-A_R[[#This Row],[24+]]</f>
        <v>1.1200000000000001E-3</v>
      </c>
      <c r="AY26" s="5">
        <f>A_R[[#This Row],[24+]]-A_R[[#This Row],[25+]]</f>
        <v>5.9000000000000003E-4</v>
      </c>
      <c r="AZ26" s="5">
        <f>A_R[[#This Row],[25+]]-A_R[[#This Row],[26+]]</f>
        <v>2.6000000000000003E-4</v>
      </c>
      <c r="BA26" s="5">
        <f>A_R[[#This Row],[26+]]-A_R[[#This Row],[27+]]</f>
        <v>1.3000000000000002E-4</v>
      </c>
      <c r="BB26" s="5">
        <f>A_R[[#This Row],[27+]]-A_R[[#This Row],[28+]]</f>
        <v>5.0000000000000002E-5</v>
      </c>
    </row>
    <row r="27" spans="1:54" x14ac:dyDescent="0.25">
      <c r="A27" s="10">
        <v>22400790</v>
      </c>
      <c r="B27" t="s">
        <v>143</v>
      </c>
      <c r="C27" t="s">
        <v>80</v>
      </c>
      <c r="D27" s="11">
        <v>0.8125</v>
      </c>
      <c r="E27" s="9" t="str">
        <f>HYPERLINK("https://www.nba.com/stats/player/1627747/boxscores-traditional", "Caris LeVert")</f>
        <v>Caris LeVert</v>
      </c>
      <c r="F27">
        <v>10</v>
      </c>
      <c r="G27" s="4">
        <v>5.7149999999999999</v>
      </c>
      <c r="H27" s="3">
        <v>0.80784999999999996</v>
      </c>
      <c r="I27" s="3">
        <v>0.75804000000000005</v>
      </c>
      <c r="J27" s="3">
        <v>0.69847000000000004</v>
      </c>
      <c r="K27" s="3">
        <v>0.63683000000000001</v>
      </c>
      <c r="L27" s="3">
        <v>0.56749000000000005</v>
      </c>
      <c r="M27" s="3">
        <v>0.5</v>
      </c>
      <c r="N27" s="3">
        <v>0.43251000000000001</v>
      </c>
      <c r="O27" s="3">
        <v>0.36316999999999999</v>
      </c>
      <c r="P27" s="3">
        <v>0.30153000000000002</v>
      </c>
      <c r="Q27" s="3">
        <v>0.24196000000000001</v>
      </c>
      <c r="R27" s="3">
        <v>0.19214999999999999</v>
      </c>
      <c r="S27" s="3">
        <v>0.14685999999999999</v>
      </c>
      <c r="T27" s="3">
        <v>0.11123</v>
      </c>
      <c r="U27" s="3">
        <v>8.0759999999999998E-2</v>
      </c>
      <c r="V27" s="3">
        <v>5.8209999999999998E-2</v>
      </c>
      <c r="W27" s="3">
        <v>4.0059999999999998E-2</v>
      </c>
      <c r="X27" s="3">
        <v>2.743E-2</v>
      </c>
      <c r="Y27" s="3">
        <v>1.7860000000000001E-2</v>
      </c>
      <c r="Z27" s="3">
        <v>1.1599999999999999E-2</v>
      </c>
      <c r="AA27" s="3">
        <v>7.1399999999999996E-3</v>
      </c>
      <c r="AB27" s="3">
        <v>4.4000000000000003E-3</v>
      </c>
      <c r="AC27" s="3">
        <v>2.5600000000000002E-3</v>
      </c>
      <c r="AD27" s="3">
        <v>1.49E-3</v>
      </c>
      <c r="AE27" s="3">
        <v>8.1999999999999998E-4</v>
      </c>
      <c r="AF27" s="5">
        <f>A_R[[#This Row],[5+]]-A_R[[#This Row],[6+]]</f>
        <v>4.980999999999991E-2</v>
      </c>
      <c r="AG27" s="5">
        <f>A_R[[#This Row],[6+]]-A_R[[#This Row],[7+]]</f>
        <v>5.9570000000000012E-2</v>
      </c>
      <c r="AH27" s="5">
        <f>A_R[[#This Row],[7+]]-A_R[[#This Row],[8+]]</f>
        <v>6.1640000000000028E-2</v>
      </c>
      <c r="AI27" s="5">
        <f>A_R[[#This Row],[8+]]-A_R[[#This Row],[9+]]</f>
        <v>6.9339999999999957E-2</v>
      </c>
      <c r="AJ27" s="5">
        <f>A_R[[#This Row],[9+]]-A_R[[#This Row],[10+]]</f>
        <v>6.749000000000005E-2</v>
      </c>
      <c r="AK27" s="5">
        <f>A_R[[#This Row],[10+]]-A_R[[#This Row],[11+]]</f>
        <v>6.7489999999999994E-2</v>
      </c>
      <c r="AL27" s="5">
        <f>A_R[[#This Row],[11+]]-A_R[[#This Row],[12+]]</f>
        <v>6.9340000000000013E-2</v>
      </c>
      <c r="AM27" s="5">
        <f>A_R[[#This Row],[12+]]-A_R[[#This Row],[13+]]</f>
        <v>6.1639999999999973E-2</v>
      </c>
      <c r="AN27" s="5">
        <f>A_R[[#This Row],[13+]]-A_R[[#This Row],[14+]]</f>
        <v>5.9570000000000012E-2</v>
      </c>
      <c r="AO27" s="5">
        <f>A_R[[#This Row],[14+]]-A_R[[#This Row],[15+]]</f>
        <v>4.9810000000000021E-2</v>
      </c>
      <c r="AP27" s="5">
        <f>A_R[[#This Row],[15+]]-A_R[[#This Row],[16+]]</f>
        <v>4.5289999999999997E-2</v>
      </c>
      <c r="AQ27" s="5">
        <f>A_R[[#This Row],[16+]]-A_R[[#This Row],[17+]]</f>
        <v>3.5629999999999995E-2</v>
      </c>
      <c r="AR27" s="5">
        <f>A_R[[#This Row],[17+]]-A_R[[#This Row],[18+]]</f>
        <v>3.0469999999999997E-2</v>
      </c>
      <c r="AS27" s="5">
        <f>A_R[[#This Row],[18+]]-A_R[[#This Row],[19+]]</f>
        <v>2.2550000000000001E-2</v>
      </c>
      <c r="AT27" s="5">
        <f>A_R[[#This Row],[19+]]-A_R[[#This Row],[20+]]</f>
        <v>1.8149999999999999E-2</v>
      </c>
      <c r="AU27" s="5">
        <f>A_R[[#This Row],[20+]]-A_R[[#This Row],[21+]]</f>
        <v>1.2629999999999999E-2</v>
      </c>
      <c r="AV27" s="5">
        <f>A_R[[#This Row],[21+]]-A_R[[#This Row],[22+]]</f>
        <v>9.5699999999999986E-3</v>
      </c>
      <c r="AW27" s="5">
        <f>A_R[[#This Row],[22+]]-A_R[[#This Row],[23+]]</f>
        <v>6.2600000000000017E-3</v>
      </c>
      <c r="AX27" s="5">
        <f>A_R[[#This Row],[23+]]-A_R[[#This Row],[24+]]</f>
        <v>4.4599999999999996E-3</v>
      </c>
      <c r="AY27" s="5">
        <f>A_R[[#This Row],[24+]]-A_R[[#This Row],[25+]]</f>
        <v>2.7399999999999994E-3</v>
      </c>
      <c r="AZ27" s="5">
        <f>A_R[[#This Row],[25+]]-A_R[[#This Row],[26+]]</f>
        <v>1.8400000000000001E-3</v>
      </c>
      <c r="BA27" s="5">
        <f>A_R[[#This Row],[26+]]-A_R[[#This Row],[27+]]</f>
        <v>1.0700000000000002E-3</v>
      </c>
      <c r="BB27" s="5">
        <f>A_R[[#This Row],[27+]]-A_R[[#This Row],[28+]]</f>
        <v>6.7000000000000002E-4</v>
      </c>
    </row>
    <row r="28" spans="1:54" x14ac:dyDescent="0.25">
      <c r="A28" s="10">
        <v>22400790</v>
      </c>
      <c r="B28" t="s">
        <v>143</v>
      </c>
      <c r="C28" t="s">
        <v>80</v>
      </c>
      <c r="D28" s="11">
        <v>0.8125</v>
      </c>
      <c r="E28" s="9" t="str">
        <f>HYPERLINK("https://www.nba.com/stats/player/1630249/boxscores-traditional", "Vít Krejcí")</f>
        <v>Vít Krejcí</v>
      </c>
      <c r="F28">
        <v>9.1999999999999993</v>
      </c>
      <c r="G28" s="4">
        <v>4.0199999999999996</v>
      </c>
      <c r="H28" s="3">
        <v>0.85082999999999998</v>
      </c>
      <c r="I28" s="3">
        <v>0.78813999999999995</v>
      </c>
      <c r="J28" s="3">
        <v>0.70884000000000003</v>
      </c>
      <c r="K28" s="3">
        <v>0.61790999999999996</v>
      </c>
      <c r="L28" s="3">
        <v>0.51993999999999996</v>
      </c>
      <c r="M28" s="3">
        <v>0.42074</v>
      </c>
      <c r="N28" s="3">
        <v>0.32635999999999998</v>
      </c>
      <c r="O28" s="3">
        <v>0.24196000000000001</v>
      </c>
      <c r="P28" s="3">
        <v>0.17105999999999999</v>
      </c>
      <c r="Q28" s="3">
        <v>0.11702</v>
      </c>
      <c r="R28" s="3">
        <v>7.4929999999999997E-2</v>
      </c>
      <c r="S28" s="3">
        <v>4.5510000000000002E-2</v>
      </c>
      <c r="T28" s="3">
        <v>2.6190000000000001E-2</v>
      </c>
      <c r="U28" s="3">
        <v>1.426E-2</v>
      </c>
      <c r="V28" s="3">
        <v>7.3400000000000002E-3</v>
      </c>
      <c r="W28" s="3">
        <v>3.5699999999999998E-3</v>
      </c>
      <c r="X28" s="3">
        <v>1.64E-3</v>
      </c>
      <c r="Y28" s="3">
        <v>7.3999999999999999E-4</v>
      </c>
      <c r="Z28" s="3">
        <v>2.9999999999999997E-4</v>
      </c>
      <c r="AA28" s="3">
        <v>1.2E-4</v>
      </c>
      <c r="AB28" s="3">
        <v>4.0000000000000003E-5</v>
      </c>
      <c r="AC28" s="3">
        <v>0</v>
      </c>
      <c r="AD28" s="3">
        <v>0</v>
      </c>
      <c r="AE28" s="3">
        <v>0</v>
      </c>
      <c r="AF28" s="5">
        <f>A_R[[#This Row],[5+]]-A_R[[#This Row],[6+]]</f>
        <v>6.2690000000000023E-2</v>
      </c>
      <c r="AG28" s="5">
        <f>A_R[[#This Row],[6+]]-A_R[[#This Row],[7+]]</f>
        <v>7.9299999999999926E-2</v>
      </c>
      <c r="AH28" s="5">
        <f>A_R[[#This Row],[7+]]-A_R[[#This Row],[8+]]</f>
        <v>9.0930000000000066E-2</v>
      </c>
      <c r="AI28" s="5">
        <f>A_R[[#This Row],[8+]]-A_R[[#This Row],[9+]]</f>
        <v>9.7970000000000002E-2</v>
      </c>
      <c r="AJ28" s="5">
        <f>A_R[[#This Row],[9+]]-A_R[[#This Row],[10+]]</f>
        <v>9.9199999999999955E-2</v>
      </c>
      <c r="AK28" s="5">
        <f>A_R[[#This Row],[10+]]-A_R[[#This Row],[11+]]</f>
        <v>9.4380000000000019E-2</v>
      </c>
      <c r="AL28" s="5">
        <f>A_R[[#This Row],[11+]]-A_R[[#This Row],[12+]]</f>
        <v>8.4399999999999975E-2</v>
      </c>
      <c r="AM28" s="5">
        <f>A_R[[#This Row],[12+]]-A_R[[#This Row],[13+]]</f>
        <v>7.0900000000000019E-2</v>
      </c>
      <c r="AN28" s="5">
        <f>A_R[[#This Row],[13+]]-A_R[[#This Row],[14+]]</f>
        <v>5.4039999999999991E-2</v>
      </c>
      <c r="AO28" s="5">
        <f>A_R[[#This Row],[14+]]-A_R[[#This Row],[15+]]</f>
        <v>4.2090000000000002E-2</v>
      </c>
      <c r="AP28" s="5">
        <f>A_R[[#This Row],[15+]]-A_R[[#This Row],[16+]]</f>
        <v>2.9419999999999995E-2</v>
      </c>
      <c r="AQ28" s="5">
        <f>A_R[[#This Row],[16+]]-A_R[[#This Row],[17+]]</f>
        <v>1.932E-2</v>
      </c>
      <c r="AR28" s="5">
        <f>A_R[[#This Row],[17+]]-A_R[[#This Row],[18+]]</f>
        <v>1.1930000000000001E-2</v>
      </c>
      <c r="AS28" s="5">
        <f>A_R[[#This Row],[18+]]-A_R[[#This Row],[19+]]</f>
        <v>6.9199999999999999E-3</v>
      </c>
      <c r="AT28" s="5">
        <f>A_R[[#This Row],[19+]]-A_R[[#This Row],[20+]]</f>
        <v>3.7700000000000003E-3</v>
      </c>
      <c r="AU28" s="5">
        <f>A_R[[#This Row],[20+]]-A_R[[#This Row],[21+]]</f>
        <v>1.9299999999999999E-3</v>
      </c>
      <c r="AV28" s="5">
        <f>A_R[[#This Row],[21+]]-A_R[[#This Row],[22+]]</f>
        <v>8.9999999999999998E-4</v>
      </c>
      <c r="AW28" s="5">
        <f>A_R[[#This Row],[22+]]-A_R[[#This Row],[23+]]</f>
        <v>4.4000000000000002E-4</v>
      </c>
      <c r="AX28" s="5">
        <f>A_R[[#This Row],[23+]]-A_R[[#This Row],[24+]]</f>
        <v>1.7999999999999998E-4</v>
      </c>
      <c r="AY28" s="5">
        <f>A_R[[#This Row],[24+]]-A_R[[#This Row],[25+]]</f>
        <v>7.9999999999999993E-5</v>
      </c>
      <c r="AZ28" s="5">
        <f>A_R[[#This Row],[25+]]-A_R[[#This Row],[26+]]</f>
        <v>4.0000000000000003E-5</v>
      </c>
      <c r="BA28" s="5">
        <f>A_R[[#This Row],[26+]]-A_R[[#This Row],[27+]]</f>
        <v>0</v>
      </c>
      <c r="BB28" s="5">
        <f>A_R[[#This Row],[27+]]-A_R[[#This Row],[28+]]</f>
        <v>0</v>
      </c>
    </row>
    <row r="29" spans="1:54" x14ac:dyDescent="0.25">
      <c r="A29" s="10">
        <v>22400790</v>
      </c>
      <c r="B29" t="s">
        <v>143</v>
      </c>
      <c r="C29" t="s">
        <v>80</v>
      </c>
      <c r="D29" s="11">
        <v>0.8125</v>
      </c>
      <c r="E29" s="9" t="str">
        <f>HYPERLINK("https://www.nba.com/stats/player/1629631/boxscores-traditional", "De'Andre Hunter")</f>
        <v>De'Andre Hunter</v>
      </c>
      <c r="F29">
        <v>8.33</v>
      </c>
      <c r="G29" s="4">
        <v>6.2359999999999998</v>
      </c>
      <c r="H29" s="3">
        <v>0.70194000000000001</v>
      </c>
      <c r="I29" s="3">
        <v>0.64431000000000005</v>
      </c>
      <c r="J29" s="3">
        <v>0.58316999999999997</v>
      </c>
      <c r="K29" s="3">
        <v>0.51993999999999996</v>
      </c>
      <c r="L29" s="3">
        <v>0.45619999999999999</v>
      </c>
      <c r="M29" s="3">
        <v>0.39357999999999999</v>
      </c>
      <c r="N29" s="3">
        <v>0.33360000000000001</v>
      </c>
      <c r="O29" s="3">
        <v>0.27760000000000001</v>
      </c>
      <c r="P29" s="3">
        <v>0.22663</v>
      </c>
      <c r="Q29" s="3">
        <v>0.18140999999999999</v>
      </c>
      <c r="R29" s="3">
        <v>0.14230999999999999</v>
      </c>
      <c r="S29" s="3">
        <v>0.10935</v>
      </c>
      <c r="T29" s="3">
        <v>8.226E-2</v>
      </c>
      <c r="U29" s="3">
        <v>6.0569999999999999E-2</v>
      </c>
      <c r="V29" s="3">
        <v>4.3630000000000002E-2</v>
      </c>
      <c r="W29" s="3">
        <v>3.074E-2</v>
      </c>
      <c r="X29" s="3">
        <v>2.1180000000000001E-2</v>
      </c>
      <c r="Y29" s="3">
        <v>1.426E-2</v>
      </c>
      <c r="Z29" s="3">
        <v>9.3900000000000008E-3</v>
      </c>
      <c r="AA29" s="3">
        <v>6.0400000000000002E-3</v>
      </c>
      <c r="AB29" s="3">
        <v>3.79E-3</v>
      </c>
      <c r="AC29" s="3">
        <v>2.33E-3</v>
      </c>
      <c r="AD29" s="3">
        <v>1.39E-3</v>
      </c>
      <c r="AE29" s="3">
        <v>8.1999999999999998E-4</v>
      </c>
      <c r="AF29" s="5">
        <f>A_R[[#This Row],[5+]]-A_R[[#This Row],[6+]]</f>
        <v>5.7629999999999959E-2</v>
      </c>
      <c r="AG29" s="5">
        <f>A_R[[#This Row],[6+]]-A_R[[#This Row],[7+]]</f>
        <v>6.1140000000000083E-2</v>
      </c>
      <c r="AH29" s="5">
        <f>A_R[[#This Row],[7+]]-A_R[[#This Row],[8+]]</f>
        <v>6.3230000000000008E-2</v>
      </c>
      <c r="AI29" s="5">
        <f>A_R[[#This Row],[8+]]-A_R[[#This Row],[9+]]</f>
        <v>6.3739999999999963E-2</v>
      </c>
      <c r="AJ29" s="5">
        <f>A_R[[#This Row],[9+]]-A_R[[#This Row],[10+]]</f>
        <v>6.2620000000000009E-2</v>
      </c>
      <c r="AK29" s="5">
        <f>A_R[[#This Row],[10+]]-A_R[[#This Row],[11+]]</f>
        <v>5.9979999999999978E-2</v>
      </c>
      <c r="AL29" s="5">
        <f>A_R[[#This Row],[11+]]-A_R[[#This Row],[12+]]</f>
        <v>5.5999999999999994E-2</v>
      </c>
      <c r="AM29" s="5">
        <f>A_R[[#This Row],[12+]]-A_R[[#This Row],[13+]]</f>
        <v>5.0970000000000015E-2</v>
      </c>
      <c r="AN29" s="5">
        <f>A_R[[#This Row],[13+]]-A_R[[#This Row],[14+]]</f>
        <v>4.522000000000001E-2</v>
      </c>
      <c r="AO29" s="5">
        <f>A_R[[#This Row],[14+]]-A_R[[#This Row],[15+]]</f>
        <v>3.9099999999999996E-2</v>
      </c>
      <c r="AP29" s="5">
        <f>A_R[[#This Row],[15+]]-A_R[[#This Row],[16+]]</f>
        <v>3.2959999999999989E-2</v>
      </c>
      <c r="AQ29" s="5">
        <f>A_R[[#This Row],[16+]]-A_R[[#This Row],[17+]]</f>
        <v>2.7090000000000003E-2</v>
      </c>
      <c r="AR29" s="5">
        <f>A_R[[#This Row],[17+]]-A_R[[#This Row],[18+]]</f>
        <v>2.1690000000000001E-2</v>
      </c>
      <c r="AS29" s="5">
        <f>A_R[[#This Row],[18+]]-A_R[[#This Row],[19+]]</f>
        <v>1.6939999999999997E-2</v>
      </c>
      <c r="AT29" s="5">
        <f>A_R[[#This Row],[19+]]-A_R[[#This Row],[20+]]</f>
        <v>1.2890000000000002E-2</v>
      </c>
      <c r="AU29" s="5">
        <f>A_R[[#This Row],[20+]]-A_R[[#This Row],[21+]]</f>
        <v>9.5599999999999991E-3</v>
      </c>
      <c r="AV29" s="5">
        <f>A_R[[#This Row],[21+]]-A_R[[#This Row],[22+]]</f>
        <v>6.9200000000000008E-3</v>
      </c>
      <c r="AW29" s="5">
        <f>A_R[[#This Row],[22+]]-A_R[[#This Row],[23+]]</f>
        <v>4.8699999999999993E-3</v>
      </c>
      <c r="AX29" s="5">
        <f>A_R[[#This Row],[23+]]-A_R[[#This Row],[24+]]</f>
        <v>3.3500000000000005E-3</v>
      </c>
      <c r="AY29" s="5">
        <f>A_R[[#This Row],[24+]]-A_R[[#This Row],[25+]]</f>
        <v>2.2500000000000003E-3</v>
      </c>
      <c r="AZ29" s="5">
        <f>A_R[[#This Row],[25+]]-A_R[[#This Row],[26+]]</f>
        <v>1.4599999999999999E-3</v>
      </c>
      <c r="BA29" s="5">
        <f>A_R[[#This Row],[26+]]-A_R[[#This Row],[27+]]</f>
        <v>9.4000000000000008E-4</v>
      </c>
      <c r="BB29" s="5">
        <f>A_R[[#This Row],[27+]]-A_R[[#This Row],[28+]]</f>
        <v>5.6999999999999998E-4</v>
      </c>
    </row>
    <row r="30" spans="1:54" x14ac:dyDescent="0.25">
      <c r="A30" s="10">
        <v>22400790</v>
      </c>
      <c r="B30" t="s">
        <v>80</v>
      </c>
      <c r="C30" t="s">
        <v>143</v>
      </c>
      <c r="D30" s="11">
        <v>0.8125</v>
      </c>
      <c r="E30" s="9" t="str">
        <f>HYPERLINK("https://www.nba.com/stats/player/1631094/boxscores-traditional", "Paolo Banchero")</f>
        <v>Paolo Banchero</v>
      </c>
      <c r="F30">
        <v>11.6</v>
      </c>
      <c r="G30" s="4">
        <v>1.855</v>
      </c>
      <c r="H30" s="3">
        <v>0.99980999999999998</v>
      </c>
      <c r="I30" s="3">
        <v>0.99873999999999996</v>
      </c>
      <c r="J30" s="3">
        <v>0.99343000000000004</v>
      </c>
      <c r="K30" s="3">
        <v>0.97380999999999995</v>
      </c>
      <c r="L30" s="3">
        <v>0.91923999999999995</v>
      </c>
      <c r="M30" s="3">
        <v>0.80510999999999999</v>
      </c>
      <c r="N30" s="3">
        <v>0.62551999999999996</v>
      </c>
      <c r="O30" s="3">
        <v>0.41293999999999997</v>
      </c>
      <c r="P30" s="3">
        <v>0.22663</v>
      </c>
      <c r="Q30" s="3">
        <v>9.8530000000000006E-2</v>
      </c>
      <c r="R30" s="3">
        <v>3.3619999999999997E-2</v>
      </c>
      <c r="S30" s="3">
        <v>8.8900000000000003E-3</v>
      </c>
      <c r="T30" s="3">
        <v>1.81E-3</v>
      </c>
      <c r="U30" s="3">
        <v>2.7999999999999998E-4</v>
      </c>
      <c r="V30" s="3">
        <v>3.0000000000000001E-5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5">
        <f>A_R[[#This Row],[5+]]-A_R[[#This Row],[6+]]</f>
        <v>1.0700000000000154E-3</v>
      </c>
      <c r="AG30" s="5">
        <f>A_R[[#This Row],[6+]]-A_R[[#This Row],[7+]]</f>
        <v>5.3099999999999259E-3</v>
      </c>
      <c r="AH30" s="5">
        <f>A_R[[#This Row],[7+]]-A_R[[#This Row],[8+]]</f>
        <v>1.9620000000000082E-2</v>
      </c>
      <c r="AI30" s="5">
        <f>A_R[[#This Row],[8+]]-A_R[[#This Row],[9+]]</f>
        <v>5.4570000000000007E-2</v>
      </c>
      <c r="AJ30" s="5">
        <f>A_R[[#This Row],[9+]]-A_R[[#This Row],[10+]]</f>
        <v>0.11412999999999995</v>
      </c>
      <c r="AK30" s="5">
        <f>A_R[[#This Row],[10+]]-A_R[[#This Row],[11+]]</f>
        <v>0.17959000000000003</v>
      </c>
      <c r="AL30" s="5">
        <f>A_R[[#This Row],[11+]]-A_R[[#This Row],[12+]]</f>
        <v>0.21257999999999999</v>
      </c>
      <c r="AM30" s="5">
        <f>A_R[[#This Row],[12+]]-A_R[[#This Row],[13+]]</f>
        <v>0.18630999999999998</v>
      </c>
      <c r="AN30" s="5">
        <f>A_R[[#This Row],[13+]]-A_R[[#This Row],[14+]]</f>
        <v>0.12809999999999999</v>
      </c>
      <c r="AO30" s="5">
        <f>A_R[[#This Row],[14+]]-A_R[[#This Row],[15+]]</f>
        <v>6.4910000000000009E-2</v>
      </c>
      <c r="AP30" s="5">
        <f>A_R[[#This Row],[15+]]-A_R[[#This Row],[16+]]</f>
        <v>2.4729999999999995E-2</v>
      </c>
      <c r="AQ30" s="5">
        <f>A_R[[#This Row],[16+]]-A_R[[#This Row],[17+]]</f>
        <v>7.0800000000000004E-3</v>
      </c>
      <c r="AR30" s="5">
        <f>A_R[[#This Row],[17+]]-A_R[[#This Row],[18+]]</f>
        <v>1.5300000000000001E-3</v>
      </c>
      <c r="AS30" s="5">
        <f>A_R[[#This Row],[18+]]-A_R[[#This Row],[19+]]</f>
        <v>2.4999999999999995E-4</v>
      </c>
      <c r="AT30" s="5">
        <f>A_R[[#This Row],[19+]]-A_R[[#This Row],[20+]]</f>
        <v>3.0000000000000001E-5</v>
      </c>
      <c r="AU30" s="5">
        <f>A_R[[#This Row],[20+]]-A_R[[#This Row],[21+]]</f>
        <v>0</v>
      </c>
      <c r="AV30" s="5">
        <f>A_R[[#This Row],[21+]]-A_R[[#This Row],[22+]]</f>
        <v>0</v>
      </c>
      <c r="AW30" s="5">
        <f>A_R[[#This Row],[22+]]-A_R[[#This Row],[23+]]</f>
        <v>0</v>
      </c>
      <c r="AX30" s="5">
        <f>A_R[[#This Row],[23+]]-A_R[[#This Row],[24+]]</f>
        <v>0</v>
      </c>
      <c r="AY30" s="5">
        <f>A_R[[#This Row],[24+]]-A_R[[#This Row],[25+]]</f>
        <v>0</v>
      </c>
      <c r="AZ30" s="5">
        <f>A_R[[#This Row],[25+]]-A_R[[#This Row],[26+]]</f>
        <v>0</v>
      </c>
      <c r="BA30" s="5">
        <f>A_R[[#This Row],[26+]]-A_R[[#This Row],[27+]]</f>
        <v>0</v>
      </c>
      <c r="BB30" s="5">
        <f>A_R[[#This Row],[27+]]-A_R[[#This Row],[28+]]</f>
        <v>0</v>
      </c>
    </row>
    <row r="31" spans="1:54" x14ac:dyDescent="0.25">
      <c r="A31" s="10">
        <v>22400790</v>
      </c>
      <c r="B31" t="s">
        <v>80</v>
      </c>
      <c r="C31" t="s">
        <v>143</v>
      </c>
      <c r="D31" s="11">
        <v>0.8125</v>
      </c>
      <c r="E31" s="9" t="str">
        <f>HYPERLINK("https://www.nba.com/stats/player/1630532/boxscores-traditional", "Franz Wagner")</f>
        <v>Franz Wagner</v>
      </c>
      <c r="F31">
        <v>10.4</v>
      </c>
      <c r="G31" s="4">
        <v>3.3820000000000001</v>
      </c>
      <c r="H31" s="3">
        <v>0.94520000000000004</v>
      </c>
      <c r="I31" s="3">
        <v>0.9032</v>
      </c>
      <c r="J31" s="3">
        <v>0.84375</v>
      </c>
      <c r="K31" s="3">
        <v>0.76114999999999999</v>
      </c>
      <c r="L31" s="3">
        <v>0.65910000000000002</v>
      </c>
      <c r="M31" s="3">
        <v>0.54776000000000002</v>
      </c>
      <c r="N31" s="3">
        <v>0.42858000000000002</v>
      </c>
      <c r="O31" s="3">
        <v>0.31918000000000002</v>
      </c>
      <c r="P31" s="3">
        <v>0.22065000000000001</v>
      </c>
      <c r="Q31" s="3">
        <v>0.14457</v>
      </c>
      <c r="R31" s="3">
        <v>8.6910000000000001E-2</v>
      </c>
      <c r="S31" s="3">
        <v>4.8460000000000003E-2</v>
      </c>
      <c r="T31" s="3">
        <v>2.5590000000000002E-2</v>
      </c>
      <c r="U31" s="3">
        <v>1.222E-2</v>
      </c>
      <c r="V31" s="3">
        <v>5.5399999999999998E-3</v>
      </c>
      <c r="W31" s="3">
        <v>2.2599999999999999E-3</v>
      </c>
      <c r="X31" s="3">
        <v>8.7000000000000001E-4</v>
      </c>
      <c r="Y31" s="3">
        <v>2.9999999999999997E-4</v>
      </c>
      <c r="Z31" s="3">
        <v>1E-4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5">
        <f>A_R[[#This Row],[5+]]-A_R[[#This Row],[6+]]</f>
        <v>4.2000000000000037E-2</v>
      </c>
      <c r="AG31" s="5">
        <f>A_R[[#This Row],[6+]]-A_R[[#This Row],[7+]]</f>
        <v>5.9450000000000003E-2</v>
      </c>
      <c r="AH31" s="5">
        <f>A_R[[#This Row],[7+]]-A_R[[#This Row],[8+]]</f>
        <v>8.2600000000000007E-2</v>
      </c>
      <c r="AI31" s="5">
        <f>A_R[[#This Row],[8+]]-A_R[[#This Row],[9+]]</f>
        <v>0.10204999999999997</v>
      </c>
      <c r="AJ31" s="5">
        <f>A_R[[#This Row],[9+]]-A_R[[#This Row],[10+]]</f>
        <v>0.11133999999999999</v>
      </c>
      <c r="AK31" s="5">
        <f>A_R[[#This Row],[10+]]-A_R[[#This Row],[11+]]</f>
        <v>0.11918000000000001</v>
      </c>
      <c r="AL31" s="5">
        <f>A_R[[#This Row],[11+]]-A_R[[#This Row],[12+]]</f>
        <v>0.1094</v>
      </c>
      <c r="AM31" s="5">
        <f>A_R[[#This Row],[12+]]-A_R[[#This Row],[13+]]</f>
        <v>9.8530000000000006E-2</v>
      </c>
      <c r="AN31" s="5">
        <f>A_R[[#This Row],[13+]]-A_R[[#This Row],[14+]]</f>
        <v>7.6080000000000009E-2</v>
      </c>
      <c r="AO31" s="5">
        <f>A_R[[#This Row],[14+]]-A_R[[#This Row],[15+]]</f>
        <v>5.7660000000000003E-2</v>
      </c>
      <c r="AP31" s="5">
        <f>A_R[[#This Row],[15+]]-A_R[[#This Row],[16+]]</f>
        <v>3.8449999999999998E-2</v>
      </c>
      <c r="AQ31" s="5">
        <f>A_R[[#This Row],[16+]]-A_R[[#This Row],[17+]]</f>
        <v>2.2870000000000001E-2</v>
      </c>
      <c r="AR31" s="5">
        <f>A_R[[#This Row],[17+]]-A_R[[#This Row],[18+]]</f>
        <v>1.3370000000000002E-2</v>
      </c>
      <c r="AS31" s="5">
        <f>A_R[[#This Row],[18+]]-A_R[[#This Row],[19+]]</f>
        <v>6.6800000000000002E-3</v>
      </c>
      <c r="AT31" s="5">
        <f>A_R[[#This Row],[19+]]-A_R[[#This Row],[20+]]</f>
        <v>3.2799999999999999E-3</v>
      </c>
      <c r="AU31" s="5">
        <f>A_R[[#This Row],[20+]]-A_R[[#This Row],[21+]]</f>
        <v>1.3899999999999997E-3</v>
      </c>
      <c r="AV31" s="5">
        <f>A_R[[#This Row],[21+]]-A_R[[#This Row],[22+]]</f>
        <v>5.6999999999999998E-4</v>
      </c>
      <c r="AW31" s="5">
        <f>A_R[[#This Row],[22+]]-A_R[[#This Row],[23+]]</f>
        <v>1.9999999999999998E-4</v>
      </c>
      <c r="AX31" s="5">
        <f>A_R[[#This Row],[23+]]-A_R[[#This Row],[24+]]</f>
        <v>1E-4</v>
      </c>
      <c r="AY31" s="5">
        <f>A_R[[#This Row],[24+]]-A_R[[#This Row],[25+]]</f>
        <v>0</v>
      </c>
      <c r="AZ31" s="5">
        <f>A_R[[#This Row],[25+]]-A_R[[#This Row],[26+]]</f>
        <v>0</v>
      </c>
      <c r="BA31" s="5">
        <f>A_R[[#This Row],[26+]]-A_R[[#This Row],[27+]]</f>
        <v>0</v>
      </c>
      <c r="BB31" s="5">
        <f>A_R[[#This Row],[27+]]-A_R[[#This Row],[28+]]</f>
        <v>0</v>
      </c>
    </row>
    <row r="32" spans="1:54" x14ac:dyDescent="0.25">
      <c r="A32" s="10">
        <v>22400790</v>
      </c>
      <c r="B32" t="s">
        <v>80</v>
      </c>
      <c r="C32" t="s">
        <v>143</v>
      </c>
      <c r="D32" s="11">
        <v>0.8125</v>
      </c>
      <c r="E32" s="9" t="str">
        <f>HYPERLINK("https://www.nba.com/stats/player/1628976/boxscores-traditional", "Wendell Carter Jr.")</f>
        <v>Wendell Carter Jr.</v>
      </c>
      <c r="F32">
        <v>9</v>
      </c>
      <c r="G32" s="4">
        <v>4.8579999999999997</v>
      </c>
      <c r="H32" s="3">
        <v>0.79388999999999998</v>
      </c>
      <c r="I32" s="3">
        <v>0.73236999999999997</v>
      </c>
      <c r="J32" s="3">
        <v>0.65910000000000002</v>
      </c>
      <c r="K32" s="3">
        <v>0.58316999999999997</v>
      </c>
      <c r="L32" s="3">
        <v>0.5</v>
      </c>
      <c r="M32" s="3">
        <v>0.41682999999999998</v>
      </c>
      <c r="N32" s="3">
        <v>0.34089999999999998</v>
      </c>
      <c r="O32" s="3">
        <v>0.26762999999999998</v>
      </c>
      <c r="P32" s="3">
        <v>0.20610999999999999</v>
      </c>
      <c r="Q32" s="3">
        <v>0.15151000000000001</v>
      </c>
      <c r="R32" s="3">
        <v>0.10749</v>
      </c>
      <c r="S32" s="3">
        <v>7.4929999999999997E-2</v>
      </c>
      <c r="T32" s="3">
        <v>4.947E-2</v>
      </c>
      <c r="U32" s="3">
        <v>3.2160000000000001E-2</v>
      </c>
      <c r="V32" s="3">
        <v>1.9699999999999999E-2</v>
      </c>
      <c r="W32" s="3">
        <v>1.191E-2</v>
      </c>
      <c r="X32" s="3">
        <v>6.7600000000000004E-3</v>
      </c>
      <c r="Y32" s="3">
        <v>3.6800000000000001E-3</v>
      </c>
      <c r="Z32" s="3">
        <v>1.99E-3</v>
      </c>
      <c r="AA32" s="3">
        <v>1E-3</v>
      </c>
      <c r="AB32" s="3">
        <v>5.0000000000000001E-4</v>
      </c>
      <c r="AC32" s="3">
        <v>2.3000000000000001E-4</v>
      </c>
      <c r="AD32" s="3">
        <v>1E-4</v>
      </c>
      <c r="AE32" s="3">
        <v>5.0000000000000002E-5</v>
      </c>
      <c r="AF32" s="5">
        <f>A_R[[#This Row],[5+]]-A_R[[#This Row],[6+]]</f>
        <v>6.1520000000000019E-2</v>
      </c>
      <c r="AG32" s="5">
        <f>A_R[[#This Row],[6+]]-A_R[[#This Row],[7+]]</f>
        <v>7.3269999999999946E-2</v>
      </c>
      <c r="AH32" s="5">
        <f>A_R[[#This Row],[7+]]-A_R[[#This Row],[8+]]</f>
        <v>7.5930000000000053E-2</v>
      </c>
      <c r="AI32" s="5">
        <f>A_R[[#This Row],[8+]]-A_R[[#This Row],[9+]]</f>
        <v>8.3169999999999966E-2</v>
      </c>
      <c r="AJ32" s="5">
        <f>A_R[[#This Row],[9+]]-A_R[[#This Row],[10+]]</f>
        <v>8.3170000000000022E-2</v>
      </c>
      <c r="AK32" s="5">
        <f>A_R[[#This Row],[10+]]-A_R[[#This Row],[11+]]</f>
        <v>7.5929999999999997E-2</v>
      </c>
      <c r="AL32" s="5">
        <f>A_R[[#This Row],[11+]]-A_R[[#This Row],[12+]]</f>
        <v>7.3270000000000002E-2</v>
      </c>
      <c r="AM32" s="5">
        <f>A_R[[#This Row],[12+]]-A_R[[#This Row],[13+]]</f>
        <v>6.1519999999999991E-2</v>
      </c>
      <c r="AN32" s="5">
        <f>A_R[[#This Row],[13+]]-A_R[[#This Row],[14+]]</f>
        <v>5.4599999999999982E-2</v>
      </c>
      <c r="AO32" s="5">
        <f>A_R[[#This Row],[14+]]-A_R[[#This Row],[15+]]</f>
        <v>4.4020000000000004E-2</v>
      </c>
      <c r="AP32" s="5">
        <f>A_R[[#This Row],[15+]]-A_R[[#This Row],[16+]]</f>
        <v>3.2560000000000006E-2</v>
      </c>
      <c r="AQ32" s="5">
        <f>A_R[[#This Row],[16+]]-A_R[[#This Row],[17+]]</f>
        <v>2.5459999999999997E-2</v>
      </c>
      <c r="AR32" s="5">
        <f>A_R[[#This Row],[17+]]-A_R[[#This Row],[18+]]</f>
        <v>1.7309999999999999E-2</v>
      </c>
      <c r="AS32" s="5">
        <f>A_R[[#This Row],[18+]]-A_R[[#This Row],[19+]]</f>
        <v>1.2460000000000002E-2</v>
      </c>
      <c r="AT32" s="5">
        <f>A_R[[#This Row],[19+]]-A_R[[#This Row],[20+]]</f>
        <v>7.7899999999999983E-3</v>
      </c>
      <c r="AU32" s="5">
        <f>A_R[[#This Row],[20+]]-A_R[[#This Row],[21+]]</f>
        <v>5.1500000000000001E-3</v>
      </c>
      <c r="AV32" s="5">
        <f>A_R[[#This Row],[21+]]-A_R[[#This Row],[22+]]</f>
        <v>3.0800000000000003E-3</v>
      </c>
      <c r="AW32" s="5">
        <f>A_R[[#This Row],[22+]]-A_R[[#This Row],[23+]]</f>
        <v>1.6900000000000001E-3</v>
      </c>
      <c r="AX32" s="5">
        <f>A_R[[#This Row],[23+]]-A_R[[#This Row],[24+]]</f>
        <v>9.8999999999999999E-4</v>
      </c>
      <c r="AY32" s="5">
        <f>A_R[[#This Row],[24+]]-A_R[[#This Row],[25+]]</f>
        <v>5.0000000000000001E-4</v>
      </c>
      <c r="AZ32" s="5">
        <f>A_R[[#This Row],[25+]]-A_R[[#This Row],[26+]]</f>
        <v>2.7E-4</v>
      </c>
      <c r="BA32" s="5">
        <f>A_R[[#This Row],[26+]]-A_R[[#This Row],[27+]]</f>
        <v>1.3000000000000002E-4</v>
      </c>
      <c r="BB32" s="5">
        <f>A_R[[#This Row],[27+]]-A_R[[#This Row],[28+]]</f>
        <v>5.0000000000000002E-5</v>
      </c>
    </row>
    <row r="33" spans="1:54" x14ac:dyDescent="0.25">
      <c r="A33" s="10">
        <v>22400791</v>
      </c>
      <c r="B33" t="s">
        <v>132</v>
      </c>
      <c r="C33" t="s">
        <v>165</v>
      </c>
      <c r="D33" s="11">
        <v>0.8125</v>
      </c>
      <c r="E33" s="9" t="str">
        <f>HYPERLINK("https://www.nba.com/stats/player/1628386/boxscores-traditional", "Jarrett Allen")</f>
        <v>Jarrett Allen</v>
      </c>
      <c r="F33">
        <v>16.8</v>
      </c>
      <c r="G33" s="4">
        <v>2.4820000000000002</v>
      </c>
      <c r="H33" s="3">
        <v>1</v>
      </c>
      <c r="I33" s="3">
        <v>1</v>
      </c>
      <c r="J33" s="3">
        <v>0.99995999999999996</v>
      </c>
      <c r="K33" s="3">
        <v>0.99980999999999998</v>
      </c>
      <c r="L33" s="3">
        <v>0.99916000000000005</v>
      </c>
      <c r="M33" s="3">
        <v>0.99692999999999998</v>
      </c>
      <c r="N33" s="3">
        <v>0.99036000000000002</v>
      </c>
      <c r="O33" s="3">
        <v>0.97319999999999995</v>
      </c>
      <c r="P33" s="3">
        <v>0.93698999999999999</v>
      </c>
      <c r="Q33" s="3">
        <v>0.87075999999999998</v>
      </c>
      <c r="R33" s="3">
        <v>0.76729999999999998</v>
      </c>
      <c r="S33" s="3">
        <v>0.62551999999999996</v>
      </c>
      <c r="T33" s="3">
        <v>0.46811999999999998</v>
      </c>
      <c r="U33" s="3">
        <v>0.31561</v>
      </c>
      <c r="V33" s="3">
        <v>0.18673000000000001</v>
      </c>
      <c r="W33" s="3">
        <v>9.8530000000000006E-2</v>
      </c>
      <c r="X33" s="3">
        <v>4.5510000000000002E-2</v>
      </c>
      <c r="Y33" s="3">
        <v>1.7860000000000001E-2</v>
      </c>
      <c r="Z33" s="3">
        <v>6.2100000000000002E-3</v>
      </c>
      <c r="AA33" s="3">
        <v>1.8699999999999999E-3</v>
      </c>
      <c r="AB33" s="3">
        <v>4.8000000000000001E-4</v>
      </c>
      <c r="AC33" s="3">
        <v>1E-4</v>
      </c>
      <c r="AD33" s="3">
        <v>0</v>
      </c>
      <c r="AE33" s="3">
        <v>0</v>
      </c>
      <c r="AF33" s="5">
        <f>A_R[[#This Row],[5+]]-A_R[[#This Row],[6+]]</f>
        <v>0</v>
      </c>
      <c r="AG33" s="5">
        <f>A_R[[#This Row],[6+]]-A_R[[#This Row],[7+]]</f>
        <v>4.0000000000040004E-5</v>
      </c>
      <c r="AH33" s="5">
        <f>A_R[[#This Row],[7+]]-A_R[[#This Row],[8+]]</f>
        <v>1.4999999999998348E-4</v>
      </c>
      <c r="AI33" s="5">
        <f>A_R[[#This Row],[8+]]-A_R[[#This Row],[9+]]</f>
        <v>6.4999999999992841E-4</v>
      </c>
      <c r="AJ33" s="5">
        <f>A_R[[#This Row],[9+]]-A_R[[#This Row],[10+]]</f>
        <v>2.2300000000000653E-3</v>
      </c>
      <c r="AK33" s="5">
        <f>A_R[[#This Row],[10+]]-A_R[[#This Row],[11+]]</f>
        <v>6.5699999999999648E-3</v>
      </c>
      <c r="AL33" s="5">
        <f>A_R[[#This Row],[11+]]-A_R[[#This Row],[12+]]</f>
        <v>1.7160000000000064E-2</v>
      </c>
      <c r="AM33" s="5">
        <f>A_R[[#This Row],[12+]]-A_R[[#This Row],[13+]]</f>
        <v>3.6209999999999964E-2</v>
      </c>
      <c r="AN33" s="5">
        <f>A_R[[#This Row],[13+]]-A_R[[#This Row],[14+]]</f>
        <v>6.6230000000000011E-2</v>
      </c>
      <c r="AO33" s="5">
        <f>A_R[[#This Row],[14+]]-A_R[[#This Row],[15+]]</f>
        <v>0.10346</v>
      </c>
      <c r="AP33" s="5">
        <f>A_R[[#This Row],[15+]]-A_R[[#This Row],[16+]]</f>
        <v>0.14178000000000002</v>
      </c>
      <c r="AQ33" s="5">
        <f>A_R[[#This Row],[16+]]-A_R[[#This Row],[17+]]</f>
        <v>0.15739999999999998</v>
      </c>
      <c r="AR33" s="5">
        <f>A_R[[#This Row],[17+]]-A_R[[#This Row],[18+]]</f>
        <v>0.15250999999999998</v>
      </c>
      <c r="AS33" s="5">
        <f>A_R[[#This Row],[18+]]-A_R[[#This Row],[19+]]</f>
        <v>0.12887999999999999</v>
      </c>
      <c r="AT33" s="5">
        <f>A_R[[#This Row],[19+]]-A_R[[#This Row],[20+]]</f>
        <v>8.8200000000000001E-2</v>
      </c>
      <c r="AU33" s="5">
        <f>A_R[[#This Row],[20+]]-A_R[[#This Row],[21+]]</f>
        <v>5.3020000000000005E-2</v>
      </c>
      <c r="AV33" s="5">
        <f>A_R[[#This Row],[21+]]-A_R[[#This Row],[22+]]</f>
        <v>2.7650000000000001E-2</v>
      </c>
      <c r="AW33" s="5">
        <f>A_R[[#This Row],[22+]]-A_R[[#This Row],[23+]]</f>
        <v>1.1650000000000001E-2</v>
      </c>
      <c r="AX33" s="5">
        <f>A_R[[#This Row],[23+]]-A_R[[#This Row],[24+]]</f>
        <v>4.3400000000000001E-3</v>
      </c>
      <c r="AY33" s="5">
        <f>A_R[[#This Row],[24+]]-A_R[[#This Row],[25+]]</f>
        <v>1.39E-3</v>
      </c>
      <c r="AZ33" s="5">
        <f>A_R[[#This Row],[25+]]-A_R[[#This Row],[26+]]</f>
        <v>3.8000000000000002E-4</v>
      </c>
      <c r="BA33" s="5">
        <f>A_R[[#This Row],[26+]]-A_R[[#This Row],[27+]]</f>
        <v>1E-4</v>
      </c>
      <c r="BB33" s="5">
        <f>A_R[[#This Row],[27+]]-A_R[[#This Row],[28+]]</f>
        <v>0</v>
      </c>
    </row>
    <row r="34" spans="1:54" x14ac:dyDescent="0.25">
      <c r="A34" s="10">
        <v>22400791</v>
      </c>
      <c r="B34" t="s">
        <v>132</v>
      </c>
      <c r="C34" t="s">
        <v>165</v>
      </c>
      <c r="D34" s="11">
        <v>0.8125</v>
      </c>
      <c r="E34" s="9" t="str">
        <f>HYPERLINK("https://www.nba.com/stats/player/1630596/boxscores-traditional", "Evan Mobley")</f>
        <v>Evan Mobley</v>
      </c>
      <c r="F34">
        <v>13.4</v>
      </c>
      <c r="G34" s="4">
        <v>5.0439999999999996</v>
      </c>
      <c r="H34" s="3">
        <v>0.95254000000000005</v>
      </c>
      <c r="I34" s="3">
        <v>0.92922000000000005</v>
      </c>
      <c r="J34" s="3">
        <v>0.89795999999999998</v>
      </c>
      <c r="K34" s="3">
        <v>0.85768999999999995</v>
      </c>
      <c r="L34" s="3">
        <v>0.80784999999999996</v>
      </c>
      <c r="M34" s="3">
        <v>0.74856999999999996</v>
      </c>
      <c r="N34" s="3">
        <v>0.68439000000000005</v>
      </c>
      <c r="O34" s="3">
        <v>0.61026000000000002</v>
      </c>
      <c r="P34" s="3">
        <v>0.53188000000000002</v>
      </c>
      <c r="Q34" s="3">
        <v>0.45223999999999998</v>
      </c>
      <c r="R34" s="3">
        <v>0.37447999999999998</v>
      </c>
      <c r="S34" s="3">
        <v>0.30153000000000002</v>
      </c>
      <c r="T34" s="3">
        <v>0.23885000000000001</v>
      </c>
      <c r="U34" s="3">
        <v>0.18140999999999999</v>
      </c>
      <c r="V34" s="3">
        <v>0.13350000000000001</v>
      </c>
      <c r="W34" s="3">
        <v>9.5100000000000004E-2</v>
      </c>
      <c r="X34" s="3">
        <v>6.5519999999999995E-2</v>
      </c>
      <c r="Y34" s="3">
        <v>4.4569999999999999E-2</v>
      </c>
      <c r="Z34" s="3">
        <v>2.8719999999999999E-2</v>
      </c>
      <c r="AA34" s="3">
        <v>1.7860000000000001E-2</v>
      </c>
      <c r="AB34" s="3">
        <v>1.072E-2</v>
      </c>
      <c r="AC34" s="3">
        <v>6.2100000000000002E-3</v>
      </c>
      <c r="AD34" s="3">
        <v>3.47E-3</v>
      </c>
      <c r="AE34" s="3">
        <v>1.9300000000000001E-3</v>
      </c>
      <c r="AF34" s="5">
        <f>A_R[[#This Row],[5+]]-A_R[[#This Row],[6+]]</f>
        <v>2.3320000000000007E-2</v>
      </c>
      <c r="AG34" s="5">
        <f>A_R[[#This Row],[6+]]-A_R[[#This Row],[7+]]</f>
        <v>3.1260000000000066E-2</v>
      </c>
      <c r="AH34" s="5">
        <f>A_R[[#This Row],[7+]]-A_R[[#This Row],[8+]]</f>
        <v>4.0270000000000028E-2</v>
      </c>
      <c r="AI34" s="5">
        <f>A_R[[#This Row],[8+]]-A_R[[#This Row],[9+]]</f>
        <v>4.9839999999999995E-2</v>
      </c>
      <c r="AJ34" s="5">
        <f>A_R[[#This Row],[9+]]-A_R[[#This Row],[10+]]</f>
        <v>5.9279999999999999E-2</v>
      </c>
      <c r="AK34" s="5">
        <f>A_R[[#This Row],[10+]]-A_R[[#This Row],[11+]]</f>
        <v>6.4179999999999904E-2</v>
      </c>
      <c r="AL34" s="5">
        <f>A_R[[#This Row],[11+]]-A_R[[#This Row],[12+]]</f>
        <v>7.4130000000000029E-2</v>
      </c>
      <c r="AM34" s="5">
        <f>A_R[[#This Row],[12+]]-A_R[[#This Row],[13+]]</f>
        <v>7.8380000000000005E-2</v>
      </c>
      <c r="AN34" s="5">
        <f>A_R[[#This Row],[13+]]-A_R[[#This Row],[14+]]</f>
        <v>7.9640000000000044E-2</v>
      </c>
      <c r="AO34" s="5">
        <f>A_R[[#This Row],[14+]]-A_R[[#This Row],[15+]]</f>
        <v>7.7759999999999996E-2</v>
      </c>
      <c r="AP34" s="5">
        <f>A_R[[#This Row],[15+]]-A_R[[#This Row],[16+]]</f>
        <v>7.2949999999999959E-2</v>
      </c>
      <c r="AQ34" s="5">
        <f>A_R[[#This Row],[16+]]-A_R[[#This Row],[17+]]</f>
        <v>6.2680000000000013E-2</v>
      </c>
      <c r="AR34" s="5">
        <f>A_R[[#This Row],[17+]]-A_R[[#This Row],[18+]]</f>
        <v>5.7440000000000019E-2</v>
      </c>
      <c r="AS34" s="5">
        <f>A_R[[#This Row],[18+]]-A_R[[#This Row],[19+]]</f>
        <v>4.790999999999998E-2</v>
      </c>
      <c r="AT34" s="5">
        <f>A_R[[#This Row],[19+]]-A_R[[#This Row],[20+]]</f>
        <v>3.8400000000000004E-2</v>
      </c>
      <c r="AU34" s="5">
        <f>A_R[[#This Row],[20+]]-A_R[[#This Row],[21+]]</f>
        <v>2.9580000000000009E-2</v>
      </c>
      <c r="AV34" s="5">
        <f>A_R[[#This Row],[21+]]-A_R[[#This Row],[22+]]</f>
        <v>2.0949999999999996E-2</v>
      </c>
      <c r="AW34" s="5">
        <f>A_R[[#This Row],[22+]]-A_R[[#This Row],[23+]]</f>
        <v>1.585E-2</v>
      </c>
      <c r="AX34" s="5">
        <f>A_R[[#This Row],[23+]]-A_R[[#This Row],[24+]]</f>
        <v>1.0859999999999998E-2</v>
      </c>
      <c r="AY34" s="5">
        <f>A_R[[#This Row],[24+]]-A_R[[#This Row],[25+]]</f>
        <v>7.1400000000000005E-3</v>
      </c>
      <c r="AZ34" s="5">
        <f>A_R[[#This Row],[25+]]-A_R[[#This Row],[26+]]</f>
        <v>4.5100000000000001E-3</v>
      </c>
      <c r="BA34" s="5">
        <f>A_R[[#This Row],[26+]]-A_R[[#This Row],[27+]]</f>
        <v>2.7400000000000002E-3</v>
      </c>
      <c r="BB34" s="5">
        <f>A_R[[#This Row],[27+]]-A_R[[#This Row],[28+]]</f>
        <v>1.5399999999999999E-3</v>
      </c>
    </row>
    <row r="35" spans="1:54" x14ac:dyDescent="0.25">
      <c r="A35" s="10">
        <v>22400791</v>
      </c>
      <c r="B35" t="s">
        <v>132</v>
      </c>
      <c r="C35" t="s">
        <v>165</v>
      </c>
      <c r="D35" s="11">
        <v>0.8125</v>
      </c>
      <c r="E35" s="9" t="str">
        <f>HYPERLINK("https://www.nba.com/stats/player/1628378/boxscores-traditional", "Donovan Mitchell")</f>
        <v>Donovan Mitchell</v>
      </c>
      <c r="F35">
        <v>11.2</v>
      </c>
      <c r="G35" s="4">
        <v>3.1869999999999998</v>
      </c>
      <c r="H35" s="3">
        <v>0.97441</v>
      </c>
      <c r="I35" s="3">
        <v>0.94845000000000002</v>
      </c>
      <c r="J35" s="3">
        <v>0.90658000000000005</v>
      </c>
      <c r="K35" s="3">
        <v>0.84133999999999998</v>
      </c>
      <c r="L35" s="3">
        <v>0.75490000000000002</v>
      </c>
      <c r="M35" s="3">
        <v>0.64802999999999999</v>
      </c>
      <c r="N35" s="3">
        <v>0.52392000000000005</v>
      </c>
      <c r="O35" s="3">
        <v>0.40128999999999998</v>
      </c>
      <c r="P35" s="3">
        <v>0.28774</v>
      </c>
      <c r="Q35" s="3">
        <v>0.18942999999999999</v>
      </c>
      <c r="R35" s="3">
        <v>0.11702</v>
      </c>
      <c r="S35" s="3">
        <v>6.5519999999999995E-2</v>
      </c>
      <c r="T35" s="3">
        <v>3.4380000000000001E-2</v>
      </c>
      <c r="U35" s="3">
        <v>1.6590000000000001E-2</v>
      </c>
      <c r="V35" s="3">
        <v>7.1399999999999996E-3</v>
      </c>
      <c r="W35" s="3">
        <v>2.8900000000000002E-3</v>
      </c>
      <c r="X35" s="3">
        <v>1.07E-3</v>
      </c>
      <c r="Y35" s="3">
        <v>3.5E-4</v>
      </c>
      <c r="Z35" s="3">
        <v>1.1E-4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5">
        <f>A_R[[#This Row],[5+]]-A_R[[#This Row],[6+]]</f>
        <v>2.5959999999999983E-2</v>
      </c>
      <c r="AG35" s="5">
        <f>A_R[[#This Row],[6+]]-A_R[[#This Row],[7+]]</f>
        <v>4.1869999999999963E-2</v>
      </c>
      <c r="AH35" s="5">
        <f>A_R[[#This Row],[7+]]-A_R[[#This Row],[8+]]</f>
        <v>6.5240000000000076E-2</v>
      </c>
      <c r="AI35" s="5">
        <f>A_R[[#This Row],[8+]]-A_R[[#This Row],[9+]]</f>
        <v>8.6439999999999961E-2</v>
      </c>
      <c r="AJ35" s="5">
        <f>A_R[[#This Row],[9+]]-A_R[[#This Row],[10+]]</f>
        <v>0.10687000000000002</v>
      </c>
      <c r="AK35" s="5">
        <f>A_R[[#This Row],[10+]]-A_R[[#This Row],[11+]]</f>
        <v>0.12410999999999994</v>
      </c>
      <c r="AL35" s="5">
        <f>A_R[[#This Row],[11+]]-A_R[[#This Row],[12+]]</f>
        <v>0.12263000000000007</v>
      </c>
      <c r="AM35" s="5">
        <f>A_R[[#This Row],[12+]]-A_R[[#This Row],[13+]]</f>
        <v>0.11354999999999998</v>
      </c>
      <c r="AN35" s="5">
        <f>A_R[[#This Row],[13+]]-A_R[[#This Row],[14+]]</f>
        <v>9.8310000000000008E-2</v>
      </c>
      <c r="AO35" s="5">
        <f>A_R[[#This Row],[14+]]-A_R[[#This Row],[15+]]</f>
        <v>7.2409999999999988E-2</v>
      </c>
      <c r="AP35" s="5">
        <f>A_R[[#This Row],[15+]]-A_R[[#This Row],[16+]]</f>
        <v>5.1500000000000004E-2</v>
      </c>
      <c r="AQ35" s="5">
        <f>A_R[[#This Row],[16+]]-A_R[[#This Row],[17+]]</f>
        <v>3.1139999999999994E-2</v>
      </c>
      <c r="AR35" s="5">
        <f>A_R[[#This Row],[17+]]-A_R[[#This Row],[18+]]</f>
        <v>1.779E-2</v>
      </c>
      <c r="AS35" s="5">
        <f>A_R[[#This Row],[18+]]-A_R[[#This Row],[19+]]</f>
        <v>9.4500000000000001E-3</v>
      </c>
      <c r="AT35" s="5">
        <f>A_R[[#This Row],[19+]]-A_R[[#This Row],[20+]]</f>
        <v>4.2499999999999994E-3</v>
      </c>
      <c r="AU35" s="5">
        <f>A_R[[#This Row],[20+]]-A_R[[#This Row],[21+]]</f>
        <v>1.8200000000000002E-3</v>
      </c>
      <c r="AV35" s="5">
        <f>A_R[[#This Row],[21+]]-A_R[[#This Row],[22+]]</f>
        <v>7.1999999999999994E-4</v>
      </c>
      <c r="AW35" s="5">
        <f>A_R[[#This Row],[22+]]-A_R[[#This Row],[23+]]</f>
        <v>2.3999999999999998E-4</v>
      </c>
      <c r="AX35" s="5">
        <f>A_R[[#This Row],[23+]]-A_R[[#This Row],[24+]]</f>
        <v>1.1E-4</v>
      </c>
      <c r="AY35" s="5">
        <f>A_R[[#This Row],[24+]]-A_R[[#This Row],[25+]]</f>
        <v>0</v>
      </c>
      <c r="AZ35" s="5">
        <f>A_R[[#This Row],[25+]]-A_R[[#This Row],[26+]]</f>
        <v>0</v>
      </c>
      <c r="BA35" s="5">
        <f>A_R[[#This Row],[26+]]-A_R[[#This Row],[27+]]</f>
        <v>0</v>
      </c>
      <c r="BB35" s="5">
        <f>A_R[[#This Row],[27+]]-A_R[[#This Row],[28+]]</f>
        <v>0</v>
      </c>
    </row>
    <row r="36" spans="1:54" x14ac:dyDescent="0.25">
      <c r="A36" s="10">
        <v>22400791</v>
      </c>
      <c r="B36" t="s">
        <v>132</v>
      </c>
      <c r="C36" t="s">
        <v>165</v>
      </c>
      <c r="D36" s="11">
        <v>0.8125</v>
      </c>
      <c r="E36" s="9" t="str">
        <f>HYPERLINK("https://www.nba.com/stats/player/1629622/boxscores-traditional", "Max Strus")</f>
        <v>Max Strus</v>
      </c>
      <c r="F36">
        <v>8.1999999999999993</v>
      </c>
      <c r="G36" s="4">
        <v>1.47</v>
      </c>
      <c r="H36" s="3">
        <v>0.98536999999999997</v>
      </c>
      <c r="I36" s="3">
        <v>0.93318999999999996</v>
      </c>
      <c r="J36" s="3">
        <v>0.79388999999999998</v>
      </c>
      <c r="K36" s="3">
        <v>0.55567</v>
      </c>
      <c r="L36" s="3">
        <v>0.29459999999999997</v>
      </c>
      <c r="M36" s="3">
        <v>0.11123</v>
      </c>
      <c r="N36" s="3">
        <v>2.8719999999999999E-2</v>
      </c>
      <c r="O36" s="3">
        <v>4.7999999999999996E-3</v>
      </c>
      <c r="P36" s="3">
        <v>5.4000000000000001E-4</v>
      </c>
      <c r="Q36" s="3">
        <v>4.0000000000000003E-5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5">
        <f>A_R[[#This Row],[5+]]-A_R[[#This Row],[6+]]</f>
        <v>5.2180000000000004E-2</v>
      </c>
      <c r="AG36" s="5">
        <f>A_R[[#This Row],[6+]]-A_R[[#This Row],[7+]]</f>
        <v>0.13929999999999998</v>
      </c>
      <c r="AH36" s="5">
        <f>A_R[[#This Row],[7+]]-A_R[[#This Row],[8+]]</f>
        <v>0.23821999999999999</v>
      </c>
      <c r="AI36" s="5">
        <f>A_R[[#This Row],[8+]]-A_R[[#This Row],[9+]]</f>
        <v>0.26107000000000002</v>
      </c>
      <c r="AJ36" s="5">
        <f>A_R[[#This Row],[9+]]-A_R[[#This Row],[10+]]</f>
        <v>0.18336999999999998</v>
      </c>
      <c r="AK36" s="5">
        <f>A_R[[#This Row],[10+]]-A_R[[#This Row],[11+]]</f>
        <v>8.251E-2</v>
      </c>
      <c r="AL36" s="5">
        <f>A_R[[#This Row],[11+]]-A_R[[#This Row],[12+]]</f>
        <v>2.392E-2</v>
      </c>
      <c r="AM36" s="5">
        <f>A_R[[#This Row],[12+]]-A_R[[#This Row],[13+]]</f>
        <v>4.2599999999999999E-3</v>
      </c>
      <c r="AN36" s="5">
        <f>A_R[[#This Row],[13+]]-A_R[[#This Row],[14+]]</f>
        <v>5.0000000000000001E-4</v>
      </c>
      <c r="AO36" s="5">
        <f>A_R[[#This Row],[14+]]-A_R[[#This Row],[15+]]</f>
        <v>4.0000000000000003E-5</v>
      </c>
      <c r="AP36" s="5">
        <f>A_R[[#This Row],[15+]]-A_R[[#This Row],[16+]]</f>
        <v>0</v>
      </c>
      <c r="AQ36" s="5">
        <f>A_R[[#This Row],[16+]]-A_R[[#This Row],[17+]]</f>
        <v>0</v>
      </c>
      <c r="AR36" s="5">
        <f>A_R[[#This Row],[17+]]-A_R[[#This Row],[18+]]</f>
        <v>0</v>
      </c>
      <c r="AS36" s="5">
        <f>A_R[[#This Row],[18+]]-A_R[[#This Row],[19+]]</f>
        <v>0</v>
      </c>
      <c r="AT36" s="5">
        <f>A_R[[#This Row],[19+]]-A_R[[#This Row],[20+]]</f>
        <v>0</v>
      </c>
      <c r="AU36" s="5">
        <f>A_R[[#This Row],[20+]]-A_R[[#This Row],[21+]]</f>
        <v>0</v>
      </c>
      <c r="AV36" s="5">
        <f>A_R[[#This Row],[21+]]-A_R[[#This Row],[22+]]</f>
        <v>0</v>
      </c>
      <c r="AW36" s="5">
        <f>A_R[[#This Row],[22+]]-A_R[[#This Row],[23+]]</f>
        <v>0</v>
      </c>
      <c r="AX36" s="5">
        <f>A_R[[#This Row],[23+]]-A_R[[#This Row],[24+]]</f>
        <v>0</v>
      </c>
      <c r="AY36" s="5">
        <f>A_R[[#This Row],[24+]]-A_R[[#This Row],[25+]]</f>
        <v>0</v>
      </c>
      <c r="AZ36" s="5">
        <f>A_R[[#This Row],[25+]]-A_R[[#This Row],[26+]]</f>
        <v>0</v>
      </c>
      <c r="BA36" s="5">
        <f>A_R[[#This Row],[26+]]-A_R[[#This Row],[27+]]</f>
        <v>0</v>
      </c>
      <c r="BB36" s="5">
        <f>A_R[[#This Row],[27+]]-A_R[[#This Row],[28+]]</f>
        <v>0</v>
      </c>
    </row>
    <row r="37" spans="1:54" x14ac:dyDescent="0.25">
      <c r="A37" s="10">
        <v>22400791</v>
      </c>
      <c r="B37" t="s">
        <v>165</v>
      </c>
      <c r="C37" t="s">
        <v>132</v>
      </c>
      <c r="D37" s="11">
        <v>0.8125</v>
      </c>
      <c r="E37" s="9" t="str">
        <f>HYPERLINK("https://www.nba.com/stats/player/1627732/boxscores-traditional", "Ben Simmons")</f>
        <v>Ben Simmons</v>
      </c>
      <c r="F37">
        <v>10</v>
      </c>
      <c r="G37" s="4">
        <v>1.581</v>
      </c>
      <c r="H37" s="3">
        <v>0.99921000000000004</v>
      </c>
      <c r="I37" s="3">
        <v>0.99429999999999996</v>
      </c>
      <c r="J37" s="3">
        <v>0.97128000000000003</v>
      </c>
      <c r="K37" s="3">
        <v>0.89795999999999998</v>
      </c>
      <c r="L37" s="3">
        <v>0.73565000000000003</v>
      </c>
      <c r="M37" s="3">
        <v>0.5</v>
      </c>
      <c r="N37" s="3">
        <v>0.26434999999999997</v>
      </c>
      <c r="O37" s="3">
        <v>0.10204000000000001</v>
      </c>
      <c r="P37" s="3">
        <v>2.8719999999999999E-2</v>
      </c>
      <c r="Q37" s="3">
        <v>5.7000000000000002E-3</v>
      </c>
      <c r="R37" s="3">
        <v>7.9000000000000001E-4</v>
      </c>
      <c r="S37" s="3">
        <v>6.9999999999999994E-5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5">
        <f>A_R[[#This Row],[5+]]-A_R[[#This Row],[6+]]</f>
        <v>4.910000000000081E-3</v>
      </c>
      <c r="AG37" s="5">
        <f>A_R[[#This Row],[6+]]-A_R[[#This Row],[7+]]</f>
        <v>2.3019999999999929E-2</v>
      </c>
      <c r="AH37" s="5">
        <f>A_R[[#This Row],[7+]]-A_R[[#This Row],[8+]]</f>
        <v>7.3320000000000052E-2</v>
      </c>
      <c r="AI37" s="5">
        <f>A_R[[#This Row],[8+]]-A_R[[#This Row],[9+]]</f>
        <v>0.16230999999999995</v>
      </c>
      <c r="AJ37" s="5">
        <f>A_R[[#This Row],[9+]]-A_R[[#This Row],[10+]]</f>
        <v>0.23565000000000003</v>
      </c>
      <c r="AK37" s="5">
        <f>A_R[[#This Row],[10+]]-A_R[[#This Row],[11+]]</f>
        <v>0.23565000000000003</v>
      </c>
      <c r="AL37" s="5">
        <f>A_R[[#This Row],[11+]]-A_R[[#This Row],[12+]]</f>
        <v>0.16230999999999995</v>
      </c>
      <c r="AM37" s="5">
        <f>A_R[[#This Row],[12+]]-A_R[[#This Row],[13+]]</f>
        <v>7.332000000000001E-2</v>
      </c>
      <c r="AN37" s="5">
        <f>A_R[[#This Row],[13+]]-A_R[[#This Row],[14+]]</f>
        <v>2.3019999999999999E-2</v>
      </c>
      <c r="AO37" s="5">
        <f>A_R[[#This Row],[14+]]-A_R[[#This Row],[15+]]</f>
        <v>4.9100000000000003E-3</v>
      </c>
      <c r="AP37" s="5">
        <f>A_R[[#This Row],[15+]]-A_R[[#This Row],[16+]]</f>
        <v>7.2000000000000005E-4</v>
      </c>
      <c r="AQ37" s="5">
        <f>A_R[[#This Row],[16+]]-A_R[[#This Row],[17+]]</f>
        <v>6.9999999999999994E-5</v>
      </c>
      <c r="AR37" s="5">
        <f>A_R[[#This Row],[17+]]-A_R[[#This Row],[18+]]</f>
        <v>0</v>
      </c>
      <c r="AS37" s="5">
        <f>A_R[[#This Row],[18+]]-A_R[[#This Row],[19+]]</f>
        <v>0</v>
      </c>
      <c r="AT37" s="5">
        <f>A_R[[#This Row],[19+]]-A_R[[#This Row],[20+]]</f>
        <v>0</v>
      </c>
      <c r="AU37" s="5">
        <f>A_R[[#This Row],[20+]]-A_R[[#This Row],[21+]]</f>
        <v>0</v>
      </c>
      <c r="AV37" s="5">
        <f>A_R[[#This Row],[21+]]-A_R[[#This Row],[22+]]</f>
        <v>0</v>
      </c>
      <c r="AW37" s="5">
        <f>A_R[[#This Row],[22+]]-A_R[[#This Row],[23+]]</f>
        <v>0</v>
      </c>
      <c r="AX37" s="5">
        <f>A_R[[#This Row],[23+]]-A_R[[#This Row],[24+]]</f>
        <v>0</v>
      </c>
      <c r="AY37" s="5">
        <f>A_R[[#This Row],[24+]]-A_R[[#This Row],[25+]]</f>
        <v>0</v>
      </c>
      <c r="AZ37" s="5">
        <f>A_R[[#This Row],[25+]]-A_R[[#This Row],[26+]]</f>
        <v>0</v>
      </c>
      <c r="BA37" s="5">
        <f>A_R[[#This Row],[26+]]-A_R[[#This Row],[27+]]</f>
        <v>0</v>
      </c>
      <c r="BB37" s="5">
        <f>A_R[[#This Row],[27+]]-A_R[[#This Row],[28+]]</f>
        <v>0</v>
      </c>
    </row>
    <row r="38" spans="1:54" x14ac:dyDescent="0.25">
      <c r="A38" s="10">
        <v>22400791</v>
      </c>
      <c r="B38" t="s">
        <v>165</v>
      </c>
      <c r="C38" t="s">
        <v>132</v>
      </c>
      <c r="D38" s="11">
        <v>0.8125</v>
      </c>
      <c r="E38" s="9" t="str">
        <f>HYPERLINK("https://www.nba.com/stats/player/1630549/boxscores-traditional", "Day'Ron Sharpe")</f>
        <v>Day'Ron Sharpe</v>
      </c>
      <c r="F38">
        <v>8.6</v>
      </c>
      <c r="G38" s="4">
        <v>2.0590000000000002</v>
      </c>
      <c r="H38" s="3">
        <v>0.95994000000000002</v>
      </c>
      <c r="I38" s="3">
        <v>0.89617000000000002</v>
      </c>
      <c r="J38" s="3">
        <v>0.7823</v>
      </c>
      <c r="K38" s="3">
        <v>0.61409000000000002</v>
      </c>
      <c r="L38" s="3">
        <v>0.42465000000000003</v>
      </c>
      <c r="M38" s="3">
        <v>0.24825</v>
      </c>
      <c r="N38" s="3">
        <v>0.121</v>
      </c>
      <c r="O38" s="3">
        <v>4.947E-2</v>
      </c>
      <c r="P38" s="3">
        <v>1.618E-2</v>
      </c>
      <c r="Q38" s="3">
        <v>4.4000000000000003E-3</v>
      </c>
      <c r="R38" s="3">
        <v>9.3999999999999997E-4</v>
      </c>
      <c r="S38" s="3">
        <v>1.7000000000000001E-4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5">
        <f>A_R[[#This Row],[5+]]-A_R[[#This Row],[6+]]</f>
        <v>6.3769999999999993E-2</v>
      </c>
      <c r="AG38" s="5">
        <f>A_R[[#This Row],[6+]]-A_R[[#This Row],[7+]]</f>
        <v>0.11387000000000003</v>
      </c>
      <c r="AH38" s="5">
        <f>A_R[[#This Row],[7+]]-A_R[[#This Row],[8+]]</f>
        <v>0.16820999999999997</v>
      </c>
      <c r="AI38" s="5">
        <f>A_R[[#This Row],[8+]]-A_R[[#This Row],[9+]]</f>
        <v>0.18944</v>
      </c>
      <c r="AJ38" s="5">
        <f>A_R[[#This Row],[9+]]-A_R[[#This Row],[10+]]</f>
        <v>0.17640000000000003</v>
      </c>
      <c r="AK38" s="5">
        <f>A_R[[#This Row],[10+]]-A_R[[#This Row],[11+]]</f>
        <v>0.12725</v>
      </c>
      <c r="AL38" s="5">
        <f>A_R[[#This Row],[11+]]-A_R[[#This Row],[12+]]</f>
        <v>7.1529999999999996E-2</v>
      </c>
      <c r="AM38" s="5">
        <f>A_R[[#This Row],[12+]]-A_R[[#This Row],[13+]]</f>
        <v>3.329E-2</v>
      </c>
      <c r="AN38" s="5">
        <f>A_R[[#This Row],[13+]]-A_R[[#This Row],[14+]]</f>
        <v>1.1779999999999999E-2</v>
      </c>
      <c r="AO38" s="5">
        <f>A_R[[#This Row],[14+]]-A_R[[#This Row],[15+]]</f>
        <v>3.4600000000000004E-3</v>
      </c>
      <c r="AP38" s="5">
        <f>A_R[[#This Row],[15+]]-A_R[[#This Row],[16+]]</f>
        <v>7.6999999999999996E-4</v>
      </c>
      <c r="AQ38" s="5">
        <f>A_R[[#This Row],[16+]]-A_R[[#This Row],[17+]]</f>
        <v>1.7000000000000001E-4</v>
      </c>
      <c r="AR38" s="5">
        <f>A_R[[#This Row],[17+]]-A_R[[#This Row],[18+]]</f>
        <v>0</v>
      </c>
      <c r="AS38" s="5">
        <f>A_R[[#This Row],[18+]]-A_R[[#This Row],[19+]]</f>
        <v>0</v>
      </c>
      <c r="AT38" s="5">
        <f>A_R[[#This Row],[19+]]-A_R[[#This Row],[20+]]</f>
        <v>0</v>
      </c>
      <c r="AU38" s="5">
        <f>A_R[[#This Row],[20+]]-A_R[[#This Row],[21+]]</f>
        <v>0</v>
      </c>
      <c r="AV38" s="5">
        <f>A_R[[#This Row],[21+]]-A_R[[#This Row],[22+]]</f>
        <v>0</v>
      </c>
      <c r="AW38" s="5">
        <f>A_R[[#This Row],[22+]]-A_R[[#This Row],[23+]]</f>
        <v>0</v>
      </c>
      <c r="AX38" s="5">
        <f>A_R[[#This Row],[23+]]-A_R[[#This Row],[24+]]</f>
        <v>0</v>
      </c>
      <c r="AY38" s="5">
        <f>A_R[[#This Row],[24+]]-A_R[[#This Row],[25+]]</f>
        <v>0</v>
      </c>
      <c r="AZ38" s="5">
        <f>A_R[[#This Row],[25+]]-A_R[[#This Row],[26+]]</f>
        <v>0</v>
      </c>
      <c r="BA38" s="5">
        <f>A_R[[#This Row],[26+]]-A_R[[#This Row],[27+]]</f>
        <v>0</v>
      </c>
      <c r="BB38" s="5">
        <f>A_R[[#This Row],[27+]]-A_R[[#This Row],[28+]]</f>
        <v>0</v>
      </c>
    </row>
    <row r="39" spans="1:54" x14ac:dyDescent="0.25">
      <c r="A39" s="10">
        <v>22400791</v>
      </c>
      <c r="B39" t="s">
        <v>165</v>
      </c>
      <c r="C39" t="s">
        <v>132</v>
      </c>
      <c r="D39" s="11">
        <v>0.8125</v>
      </c>
      <c r="E39" s="9" t="str">
        <f>HYPERLINK("https://www.nba.com/stats/player/1629651/boxscores-traditional", "Nic Claxton")</f>
        <v>Nic Claxton</v>
      </c>
      <c r="F39">
        <v>8.8000000000000007</v>
      </c>
      <c r="G39" s="4">
        <v>3.3109999999999999</v>
      </c>
      <c r="H39" s="3">
        <v>0.87492999999999999</v>
      </c>
      <c r="I39" s="3">
        <v>0.80234000000000005</v>
      </c>
      <c r="J39" s="3">
        <v>0.70540000000000003</v>
      </c>
      <c r="K39" s="3">
        <v>0.59482999999999997</v>
      </c>
      <c r="L39" s="3">
        <v>0.47608</v>
      </c>
      <c r="M39" s="3">
        <v>0.35942000000000002</v>
      </c>
      <c r="N39" s="3">
        <v>0.25463000000000002</v>
      </c>
      <c r="O39" s="3">
        <v>0.16602</v>
      </c>
      <c r="P39" s="3">
        <v>0.10204000000000001</v>
      </c>
      <c r="Q39" s="3">
        <v>5.8209999999999998E-2</v>
      </c>
      <c r="R39" s="3">
        <v>3.074E-2</v>
      </c>
      <c r="S39" s="3">
        <v>1.4999999999999999E-2</v>
      </c>
      <c r="T39" s="3">
        <v>6.5700000000000003E-3</v>
      </c>
      <c r="U39" s="3">
        <v>2.7200000000000002E-3</v>
      </c>
      <c r="V39" s="3">
        <v>1.0399999999999999E-3</v>
      </c>
      <c r="W39" s="3">
        <v>3.6000000000000002E-4</v>
      </c>
      <c r="X39" s="3">
        <v>1.2E-4</v>
      </c>
      <c r="Y39" s="3">
        <v>3.0000000000000001E-5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5">
        <f>A_R[[#This Row],[5+]]-A_R[[#This Row],[6+]]</f>
        <v>7.2589999999999932E-2</v>
      </c>
      <c r="AG39" s="5">
        <f>A_R[[#This Row],[6+]]-A_R[[#This Row],[7+]]</f>
        <v>9.6940000000000026E-2</v>
      </c>
      <c r="AH39" s="5">
        <f>A_R[[#This Row],[7+]]-A_R[[#This Row],[8+]]</f>
        <v>0.11057000000000006</v>
      </c>
      <c r="AI39" s="5">
        <f>A_R[[#This Row],[8+]]-A_R[[#This Row],[9+]]</f>
        <v>0.11874999999999997</v>
      </c>
      <c r="AJ39" s="5">
        <f>A_R[[#This Row],[9+]]-A_R[[#This Row],[10+]]</f>
        <v>0.11665999999999999</v>
      </c>
      <c r="AK39" s="5">
        <f>A_R[[#This Row],[10+]]-A_R[[#This Row],[11+]]</f>
        <v>0.10478999999999999</v>
      </c>
      <c r="AL39" s="5">
        <f>A_R[[#This Row],[11+]]-A_R[[#This Row],[12+]]</f>
        <v>8.8610000000000022E-2</v>
      </c>
      <c r="AM39" s="5">
        <f>A_R[[#This Row],[12+]]-A_R[[#This Row],[13+]]</f>
        <v>6.3979999999999995E-2</v>
      </c>
      <c r="AN39" s="5">
        <f>A_R[[#This Row],[13+]]-A_R[[#This Row],[14+]]</f>
        <v>4.3830000000000008E-2</v>
      </c>
      <c r="AO39" s="5">
        <f>A_R[[#This Row],[14+]]-A_R[[#This Row],[15+]]</f>
        <v>2.7469999999999998E-2</v>
      </c>
      <c r="AP39" s="5">
        <f>A_R[[#This Row],[15+]]-A_R[[#This Row],[16+]]</f>
        <v>1.5740000000000001E-2</v>
      </c>
      <c r="AQ39" s="5">
        <f>A_R[[#This Row],[16+]]-A_R[[#This Row],[17+]]</f>
        <v>8.43E-3</v>
      </c>
      <c r="AR39" s="5">
        <f>A_R[[#This Row],[17+]]-A_R[[#This Row],[18+]]</f>
        <v>3.8500000000000001E-3</v>
      </c>
      <c r="AS39" s="5">
        <f>A_R[[#This Row],[18+]]-A_R[[#This Row],[19+]]</f>
        <v>1.6800000000000003E-3</v>
      </c>
      <c r="AT39" s="5">
        <f>A_R[[#This Row],[19+]]-A_R[[#This Row],[20+]]</f>
        <v>6.7999999999999983E-4</v>
      </c>
      <c r="AU39" s="5">
        <f>A_R[[#This Row],[20+]]-A_R[[#This Row],[21+]]</f>
        <v>2.4000000000000003E-4</v>
      </c>
      <c r="AV39" s="5">
        <f>A_R[[#This Row],[21+]]-A_R[[#This Row],[22+]]</f>
        <v>9.0000000000000006E-5</v>
      </c>
      <c r="AW39" s="5">
        <f>A_R[[#This Row],[22+]]-A_R[[#This Row],[23+]]</f>
        <v>3.0000000000000001E-5</v>
      </c>
      <c r="AX39" s="5">
        <f>A_R[[#This Row],[23+]]-A_R[[#This Row],[24+]]</f>
        <v>0</v>
      </c>
      <c r="AY39" s="5">
        <f>A_R[[#This Row],[24+]]-A_R[[#This Row],[25+]]</f>
        <v>0</v>
      </c>
      <c r="AZ39" s="5">
        <f>A_R[[#This Row],[25+]]-A_R[[#This Row],[26+]]</f>
        <v>0</v>
      </c>
      <c r="BA39" s="5">
        <f>A_R[[#This Row],[26+]]-A_R[[#This Row],[27+]]</f>
        <v>0</v>
      </c>
      <c r="BB39" s="5">
        <f>A_R[[#This Row],[27+]]-A_R[[#This Row],[28+]]</f>
        <v>0</v>
      </c>
    </row>
    <row r="40" spans="1:54" x14ac:dyDescent="0.25">
      <c r="A40" s="10">
        <v>22400791</v>
      </c>
      <c r="B40" t="s">
        <v>165</v>
      </c>
      <c r="C40" t="s">
        <v>132</v>
      </c>
      <c r="D40" s="11">
        <v>0.8125</v>
      </c>
      <c r="E40" s="9" t="str">
        <f>HYPERLINK("https://www.nba.com/stats/player/1630560/boxscores-traditional", "Cam Thomas")</f>
        <v>Cam Thomas</v>
      </c>
      <c r="F40">
        <v>8.6</v>
      </c>
      <c r="G40" s="4">
        <v>2.653</v>
      </c>
      <c r="H40" s="3">
        <v>0.91308999999999996</v>
      </c>
      <c r="I40" s="3">
        <v>0.83645999999999998</v>
      </c>
      <c r="J40" s="3">
        <v>0.72575000000000001</v>
      </c>
      <c r="K40" s="3">
        <v>0.59094999999999998</v>
      </c>
      <c r="L40" s="3">
        <v>0.44037999999999999</v>
      </c>
      <c r="M40" s="3">
        <v>0.29805999999999999</v>
      </c>
      <c r="N40" s="3">
        <v>0.18406</v>
      </c>
      <c r="O40" s="3">
        <v>0.10027</v>
      </c>
      <c r="P40" s="3">
        <v>4.8460000000000003E-2</v>
      </c>
      <c r="Q40" s="3">
        <v>2.068E-2</v>
      </c>
      <c r="R40" s="3">
        <v>7.9799999999999992E-3</v>
      </c>
      <c r="S40" s="3">
        <v>2.64E-3</v>
      </c>
      <c r="T40" s="3">
        <v>7.6000000000000004E-4</v>
      </c>
      <c r="U40" s="3">
        <v>2.0000000000000001E-4</v>
      </c>
      <c r="V40" s="3">
        <v>4.0000000000000003E-5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5">
        <f>A_R[[#This Row],[5+]]-A_R[[#This Row],[6+]]</f>
        <v>7.6629999999999976E-2</v>
      </c>
      <c r="AG40" s="5">
        <f>A_R[[#This Row],[6+]]-A_R[[#This Row],[7+]]</f>
        <v>0.11070999999999998</v>
      </c>
      <c r="AH40" s="5">
        <f>A_R[[#This Row],[7+]]-A_R[[#This Row],[8+]]</f>
        <v>0.13480000000000003</v>
      </c>
      <c r="AI40" s="5">
        <f>A_R[[#This Row],[8+]]-A_R[[#This Row],[9+]]</f>
        <v>0.15056999999999998</v>
      </c>
      <c r="AJ40" s="5">
        <f>A_R[[#This Row],[9+]]-A_R[[#This Row],[10+]]</f>
        <v>0.14232</v>
      </c>
      <c r="AK40" s="5">
        <f>A_R[[#This Row],[10+]]-A_R[[#This Row],[11+]]</f>
        <v>0.11399999999999999</v>
      </c>
      <c r="AL40" s="5">
        <f>A_R[[#This Row],[11+]]-A_R[[#This Row],[12+]]</f>
        <v>8.3790000000000003E-2</v>
      </c>
      <c r="AM40" s="5">
        <f>A_R[[#This Row],[12+]]-A_R[[#This Row],[13+]]</f>
        <v>5.1809999999999995E-2</v>
      </c>
      <c r="AN40" s="5">
        <f>A_R[[#This Row],[13+]]-A_R[[#This Row],[14+]]</f>
        <v>2.7780000000000003E-2</v>
      </c>
      <c r="AO40" s="5">
        <f>A_R[[#This Row],[14+]]-A_R[[#This Row],[15+]]</f>
        <v>1.2700000000000001E-2</v>
      </c>
      <c r="AP40" s="5">
        <f>A_R[[#This Row],[15+]]-A_R[[#This Row],[16+]]</f>
        <v>5.3399999999999993E-3</v>
      </c>
      <c r="AQ40" s="5">
        <f>A_R[[#This Row],[16+]]-A_R[[#This Row],[17+]]</f>
        <v>1.8799999999999999E-3</v>
      </c>
      <c r="AR40" s="5">
        <f>A_R[[#This Row],[17+]]-A_R[[#This Row],[18+]]</f>
        <v>5.6000000000000006E-4</v>
      </c>
      <c r="AS40" s="5">
        <f>A_R[[#This Row],[18+]]-A_R[[#This Row],[19+]]</f>
        <v>1.6000000000000001E-4</v>
      </c>
      <c r="AT40" s="5">
        <f>A_R[[#This Row],[19+]]-A_R[[#This Row],[20+]]</f>
        <v>4.0000000000000003E-5</v>
      </c>
      <c r="AU40" s="5">
        <f>A_R[[#This Row],[20+]]-A_R[[#This Row],[21+]]</f>
        <v>0</v>
      </c>
      <c r="AV40" s="5">
        <f>A_R[[#This Row],[21+]]-A_R[[#This Row],[22+]]</f>
        <v>0</v>
      </c>
      <c r="AW40" s="5">
        <f>A_R[[#This Row],[22+]]-A_R[[#This Row],[23+]]</f>
        <v>0</v>
      </c>
      <c r="AX40" s="5">
        <f>A_R[[#This Row],[23+]]-A_R[[#This Row],[24+]]</f>
        <v>0</v>
      </c>
      <c r="AY40" s="5">
        <f>A_R[[#This Row],[24+]]-A_R[[#This Row],[25+]]</f>
        <v>0</v>
      </c>
      <c r="AZ40" s="5">
        <f>A_R[[#This Row],[25+]]-A_R[[#This Row],[26+]]</f>
        <v>0</v>
      </c>
      <c r="BA40" s="5">
        <f>A_R[[#This Row],[26+]]-A_R[[#This Row],[27+]]</f>
        <v>0</v>
      </c>
      <c r="BB40" s="5">
        <f>A_R[[#This Row],[27+]]-A_R[[#This Row],[28+]]</f>
        <v>0</v>
      </c>
    </row>
    <row r="41" spans="1:54" x14ac:dyDescent="0.25">
      <c r="A41" s="10">
        <v>22400792</v>
      </c>
      <c r="B41" t="s">
        <v>247</v>
      </c>
      <c r="C41" t="s">
        <v>248</v>
      </c>
      <c r="D41" s="11">
        <v>0.8125</v>
      </c>
      <c r="E41" s="9" t="str">
        <f>HYPERLINK("https://www.nba.com/stats/player/202696/boxscores-traditional", "Nikola Vucevic")</f>
        <v>Nikola Vucevic</v>
      </c>
      <c r="F41">
        <v>12</v>
      </c>
      <c r="G41" s="4">
        <v>4.9800000000000004</v>
      </c>
      <c r="H41" s="3">
        <v>0.92073000000000005</v>
      </c>
      <c r="I41" s="3">
        <v>0.88492999999999999</v>
      </c>
      <c r="J41" s="3">
        <v>0.84133999999999998</v>
      </c>
      <c r="K41" s="3">
        <v>0.78813999999999995</v>
      </c>
      <c r="L41" s="3">
        <v>0.72575000000000001</v>
      </c>
      <c r="M41" s="3">
        <v>0.65542</v>
      </c>
      <c r="N41" s="3">
        <v>0.57926</v>
      </c>
      <c r="O41" s="3">
        <v>0.5</v>
      </c>
      <c r="P41" s="3">
        <v>0.42074</v>
      </c>
      <c r="Q41" s="3">
        <v>0.34458</v>
      </c>
      <c r="R41" s="3">
        <v>0.27424999999999999</v>
      </c>
      <c r="S41" s="3">
        <v>0.21185999999999999</v>
      </c>
      <c r="T41" s="3">
        <v>0.15866</v>
      </c>
      <c r="U41" s="3">
        <v>0.11507000000000001</v>
      </c>
      <c r="V41" s="3">
        <v>7.9269999999999993E-2</v>
      </c>
      <c r="W41" s="3">
        <v>5.3699999999999998E-2</v>
      </c>
      <c r="X41" s="3">
        <v>3.5150000000000001E-2</v>
      </c>
      <c r="Y41" s="3">
        <v>2.222E-2</v>
      </c>
      <c r="Z41" s="3">
        <v>1.355E-2</v>
      </c>
      <c r="AA41" s="3">
        <v>7.9799999999999992E-3</v>
      </c>
      <c r="AB41" s="3">
        <v>4.5300000000000002E-3</v>
      </c>
      <c r="AC41" s="3">
        <v>2.48E-3</v>
      </c>
      <c r="AD41" s="3">
        <v>1.31E-3</v>
      </c>
      <c r="AE41" s="3">
        <v>6.6E-4</v>
      </c>
      <c r="AF41" s="5">
        <f>A_R[[#This Row],[5+]]-A_R[[#This Row],[6+]]</f>
        <v>3.5800000000000054E-2</v>
      </c>
      <c r="AG41" s="5">
        <f>A_R[[#This Row],[6+]]-A_R[[#This Row],[7+]]</f>
        <v>4.3590000000000018E-2</v>
      </c>
      <c r="AH41" s="5">
        <f>A_R[[#This Row],[7+]]-A_R[[#This Row],[8+]]</f>
        <v>5.3200000000000025E-2</v>
      </c>
      <c r="AI41" s="5">
        <f>A_R[[#This Row],[8+]]-A_R[[#This Row],[9+]]</f>
        <v>6.2389999999999946E-2</v>
      </c>
      <c r="AJ41" s="5">
        <f>A_R[[#This Row],[9+]]-A_R[[#This Row],[10+]]</f>
        <v>7.0330000000000004E-2</v>
      </c>
      <c r="AK41" s="5">
        <f>A_R[[#This Row],[10+]]-A_R[[#This Row],[11+]]</f>
        <v>7.6160000000000005E-2</v>
      </c>
      <c r="AL41" s="5">
        <f>A_R[[#This Row],[11+]]-A_R[[#This Row],[12+]]</f>
        <v>7.9259999999999997E-2</v>
      </c>
      <c r="AM41" s="5">
        <f>A_R[[#This Row],[12+]]-A_R[[#This Row],[13+]]</f>
        <v>7.9259999999999997E-2</v>
      </c>
      <c r="AN41" s="5">
        <f>A_R[[#This Row],[13+]]-A_R[[#This Row],[14+]]</f>
        <v>7.6160000000000005E-2</v>
      </c>
      <c r="AO41" s="5">
        <f>A_R[[#This Row],[14+]]-A_R[[#This Row],[15+]]</f>
        <v>7.0330000000000004E-2</v>
      </c>
      <c r="AP41" s="5">
        <f>A_R[[#This Row],[15+]]-A_R[[#This Row],[16+]]</f>
        <v>6.2390000000000001E-2</v>
      </c>
      <c r="AQ41" s="5">
        <f>A_R[[#This Row],[16+]]-A_R[[#This Row],[17+]]</f>
        <v>5.3199999999999997E-2</v>
      </c>
      <c r="AR41" s="5">
        <f>A_R[[#This Row],[17+]]-A_R[[#This Row],[18+]]</f>
        <v>4.358999999999999E-2</v>
      </c>
      <c r="AS41" s="5">
        <f>A_R[[#This Row],[18+]]-A_R[[#This Row],[19+]]</f>
        <v>3.5800000000000012E-2</v>
      </c>
      <c r="AT41" s="5">
        <f>A_R[[#This Row],[19+]]-A_R[[#This Row],[20+]]</f>
        <v>2.5569999999999996E-2</v>
      </c>
      <c r="AU41" s="5">
        <f>A_R[[#This Row],[20+]]-A_R[[#This Row],[21+]]</f>
        <v>1.8549999999999997E-2</v>
      </c>
      <c r="AV41" s="5">
        <f>A_R[[#This Row],[21+]]-A_R[[#This Row],[22+]]</f>
        <v>1.2930000000000001E-2</v>
      </c>
      <c r="AW41" s="5">
        <f>A_R[[#This Row],[22+]]-A_R[[#This Row],[23+]]</f>
        <v>8.6700000000000006E-3</v>
      </c>
      <c r="AX41" s="5">
        <f>A_R[[#This Row],[23+]]-A_R[[#This Row],[24+]]</f>
        <v>5.5700000000000003E-3</v>
      </c>
      <c r="AY41" s="5">
        <f>A_R[[#This Row],[24+]]-A_R[[#This Row],[25+]]</f>
        <v>3.4499999999999991E-3</v>
      </c>
      <c r="AZ41" s="5">
        <f>A_R[[#This Row],[25+]]-A_R[[#This Row],[26+]]</f>
        <v>2.0500000000000002E-3</v>
      </c>
      <c r="BA41" s="5">
        <f>A_R[[#This Row],[26+]]-A_R[[#This Row],[27+]]</f>
        <v>1.17E-3</v>
      </c>
      <c r="BB41" s="5">
        <f>A_R[[#This Row],[27+]]-A_R[[#This Row],[28+]]</f>
        <v>6.4999999999999997E-4</v>
      </c>
    </row>
    <row r="42" spans="1:54" x14ac:dyDescent="0.25">
      <c r="A42" s="10">
        <v>22400792</v>
      </c>
      <c r="B42" t="s">
        <v>247</v>
      </c>
      <c r="C42" t="s">
        <v>248</v>
      </c>
      <c r="D42" s="11">
        <v>0.8125</v>
      </c>
      <c r="E42" s="9" t="str">
        <f>HYPERLINK("https://www.nba.com/stats/player/1630581/boxscores-traditional", "Josh Giddey")</f>
        <v>Josh Giddey</v>
      </c>
      <c r="F42">
        <v>9</v>
      </c>
      <c r="G42" s="4">
        <v>2.3660000000000001</v>
      </c>
      <c r="H42" s="3">
        <v>0.95448999999999995</v>
      </c>
      <c r="I42" s="3">
        <v>0.89795999999999998</v>
      </c>
      <c r="J42" s="3">
        <v>0.80234000000000005</v>
      </c>
      <c r="K42" s="3">
        <v>0.66276000000000002</v>
      </c>
      <c r="L42" s="3">
        <v>0.5</v>
      </c>
      <c r="M42" s="3">
        <v>0.33723999999999998</v>
      </c>
      <c r="N42" s="3">
        <v>0.19766</v>
      </c>
      <c r="O42" s="3">
        <v>0.10204000000000001</v>
      </c>
      <c r="P42" s="3">
        <v>4.5510000000000002E-2</v>
      </c>
      <c r="Q42" s="3">
        <v>1.7430000000000001E-2</v>
      </c>
      <c r="R42" s="3">
        <v>5.5399999999999998E-3</v>
      </c>
      <c r="S42" s="3">
        <v>1.5399999999999999E-3</v>
      </c>
      <c r="T42" s="3">
        <v>3.6000000000000002E-4</v>
      </c>
      <c r="U42" s="3">
        <v>6.9999999999999994E-5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5">
        <f>A_R[[#This Row],[5+]]-A_R[[#This Row],[6+]]</f>
        <v>5.6529999999999969E-2</v>
      </c>
      <c r="AG42" s="5">
        <f>A_R[[#This Row],[6+]]-A_R[[#This Row],[7+]]</f>
        <v>9.5619999999999927E-2</v>
      </c>
      <c r="AH42" s="5">
        <f>A_R[[#This Row],[7+]]-A_R[[#This Row],[8+]]</f>
        <v>0.13958000000000004</v>
      </c>
      <c r="AI42" s="5">
        <f>A_R[[#This Row],[8+]]-A_R[[#This Row],[9+]]</f>
        <v>0.16276000000000002</v>
      </c>
      <c r="AJ42" s="5">
        <f>A_R[[#This Row],[9+]]-A_R[[#This Row],[10+]]</f>
        <v>0.16276000000000002</v>
      </c>
      <c r="AK42" s="5">
        <f>A_R[[#This Row],[10+]]-A_R[[#This Row],[11+]]</f>
        <v>0.13957999999999998</v>
      </c>
      <c r="AL42" s="5">
        <f>A_R[[#This Row],[11+]]-A_R[[#This Row],[12+]]</f>
        <v>9.5619999999999997E-2</v>
      </c>
      <c r="AM42" s="5">
        <f>A_R[[#This Row],[12+]]-A_R[[#This Row],[13+]]</f>
        <v>5.6530000000000004E-2</v>
      </c>
      <c r="AN42" s="5">
        <f>A_R[[#This Row],[13+]]-A_R[[#This Row],[14+]]</f>
        <v>2.8080000000000001E-2</v>
      </c>
      <c r="AO42" s="5">
        <f>A_R[[#This Row],[14+]]-A_R[[#This Row],[15+]]</f>
        <v>1.1890000000000001E-2</v>
      </c>
      <c r="AP42" s="5">
        <f>A_R[[#This Row],[15+]]-A_R[[#This Row],[16+]]</f>
        <v>4.0000000000000001E-3</v>
      </c>
      <c r="AQ42" s="5">
        <f>A_R[[#This Row],[16+]]-A_R[[#This Row],[17+]]</f>
        <v>1.1799999999999998E-3</v>
      </c>
      <c r="AR42" s="5">
        <f>A_R[[#This Row],[17+]]-A_R[[#This Row],[18+]]</f>
        <v>2.9E-4</v>
      </c>
      <c r="AS42" s="5">
        <f>A_R[[#This Row],[18+]]-A_R[[#This Row],[19+]]</f>
        <v>6.9999999999999994E-5</v>
      </c>
      <c r="AT42" s="5">
        <f>A_R[[#This Row],[19+]]-A_R[[#This Row],[20+]]</f>
        <v>0</v>
      </c>
      <c r="AU42" s="5">
        <f>A_R[[#This Row],[20+]]-A_R[[#This Row],[21+]]</f>
        <v>0</v>
      </c>
      <c r="AV42" s="5">
        <f>A_R[[#This Row],[21+]]-A_R[[#This Row],[22+]]</f>
        <v>0</v>
      </c>
      <c r="AW42" s="5">
        <f>A_R[[#This Row],[22+]]-A_R[[#This Row],[23+]]</f>
        <v>0</v>
      </c>
      <c r="AX42" s="5">
        <f>A_R[[#This Row],[23+]]-A_R[[#This Row],[24+]]</f>
        <v>0</v>
      </c>
      <c r="AY42" s="5">
        <f>A_R[[#This Row],[24+]]-A_R[[#This Row],[25+]]</f>
        <v>0</v>
      </c>
      <c r="AZ42" s="5">
        <f>A_R[[#This Row],[25+]]-A_R[[#This Row],[26+]]</f>
        <v>0</v>
      </c>
      <c r="BA42" s="5">
        <f>A_R[[#This Row],[26+]]-A_R[[#This Row],[27+]]</f>
        <v>0</v>
      </c>
      <c r="BB42" s="5">
        <f>A_R[[#This Row],[27+]]-A_R[[#This Row],[28+]]</f>
        <v>0</v>
      </c>
    </row>
    <row r="43" spans="1:54" x14ac:dyDescent="0.25">
      <c r="A43" s="10">
        <v>22400792</v>
      </c>
      <c r="B43" t="s">
        <v>248</v>
      </c>
      <c r="C43" t="s">
        <v>247</v>
      </c>
      <c r="D43" s="11">
        <v>0.8125</v>
      </c>
      <c r="E43" s="9" t="str">
        <f>HYPERLINK("https://www.nba.com/stats/player/1628404/boxscores-traditional", "Josh Hart")</f>
        <v>Josh Hart</v>
      </c>
      <c r="F43">
        <v>13.6</v>
      </c>
      <c r="G43" s="4">
        <v>1.744</v>
      </c>
      <c r="H43" s="3">
        <v>1</v>
      </c>
      <c r="I43" s="3">
        <v>1</v>
      </c>
      <c r="J43" s="3">
        <v>0.99992000000000003</v>
      </c>
      <c r="K43" s="3">
        <v>0.99934000000000001</v>
      </c>
      <c r="L43" s="3">
        <v>0.99585000000000001</v>
      </c>
      <c r="M43" s="3">
        <v>0.98029999999999995</v>
      </c>
      <c r="N43" s="3">
        <v>0.93189</v>
      </c>
      <c r="O43" s="3">
        <v>0.82121</v>
      </c>
      <c r="P43" s="3">
        <v>0.63307000000000002</v>
      </c>
      <c r="Q43" s="3">
        <v>0.40905000000000002</v>
      </c>
      <c r="R43" s="3">
        <v>0.21185999999999999</v>
      </c>
      <c r="S43" s="3">
        <v>8.3790000000000003E-2</v>
      </c>
      <c r="T43" s="3">
        <v>2.5590000000000002E-2</v>
      </c>
      <c r="U43" s="3">
        <v>5.8700000000000002E-3</v>
      </c>
      <c r="V43" s="3">
        <v>9.7000000000000005E-4</v>
      </c>
      <c r="W43" s="3">
        <v>1.2E-4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5">
        <f>A_R[[#This Row],[5+]]-A_R[[#This Row],[6+]]</f>
        <v>0</v>
      </c>
      <c r="AG43" s="5">
        <f>A_R[[#This Row],[6+]]-A_R[[#This Row],[7+]]</f>
        <v>7.9999999999968985E-5</v>
      </c>
      <c r="AH43" s="5">
        <f>A_R[[#This Row],[7+]]-A_R[[#This Row],[8+]]</f>
        <v>5.8000000000002494E-4</v>
      </c>
      <c r="AI43" s="5">
        <f>A_R[[#This Row],[8+]]-A_R[[#This Row],[9+]]</f>
        <v>3.4899999999999931E-3</v>
      </c>
      <c r="AJ43" s="5">
        <f>A_R[[#This Row],[9+]]-A_R[[#This Row],[10+]]</f>
        <v>1.5550000000000064E-2</v>
      </c>
      <c r="AK43" s="5">
        <f>A_R[[#This Row],[10+]]-A_R[[#This Row],[11+]]</f>
        <v>4.8409999999999953E-2</v>
      </c>
      <c r="AL43" s="5">
        <f>A_R[[#This Row],[11+]]-A_R[[#This Row],[12+]]</f>
        <v>0.11068</v>
      </c>
      <c r="AM43" s="5">
        <f>A_R[[#This Row],[12+]]-A_R[[#This Row],[13+]]</f>
        <v>0.18813999999999997</v>
      </c>
      <c r="AN43" s="5">
        <f>A_R[[#This Row],[13+]]-A_R[[#This Row],[14+]]</f>
        <v>0.22402</v>
      </c>
      <c r="AO43" s="5">
        <f>A_R[[#This Row],[14+]]-A_R[[#This Row],[15+]]</f>
        <v>0.19719000000000003</v>
      </c>
      <c r="AP43" s="5">
        <f>A_R[[#This Row],[15+]]-A_R[[#This Row],[16+]]</f>
        <v>0.12806999999999999</v>
      </c>
      <c r="AQ43" s="5">
        <f>A_R[[#This Row],[16+]]-A_R[[#This Row],[17+]]</f>
        <v>5.8200000000000002E-2</v>
      </c>
      <c r="AR43" s="5">
        <f>A_R[[#This Row],[17+]]-A_R[[#This Row],[18+]]</f>
        <v>1.9720000000000001E-2</v>
      </c>
      <c r="AS43" s="5">
        <f>A_R[[#This Row],[18+]]-A_R[[#This Row],[19+]]</f>
        <v>4.8999999999999998E-3</v>
      </c>
      <c r="AT43" s="5">
        <f>A_R[[#This Row],[19+]]-A_R[[#This Row],[20+]]</f>
        <v>8.5000000000000006E-4</v>
      </c>
      <c r="AU43" s="5">
        <f>A_R[[#This Row],[20+]]-A_R[[#This Row],[21+]]</f>
        <v>1.2E-4</v>
      </c>
      <c r="AV43" s="5">
        <f>A_R[[#This Row],[21+]]-A_R[[#This Row],[22+]]</f>
        <v>0</v>
      </c>
      <c r="AW43" s="5">
        <f>A_R[[#This Row],[22+]]-A_R[[#This Row],[23+]]</f>
        <v>0</v>
      </c>
      <c r="AX43" s="5">
        <f>A_R[[#This Row],[23+]]-A_R[[#This Row],[24+]]</f>
        <v>0</v>
      </c>
      <c r="AY43" s="5">
        <f>A_R[[#This Row],[24+]]-A_R[[#This Row],[25+]]</f>
        <v>0</v>
      </c>
      <c r="AZ43" s="5">
        <f>A_R[[#This Row],[25+]]-A_R[[#This Row],[26+]]</f>
        <v>0</v>
      </c>
      <c r="BA43" s="5">
        <f>A_R[[#This Row],[26+]]-A_R[[#This Row],[27+]]</f>
        <v>0</v>
      </c>
      <c r="BB43" s="5">
        <f>A_R[[#This Row],[27+]]-A_R[[#This Row],[28+]]</f>
        <v>0</v>
      </c>
    </row>
    <row r="44" spans="1:54" x14ac:dyDescent="0.25">
      <c r="A44" s="10">
        <v>22400792</v>
      </c>
      <c r="B44" t="s">
        <v>248</v>
      </c>
      <c r="C44" t="s">
        <v>247</v>
      </c>
      <c r="D44" s="11">
        <v>0.8125</v>
      </c>
      <c r="E44" s="9" t="str">
        <f>HYPERLINK("https://www.nba.com/stats/player/1626157/boxscores-traditional", "Karl-Anthony Towns")</f>
        <v>Karl-Anthony Towns</v>
      </c>
      <c r="F44">
        <v>14.6</v>
      </c>
      <c r="G44" s="4">
        <v>4.4089999999999998</v>
      </c>
      <c r="H44" s="3">
        <v>0.98536999999999997</v>
      </c>
      <c r="I44" s="3">
        <v>0.97441</v>
      </c>
      <c r="J44" s="3">
        <v>0.95728000000000002</v>
      </c>
      <c r="K44" s="3">
        <v>0.93318999999999996</v>
      </c>
      <c r="L44" s="3">
        <v>0.89795999999999998</v>
      </c>
      <c r="M44" s="3">
        <v>0.85082999999999998</v>
      </c>
      <c r="N44" s="3">
        <v>0.79388999999999998</v>
      </c>
      <c r="O44" s="3">
        <v>0.72240000000000004</v>
      </c>
      <c r="P44" s="3">
        <v>0.64058000000000004</v>
      </c>
      <c r="Q44" s="3">
        <v>0.55567</v>
      </c>
      <c r="R44" s="3">
        <v>0.46414</v>
      </c>
      <c r="S44" s="3">
        <v>0.37447999999999998</v>
      </c>
      <c r="T44" s="3">
        <v>0.29459999999999997</v>
      </c>
      <c r="U44" s="3">
        <v>0.22065000000000001</v>
      </c>
      <c r="V44" s="3">
        <v>0.15866</v>
      </c>
      <c r="W44" s="3">
        <v>0.11123</v>
      </c>
      <c r="X44" s="3">
        <v>7.3529999999999998E-2</v>
      </c>
      <c r="Y44" s="3">
        <v>4.648E-2</v>
      </c>
      <c r="Z44" s="3">
        <v>2.8070000000000001E-2</v>
      </c>
      <c r="AA44" s="3">
        <v>1.6590000000000001E-2</v>
      </c>
      <c r="AB44" s="3">
        <v>9.1400000000000006E-3</v>
      </c>
      <c r="AC44" s="3">
        <v>4.7999999999999996E-3</v>
      </c>
      <c r="AD44" s="3">
        <v>2.48E-3</v>
      </c>
      <c r="AE44" s="3">
        <v>1.1800000000000001E-3</v>
      </c>
      <c r="AF44" s="5">
        <f>A_R[[#This Row],[5+]]-A_R[[#This Row],[6+]]</f>
        <v>1.095999999999997E-2</v>
      </c>
      <c r="AG44" s="5">
        <f>A_R[[#This Row],[6+]]-A_R[[#This Row],[7+]]</f>
        <v>1.7129999999999979E-2</v>
      </c>
      <c r="AH44" s="5">
        <f>A_R[[#This Row],[7+]]-A_R[[#This Row],[8+]]</f>
        <v>2.4090000000000056E-2</v>
      </c>
      <c r="AI44" s="5">
        <f>A_R[[#This Row],[8+]]-A_R[[#This Row],[9+]]</f>
        <v>3.5229999999999984E-2</v>
      </c>
      <c r="AJ44" s="5">
        <f>A_R[[#This Row],[9+]]-A_R[[#This Row],[10+]]</f>
        <v>4.7130000000000005E-2</v>
      </c>
      <c r="AK44" s="5">
        <f>A_R[[#This Row],[10+]]-A_R[[#This Row],[11+]]</f>
        <v>5.6939999999999991E-2</v>
      </c>
      <c r="AL44" s="5">
        <f>A_R[[#This Row],[11+]]-A_R[[#This Row],[12+]]</f>
        <v>7.1489999999999942E-2</v>
      </c>
      <c r="AM44" s="5">
        <f>A_R[[#This Row],[12+]]-A_R[[#This Row],[13+]]</f>
        <v>8.1820000000000004E-2</v>
      </c>
      <c r="AN44" s="5">
        <f>A_R[[#This Row],[13+]]-A_R[[#This Row],[14+]]</f>
        <v>8.4910000000000041E-2</v>
      </c>
      <c r="AO44" s="5">
        <f>A_R[[#This Row],[14+]]-A_R[[#This Row],[15+]]</f>
        <v>9.153E-2</v>
      </c>
      <c r="AP44" s="5">
        <f>A_R[[#This Row],[15+]]-A_R[[#This Row],[16+]]</f>
        <v>8.9660000000000017E-2</v>
      </c>
      <c r="AQ44" s="5">
        <f>A_R[[#This Row],[16+]]-A_R[[#This Row],[17+]]</f>
        <v>7.9880000000000007E-2</v>
      </c>
      <c r="AR44" s="5">
        <f>A_R[[#This Row],[17+]]-A_R[[#This Row],[18+]]</f>
        <v>7.394999999999996E-2</v>
      </c>
      <c r="AS44" s="5">
        <f>A_R[[#This Row],[18+]]-A_R[[#This Row],[19+]]</f>
        <v>6.1990000000000017E-2</v>
      </c>
      <c r="AT44" s="5">
        <f>A_R[[#This Row],[19+]]-A_R[[#This Row],[20+]]</f>
        <v>4.743E-2</v>
      </c>
      <c r="AU44" s="5">
        <f>A_R[[#This Row],[20+]]-A_R[[#This Row],[21+]]</f>
        <v>3.7699999999999997E-2</v>
      </c>
      <c r="AV44" s="5">
        <f>A_R[[#This Row],[21+]]-A_R[[#This Row],[22+]]</f>
        <v>2.7049999999999998E-2</v>
      </c>
      <c r="AW44" s="5">
        <f>A_R[[#This Row],[22+]]-A_R[[#This Row],[23+]]</f>
        <v>1.8409999999999999E-2</v>
      </c>
      <c r="AX44" s="5">
        <f>A_R[[#This Row],[23+]]-A_R[[#This Row],[24+]]</f>
        <v>1.1480000000000001E-2</v>
      </c>
      <c r="AY44" s="5">
        <f>A_R[[#This Row],[24+]]-A_R[[#This Row],[25+]]</f>
        <v>7.45E-3</v>
      </c>
      <c r="AZ44" s="5">
        <f>A_R[[#This Row],[25+]]-A_R[[#This Row],[26+]]</f>
        <v>4.340000000000001E-3</v>
      </c>
      <c r="BA44" s="5">
        <f>A_R[[#This Row],[26+]]-A_R[[#This Row],[27+]]</f>
        <v>2.3199999999999996E-3</v>
      </c>
      <c r="BB44" s="5">
        <f>A_R[[#This Row],[27+]]-A_R[[#This Row],[28+]]</f>
        <v>1.2999999999999999E-3</v>
      </c>
    </row>
    <row r="45" spans="1:54" x14ac:dyDescent="0.25">
      <c r="A45" s="10">
        <v>22400792</v>
      </c>
      <c r="B45" t="s">
        <v>248</v>
      </c>
      <c r="C45" t="s">
        <v>247</v>
      </c>
      <c r="D45" s="11">
        <v>0.8125</v>
      </c>
      <c r="E45" s="9" t="str">
        <f>HYPERLINK("https://www.nba.com/stats/player/1630173/boxscores-traditional", "Precious Achiuwa")</f>
        <v>Precious Achiuwa</v>
      </c>
      <c r="F45">
        <v>9.6</v>
      </c>
      <c r="G45" s="4">
        <v>2.577</v>
      </c>
      <c r="H45" s="3">
        <v>0.96326999999999996</v>
      </c>
      <c r="I45" s="3">
        <v>0.91923999999999995</v>
      </c>
      <c r="J45" s="3">
        <v>0.84375</v>
      </c>
      <c r="K45" s="3">
        <v>0.73236999999999997</v>
      </c>
      <c r="L45" s="3">
        <v>0.59094999999999998</v>
      </c>
      <c r="M45" s="3">
        <v>0.43643999999999999</v>
      </c>
      <c r="N45" s="3">
        <v>0.29459999999999997</v>
      </c>
      <c r="O45" s="3">
        <v>0.17619000000000001</v>
      </c>
      <c r="P45" s="3">
        <v>9.3420000000000003E-2</v>
      </c>
      <c r="Q45" s="3">
        <v>4.3630000000000002E-2</v>
      </c>
      <c r="R45" s="3">
        <v>1.7860000000000001E-2</v>
      </c>
      <c r="S45" s="3">
        <v>6.5700000000000003E-3</v>
      </c>
      <c r="T45" s="3">
        <v>2.0500000000000002E-3</v>
      </c>
      <c r="U45" s="3">
        <v>5.5999999999999995E-4</v>
      </c>
      <c r="V45" s="3">
        <v>1.2999999999999999E-4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5">
        <f>A_R[[#This Row],[5+]]-A_R[[#This Row],[6+]]</f>
        <v>4.4030000000000014E-2</v>
      </c>
      <c r="AG45" s="5">
        <f>A_R[[#This Row],[6+]]-A_R[[#This Row],[7+]]</f>
        <v>7.5489999999999946E-2</v>
      </c>
      <c r="AH45" s="5">
        <f>A_R[[#This Row],[7+]]-A_R[[#This Row],[8+]]</f>
        <v>0.11138000000000003</v>
      </c>
      <c r="AI45" s="5">
        <f>A_R[[#This Row],[8+]]-A_R[[#This Row],[9+]]</f>
        <v>0.14141999999999999</v>
      </c>
      <c r="AJ45" s="5">
        <f>A_R[[#This Row],[9+]]-A_R[[#This Row],[10+]]</f>
        <v>0.15450999999999998</v>
      </c>
      <c r="AK45" s="5">
        <f>A_R[[#This Row],[10+]]-A_R[[#This Row],[11+]]</f>
        <v>0.14184000000000002</v>
      </c>
      <c r="AL45" s="5">
        <f>A_R[[#This Row],[11+]]-A_R[[#This Row],[12+]]</f>
        <v>0.11840999999999996</v>
      </c>
      <c r="AM45" s="5">
        <f>A_R[[#This Row],[12+]]-A_R[[#This Row],[13+]]</f>
        <v>8.277000000000001E-2</v>
      </c>
      <c r="AN45" s="5">
        <f>A_R[[#This Row],[13+]]-A_R[[#This Row],[14+]]</f>
        <v>4.9790000000000001E-2</v>
      </c>
      <c r="AO45" s="5">
        <f>A_R[[#This Row],[14+]]-A_R[[#This Row],[15+]]</f>
        <v>2.5770000000000001E-2</v>
      </c>
      <c r="AP45" s="5">
        <f>A_R[[#This Row],[15+]]-A_R[[#This Row],[16+]]</f>
        <v>1.1290000000000001E-2</v>
      </c>
      <c r="AQ45" s="5">
        <f>A_R[[#This Row],[16+]]-A_R[[#This Row],[17+]]</f>
        <v>4.5199999999999997E-3</v>
      </c>
      <c r="AR45" s="5">
        <f>A_R[[#This Row],[17+]]-A_R[[#This Row],[18+]]</f>
        <v>1.4900000000000002E-3</v>
      </c>
      <c r="AS45" s="5">
        <f>A_R[[#This Row],[18+]]-A_R[[#This Row],[19+]]</f>
        <v>4.2999999999999994E-4</v>
      </c>
      <c r="AT45" s="5">
        <f>A_R[[#This Row],[19+]]-A_R[[#This Row],[20+]]</f>
        <v>1.2999999999999999E-4</v>
      </c>
      <c r="AU45" s="5">
        <f>A_R[[#This Row],[20+]]-A_R[[#This Row],[21+]]</f>
        <v>0</v>
      </c>
      <c r="AV45" s="5">
        <f>A_R[[#This Row],[21+]]-A_R[[#This Row],[22+]]</f>
        <v>0</v>
      </c>
      <c r="AW45" s="5">
        <f>A_R[[#This Row],[22+]]-A_R[[#This Row],[23+]]</f>
        <v>0</v>
      </c>
      <c r="AX45" s="5">
        <f>A_R[[#This Row],[23+]]-A_R[[#This Row],[24+]]</f>
        <v>0</v>
      </c>
      <c r="AY45" s="5">
        <f>A_R[[#This Row],[24+]]-A_R[[#This Row],[25+]]</f>
        <v>0</v>
      </c>
      <c r="AZ45" s="5">
        <f>A_R[[#This Row],[25+]]-A_R[[#This Row],[26+]]</f>
        <v>0</v>
      </c>
      <c r="BA45" s="5">
        <f>A_R[[#This Row],[26+]]-A_R[[#This Row],[27+]]</f>
        <v>0</v>
      </c>
      <c r="BB45" s="5">
        <f>A_R[[#This Row],[27+]]-A_R[[#This Row],[28+]]</f>
        <v>0</v>
      </c>
    </row>
    <row r="46" spans="1:54" x14ac:dyDescent="0.25">
      <c r="A46" s="10">
        <v>22400792</v>
      </c>
      <c r="B46" t="s">
        <v>248</v>
      </c>
      <c r="C46" t="s">
        <v>247</v>
      </c>
      <c r="D46" s="11">
        <v>0.8125</v>
      </c>
      <c r="E46" s="9" t="str">
        <f>HYPERLINK("https://www.nba.com/stats/player/1628973/boxscores-traditional", "Jalen Brunson")</f>
        <v>Jalen Brunson</v>
      </c>
      <c r="F46">
        <v>9.4</v>
      </c>
      <c r="G46" s="4">
        <v>3.9290000000000003</v>
      </c>
      <c r="H46" s="3">
        <v>0.86863999999999997</v>
      </c>
      <c r="I46" s="3">
        <v>0.80784999999999996</v>
      </c>
      <c r="J46" s="3">
        <v>0.72907</v>
      </c>
      <c r="K46" s="3">
        <v>0.64058000000000004</v>
      </c>
      <c r="L46" s="3">
        <v>0.53983000000000003</v>
      </c>
      <c r="M46" s="3">
        <v>0.44037999999999999</v>
      </c>
      <c r="N46" s="3">
        <v>0.34089999999999998</v>
      </c>
      <c r="O46" s="3">
        <v>0.25463000000000002</v>
      </c>
      <c r="P46" s="3">
        <v>0.17879</v>
      </c>
      <c r="Q46" s="3">
        <v>0.121</v>
      </c>
      <c r="R46" s="3">
        <v>7.6359999999999997E-2</v>
      </c>
      <c r="S46" s="3">
        <v>4.648E-2</v>
      </c>
      <c r="T46" s="3">
        <v>2.6800000000000001E-2</v>
      </c>
      <c r="U46" s="3">
        <v>1.426E-2</v>
      </c>
      <c r="V46" s="3">
        <v>7.3400000000000002E-3</v>
      </c>
      <c r="W46" s="3">
        <v>3.47E-3</v>
      </c>
      <c r="X46" s="3">
        <v>1.5900000000000001E-3</v>
      </c>
      <c r="Y46" s="3">
        <v>6.6E-4</v>
      </c>
      <c r="Z46" s="3">
        <v>2.7E-4</v>
      </c>
      <c r="AA46" s="3">
        <v>1E-4</v>
      </c>
      <c r="AB46" s="3">
        <v>4.0000000000000003E-5</v>
      </c>
      <c r="AC46" s="3">
        <v>0</v>
      </c>
      <c r="AD46" s="3">
        <v>0</v>
      </c>
      <c r="AE46" s="3">
        <v>0</v>
      </c>
      <c r="AF46" s="5">
        <f>A_R[[#This Row],[5+]]-A_R[[#This Row],[6+]]</f>
        <v>6.0790000000000011E-2</v>
      </c>
      <c r="AG46" s="5">
        <f>A_R[[#This Row],[6+]]-A_R[[#This Row],[7+]]</f>
        <v>7.8779999999999961E-2</v>
      </c>
      <c r="AH46" s="5">
        <f>A_R[[#This Row],[7+]]-A_R[[#This Row],[8+]]</f>
        <v>8.8489999999999958E-2</v>
      </c>
      <c r="AI46" s="5">
        <f>A_R[[#This Row],[8+]]-A_R[[#This Row],[9+]]</f>
        <v>0.10075000000000001</v>
      </c>
      <c r="AJ46" s="5">
        <f>A_R[[#This Row],[9+]]-A_R[[#This Row],[10+]]</f>
        <v>9.9450000000000038E-2</v>
      </c>
      <c r="AK46" s="5">
        <f>A_R[[#This Row],[10+]]-A_R[[#This Row],[11+]]</f>
        <v>9.9480000000000013E-2</v>
      </c>
      <c r="AL46" s="5">
        <f>A_R[[#This Row],[11+]]-A_R[[#This Row],[12+]]</f>
        <v>8.6269999999999958E-2</v>
      </c>
      <c r="AM46" s="5">
        <f>A_R[[#This Row],[12+]]-A_R[[#This Row],[13+]]</f>
        <v>7.5840000000000019E-2</v>
      </c>
      <c r="AN46" s="5">
        <f>A_R[[#This Row],[13+]]-A_R[[#This Row],[14+]]</f>
        <v>5.7790000000000008E-2</v>
      </c>
      <c r="AO46" s="5">
        <f>A_R[[#This Row],[14+]]-A_R[[#This Row],[15+]]</f>
        <v>4.4639999999999999E-2</v>
      </c>
      <c r="AP46" s="5">
        <f>A_R[[#This Row],[15+]]-A_R[[#This Row],[16+]]</f>
        <v>2.9879999999999997E-2</v>
      </c>
      <c r="AQ46" s="5">
        <f>A_R[[#This Row],[16+]]-A_R[[#This Row],[17+]]</f>
        <v>1.968E-2</v>
      </c>
      <c r="AR46" s="5">
        <f>A_R[[#This Row],[17+]]-A_R[[#This Row],[18+]]</f>
        <v>1.2540000000000001E-2</v>
      </c>
      <c r="AS46" s="5">
        <f>A_R[[#This Row],[18+]]-A_R[[#This Row],[19+]]</f>
        <v>6.9199999999999999E-3</v>
      </c>
      <c r="AT46" s="5">
        <f>A_R[[#This Row],[19+]]-A_R[[#This Row],[20+]]</f>
        <v>3.8700000000000002E-3</v>
      </c>
      <c r="AU46" s="5">
        <f>A_R[[#This Row],[20+]]-A_R[[#This Row],[21+]]</f>
        <v>1.8799999999999999E-3</v>
      </c>
      <c r="AV46" s="5">
        <f>A_R[[#This Row],[21+]]-A_R[[#This Row],[22+]]</f>
        <v>9.3000000000000005E-4</v>
      </c>
      <c r="AW46" s="5">
        <f>A_R[[#This Row],[22+]]-A_R[[#This Row],[23+]]</f>
        <v>3.8999999999999999E-4</v>
      </c>
      <c r="AX46" s="5">
        <f>A_R[[#This Row],[23+]]-A_R[[#This Row],[24+]]</f>
        <v>1.7000000000000001E-4</v>
      </c>
      <c r="AY46" s="5">
        <f>A_R[[#This Row],[24+]]-A_R[[#This Row],[25+]]</f>
        <v>6.0000000000000002E-5</v>
      </c>
      <c r="AZ46" s="5">
        <f>A_R[[#This Row],[25+]]-A_R[[#This Row],[26+]]</f>
        <v>4.0000000000000003E-5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22400792</v>
      </c>
      <c r="B47" t="s">
        <v>248</v>
      </c>
      <c r="C47" t="s">
        <v>247</v>
      </c>
      <c r="D47" s="11">
        <v>0.8125</v>
      </c>
      <c r="E47" s="9" t="str">
        <f>HYPERLINK("https://www.nba.com/stats/player/1630579/boxscores-traditional", "Jericho Sims")</f>
        <v>Jericho Sims</v>
      </c>
      <c r="F47">
        <v>8.1999999999999993</v>
      </c>
      <c r="G47" s="4">
        <v>2.1349999999999998</v>
      </c>
      <c r="H47" s="3">
        <v>0.93318999999999996</v>
      </c>
      <c r="I47" s="3">
        <v>0.84848999999999997</v>
      </c>
      <c r="J47" s="3">
        <v>0.71226</v>
      </c>
      <c r="K47" s="3">
        <v>0.53586</v>
      </c>
      <c r="L47" s="3">
        <v>0.35569000000000001</v>
      </c>
      <c r="M47" s="3">
        <v>0.20044999999999999</v>
      </c>
      <c r="N47" s="3">
        <v>9.5100000000000004E-2</v>
      </c>
      <c r="O47" s="3">
        <v>3.7539999999999997E-2</v>
      </c>
      <c r="P47" s="3">
        <v>1.222E-2</v>
      </c>
      <c r="Q47" s="3">
        <v>3.2599999999999999E-3</v>
      </c>
      <c r="R47" s="3">
        <v>7.1000000000000002E-4</v>
      </c>
      <c r="S47" s="3">
        <v>1.2999999999999999E-4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5">
        <f>A_R[[#This Row],[5+]]-A_R[[#This Row],[6+]]</f>
        <v>8.4699999999999998E-2</v>
      </c>
      <c r="AG47" s="5">
        <f>A_R[[#This Row],[6+]]-A_R[[#This Row],[7+]]</f>
        <v>0.13622999999999996</v>
      </c>
      <c r="AH47" s="5">
        <f>A_R[[#This Row],[7+]]-A_R[[#This Row],[8+]]</f>
        <v>0.1764</v>
      </c>
      <c r="AI47" s="5">
        <f>A_R[[#This Row],[8+]]-A_R[[#This Row],[9+]]</f>
        <v>0.18017</v>
      </c>
      <c r="AJ47" s="5">
        <f>A_R[[#This Row],[9+]]-A_R[[#This Row],[10+]]</f>
        <v>0.15524000000000002</v>
      </c>
      <c r="AK47" s="5">
        <f>A_R[[#This Row],[10+]]-A_R[[#This Row],[11+]]</f>
        <v>0.10534999999999999</v>
      </c>
      <c r="AL47" s="5">
        <f>A_R[[#This Row],[11+]]-A_R[[#This Row],[12+]]</f>
        <v>5.7560000000000007E-2</v>
      </c>
      <c r="AM47" s="5">
        <f>A_R[[#This Row],[12+]]-A_R[[#This Row],[13+]]</f>
        <v>2.5319999999999995E-2</v>
      </c>
      <c r="AN47" s="5">
        <f>A_R[[#This Row],[13+]]-A_R[[#This Row],[14+]]</f>
        <v>8.9599999999999992E-3</v>
      </c>
      <c r="AO47" s="5">
        <f>A_R[[#This Row],[14+]]-A_R[[#This Row],[15+]]</f>
        <v>2.5499999999999997E-3</v>
      </c>
      <c r="AP47" s="5">
        <f>A_R[[#This Row],[15+]]-A_R[[#This Row],[16+]]</f>
        <v>5.8E-4</v>
      </c>
      <c r="AQ47" s="5">
        <f>A_R[[#This Row],[16+]]-A_R[[#This Row],[17+]]</f>
        <v>1.2999999999999999E-4</v>
      </c>
      <c r="AR47" s="5">
        <f>A_R[[#This Row],[17+]]-A_R[[#This Row],[18+]]</f>
        <v>0</v>
      </c>
      <c r="AS47" s="5">
        <f>A_R[[#This Row],[18+]]-A_R[[#This Row],[19+]]</f>
        <v>0</v>
      </c>
      <c r="AT47" s="5">
        <f>A_R[[#This Row],[19+]]-A_R[[#This Row],[20+]]</f>
        <v>0</v>
      </c>
      <c r="AU47" s="5">
        <f>A_R[[#This Row],[20+]]-A_R[[#This Row],[21+]]</f>
        <v>0</v>
      </c>
      <c r="AV47" s="5">
        <f>A_R[[#This Row],[21+]]-A_R[[#This Row],[22+]]</f>
        <v>0</v>
      </c>
      <c r="AW47" s="5">
        <f>A_R[[#This Row],[22+]]-A_R[[#This Row],[23+]]</f>
        <v>0</v>
      </c>
      <c r="AX47" s="5">
        <f>A_R[[#This Row],[23+]]-A_R[[#This Row],[24+]]</f>
        <v>0</v>
      </c>
      <c r="AY47" s="5">
        <f>A_R[[#This Row],[24+]]-A_R[[#This Row],[25+]]</f>
        <v>0</v>
      </c>
      <c r="AZ47" s="5">
        <f>A_R[[#This Row],[25+]]-A_R[[#This Row],[26+]]</f>
        <v>0</v>
      </c>
      <c r="BA47" s="5">
        <f>A_R[[#This Row],[26+]]-A_R[[#This Row],[27+]]</f>
        <v>0</v>
      </c>
      <c r="BB47" s="5">
        <f>A_R[[#This Row],[27+]]-A_R[[#This Row],[28+]]</f>
        <v>0</v>
      </c>
    </row>
    <row r="48" spans="1:54" x14ac:dyDescent="0.25">
      <c r="A48" s="10">
        <v>22400793</v>
      </c>
      <c r="B48" t="s">
        <v>194</v>
      </c>
      <c r="C48" t="s">
        <v>261</v>
      </c>
      <c r="D48" s="11">
        <v>0.83333333333333337</v>
      </c>
      <c r="E48" s="9" t="str">
        <f>HYPERLINK("https://www.nba.com/stats/player/203507/boxscores-traditional", "Giannis Antetokounmpo")</f>
        <v>Giannis Antetokounmpo</v>
      </c>
      <c r="F48">
        <v>18.8</v>
      </c>
      <c r="G48" s="4">
        <v>3.6550000000000002</v>
      </c>
      <c r="H48" s="3">
        <v>0.99992000000000003</v>
      </c>
      <c r="I48" s="3">
        <v>0.99977000000000005</v>
      </c>
      <c r="J48" s="3">
        <v>0.99938000000000005</v>
      </c>
      <c r="K48" s="3">
        <v>0.99841000000000002</v>
      </c>
      <c r="L48" s="3">
        <v>0.99631999999999998</v>
      </c>
      <c r="M48" s="3">
        <v>0.99202000000000001</v>
      </c>
      <c r="N48" s="3">
        <v>0.98341000000000001</v>
      </c>
      <c r="O48" s="3">
        <v>0.96855999999999998</v>
      </c>
      <c r="P48" s="3">
        <v>0.94408000000000003</v>
      </c>
      <c r="Q48" s="3">
        <v>0.90490000000000004</v>
      </c>
      <c r="R48" s="3">
        <v>0.85082999999999998</v>
      </c>
      <c r="S48" s="3">
        <v>0.77934999999999999</v>
      </c>
      <c r="T48" s="3">
        <v>0.68793000000000004</v>
      </c>
      <c r="U48" s="3">
        <v>0.58706000000000003</v>
      </c>
      <c r="V48" s="3">
        <v>0.48005999999999999</v>
      </c>
      <c r="W48" s="3">
        <v>0.37069999999999997</v>
      </c>
      <c r="X48" s="3">
        <v>0.27424999999999999</v>
      </c>
      <c r="Y48" s="3">
        <v>0.18942999999999999</v>
      </c>
      <c r="Z48" s="3">
        <v>0.12506999999999999</v>
      </c>
      <c r="AA48" s="3">
        <v>7.7799999999999994E-2</v>
      </c>
      <c r="AB48" s="3">
        <v>4.4569999999999999E-2</v>
      </c>
      <c r="AC48" s="3">
        <v>2.4420000000000001E-2</v>
      </c>
      <c r="AD48" s="3">
        <v>1.255E-2</v>
      </c>
      <c r="AE48" s="3">
        <v>5.8700000000000002E-3</v>
      </c>
      <c r="AF48" s="5">
        <f>A_R[[#This Row],[5+]]-A_R[[#This Row],[6+]]</f>
        <v>1.4999999999998348E-4</v>
      </c>
      <c r="AG48" s="5">
        <f>A_R[[#This Row],[6+]]-A_R[[#This Row],[7+]]</f>
        <v>3.9000000000000146E-4</v>
      </c>
      <c r="AH48" s="5">
        <f>A_R[[#This Row],[7+]]-A_R[[#This Row],[8+]]</f>
        <v>9.700000000000264E-4</v>
      </c>
      <c r="AI48" s="5">
        <f>A_R[[#This Row],[8+]]-A_R[[#This Row],[9+]]</f>
        <v>2.0900000000000363E-3</v>
      </c>
      <c r="AJ48" s="5">
        <f>A_R[[#This Row],[9+]]-A_R[[#This Row],[10+]]</f>
        <v>4.2999999999999705E-3</v>
      </c>
      <c r="AK48" s="5">
        <f>A_R[[#This Row],[10+]]-A_R[[#This Row],[11+]]</f>
        <v>8.6100000000000065E-3</v>
      </c>
      <c r="AL48" s="5">
        <f>A_R[[#This Row],[11+]]-A_R[[#This Row],[12+]]</f>
        <v>1.485000000000003E-2</v>
      </c>
      <c r="AM48" s="5">
        <f>A_R[[#This Row],[12+]]-A_R[[#This Row],[13+]]</f>
        <v>2.4479999999999946E-2</v>
      </c>
      <c r="AN48" s="5">
        <f>A_R[[#This Row],[13+]]-A_R[[#This Row],[14+]]</f>
        <v>3.9179999999999993E-2</v>
      </c>
      <c r="AO48" s="5">
        <f>A_R[[#This Row],[14+]]-A_R[[#This Row],[15+]]</f>
        <v>5.4070000000000062E-2</v>
      </c>
      <c r="AP48" s="5">
        <f>A_R[[#This Row],[15+]]-A_R[[#This Row],[16+]]</f>
        <v>7.1479999999999988E-2</v>
      </c>
      <c r="AQ48" s="5">
        <f>A_R[[#This Row],[16+]]-A_R[[#This Row],[17+]]</f>
        <v>9.1419999999999946E-2</v>
      </c>
      <c r="AR48" s="5">
        <f>A_R[[#This Row],[17+]]-A_R[[#This Row],[18+]]</f>
        <v>0.10087000000000002</v>
      </c>
      <c r="AS48" s="5">
        <f>A_R[[#This Row],[18+]]-A_R[[#This Row],[19+]]</f>
        <v>0.10700000000000004</v>
      </c>
      <c r="AT48" s="5">
        <f>A_R[[#This Row],[19+]]-A_R[[#This Row],[20+]]</f>
        <v>0.10936000000000001</v>
      </c>
      <c r="AU48" s="5">
        <f>A_R[[#This Row],[20+]]-A_R[[#This Row],[21+]]</f>
        <v>9.644999999999998E-2</v>
      </c>
      <c r="AV48" s="5">
        <f>A_R[[#This Row],[21+]]-A_R[[#This Row],[22+]]</f>
        <v>8.4820000000000007E-2</v>
      </c>
      <c r="AW48" s="5">
        <f>A_R[[#This Row],[22+]]-A_R[[#This Row],[23+]]</f>
        <v>6.4360000000000001E-2</v>
      </c>
      <c r="AX48" s="5">
        <f>A_R[[#This Row],[23+]]-A_R[[#This Row],[24+]]</f>
        <v>4.7269999999999993E-2</v>
      </c>
      <c r="AY48" s="5">
        <f>A_R[[#This Row],[24+]]-A_R[[#This Row],[25+]]</f>
        <v>3.3229999999999996E-2</v>
      </c>
      <c r="AZ48" s="5">
        <f>A_R[[#This Row],[25+]]-A_R[[#This Row],[26+]]</f>
        <v>2.0149999999999998E-2</v>
      </c>
      <c r="BA48" s="5">
        <f>A_R[[#This Row],[26+]]-A_R[[#This Row],[27+]]</f>
        <v>1.187E-2</v>
      </c>
      <c r="BB48" s="5">
        <f>A_R[[#This Row],[27+]]-A_R[[#This Row],[28+]]</f>
        <v>6.6800000000000002E-3</v>
      </c>
    </row>
    <row r="49" spans="1:54" x14ac:dyDescent="0.25">
      <c r="A49" s="10">
        <v>22400793</v>
      </c>
      <c r="B49" t="s">
        <v>194</v>
      </c>
      <c r="C49" t="s">
        <v>261</v>
      </c>
      <c r="D49" s="11">
        <v>0.83333333333333337</v>
      </c>
      <c r="E49" s="9" t="str">
        <f>HYPERLINK("https://www.nba.com/stats/player/203081/boxscores-traditional", "Damian Lillard")</f>
        <v>Damian Lillard</v>
      </c>
      <c r="F49">
        <v>14.8</v>
      </c>
      <c r="G49" s="4">
        <v>2.6379999999999999</v>
      </c>
      <c r="H49" s="3">
        <v>0.99990000000000001</v>
      </c>
      <c r="I49" s="3">
        <v>0.99958000000000002</v>
      </c>
      <c r="J49" s="3">
        <v>0.99846000000000001</v>
      </c>
      <c r="K49" s="3">
        <v>0.99505999999999994</v>
      </c>
      <c r="L49" s="3">
        <v>0.98609999999999998</v>
      </c>
      <c r="M49" s="3">
        <v>0.96562000000000003</v>
      </c>
      <c r="N49" s="3">
        <v>0.92506999999999995</v>
      </c>
      <c r="O49" s="3">
        <v>0.85543000000000002</v>
      </c>
      <c r="P49" s="3">
        <v>0.75175000000000003</v>
      </c>
      <c r="Q49" s="3">
        <v>0.61790999999999996</v>
      </c>
      <c r="R49" s="3">
        <v>0.46811999999999998</v>
      </c>
      <c r="S49" s="3">
        <v>0.32635999999999998</v>
      </c>
      <c r="T49" s="3">
        <v>0.20327000000000001</v>
      </c>
      <c r="U49" s="3">
        <v>0.11314</v>
      </c>
      <c r="V49" s="3">
        <v>5.5919999999999997E-2</v>
      </c>
      <c r="W49" s="3">
        <v>2.4420000000000001E-2</v>
      </c>
      <c r="X49" s="3">
        <v>9.3900000000000008E-3</v>
      </c>
      <c r="Y49" s="3">
        <v>3.1700000000000001E-3</v>
      </c>
      <c r="Z49" s="3">
        <v>9.3999999999999997E-4</v>
      </c>
      <c r="AA49" s="3">
        <v>2.4000000000000001E-4</v>
      </c>
      <c r="AB49" s="3">
        <v>5.0000000000000002E-5</v>
      </c>
      <c r="AC49" s="3">
        <v>0</v>
      </c>
      <c r="AD49" s="3">
        <v>0</v>
      </c>
      <c r="AE49" s="3">
        <v>0</v>
      </c>
      <c r="AF49" s="5">
        <f>A_R[[#This Row],[5+]]-A_R[[#This Row],[6+]]</f>
        <v>3.1999999999998696E-4</v>
      </c>
      <c r="AG49" s="5">
        <f>A_R[[#This Row],[6+]]-A_R[[#This Row],[7+]]</f>
        <v>1.1200000000000099E-3</v>
      </c>
      <c r="AH49" s="5">
        <f>A_R[[#This Row],[7+]]-A_R[[#This Row],[8+]]</f>
        <v>3.4000000000000696E-3</v>
      </c>
      <c r="AI49" s="5">
        <f>A_R[[#This Row],[8+]]-A_R[[#This Row],[9+]]</f>
        <v>8.959999999999968E-3</v>
      </c>
      <c r="AJ49" s="5">
        <f>A_R[[#This Row],[9+]]-A_R[[#This Row],[10+]]</f>
        <v>2.0479999999999943E-2</v>
      </c>
      <c r="AK49" s="5">
        <f>A_R[[#This Row],[10+]]-A_R[[#This Row],[11+]]</f>
        <v>4.0550000000000086E-2</v>
      </c>
      <c r="AL49" s="5">
        <f>A_R[[#This Row],[11+]]-A_R[[#This Row],[12+]]</f>
        <v>6.9639999999999924E-2</v>
      </c>
      <c r="AM49" s="5">
        <f>A_R[[#This Row],[12+]]-A_R[[#This Row],[13+]]</f>
        <v>0.10367999999999999</v>
      </c>
      <c r="AN49" s="5">
        <f>A_R[[#This Row],[13+]]-A_R[[#This Row],[14+]]</f>
        <v>0.13384000000000007</v>
      </c>
      <c r="AO49" s="5">
        <f>A_R[[#This Row],[14+]]-A_R[[#This Row],[15+]]</f>
        <v>0.14978999999999998</v>
      </c>
      <c r="AP49" s="5">
        <f>A_R[[#This Row],[15+]]-A_R[[#This Row],[16+]]</f>
        <v>0.14176</v>
      </c>
      <c r="AQ49" s="5">
        <f>A_R[[#This Row],[16+]]-A_R[[#This Row],[17+]]</f>
        <v>0.12308999999999998</v>
      </c>
      <c r="AR49" s="5">
        <f>A_R[[#This Row],[17+]]-A_R[[#This Row],[18+]]</f>
        <v>9.0130000000000002E-2</v>
      </c>
      <c r="AS49" s="5">
        <f>A_R[[#This Row],[18+]]-A_R[[#This Row],[19+]]</f>
        <v>5.7220000000000007E-2</v>
      </c>
      <c r="AT49" s="5">
        <f>A_R[[#This Row],[19+]]-A_R[[#This Row],[20+]]</f>
        <v>3.15E-2</v>
      </c>
      <c r="AU49" s="5">
        <f>A_R[[#This Row],[20+]]-A_R[[#This Row],[21+]]</f>
        <v>1.503E-2</v>
      </c>
      <c r="AV49" s="5">
        <f>A_R[[#This Row],[21+]]-A_R[[#This Row],[22+]]</f>
        <v>6.2200000000000007E-3</v>
      </c>
      <c r="AW49" s="5">
        <f>A_R[[#This Row],[22+]]-A_R[[#This Row],[23+]]</f>
        <v>2.2300000000000002E-3</v>
      </c>
      <c r="AX49" s="5">
        <f>A_R[[#This Row],[23+]]-A_R[[#This Row],[24+]]</f>
        <v>6.9999999999999999E-4</v>
      </c>
      <c r="AY49" s="5">
        <f>A_R[[#This Row],[24+]]-A_R[[#This Row],[25+]]</f>
        <v>1.9000000000000001E-4</v>
      </c>
      <c r="AZ49" s="5">
        <f>A_R[[#This Row],[25+]]-A_R[[#This Row],[26+]]</f>
        <v>5.0000000000000002E-5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22400793</v>
      </c>
      <c r="B50" t="s">
        <v>194</v>
      </c>
      <c r="C50" t="s">
        <v>261</v>
      </c>
      <c r="D50" s="11">
        <v>0.83333333333333337</v>
      </c>
      <c r="E50" s="9" t="str">
        <f>HYPERLINK("https://www.nba.com/stats/player/1626171/boxscores-traditional", "Bobby Portis")</f>
        <v>Bobby Portis</v>
      </c>
      <c r="F50">
        <v>15.8</v>
      </c>
      <c r="G50" s="4">
        <v>5.7409999999999997</v>
      </c>
      <c r="H50" s="3">
        <v>0.96994999999999998</v>
      </c>
      <c r="I50" s="3">
        <v>0.95637000000000005</v>
      </c>
      <c r="J50" s="3">
        <v>0.93698999999999999</v>
      </c>
      <c r="K50" s="3">
        <v>0.91308999999999996</v>
      </c>
      <c r="L50" s="3">
        <v>0.88100000000000001</v>
      </c>
      <c r="M50" s="3">
        <v>0.84375</v>
      </c>
      <c r="N50" s="3">
        <v>0.79954999999999998</v>
      </c>
      <c r="O50" s="3">
        <v>0.74536999999999998</v>
      </c>
      <c r="P50" s="3">
        <v>0.68793000000000004</v>
      </c>
      <c r="Q50" s="3">
        <v>0.62172000000000005</v>
      </c>
      <c r="R50" s="3">
        <v>0.55567</v>
      </c>
      <c r="S50" s="3">
        <v>0.48803000000000002</v>
      </c>
      <c r="T50" s="3">
        <v>0.41682999999999998</v>
      </c>
      <c r="U50" s="3">
        <v>0.35197000000000001</v>
      </c>
      <c r="V50" s="3">
        <v>0.28774</v>
      </c>
      <c r="W50" s="3">
        <v>0.23269999999999999</v>
      </c>
      <c r="X50" s="3">
        <v>0.18140999999999999</v>
      </c>
      <c r="Y50" s="3">
        <v>0.14007</v>
      </c>
      <c r="Z50" s="3">
        <v>0.10564999999999999</v>
      </c>
      <c r="AA50" s="3">
        <v>7.6359999999999997E-2</v>
      </c>
      <c r="AB50" s="3">
        <v>5.4800000000000001E-2</v>
      </c>
      <c r="AC50" s="3">
        <v>3.7539999999999997E-2</v>
      </c>
      <c r="AD50" s="3">
        <v>2.5590000000000002E-2</v>
      </c>
      <c r="AE50" s="3">
        <v>1.6590000000000001E-2</v>
      </c>
      <c r="AF50" s="5">
        <f>A_R[[#This Row],[5+]]-A_R[[#This Row],[6+]]</f>
        <v>1.3579999999999925E-2</v>
      </c>
      <c r="AG50" s="5">
        <f>A_R[[#This Row],[6+]]-A_R[[#This Row],[7+]]</f>
        <v>1.9380000000000064E-2</v>
      </c>
      <c r="AH50" s="5">
        <f>A_R[[#This Row],[7+]]-A_R[[#This Row],[8+]]</f>
        <v>2.3900000000000032E-2</v>
      </c>
      <c r="AI50" s="5">
        <f>A_R[[#This Row],[8+]]-A_R[[#This Row],[9+]]</f>
        <v>3.2089999999999952E-2</v>
      </c>
      <c r="AJ50" s="5">
        <f>A_R[[#This Row],[9+]]-A_R[[#This Row],[10+]]</f>
        <v>3.7250000000000005E-2</v>
      </c>
      <c r="AK50" s="5">
        <f>A_R[[#This Row],[10+]]-A_R[[#This Row],[11+]]</f>
        <v>4.4200000000000017E-2</v>
      </c>
      <c r="AL50" s="5">
        <f>A_R[[#This Row],[11+]]-A_R[[#This Row],[12+]]</f>
        <v>5.4180000000000006E-2</v>
      </c>
      <c r="AM50" s="5">
        <f>A_R[[#This Row],[12+]]-A_R[[#This Row],[13+]]</f>
        <v>5.7439999999999936E-2</v>
      </c>
      <c r="AN50" s="5">
        <f>A_R[[#This Row],[13+]]-A_R[[#This Row],[14+]]</f>
        <v>6.6209999999999991E-2</v>
      </c>
      <c r="AO50" s="5">
        <f>A_R[[#This Row],[14+]]-A_R[[#This Row],[15+]]</f>
        <v>6.6050000000000053E-2</v>
      </c>
      <c r="AP50" s="5">
        <f>A_R[[#This Row],[15+]]-A_R[[#This Row],[16+]]</f>
        <v>6.7639999999999978E-2</v>
      </c>
      <c r="AQ50" s="5">
        <f>A_R[[#This Row],[16+]]-A_R[[#This Row],[17+]]</f>
        <v>7.1200000000000041E-2</v>
      </c>
      <c r="AR50" s="5">
        <f>A_R[[#This Row],[17+]]-A_R[[#This Row],[18+]]</f>
        <v>6.4859999999999973E-2</v>
      </c>
      <c r="AS50" s="5">
        <f>A_R[[#This Row],[18+]]-A_R[[#This Row],[19+]]</f>
        <v>6.4230000000000009E-2</v>
      </c>
      <c r="AT50" s="5">
        <f>A_R[[#This Row],[19+]]-A_R[[#This Row],[20+]]</f>
        <v>5.5040000000000006E-2</v>
      </c>
      <c r="AU50" s="5">
        <f>A_R[[#This Row],[20+]]-A_R[[#This Row],[21+]]</f>
        <v>5.1290000000000002E-2</v>
      </c>
      <c r="AV50" s="5">
        <f>A_R[[#This Row],[21+]]-A_R[[#This Row],[22+]]</f>
        <v>4.1339999999999988E-2</v>
      </c>
      <c r="AW50" s="5">
        <f>A_R[[#This Row],[22+]]-A_R[[#This Row],[23+]]</f>
        <v>3.4420000000000006E-2</v>
      </c>
      <c r="AX50" s="5">
        <f>A_R[[#This Row],[23+]]-A_R[[#This Row],[24+]]</f>
        <v>2.9289999999999997E-2</v>
      </c>
      <c r="AY50" s="5">
        <f>A_R[[#This Row],[24+]]-A_R[[#This Row],[25+]]</f>
        <v>2.1559999999999996E-2</v>
      </c>
      <c r="AZ50" s="5">
        <f>A_R[[#This Row],[25+]]-A_R[[#This Row],[26+]]</f>
        <v>1.7260000000000005E-2</v>
      </c>
      <c r="BA50" s="5">
        <f>A_R[[#This Row],[26+]]-A_R[[#This Row],[27+]]</f>
        <v>1.1949999999999995E-2</v>
      </c>
      <c r="BB50" s="5">
        <f>A_R[[#This Row],[27+]]-A_R[[#This Row],[28+]]</f>
        <v>9.0000000000000011E-3</v>
      </c>
    </row>
    <row r="51" spans="1:54" x14ac:dyDescent="0.25">
      <c r="A51" s="10">
        <v>22400793</v>
      </c>
      <c r="B51" t="s">
        <v>194</v>
      </c>
      <c r="C51" t="s">
        <v>261</v>
      </c>
      <c r="D51" s="11">
        <v>0.83333333333333337</v>
      </c>
      <c r="E51" s="9" t="str">
        <f>HYPERLINK("https://www.nba.com/stats/player/1628398/boxscores-traditional", "Kyle Kuzma")</f>
        <v>Kyle Kuzma</v>
      </c>
      <c r="F51">
        <v>11</v>
      </c>
      <c r="G51" s="4">
        <v>4.3010000000000002</v>
      </c>
      <c r="H51" s="3">
        <v>0.91923999999999995</v>
      </c>
      <c r="I51" s="3">
        <v>0.87697999999999998</v>
      </c>
      <c r="J51" s="3">
        <v>0.82381000000000004</v>
      </c>
      <c r="K51" s="3">
        <v>0.75804000000000005</v>
      </c>
      <c r="L51" s="3">
        <v>0.68081999999999998</v>
      </c>
      <c r="M51" s="3">
        <v>0.59094999999999998</v>
      </c>
      <c r="N51" s="3">
        <v>0.5</v>
      </c>
      <c r="O51" s="3">
        <v>0.40905000000000002</v>
      </c>
      <c r="P51" s="3">
        <v>0.31918000000000002</v>
      </c>
      <c r="Q51" s="3">
        <v>0.24196000000000001</v>
      </c>
      <c r="R51" s="3">
        <v>0.17619000000000001</v>
      </c>
      <c r="S51" s="3">
        <v>0.12302</v>
      </c>
      <c r="T51" s="3">
        <v>8.0759999999999998E-2</v>
      </c>
      <c r="U51" s="3">
        <v>5.1549999999999999E-2</v>
      </c>
      <c r="V51" s="3">
        <v>3.1440000000000003E-2</v>
      </c>
      <c r="W51" s="3">
        <v>1.831E-2</v>
      </c>
      <c r="X51" s="3">
        <v>9.9000000000000008E-3</v>
      </c>
      <c r="Y51" s="3">
        <v>5.2300000000000003E-3</v>
      </c>
      <c r="Z51" s="3">
        <v>2.64E-3</v>
      </c>
      <c r="AA51" s="3">
        <v>1.2600000000000001E-3</v>
      </c>
      <c r="AB51" s="3">
        <v>5.5999999999999995E-4</v>
      </c>
      <c r="AC51" s="3">
        <v>2.4000000000000001E-4</v>
      </c>
      <c r="AD51" s="3">
        <v>1E-4</v>
      </c>
      <c r="AE51" s="3">
        <v>4.0000000000000003E-5</v>
      </c>
      <c r="AF51" s="5">
        <f>A_R[[#This Row],[5+]]-A_R[[#This Row],[6+]]</f>
        <v>4.2259999999999964E-2</v>
      </c>
      <c r="AG51" s="5">
        <f>A_R[[#This Row],[6+]]-A_R[[#This Row],[7+]]</f>
        <v>5.316999999999994E-2</v>
      </c>
      <c r="AH51" s="5">
        <f>A_R[[#This Row],[7+]]-A_R[[#This Row],[8+]]</f>
        <v>6.5769999999999995E-2</v>
      </c>
      <c r="AI51" s="5">
        <f>A_R[[#This Row],[8+]]-A_R[[#This Row],[9+]]</f>
        <v>7.7220000000000066E-2</v>
      </c>
      <c r="AJ51" s="5">
        <f>A_R[[#This Row],[9+]]-A_R[[#This Row],[10+]]</f>
        <v>8.9870000000000005E-2</v>
      </c>
      <c r="AK51" s="5">
        <f>A_R[[#This Row],[10+]]-A_R[[#This Row],[11+]]</f>
        <v>9.0949999999999975E-2</v>
      </c>
      <c r="AL51" s="5">
        <f>A_R[[#This Row],[11+]]-A_R[[#This Row],[12+]]</f>
        <v>9.0949999999999975E-2</v>
      </c>
      <c r="AM51" s="5">
        <f>A_R[[#This Row],[12+]]-A_R[[#This Row],[13+]]</f>
        <v>8.9870000000000005E-2</v>
      </c>
      <c r="AN51" s="5">
        <f>A_R[[#This Row],[13+]]-A_R[[#This Row],[14+]]</f>
        <v>7.7220000000000011E-2</v>
      </c>
      <c r="AO51" s="5">
        <f>A_R[[#This Row],[14+]]-A_R[[#This Row],[15+]]</f>
        <v>6.5769999999999995E-2</v>
      </c>
      <c r="AP51" s="5">
        <f>A_R[[#This Row],[15+]]-A_R[[#This Row],[16+]]</f>
        <v>5.3170000000000009E-2</v>
      </c>
      <c r="AQ51" s="5">
        <f>A_R[[#This Row],[16+]]-A_R[[#This Row],[17+]]</f>
        <v>4.2260000000000006E-2</v>
      </c>
      <c r="AR51" s="5">
        <f>A_R[[#This Row],[17+]]-A_R[[#This Row],[18+]]</f>
        <v>2.921E-2</v>
      </c>
      <c r="AS51" s="5">
        <f>A_R[[#This Row],[18+]]-A_R[[#This Row],[19+]]</f>
        <v>2.0109999999999996E-2</v>
      </c>
      <c r="AT51" s="5">
        <f>A_R[[#This Row],[19+]]-A_R[[#This Row],[20+]]</f>
        <v>1.3130000000000003E-2</v>
      </c>
      <c r="AU51" s="5">
        <f>A_R[[#This Row],[20+]]-A_R[[#This Row],[21+]]</f>
        <v>8.4099999999999991E-3</v>
      </c>
      <c r="AV51" s="5">
        <f>A_R[[#This Row],[21+]]-A_R[[#This Row],[22+]]</f>
        <v>4.6700000000000005E-3</v>
      </c>
      <c r="AW51" s="5">
        <f>A_R[[#This Row],[22+]]-A_R[[#This Row],[23+]]</f>
        <v>2.5900000000000003E-3</v>
      </c>
      <c r="AX51" s="5">
        <f>A_R[[#This Row],[23+]]-A_R[[#This Row],[24+]]</f>
        <v>1.3799999999999999E-3</v>
      </c>
      <c r="AY51" s="5">
        <f>A_R[[#This Row],[24+]]-A_R[[#This Row],[25+]]</f>
        <v>7.000000000000001E-4</v>
      </c>
      <c r="AZ51" s="5">
        <f>A_R[[#This Row],[25+]]-A_R[[#This Row],[26+]]</f>
        <v>3.1999999999999997E-4</v>
      </c>
      <c r="BA51" s="5">
        <f>A_R[[#This Row],[26+]]-A_R[[#This Row],[27+]]</f>
        <v>1.3999999999999999E-4</v>
      </c>
      <c r="BB51" s="5">
        <f>A_R[[#This Row],[27+]]-A_R[[#This Row],[28+]]</f>
        <v>6.0000000000000002E-5</v>
      </c>
    </row>
    <row r="52" spans="1:54" x14ac:dyDescent="0.25">
      <c r="A52" s="10">
        <v>22400793</v>
      </c>
      <c r="B52" t="s">
        <v>194</v>
      </c>
      <c r="C52" t="s">
        <v>261</v>
      </c>
      <c r="D52" s="11">
        <v>0.83333333333333337</v>
      </c>
      <c r="E52" s="9" t="str">
        <f>HYPERLINK("https://www.nba.com/stats/player/1629645/boxscores-traditional", "Kevin Porter Jr.")</f>
        <v>Kevin Porter Jr.</v>
      </c>
      <c r="F52">
        <v>8</v>
      </c>
      <c r="G52" s="4">
        <v>5</v>
      </c>
      <c r="H52" s="3">
        <v>0.72575000000000001</v>
      </c>
      <c r="I52" s="3">
        <v>0.65542</v>
      </c>
      <c r="J52" s="3">
        <v>0.57926</v>
      </c>
      <c r="K52" s="3">
        <v>0.5</v>
      </c>
      <c r="L52" s="3">
        <v>0.42074</v>
      </c>
      <c r="M52" s="3">
        <v>0.34458</v>
      </c>
      <c r="N52" s="3">
        <v>0.27424999999999999</v>
      </c>
      <c r="O52" s="3">
        <v>0.21185999999999999</v>
      </c>
      <c r="P52" s="3">
        <v>0.15866</v>
      </c>
      <c r="Q52" s="3">
        <v>0.11507000000000001</v>
      </c>
      <c r="R52" s="3">
        <v>8.0759999999999998E-2</v>
      </c>
      <c r="S52" s="3">
        <v>5.4800000000000001E-2</v>
      </c>
      <c r="T52" s="3">
        <v>3.5929999999999997E-2</v>
      </c>
      <c r="U52" s="3">
        <v>2.2749999999999999E-2</v>
      </c>
      <c r="V52" s="3">
        <v>1.3899999999999999E-2</v>
      </c>
      <c r="W52" s="3">
        <v>8.2000000000000007E-3</v>
      </c>
      <c r="X52" s="3">
        <v>4.6600000000000001E-3</v>
      </c>
      <c r="Y52" s="3">
        <v>2.5600000000000002E-3</v>
      </c>
      <c r="Z52" s="3">
        <v>1.3500000000000001E-3</v>
      </c>
      <c r="AA52" s="3">
        <v>6.8999999999999997E-4</v>
      </c>
      <c r="AB52" s="3">
        <v>3.4000000000000002E-4</v>
      </c>
      <c r="AC52" s="3">
        <v>1.6000000000000001E-4</v>
      </c>
      <c r="AD52" s="3">
        <v>6.9999999999999994E-5</v>
      </c>
      <c r="AE52" s="3">
        <v>0</v>
      </c>
      <c r="AF52" s="5">
        <f>A_R[[#This Row],[5+]]-A_R[[#This Row],[6+]]</f>
        <v>7.0330000000000004E-2</v>
      </c>
      <c r="AG52" s="5">
        <f>A_R[[#This Row],[6+]]-A_R[[#This Row],[7+]]</f>
        <v>7.6160000000000005E-2</v>
      </c>
      <c r="AH52" s="5">
        <f>A_R[[#This Row],[7+]]-A_R[[#This Row],[8+]]</f>
        <v>7.9259999999999997E-2</v>
      </c>
      <c r="AI52" s="5">
        <f>A_R[[#This Row],[8+]]-A_R[[#This Row],[9+]]</f>
        <v>7.9259999999999997E-2</v>
      </c>
      <c r="AJ52" s="5">
        <f>A_R[[#This Row],[9+]]-A_R[[#This Row],[10+]]</f>
        <v>7.6160000000000005E-2</v>
      </c>
      <c r="AK52" s="5">
        <f>A_R[[#This Row],[10+]]-A_R[[#This Row],[11+]]</f>
        <v>7.0330000000000004E-2</v>
      </c>
      <c r="AL52" s="5">
        <f>A_R[[#This Row],[11+]]-A_R[[#This Row],[12+]]</f>
        <v>6.2390000000000001E-2</v>
      </c>
      <c r="AM52" s="5">
        <f>A_R[[#This Row],[12+]]-A_R[[#This Row],[13+]]</f>
        <v>5.3199999999999997E-2</v>
      </c>
      <c r="AN52" s="5">
        <f>A_R[[#This Row],[13+]]-A_R[[#This Row],[14+]]</f>
        <v>4.358999999999999E-2</v>
      </c>
      <c r="AO52" s="5">
        <f>A_R[[#This Row],[14+]]-A_R[[#This Row],[15+]]</f>
        <v>3.4310000000000007E-2</v>
      </c>
      <c r="AP52" s="5">
        <f>A_R[[#This Row],[15+]]-A_R[[#This Row],[16+]]</f>
        <v>2.5959999999999997E-2</v>
      </c>
      <c r="AQ52" s="5">
        <f>A_R[[#This Row],[16+]]-A_R[[#This Row],[17+]]</f>
        <v>1.8870000000000005E-2</v>
      </c>
      <c r="AR52" s="5">
        <f>A_R[[#This Row],[17+]]-A_R[[#This Row],[18+]]</f>
        <v>1.3179999999999997E-2</v>
      </c>
      <c r="AS52" s="5">
        <f>A_R[[#This Row],[18+]]-A_R[[#This Row],[19+]]</f>
        <v>8.8500000000000002E-3</v>
      </c>
      <c r="AT52" s="5">
        <f>A_R[[#This Row],[19+]]-A_R[[#This Row],[20+]]</f>
        <v>5.6999999999999985E-3</v>
      </c>
      <c r="AU52" s="5">
        <f>A_R[[#This Row],[20+]]-A_R[[#This Row],[21+]]</f>
        <v>3.5400000000000006E-3</v>
      </c>
      <c r="AV52" s="5">
        <f>A_R[[#This Row],[21+]]-A_R[[#This Row],[22+]]</f>
        <v>2.0999999999999999E-3</v>
      </c>
      <c r="AW52" s="5">
        <f>A_R[[#This Row],[22+]]-A_R[[#This Row],[23+]]</f>
        <v>1.2100000000000001E-3</v>
      </c>
      <c r="AX52" s="5">
        <f>A_R[[#This Row],[23+]]-A_R[[#This Row],[24+]]</f>
        <v>6.600000000000001E-4</v>
      </c>
      <c r="AY52" s="5">
        <f>A_R[[#This Row],[24+]]-A_R[[#This Row],[25+]]</f>
        <v>3.4999999999999994E-4</v>
      </c>
      <c r="AZ52" s="5">
        <f>A_R[[#This Row],[25+]]-A_R[[#This Row],[26+]]</f>
        <v>1.8000000000000001E-4</v>
      </c>
      <c r="BA52" s="5">
        <f>A_R[[#This Row],[26+]]-A_R[[#This Row],[27+]]</f>
        <v>9.0000000000000019E-5</v>
      </c>
      <c r="BB52" s="5">
        <f>A_R[[#This Row],[27+]]-A_R[[#This Row],[28+]]</f>
        <v>6.9999999999999994E-5</v>
      </c>
    </row>
    <row r="53" spans="1:54" x14ac:dyDescent="0.25">
      <c r="A53" s="10">
        <v>22400793</v>
      </c>
      <c r="B53" t="s">
        <v>261</v>
      </c>
      <c r="C53" t="s">
        <v>194</v>
      </c>
      <c r="D53" s="11">
        <v>0.83333333333333337</v>
      </c>
      <c r="E53" s="9" t="str">
        <f>HYPERLINK("https://www.nba.com/stats/player/201935/boxscores-traditional", "James Harden")</f>
        <v>James Harden</v>
      </c>
      <c r="F53">
        <v>15.8</v>
      </c>
      <c r="G53" s="4">
        <v>2.5609999999999999</v>
      </c>
      <c r="H53" s="3">
        <v>1</v>
      </c>
      <c r="I53" s="3">
        <v>0.99994000000000005</v>
      </c>
      <c r="J53" s="3">
        <v>0.99970999999999999</v>
      </c>
      <c r="K53" s="3">
        <v>0.99885999999999997</v>
      </c>
      <c r="L53" s="3">
        <v>0.99609000000000003</v>
      </c>
      <c r="M53" s="3">
        <v>0.98809000000000002</v>
      </c>
      <c r="N53" s="3">
        <v>0.96926000000000001</v>
      </c>
      <c r="O53" s="3">
        <v>0.93056000000000005</v>
      </c>
      <c r="P53" s="3">
        <v>0.86214000000000002</v>
      </c>
      <c r="Q53" s="3">
        <v>0.75804000000000005</v>
      </c>
      <c r="R53" s="3">
        <v>0.62172000000000005</v>
      </c>
      <c r="S53" s="3">
        <v>0.46811999999999998</v>
      </c>
      <c r="T53" s="3">
        <v>0.31918000000000002</v>
      </c>
      <c r="U53" s="3">
        <v>0.19489000000000001</v>
      </c>
      <c r="V53" s="3">
        <v>0.10564999999999999</v>
      </c>
      <c r="W53" s="3">
        <v>5.0500000000000003E-2</v>
      </c>
      <c r="X53" s="3">
        <v>2.1180000000000001E-2</v>
      </c>
      <c r="Y53" s="3">
        <v>7.7600000000000004E-3</v>
      </c>
      <c r="Z53" s="3">
        <v>2.48E-3</v>
      </c>
      <c r="AA53" s="3">
        <v>6.8999999999999997E-4</v>
      </c>
      <c r="AB53" s="3">
        <v>1.7000000000000001E-4</v>
      </c>
      <c r="AC53" s="3">
        <v>3.0000000000000001E-5</v>
      </c>
      <c r="AD53" s="3">
        <v>0</v>
      </c>
      <c r="AE53" s="3">
        <v>0</v>
      </c>
      <c r="AF53" s="5">
        <f>A_R[[#This Row],[5+]]-A_R[[#This Row],[6+]]</f>
        <v>5.9999999999948983E-5</v>
      </c>
      <c r="AG53" s="5">
        <f>A_R[[#This Row],[6+]]-A_R[[#This Row],[7+]]</f>
        <v>2.3000000000006349E-4</v>
      </c>
      <c r="AH53" s="5">
        <f>A_R[[#This Row],[7+]]-A_R[[#This Row],[8+]]</f>
        <v>8.5000000000001741E-4</v>
      </c>
      <c r="AI53" s="5">
        <f>A_R[[#This Row],[8+]]-A_R[[#This Row],[9+]]</f>
        <v>2.7699999999999392E-3</v>
      </c>
      <c r="AJ53" s="5">
        <f>A_R[[#This Row],[9+]]-A_R[[#This Row],[10+]]</f>
        <v>8.0000000000000071E-3</v>
      </c>
      <c r="AK53" s="5">
        <f>A_R[[#This Row],[10+]]-A_R[[#This Row],[11+]]</f>
        <v>1.8830000000000013E-2</v>
      </c>
      <c r="AL53" s="5">
        <f>A_R[[#This Row],[11+]]-A_R[[#This Row],[12+]]</f>
        <v>3.8699999999999957E-2</v>
      </c>
      <c r="AM53" s="5">
        <f>A_R[[#This Row],[12+]]-A_R[[#This Row],[13+]]</f>
        <v>6.8420000000000036E-2</v>
      </c>
      <c r="AN53" s="5">
        <f>A_R[[#This Row],[13+]]-A_R[[#This Row],[14+]]</f>
        <v>0.10409999999999997</v>
      </c>
      <c r="AO53" s="5">
        <f>A_R[[#This Row],[14+]]-A_R[[#This Row],[15+]]</f>
        <v>0.13632</v>
      </c>
      <c r="AP53" s="5">
        <f>A_R[[#This Row],[15+]]-A_R[[#This Row],[16+]]</f>
        <v>0.15360000000000007</v>
      </c>
      <c r="AQ53" s="5">
        <f>A_R[[#This Row],[16+]]-A_R[[#This Row],[17+]]</f>
        <v>0.14893999999999996</v>
      </c>
      <c r="AR53" s="5">
        <f>A_R[[#This Row],[17+]]-A_R[[#This Row],[18+]]</f>
        <v>0.12429000000000001</v>
      </c>
      <c r="AS53" s="5">
        <f>A_R[[#This Row],[18+]]-A_R[[#This Row],[19+]]</f>
        <v>8.9240000000000014E-2</v>
      </c>
      <c r="AT53" s="5">
        <f>A_R[[#This Row],[19+]]-A_R[[#This Row],[20+]]</f>
        <v>5.5149999999999991E-2</v>
      </c>
      <c r="AU53" s="5">
        <f>A_R[[#This Row],[20+]]-A_R[[#This Row],[21+]]</f>
        <v>2.9320000000000002E-2</v>
      </c>
      <c r="AV53" s="5">
        <f>A_R[[#This Row],[21+]]-A_R[[#This Row],[22+]]</f>
        <v>1.3420000000000001E-2</v>
      </c>
      <c r="AW53" s="5">
        <f>A_R[[#This Row],[22+]]-A_R[[#This Row],[23+]]</f>
        <v>5.28E-3</v>
      </c>
      <c r="AX53" s="5">
        <f>A_R[[#This Row],[23+]]-A_R[[#This Row],[24+]]</f>
        <v>1.7899999999999999E-3</v>
      </c>
      <c r="AY53" s="5">
        <f>A_R[[#This Row],[24+]]-A_R[[#This Row],[25+]]</f>
        <v>5.1999999999999995E-4</v>
      </c>
      <c r="AZ53" s="5">
        <f>A_R[[#This Row],[25+]]-A_R[[#This Row],[26+]]</f>
        <v>1.4000000000000001E-4</v>
      </c>
      <c r="BA53" s="5">
        <f>A_R[[#This Row],[26+]]-A_R[[#This Row],[27+]]</f>
        <v>3.0000000000000001E-5</v>
      </c>
      <c r="BB53" s="5">
        <f>A_R[[#This Row],[27+]]-A_R[[#This Row],[28+]]</f>
        <v>0</v>
      </c>
    </row>
    <row r="54" spans="1:54" x14ac:dyDescent="0.25">
      <c r="A54" s="10">
        <v>22400793</v>
      </c>
      <c r="B54" t="s">
        <v>261</v>
      </c>
      <c r="C54" t="s">
        <v>194</v>
      </c>
      <c r="D54" s="11">
        <v>0.83333333333333337</v>
      </c>
      <c r="E54" s="9" t="str">
        <f>HYPERLINK("https://www.nba.com/stats/player/1627826/boxscores-traditional", "Ivica Zubac")</f>
        <v>Ivica Zubac</v>
      </c>
      <c r="F54">
        <v>14.8</v>
      </c>
      <c r="G54" s="4">
        <v>4.069</v>
      </c>
      <c r="H54" s="3">
        <v>0.99202000000000001</v>
      </c>
      <c r="I54" s="3">
        <v>0.98460999999999999</v>
      </c>
      <c r="J54" s="3">
        <v>0.97257000000000005</v>
      </c>
      <c r="K54" s="3">
        <v>0.95254000000000005</v>
      </c>
      <c r="L54" s="3">
        <v>0.92364000000000002</v>
      </c>
      <c r="M54" s="3">
        <v>0.88100000000000001</v>
      </c>
      <c r="N54" s="3">
        <v>0.82381000000000004</v>
      </c>
      <c r="O54" s="3">
        <v>0.75490000000000002</v>
      </c>
      <c r="P54" s="3">
        <v>0.67003000000000001</v>
      </c>
      <c r="Q54" s="3">
        <v>0.57926</v>
      </c>
      <c r="R54" s="3">
        <v>0.48005999999999999</v>
      </c>
      <c r="S54" s="3">
        <v>0.38590999999999998</v>
      </c>
      <c r="T54" s="3">
        <v>0.29459999999999997</v>
      </c>
      <c r="U54" s="3">
        <v>0.21476000000000001</v>
      </c>
      <c r="V54" s="3">
        <v>0.15151000000000001</v>
      </c>
      <c r="W54" s="3">
        <v>0.10027</v>
      </c>
      <c r="X54" s="3">
        <v>6.4259999999999998E-2</v>
      </c>
      <c r="Y54" s="3">
        <v>3.8359999999999998E-2</v>
      </c>
      <c r="Z54" s="3">
        <v>2.1690000000000001E-2</v>
      </c>
      <c r="AA54" s="3">
        <v>1.191E-2</v>
      </c>
      <c r="AB54" s="3">
        <v>6.0400000000000002E-3</v>
      </c>
      <c r="AC54" s="3">
        <v>2.98E-3</v>
      </c>
      <c r="AD54" s="3">
        <v>1.3500000000000001E-3</v>
      </c>
      <c r="AE54" s="3">
        <v>5.9999999999999995E-4</v>
      </c>
      <c r="AF54" s="5">
        <f>A_R[[#This Row],[5+]]-A_R[[#This Row],[6+]]</f>
        <v>7.4100000000000277E-3</v>
      </c>
      <c r="AG54" s="5">
        <f>A_R[[#This Row],[6+]]-A_R[[#This Row],[7+]]</f>
        <v>1.203999999999994E-2</v>
      </c>
      <c r="AH54" s="5">
        <f>A_R[[#This Row],[7+]]-A_R[[#This Row],[8+]]</f>
        <v>2.0029999999999992E-2</v>
      </c>
      <c r="AI54" s="5">
        <f>A_R[[#This Row],[8+]]-A_R[[#This Row],[9+]]</f>
        <v>2.8900000000000037E-2</v>
      </c>
      <c r="AJ54" s="5">
        <f>A_R[[#This Row],[9+]]-A_R[[#This Row],[10+]]</f>
        <v>4.2640000000000011E-2</v>
      </c>
      <c r="AK54" s="5">
        <f>A_R[[#This Row],[10+]]-A_R[[#This Row],[11+]]</f>
        <v>5.7189999999999963E-2</v>
      </c>
      <c r="AL54" s="5">
        <f>A_R[[#This Row],[11+]]-A_R[[#This Row],[12+]]</f>
        <v>6.8910000000000027E-2</v>
      </c>
      <c r="AM54" s="5">
        <f>A_R[[#This Row],[12+]]-A_R[[#This Row],[13+]]</f>
        <v>8.4870000000000001E-2</v>
      </c>
      <c r="AN54" s="5">
        <f>A_R[[#This Row],[13+]]-A_R[[#This Row],[14+]]</f>
        <v>9.0770000000000017E-2</v>
      </c>
      <c r="AO54" s="5">
        <f>A_R[[#This Row],[14+]]-A_R[[#This Row],[15+]]</f>
        <v>9.920000000000001E-2</v>
      </c>
      <c r="AP54" s="5">
        <f>A_R[[#This Row],[15+]]-A_R[[#This Row],[16+]]</f>
        <v>9.4150000000000011E-2</v>
      </c>
      <c r="AQ54" s="5">
        <f>A_R[[#This Row],[16+]]-A_R[[#This Row],[17+]]</f>
        <v>9.1310000000000002E-2</v>
      </c>
      <c r="AR54" s="5">
        <f>A_R[[#This Row],[17+]]-A_R[[#This Row],[18+]]</f>
        <v>7.9839999999999967E-2</v>
      </c>
      <c r="AS54" s="5">
        <f>A_R[[#This Row],[18+]]-A_R[[#This Row],[19+]]</f>
        <v>6.3250000000000001E-2</v>
      </c>
      <c r="AT54" s="5">
        <f>A_R[[#This Row],[19+]]-A_R[[#This Row],[20+]]</f>
        <v>5.1240000000000008E-2</v>
      </c>
      <c r="AU54" s="5">
        <f>A_R[[#This Row],[20+]]-A_R[[#This Row],[21+]]</f>
        <v>3.601E-2</v>
      </c>
      <c r="AV54" s="5">
        <f>A_R[[#This Row],[21+]]-A_R[[#This Row],[22+]]</f>
        <v>2.5899999999999999E-2</v>
      </c>
      <c r="AW54" s="5">
        <f>A_R[[#This Row],[22+]]-A_R[[#This Row],[23+]]</f>
        <v>1.6669999999999997E-2</v>
      </c>
      <c r="AX54" s="5">
        <f>A_R[[#This Row],[23+]]-A_R[[#This Row],[24+]]</f>
        <v>9.7800000000000005E-3</v>
      </c>
      <c r="AY54" s="5">
        <f>A_R[[#This Row],[24+]]-A_R[[#This Row],[25+]]</f>
        <v>5.8700000000000002E-3</v>
      </c>
      <c r="AZ54" s="5">
        <f>A_R[[#This Row],[25+]]-A_R[[#This Row],[26+]]</f>
        <v>3.0600000000000002E-3</v>
      </c>
      <c r="BA54" s="5">
        <f>A_R[[#This Row],[26+]]-A_R[[#This Row],[27+]]</f>
        <v>1.6299999999999999E-3</v>
      </c>
      <c r="BB54" s="5">
        <f>A_R[[#This Row],[27+]]-A_R[[#This Row],[28+]]</f>
        <v>7.5000000000000012E-4</v>
      </c>
    </row>
    <row r="55" spans="1:54" x14ac:dyDescent="0.25">
      <c r="A55" s="10">
        <v>22400793</v>
      </c>
      <c r="B55" t="s">
        <v>261</v>
      </c>
      <c r="C55" t="s">
        <v>194</v>
      </c>
      <c r="D55" s="11">
        <v>0.83333333333333337</v>
      </c>
      <c r="E55" s="9" t="str">
        <f>HYPERLINK("https://www.nba.com/stats/player/202695/boxscores-traditional", "Kawhi Leonard")</f>
        <v>Kawhi Leonard</v>
      </c>
      <c r="F55">
        <v>8.4</v>
      </c>
      <c r="G55" s="4">
        <v>0.49</v>
      </c>
      <c r="H55" s="3">
        <v>1</v>
      </c>
      <c r="I55" s="3">
        <v>1</v>
      </c>
      <c r="J55" s="3">
        <v>0.99787999999999999</v>
      </c>
      <c r="K55" s="3">
        <v>0.79388999999999998</v>
      </c>
      <c r="L55" s="3">
        <v>0.11123</v>
      </c>
      <c r="M55" s="3">
        <v>5.4000000000000001E-4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5">
        <f>A_R[[#This Row],[5+]]-A_R[[#This Row],[6+]]</f>
        <v>0</v>
      </c>
      <c r="AG55" s="5">
        <f>A_R[[#This Row],[6+]]-A_R[[#This Row],[7+]]</f>
        <v>2.1200000000000108E-3</v>
      </c>
      <c r="AH55" s="5">
        <f>A_R[[#This Row],[7+]]-A_R[[#This Row],[8+]]</f>
        <v>0.20399</v>
      </c>
      <c r="AI55" s="5">
        <f>A_R[[#This Row],[8+]]-A_R[[#This Row],[9+]]</f>
        <v>0.68266000000000004</v>
      </c>
      <c r="AJ55" s="5">
        <f>A_R[[#This Row],[9+]]-A_R[[#This Row],[10+]]</f>
        <v>0.11069</v>
      </c>
      <c r="AK55" s="5">
        <f>A_R[[#This Row],[10+]]-A_R[[#This Row],[11+]]</f>
        <v>5.4000000000000001E-4</v>
      </c>
      <c r="AL55" s="5">
        <f>A_R[[#This Row],[11+]]-A_R[[#This Row],[12+]]</f>
        <v>0</v>
      </c>
      <c r="AM55" s="5">
        <f>A_R[[#This Row],[12+]]-A_R[[#This Row],[13+]]</f>
        <v>0</v>
      </c>
      <c r="AN55" s="5">
        <f>A_R[[#This Row],[13+]]-A_R[[#This Row],[14+]]</f>
        <v>0</v>
      </c>
      <c r="AO55" s="5">
        <f>A_R[[#This Row],[14+]]-A_R[[#This Row],[15+]]</f>
        <v>0</v>
      </c>
      <c r="AP55" s="5">
        <f>A_R[[#This Row],[15+]]-A_R[[#This Row],[16+]]</f>
        <v>0</v>
      </c>
      <c r="AQ55" s="5">
        <f>A_R[[#This Row],[16+]]-A_R[[#This Row],[17+]]</f>
        <v>0</v>
      </c>
      <c r="AR55" s="5">
        <f>A_R[[#This Row],[17+]]-A_R[[#This Row],[18+]]</f>
        <v>0</v>
      </c>
      <c r="AS55" s="5">
        <f>A_R[[#This Row],[18+]]-A_R[[#This Row],[19+]]</f>
        <v>0</v>
      </c>
      <c r="AT55" s="5">
        <f>A_R[[#This Row],[19+]]-A_R[[#This Row],[20+]]</f>
        <v>0</v>
      </c>
      <c r="AU55" s="5">
        <f>A_R[[#This Row],[20+]]-A_R[[#This Row],[21+]]</f>
        <v>0</v>
      </c>
      <c r="AV55" s="5">
        <f>A_R[[#This Row],[21+]]-A_R[[#This Row],[22+]]</f>
        <v>0</v>
      </c>
      <c r="AW55" s="5">
        <f>A_R[[#This Row],[22+]]-A_R[[#This Row],[23+]]</f>
        <v>0</v>
      </c>
      <c r="AX55" s="5">
        <f>A_R[[#This Row],[23+]]-A_R[[#This Row],[24+]]</f>
        <v>0</v>
      </c>
      <c r="AY55" s="5">
        <f>A_R[[#This Row],[24+]]-A_R[[#This Row],[25+]]</f>
        <v>0</v>
      </c>
      <c r="AZ55" s="5">
        <f>A_R[[#This Row],[25+]]-A_R[[#This Row],[26+]]</f>
        <v>0</v>
      </c>
      <c r="BA55" s="5">
        <f>A_R[[#This Row],[26+]]-A_R[[#This Row],[27+]]</f>
        <v>0</v>
      </c>
      <c r="BB55" s="5">
        <f>A_R[[#This Row],[27+]]-A_R[[#This Row],[28+]]</f>
        <v>0</v>
      </c>
    </row>
    <row r="56" spans="1:54" x14ac:dyDescent="0.25">
      <c r="A56" s="10">
        <v>22400793</v>
      </c>
      <c r="B56" t="s">
        <v>261</v>
      </c>
      <c r="C56" t="s">
        <v>194</v>
      </c>
      <c r="D56" s="11">
        <v>0.83333333333333337</v>
      </c>
      <c r="E56" s="9" t="str">
        <f>HYPERLINK("https://www.nba.com/stats/player/1627739/boxscores-traditional", "Kris Dunn")</f>
        <v>Kris Dunn</v>
      </c>
      <c r="F56">
        <v>9.4</v>
      </c>
      <c r="G56" s="4">
        <v>2.4169999999999998</v>
      </c>
      <c r="H56" s="3">
        <v>0.96562000000000003</v>
      </c>
      <c r="I56" s="3">
        <v>0.92073000000000005</v>
      </c>
      <c r="J56" s="3">
        <v>0.83891000000000004</v>
      </c>
      <c r="K56" s="3">
        <v>0.71904000000000001</v>
      </c>
      <c r="L56" s="3">
        <v>0.56749000000000005</v>
      </c>
      <c r="M56" s="3">
        <v>0.40128999999999998</v>
      </c>
      <c r="N56" s="3">
        <v>0.25463000000000002</v>
      </c>
      <c r="O56" s="3">
        <v>0.14007</v>
      </c>
      <c r="P56" s="3">
        <v>6.8110000000000004E-2</v>
      </c>
      <c r="Q56" s="3">
        <v>2.8719999999999999E-2</v>
      </c>
      <c r="R56" s="3">
        <v>1.017E-2</v>
      </c>
      <c r="S56" s="3">
        <v>3.1700000000000001E-3</v>
      </c>
      <c r="T56" s="3">
        <v>8.4000000000000003E-4</v>
      </c>
      <c r="U56" s="3">
        <v>1.9000000000000001E-4</v>
      </c>
      <c r="V56" s="3">
        <v>4.0000000000000003E-5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5">
        <f>A_R[[#This Row],[5+]]-A_R[[#This Row],[6+]]</f>
        <v>4.4889999999999985E-2</v>
      </c>
      <c r="AG56" s="5">
        <f>A_R[[#This Row],[6+]]-A_R[[#This Row],[7+]]</f>
        <v>8.1820000000000004E-2</v>
      </c>
      <c r="AH56" s="5">
        <f>A_R[[#This Row],[7+]]-A_R[[#This Row],[8+]]</f>
        <v>0.11987000000000003</v>
      </c>
      <c r="AI56" s="5">
        <f>A_R[[#This Row],[8+]]-A_R[[#This Row],[9+]]</f>
        <v>0.15154999999999996</v>
      </c>
      <c r="AJ56" s="5">
        <f>A_R[[#This Row],[9+]]-A_R[[#This Row],[10+]]</f>
        <v>0.16620000000000007</v>
      </c>
      <c r="AK56" s="5">
        <f>A_R[[#This Row],[10+]]-A_R[[#This Row],[11+]]</f>
        <v>0.14665999999999996</v>
      </c>
      <c r="AL56" s="5">
        <f>A_R[[#This Row],[11+]]-A_R[[#This Row],[12+]]</f>
        <v>0.11456000000000002</v>
      </c>
      <c r="AM56" s="5">
        <f>A_R[[#This Row],[12+]]-A_R[[#This Row],[13+]]</f>
        <v>7.1959999999999996E-2</v>
      </c>
      <c r="AN56" s="5">
        <f>A_R[[#This Row],[13+]]-A_R[[#This Row],[14+]]</f>
        <v>3.9390000000000008E-2</v>
      </c>
      <c r="AO56" s="5">
        <f>A_R[[#This Row],[14+]]-A_R[[#This Row],[15+]]</f>
        <v>1.8549999999999997E-2</v>
      </c>
      <c r="AP56" s="5">
        <f>A_R[[#This Row],[15+]]-A_R[[#This Row],[16+]]</f>
        <v>7.0000000000000001E-3</v>
      </c>
      <c r="AQ56" s="5">
        <f>A_R[[#This Row],[16+]]-A_R[[#This Row],[17+]]</f>
        <v>2.33E-3</v>
      </c>
      <c r="AR56" s="5">
        <f>A_R[[#This Row],[17+]]-A_R[[#This Row],[18+]]</f>
        <v>6.4999999999999997E-4</v>
      </c>
      <c r="AS56" s="5">
        <f>A_R[[#This Row],[18+]]-A_R[[#This Row],[19+]]</f>
        <v>1.5000000000000001E-4</v>
      </c>
      <c r="AT56" s="5">
        <f>A_R[[#This Row],[19+]]-A_R[[#This Row],[20+]]</f>
        <v>4.0000000000000003E-5</v>
      </c>
      <c r="AU56" s="5">
        <f>A_R[[#This Row],[20+]]-A_R[[#This Row],[21+]]</f>
        <v>0</v>
      </c>
      <c r="AV56" s="5">
        <f>A_R[[#This Row],[21+]]-A_R[[#This Row],[22+]]</f>
        <v>0</v>
      </c>
      <c r="AW56" s="5">
        <f>A_R[[#This Row],[22+]]-A_R[[#This Row],[23+]]</f>
        <v>0</v>
      </c>
      <c r="AX56" s="5">
        <f>A_R[[#This Row],[23+]]-A_R[[#This Row],[24+]]</f>
        <v>0</v>
      </c>
      <c r="AY56" s="5">
        <f>A_R[[#This Row],[24+]]-A_R[[#This Row],[25+]]</f>
        <v>0</v>
      </c>
      <c r="AZ56" s="5">
        <f>A_R[[#This Row],[25+]]-A_R[[#This Row],[26+]]</f>
        <v>0</v>
      </c>
      <c r="BA56" s="5">
        <f>A_R[[#This Row],[26+]]-A_R[[#This Row],[27+]]</f>
        <v>0</v>
      </c>
      <c r="BB56" s="5">
        <f>A_R[[#This Row],[27+]]-A_R[[#This Row],[28+]]</f>
        <v>0</v>
      </c>
    </row>
    <row r="57" spans="1:54" x14ac:dyDescent="0.25">
      <c r="A57" s="10">
        <v>22400793</v>
      </c>
      <c r="B57" t="s">
        <v>261</v>
      </c>
      <c r="C57" t="s">
        <v>194</v>
      </c>
      <c r="D57" s="11">
        <v>0.83333333333333337</v>
      </c>
      <c r="E57" s="9" t="str">
        <f>HYPERLINK("https://www.nba.com/stats/player/1629645/boxscores-traditional", "Kevin Porter Jr.")</f>
        <v>Kevin Porter Jr.</v>
      </c>
      <c r="F57">
        <v>8</v>
      </c>
      <c r="G57" s="4">
        <v>2.944</v>
      </c>
      <c r="H57" s="3">
        <v>0.84614</v>
      </c>
      <c r="I57" s="3">
        <v>0.75175000000000003</v>
      </c>
      <c r="J57" s="3">
        <v>0.63307000000000002</v>
      </c>
      <c r="K57" s="3">
        <v>0.5</v>
      </c>
      <c r="L57" s="3">
        <v>0.36692999999999998</v>
      </c>
      <c r="M57" s="3">
        <v>0.24825</v>
      </c>
      <c r="N57" s="3">
        <v>0.15386</v>
      </c>
      <c r="O57" s="3">
        <v>8.6910000000000001E-2</v>
      </c>
      <c r="P57" s="3">
        <v>4.4569999999999999E-2</v>
      </c>
      <c r="Q57" s="3">
        <v>2.068E-2</v>
      </c>
      <c r="R57" s="3">
        <v>8.6599999999999993E-3</v>
      </c>
      <c r="S57" s="3">
        <v>3.2599999999999999E-3</v>
      </c>
      <c r="T57" s="3">
        <v>1.1100000000000001E-3</v>
      </c>
      <c r="U57" s="3">
        <v>3.4000000000000002E-4</v>
      </c>
      <c r="V57" s="3">
        <v>9.0000000000000006E-5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5">
        <f>A_R[[#This Row],[5+]]-A_R[[#This Row],[6+]]</f>
        <v>9.4389999999999974E-2</v>
      </c>
      <c r="AG57" s="5">
        <f>A_R[[#This Row],[6+]]-A_R[[#This Row],[7+]]</f>
        <v>0.11868000000000001</v>
      </c>
      <c r="AH57" s="5">
        <f>A_R[[#This Row],[7+]]-A_R[[#This Row],[8+]]</f>
        <v>0.13307000000000002</v>
      </c>
      <c r="AI57" s="5">
        <f>A_R[[#This Row],[8+]]-A_R[[#This Row],[9+]]</f>
        <v>0.13307000000000002</v>
      </c>
      <c r="AJ57" s="5">
        <f>A_R[[#This Row],[9+]]-A_R[[#This Row],[10+]]</f>
        <v>0.11867999999999998</v>
      </c>
      <c r="AK57" s="5">
        <f>A_R[[#This Row],[10+]]-A_R[[#This Row],[11+]]</f>
        <v>9.4390000000000002E-2</v>
      </c>
      <c r="AL57" s="5">
        <f>A_R[[#This Row],[11+]]-A_R[[#This Row],[12+]]</f>
        <v>6.6949999999999996E-2</v>
      </c>
      <c r="AM57" s="5">
        <f>A_R[[#This Row],[12+]]-A_R[[#This Row],[13+]]</f>
        <v>4.2340000000000003E-2</v>
      </c>
      <c r="AN57" s="5">
        <f>A_R[[#This Row],[13+]]-A_R[[#This Row],[14+]]</f>
        <v>2.3889999999999998E-2</v>
      </c>
      <c r="AO57" s="5">
        <f>A_R[[#This Row],[14+]]-A_R[[#This Row],[15+]]</f>
        <v>1.2020000000000001E-2</v>
      </c>
      <c r="AP57" s="5">
        <f>A_R[[#This Row],[15+]]-A_R[[#This Row],[16+]]</f>
        <v>5.3999999999999994E-3</v>
      </c>
      <c r="AQ57" s="5">
        <f>A_R[[#This Row],[16+]]-A_R[[#This Row],[17+]]</f>
        <v>2.15E-3</v>
      </c>
      <c r="AR57" s="5">
        <f>A_R[[#This Row],[17+]]-A_R[[#This Row],[18+]]</f>
        <v>7.7000000000000007E-4</v>
      </c>
      <c r="AS57" s="5">
        <f>A_R[[#This Row],[18+]]-A_R[[#This Row],[19+]]</f>
        <v>2.5000000000000001E-4</v>
      </c>
      <c r="AT57" s="5">
        <f>A_R[[#This Row],[19+]]-A_R[[#This Row],[20+]]</f>
        <v>9.0000000000000006E-5</v>
      </c>
      <c r="AU57" s="5">
        <f>A_R[[#This Row],[20+]]-A_R[[#This Row],[21+]]</f>
        <v>0</v>
      </c>
      <c r="AV57" s="5">
        <f>A_R[[#This Row],[21+]]-A_R[[#This Row],[22+]]</f>
        <v>0</v>
      </c>
      <c r="AW57" s="5">
        <f>A_R[[#This Row],[22+]]-A_R[[#This Row],[23+]]</f>
        <v>0</v>
      </c>
      <c r="AX57" s="5">
        <f>A_R[[#This Row],[23+]]-A_R[[#This Row],[24+]]</f>
        <v>0</v>
      </c>
      <c r="AY57" s="5">
        <f>A_R[[#This Row],[24+]]-A_R[[#This Row],[25+]]</f>
        <v>0</v>
      </c>
      <c r="AZ57" s="5">
        <f>A_R[[#This Row],[25+]]-A_R[[#This Row],[26+]]</f>
        <v>0</v>
      </c>
      <c r="BA57" s="5">
        <f>A_R[[#This Row],[26+]]-A_R[[#This Row],[27+]]</f>
        <v>0</v>
      </c>
      <c r="BB57" s="5">
        <f>A_R[[#This Row],[27+]]-A_R[[#This Row],[28+]]</f>
        <v>0</v>
      </c>
    </row>
    <row r="58" spans="1:54" x14ac:dyDescent="0.25">
      <c r="A58" s="10">
        <v>22400794</v>
      </c>
      <c r="B58" t="s">
        <v>164</v>
      </c>
      <c r="C58" t="s">
        <v>79</v>
      </c>
      <c r="D58" s="11">
        <v>0.875</v>
      </c>
      <c r="E58" s="9" t="str">
        <f>HYPERLINK("https://www.nba.com/stats/player/1630163/boxscores-traditional", "LaMelo Ball")</f>
        <v>LaMelo Ball</v>
      </c>
      <c r="F58">
        <v>13.4</v>
      </c>
      <c r="G58" s="4">
        <v>1.744</v>
      </c>
      <c r="H58" s="3">
        <v>1</v>
      </c>
      <c r="I58" s="3">
        <v>1</v>
      </c>
      <c r="J58" s="3">
        <v>0.99987999999999999</v>
      </c>
      <c r="K58" s="3">
        <v>0.99902999999999997</v>
      </c>
      <c r="L58" s="3">
        <v>0.99412999999999996</v>
      </c>
      <c r="M58" s="3">
        <v>0.97441</v>
      </c>
      <c r="N58" s="3">
        <v>0.91620999999999997</v>
      </c>
      <c r="O58" s="3">
        <v>0.78813999999999995</v>
      </c>
      <c r="P58" s="3">
        <v>0.59094999999999998</v>
      </c>
      <c r="Q58" s="3">
        <v>0.36692999999999998</v>
      </c>
      <c r="R58" s="3">
        <v>0.17879</v>
      </c>
      <c r="S58" s="3">
        <v>6.8110000000000004E-2</v>
      </c>
      <c r="T58" s="3">
        <v>1.9699999999999999E-2</v>
      </c>
      <c r="U58" s="3">
        <v>4.15E-3</v>
      </c>
      <c r="V58" s="3">
        <v>6.6E-4</v>
      </c>
      <c r="W58" s="3">
        <v>8.0000000000000007E-5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0</v>
      </c>
      <c r="AG58" s="5">
        <f>A_R[[#This Row],[6+]]-A_R[[#This Row],[7+]]</f>
        <v>1.2000000000000899E-4</v>
      </c>
      <c r="AH58" s="5">
        <f>A_R[[#This Row],[7+]]-A_R[[#This Row],[8+]]</f>
        <v>8.5000000000001741E-4</v>
      </c>
      <c r="AI58" s="5">
        <f>A_R[[#This Row],[8+]]-A_R[[#This Row],[9+]]</f>
        <v>4.9000000000000155E-3</v>
      </c>
      <c r="AJ58" s="5">
        <f>A_R[[#This Row],[9+]]-A_R[[#This Row],[10+]]</f>
        <v>1.971999999999996E-2</v>
      </c>
      <c r="AK58" s="5">
        <f>A_R[[#This Row],[10+]]-A_R[[#This Row],[11+]]</f>
        <v>5.8200000000000029E-2</v>
      </c>
      <c r="AL58" s="5">
        <f>A_R[[#This Row],[11+]]-A_R[[#This Row],[12+]]</f>
        <v>0.12807000000000002</v>
      </c>
      <c r="AM58" s="5">
        <f>A_R[[#This Row],[12+]]-A_R[[#This Row],[13+]]</f>
        <v>0.19718999999999998</v>
      </c>
      <c r="AN58" s="5">
        <f>A_R[[#This Row],[13+]]-A_R[[#This Row],[14+]]</f>
        <v>0.22402</v>
      </c>
      <c r="AO58" s="5">
        <f>A_R[[#This Row],[14+]]-A_R[[#This Row],[15+]]</f>
        <v>0.18813999999999997</v>
      </c>
      <c r="AP58" s="5">
        <f>A_R[[#This Row],[15+]]-A_R[[#This Row],[16+]]</f>
        <v>0.11068</v>
      </c>
      <c r="AQ58" s="5">
        <f>A_R[[#This Row],[16+]]-A_R[[#This Row],[17+]]</f>
        <v>4.8410000000000009E-2</v>
      </c>
      <c r="AR58" s="5">
        <f>A_R[[#This Row],[17+]]-A_R[[#This Row],[18+]]</f>
        <v>1.5549999999999998E-2</v>
      </c>
      <c r="AS58" s="5">
        <f>A_R[[#This Row],[18+]]-A_R[[#This Row],[19+]]</f>
        <v>3.49E-3</v>
      </c>
      <c r="AT58" s="5">
        <f>A_R[[#This Row],[19+]]-A_R[[#This Row],[20+]]</f>
        <v>5.8E-4</v>
      </c>
      <c r="AU58" s="5">
        <f>A_R[[#This Row],[20+]]-A_R[[#This Row],[21+]]</f>
        <v>8.0000000000000007E-5</v>
      </c>
      <c r="AV58" s="5">
        <f>A_R[[#This Row],[21+]]-A_R[[#This Row],[22+]]</f>
        <v>0</v>
      </c>
      <c r="AW58" s="5">
        <f>A_R[[#This Row],[22+]]-A_R[[#This Row],[23+]]</f>
        <v>0</v>
      </c>
      <c r="AX58" s="5">
        <f>A_R[[#This Row],[23+]]-A_R[[#This Row],[24+]]</f>
        <v>0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22400794</v>
      </c>
      <c r="B59" t="s">
        <v>164</v>
      </c>
      <c r="C59" t="s">
        <v>79</v>
      </c>
      <c r="D59" s="11">
        <v>0.875</v>
      </c>
      <c r="E59" s="9" t="str">
        <f>HYPERLINK("https://www.nba.com/stats/player/203994/boxscores-traditional", "Jusuf Nurkic")</f>
        <v>Jusuf Nurkic</v>
      </c>
      <c r="F59">
        <v>12</v>
      </c>
      <c r="G59" s="4">
        <v>3</v>
      </c>
      <c r="H59" s="3">
        <v>0.99009999999999998</v>
      </c>
      <c r="I59" s="3">
        <v>0.97724999999999995</v>
      </c>
      <c r="J59" s="3">
        <v>0.95254000000000005</v>
      </c>
      <c r="K59" s="3">
        <v>0.90824000000000005</v>
      </c>
      <c r="L59" s="3">
        <v>0.84133999999999998</v>
      </c>
      <c r="M59" s="3">
        <v>0.74856999999999996</v>
      </c>
      <c r="N59" s="3">
        <v>0.62929999999999997</v>
      </c>
      <c r="O59" s="3">
        <v>0.5</v>
      </c>
      <c r="P59" s="3">
        <v>0.37069999999999997</v>
      </c>
      <c r="Q59" s="3">
        <v>0.25142999999999999</v>
      </c>
      <c r="R59" s="3">
        <v>0.15866</v>
      </c>
      <c r="S59" s="3">
        <v>9.1759999999999994E-2</v>
      </c>
      <c r="T59" s="3">
        <v>4.7460000000000002E-2</v>
      </c>
      <c r="U59" s="3">
        <v>2.2749999999999999E-2</v>
      </c>
      <c r="V59" s="3">
        <v>9.9000000000000008E-3</v>
      </c>
      <c r="W59" s="3">
        <v>3.79E-3</v>
      </c>
      <c r="X59" s="3">
        <v>1.3500000000000001E-3</v>
      </c>
      <c r="Y59" s="3">
        <v>4.2999999999999999E-4</v>
      </c>
      <c r="Z59" s="3">
        <v>1.2E-4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5">
        <f>A_R[[#This Row],[5+]]-A_R[[#This Row],[6+]]</f>
        <v>1.2850000000000028E-2</v>
      </c>
      <c r="AG59" s="5">
        <f>A_R[[#This Row],[6+]]-A_R[[#This Row],[7+]]</f>
        <v>2.4709999999999899E-2</v>
      </c>
      <c r="AH59" s="5">
        <f>A_R[[#This Row],[7+]]-A_R[[#This Row],[8+]]</f>
        <v>4.4300000000000006E-2</v>
      </c>
      <c r="AI59" s="5">
        <f>A_R[[#This Row],[8+]]-A_R[[#This Row],[9+]]</f>
        <v>6.6900000000000071E-2</v>
      </c>
      <c r="AJ59" s="5">
        <f>A_R[[#This Row],[9+]]-A_R[[#This Row],[10+]]</f>
        <v>9.2770000000000019E-2</v>
      </c>
      <c r="AK59" s="5">
        <f>A_R[[#This Row],[10+]]-A_R[[#This Row],[11+]]</f>
        <v>0.11926999999999999</v>
      </c>
      <c r="AL59" s="5">
        <f>A_R[[#This Row],[11+]]-A_R[[#This Row],[12+]]</f>
        <v>0.12929999999999997</v>
      </c>
      <c r="AM59" s="5">
        <f>A_R[[#This Row],[12+]]-A_R[[#This Row],[13+]]</f>
        <v>0.12930000000000003</v>
      </c>
      <c r="AN59" s="5">
        <f>A_R[[#This Row],[13+]]-A_R[[#This Row],[14+]]</f>
        <v>0.11926999999999999</v>
      </c>
      <c r="AO59" s="5">
        <f>A_R[[#This Row],[14+]]-A_R[[#This Row],[15+]]</f>
        <v>9.2769999999999991E-2</v>
      </c>
      <c r="AP59" s="5">
        <f>A_R[[#This Row],[15+]]-A_R[[#This Row],[16+]]</f>
        <v>6.6900000000000001E-2</v>
      </c>
      <c r="AQ59" s="5">
        <f>A_R[[#This Row],[16+]]-A_R[[#This Row],[17+]]</f>
        <v>4.4299999999999992E-2</v>
      </c>
      <c r="AR59" s="5">
        <f>A_R[[#This Row],[17+]]-A_R[[#This Row],[18+]]</f>
        <v>2.4710000000000003E-2</v>
      </c>
      <c r="AS59" s="5">
        <f>A_R[[#This Row],[18+]]-A_R[[#This Row],[19+]]</f>
        <v>1.2849999999999999E-2</v>
      </c>
      <c r="AT59" s="5">
        <f>A_R[[#This Row],[19+]]-A_R[[#This Row],[20+]]</f>
        <v>6.1100000000000008E-3</v>
      </c>
      <c r="AU59" s="5">
        <f>A_R[[#This Row],[20+]]-A_R[[#This Row],[21+]]</f>
        <v>2.4399999999999999E-3</v>
      </c>
      <c r="AV59" s="5">
        <f>A_R[[#This Row],[21+]]-A_R[[#This Row],[22+]]</f>
        <v>9.2000000000000003E-4</v>
      </c>
      <c r="AW59" s="5">
        <f>A_R[[#This Row],[22+]]-A_R[[#This Row],[23+]]</f>
        <v>3.1E-4</v>
      </c>
      <c r="AX59" s="5">
        <f>A_R[[#This Row],[23+]]-A_R[[#This Row],[24+]]</f>
        <v>1.2E-4</v>
      </c>
      <c r="AY59" s="5">
        <f>A_R[[#This Row],[24+]]-A_R[[#This Row],[25+]]</f>
        <v>0</v>
      </c>
      <c r="AZ59" s="5">
        <f>A_R[[#This Row],[25+]]-A_R[[#This Row],[26+]]</f>
        <v>0</v>
      </c>
      <c r="BA59" s="5">
        <f>A_R[[#This Row],[26+]]-A_R[[#This Row],[27+]]</f>
        <v>0</v>
      </c>
      <c r="BB59" s="5">
        <f>A_R[[#This Row],[27+]]-A_R[[#This Row],[28+]]</f>
        <v>0</v>
      </c>
    </row>
    <row r="60" spans="1:54" x14ac:dyDescent="0.25">
      <c r="A60" s="10">
        <v>22400794</v>
      </c>
      <c r="B60" t="s">
        <v>164</v>
      </c>
      <c r="C60" t="s">
        <v>79</v>
      </c>
      <c r="D60" s="11">
        <v>0.875</v>
      </c>
      <c r="E60" s="9" t="str">
        <f>HYPERLINK("https://www.nba.com/stats/player/1631109/boxscores-traditional", "Mark Williams")</f>
        <v>Mark Williams</v>
      </c>
      <c r="F60">
        <v>13</v>
      </c>
      <c r="G60" s="4">
        <v>3.847</v>
      </c>
      <c r="H60" s="3">
        <v>0.98124</v>
      </c>
      <c r="I60" s="3">
        <v>0.96562000000000003</v>
      </c>
      <c r="J60" s="3">
        <v>0.94062000000000001</v>
      </c>
      <c r="K60" s="3">
        <v>0.9032</v>
      </c>
      <c r="L60" s="3">
        <v>0.85082999999999998</v>
      </c>
      <c r="M60" s="3">
        <v>0.7823</v>
      </c>
      <c r="N60" s="3">
        <v>0.69847000000000004</v>
      </c>
      <c r="O60" s="3">
        <v>0.60257000000000005</v>
      </c>
      <c r="P60" s="3">
        <v>0.5</v>
      </c>
      <c r="Q60" s="3">
        <v>0.39743000000000001</v>
      </c>
      <c r="R60" s="3">
        <v>0.30153000000000002</v>
      </c>
      <c r="S60" s="3">
        <v>0.2177</v>
      </c>
      <c r="T60" s="3">
        <v>0.14917</v>
      </c>
      <c r="U60" s="3">
        <v>9.6799999999999997E-2</v>
      </c>
      <c r="V60" s="3">
        <v>5.9380000000000002E-2</v>
      </c>
      <c r="W60" s="3">
        <v>3.4380000000000001E-2</v>
      </c>
      <c r="X60" s="3">
        <v>1.8759999999999999E-2</v>
      </c>
      <c r="Y60" s="3">
        <v>9.6399999999999993E-3</v>
      </c>
      <c r="Z60" s="3">
        <v>4.6600000000000001E-3</v>
      </c>
      <c r="AA60" s="3">
        <v>2.1199999999999999E-3</v>
      </c>
      <c r="AB60" s="3">
        <v>8.9999999999999998E-4</v>
      </c>
      <c r="AC60" s="3">
        <v>3.6000000000000002E-4</v>
      </c>
      <c r="AD60" s="3">
        <v>1.3999999999999999E-4</v>
      </c>
      <c r="AE60" s="3">
        <v>5.0000000000000002E-5</v>
      </c>
      <c r="AF60" s="5">
        <f>A_R[[#This Row],[5+]]-A_R[[#This Row],[6+]]</f>
        <v>1.5619999999999967E-2</v>
      </c>
      <c r="AG60" s="5">
        <f>A_R[[#This Row],[6+]]-A_R[[#This Row],[7+]]</f>
        <v>2.5000000000000022E-2</v>
      </c>
      <c r="AH60" s="5">
        <f>A_R[[#This Row],[7+]]-A_R[[#This Row],[8+]]</f>
        <v>3.7420000000000009E-2</v>
      </c>
      <c r="AI60" s="5">
        <f>A_R[[#This Row],[8+]]-A_R[[#This Row],[9+]]</f>
        <v>5.2370000000000028E-2</v>
      </c>
      <c r="AJ60" s="5">
        <f>A_R[[#This Row],[9+]]-A_R[[#This Row],[10+]]</f>
        <v>6.852999999999998E-2</v>
      </c>
      <c r="AK60" s="5">
        <f>A_R[[#This Row],[10+]]-A_R[[#This Row],[11+]]</f>
        <v>8.382999999999996E-2</v>
      </c>
      <c r="AL60" s="5">
        <f>A_R[[#This Row],[11+]]-A_R[[#This Row],[12+]]</f>
        <v>9.5899999999999985E-2</v>
      </c>
      <c r="AM60" s="5">
        <f>A_R[[#This Row],[12+]]-A_R[[#This Row],[13+]]</f>
        <v>0.10257000000000005</v>
      </c>
      <c r="AN60" s="5">
        <f>A_R[[#This Row],[13+]]-A_R[[#This Row],[14+]]</f>
        <v>0.10256999999999999</v>
      </c>
      <c r="AO60" s="5">
        <f>A_R[[#This Row],[14+]]-A_R[[#This Row],[15+]]</f>
        <v>9.5899999999999985E-2</v>
      </c>
      <c r="AP60" s="5">
        <f>A_R[[#This Row],[15+]]-A_R[[#This Row],[16+]]</f>
        <v>8.3830000000000016E-2</v>
      </c>
      <c r="AQ60" s="5">
        <f>A_R[[#This Row],[16+]]-A_R[[#This Row],[17+]]</f>
        <v>6.8530000000000008E-2</v>
      </c>
      <c r="AR60" s="5">
        <f>A_R[[#This Row],[17+]]-A_R[[#This Row],[18+]]</f>
        <v>5.237E-2</v>
      </c>
      <c r="AS60" s="5">
        <f>A_R[[#This Row],[18+]]-A_R[[#This Row],[19+]]</f>
        <v>3.7419999999999995E-2</v>
      </c>
      <c r="AT60" s="5">
        <f>A_R[[#This Row],[19+]]-A_R[[#This Row],[20+]]</f>
        <v>2.5000000000000001E-2</v>
      </c>
      <c r="AU60" s="5">
        <f>A_R[[#This Row],[20+]]-A_R[[#This Row],[21+]]</f>
        <v>1.5620000000000002E-2</v>
      </c>
      <c r="AV60" s="5">
        <f>A_R[[#This Row],[21+]]-A_R[[#This Row],[22+]]</f>
        <v>9.1199999999999996E-3</v>
      </c>
      <c r="AW60" s="5">
        <f>A_R[[#This Row],[22+]]-A_R[[#This Row],[23+]]</f>
        <v>4.9799999999999992E-3</v>
      </c>
      <c r="AX60" s="5">
        <f>A_R[[#This Row],[23+]]-A_R[[#This Row],[24+]]</f>
        <v>2.5400000000000002E-3</v>
      </c>
      <c r="AY60" s="5">
        <f>A_R[[#This Row],[24+]]-A_R[[#This Row],[25+]]</f>
        <v>1.2199999999999999E-3</v>
      </c>
      <c r="AZ60" s="5">
        <f>A_R[[#This Row],[25+]]-A_R[[#This Row],[26+]]</f>
        <v>5.399999999999999E-4</v>
      </c>
      <c r="BA60" s="5">
        <f>A_R[[#This Row],[26+]]-A_R[[#This Row],[27+]]</f>
        <v>2.2000000000000003E-4</v>
      </c>
      <c r="BB60" s="5">
        <f>A_R[[#This Row],[27+]]-A_R[[#This Row],[28+]]</f>
        <v>8.9999999999999992E-5</v>
      </c>
    </row>
    <row r="61" spans="1:54" x14ac:dyDescent="0.25">
      <c r="A61" s="10">
        <v>22400794</v>
      </c>
      <c r="B61" t="s">
        <v>164</v>
      </c>
      <c r="C61" t="s">
        <v>79</v>
      </c>
      <c r="D61" s="11">
        <v>0.875</v>
      </c>
      <c r="E61" s="9" t="str">
        <f>HYPERLINK("https://www.nba.com/stats/player/1631217/boxscores-traditional", "Moussa Diabaté")</f>
        <v>Moussa Diabaté</v>
      </c>
      <c r="F61">
        <v>12.8</v>
      </c>
      <c r="G61" s="4">
        <v>4.7069999999999999</v>
      </c>
      <c r="H61" s="3">
        <v>0.95154000000000005</v>
      </c>
      <c r="I61" s="3">
        <v>0.92506999999999995</v>
      </c>
      <c r="J61" s="3">
        <v>0.89065000000000005</v>
      </c>
      <c r="K61" s="3">
        <v>0.84614</v>
      </c>
      <c r="L61" s="3">
        <v>0.79103000000000001</v>
      </c>
      <c r="M61" s="3">
        <v>0.72240000000000004</v>
      </c>
      <c r="N61" s="3">
        <v>0.64802999999999999</v>
      </c>
      <c r="O61" s="3">
        <v>0.56749000000000005</v>
      </c>
      <c r="P61" s="3">
        <v>0.48404999999999998</v>
      </c>
      <c r="Q61" s="3">
        <v>0.40128999999999998</v>
      </c>
      <c r="R61" s="3">
        <v>0.31918000000000002</v>
      </c>
      <c r="S61" s="3">
        <v>0.24825</v>
      </c>
      <c r="T61" s="3">
        <v>0.18673000000000001</v>
      </c>
      <c r="U61" s="3">
        <v>0.13567000000000001</v>
      </c>
      <c r="V61" s="3">
        <v>9.3420000000000003E-2</v>
      </c>
      <c r="W61" s="3">
        <v>6.3009999999999997E-2</v>
      </c>
      <c r="X61" s="3">
        <v>4.0930000000000001E-2</v>
      </c>
      <c r="Y61" s="3">
        <v>2.5590000000000002E-2</v>
      </c>
      <c r="Z61" s="3">
        <v>1.4999999999999999E-2</v>
      </c>
      <c r="AA61" s="3">
        <v>8.6599999999999993E-3</v>
      </c>
      <c r="AB61" s="3">
        <v>4.7999999999999996E-3</v>
      </c>
      <c r="AC61" s="3">
        <v>2.5600000000000002E-3</v>
      </c>
      <c r="AD61" s="3">
        <v>1.2600000000000001E-3</v>
      </c>
      <c r="AE61" s="3">
        <v>6.2E-4</v>
      </c>
      <c r="AF61" s="5">
        <f>A_R[[#This Row],[5+]]-A_R[[#This Row],[6+]]</f>
        <v>2.6470000000000105E-2</v>
      </c>
      <c r="AG61" s="5">
        <f>A_R[[#This Row],[6+]]-A_R[[#This Row],[7+]]</f>
        <v>3.4419999999999895E-2</v>
      </c>
      <c r="AH61" s="5">
        <f>A_R[[#This Row],[7+]]-A_R[[#This Row],[8+]]</f>
        <v>4.451000000000005E-2</v>
      </c>
      <c r="AI61" s="5">
        <f>A_R[[#This Row],[8+]]-A_R[[#This Row],[9+]]</f>
        <v>5.5109999999999992E-2</v>
      </c>
      <c r="AJ61" s="5">
        <f>A_R[[#This Row],[9+]]-A_R[[#This Row],[10+]]</f>
        <v>6.8629999999999969E-2</v>
      </c>
      <c r="AK61" s="5">
        <f>A_R[[#This Row],[10+]]-A_R[[#This Row],[11+]]</f>
        <v>7.4370000000000047E-2</v>
      </c>
      <c r="AL61" s="5">
        <f>A_R[[#This Row],[11+]]-A_R[[#This Row],[12+]]</f>
        <v>8.0539999999999945E-2</v>
      </c>
      <c r="AM61" s="5">
        <f>A_R[[#This Row],[12+]]-A_R[[#This Row],[13+]]</f>
        <v>8.344000000000007E-2</v>
      </c>
      <c r="AN61" s="5">
        <f>A_R[[#This Row],[13+]]-A_R[[#This Row],[14+]]</f>
        <v>8.276E-2</v>
      </c>
      <c r="AO61" s="5">
        <f>A_R[[#This Row],[14+]]-A_R[[#This Row],[15+]]</f>
        <v>8.2109999999999961E-2</v>
      </c>
      <c r="AP61" s="5">
        <f>A_R[[#This Row],[15+]]-A_R[[#This Row],[16+]]</f>
        <v>7.0930000000000021E-2</v>
      </c>
      <c r="AQ61" s="5">
        <f>A_R[[#This Row],[16+]]-A_R[[#This Row],[17+]]</f>
        <v>6.1519999999999991E-2</v>
      </c>
      <c r="AR61" s="5">
        <f>A_R[[#This Row],[17+]]-A_R[[#This Row],[18+]]</f>
        <v>5.1059999999999994E-2</v>
      </c>
      <c r="AS61" s="5">
        <f>A_R[[#This Row],[18+]]-A_R[[#This Row],[19+]]</f>
        <v>4.225000000000001E-2</v>
      </c>
      <c r="AT61" s="5">
        <f>A_R[[#This Row],[19+]]-A_R[[#This Row],[20+]]</f>
        <v>3.0410000000000006E-2</v>
      </c>
      <c r="AU61" s="5">
        <f>A_R[[#This Row],[20+]]-A_R[[#This Row],[21+]]</f>
        <v>2.2079999999999995E-2</v>
      </c>
      <c r="AV61" s="5">
        <f>A_R[[#This Row],[21+]]-A_R[[#This Row],[22+]]</f>
        <v>1.5339999999999999E-2</v>
      </c>
      <c r="AW61" s="5">
        <f>A_R[[#This Row],[22+]]-A_R[[#This Row],[23+]]</f>
        <v>1.0590000000000002E-2</v>
      </c>
      <c r="AX61" s="5">
        <f>A_R[[#This Row],[23+]]-A_R[[#This Row],[24+]]</f>
        <v>6.3400000000000001E-3</v>
      </c>
      <c r="AY61" s="5">
        <f>A_R[[#This Row],[24+]]-A_R[[#This Row],[25+]]</f>
        <v>3.8599999999999997E-3</v>
      </c>
      <c r="AZ61" s="5">
        <f>A_R[[#This Row],[25+]]-A_R[[#This Row],[26+]]</f>
        <v>2.2399999999999994E-3</v>
      </c>
      <c r="BA61" s="5">
        <f>A_R[[#This Row],[26+]]-A_R[[#This Row],[27+]]</f>
        <v>1.3000000000000002E-3</v>
      </c>
      <c r="BB61" s="5">
        <f>A_R[[#This Row],[27+]]-A_R[[#This Row],[28+]]</f>
        <v>6.4000000000000005E-4</v>
      </c>
    </row>
    <row r="62" spans="1:54" x14ac:dyDescent="0.25">
      <c r="A62" s="10">
        <v>22400794</v>
      </c>
      <c r="B62" t="s">
        <v>164</v>
      </c>
      <c r="C62" t="s">
        <v>79</v>
      </c>
      <c r="D62" s="11">
        <v>0.875</v>
      </c>
      <c r="E62" s="9" t="str">
        <f>HYPERLINK("https://www.nba.com/stats/player/1628970/boxscores-traditional", "Miles Bridges")</f>
        <v>Miles Bridges</v>
      </c>
      <c r="F62">
        <v>9.8000000000000007</v>
      </c>
      <c r="G62" s="4">
        <v>2.2269999999999999</v>
      </c>
      <c r="H62" s="3">
        <v>0.98460999999999999</v>
      </c>
      <c r="I62" s="3">
        <v>0.95637000000000005</v>
      </c>
      <c r="J62" s="3">
        <v>0.89617000000000002</v>
      </c>
      <c r="K62" s="3">
        <v>0.79103000000000001</v>
      </c>
      <c r="L62" s="3">
        <v>0.64058000000000004</v>
      </c>
      <c r="M62" s="3">
        <v>0.46414</v>
      </c>
      <c r="N62" s="3">
        <v>0.29459999999999997</v>
      </c>
      <c r="O62" s="3">
        <v>0.16109000000000001</v>
      </c>
      <c r="P62" s="3">
        <v>7.4929999999999997E-2</v>
      </c>
      <c r="Q62" s="3">
        <v>2.938E-2</v>
      </c>
      <c r="R62" s="3">
        <v>9.9000000000000008E-3</v>
      </c>
      <c r="S62" s="3">
        <v>2.7200000000000002E-3</v>
      </c>
      <c r="T62" s="3">
        <v>6.2E-4</v>
      </c>
      <c r="U62" s="3">
        <v>1.2E-4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5">
        <f>A_R[[#This Row],[5+]]-A_R[[#This Row],[6+]]</f>
        <v>2.8239999999999932E-2</v>
      </c>
      <c r="AG62" s="5">
        <f>A_R[[#This Row],[6+]]-A_R[[#This Row],[7+]]</f>
        <v>6.0200000000000031E-2</v>
      </c>
      <c r="AH62" s="5">
        <f>A_R[[#This Row],[7+]]-A_R[[#This Row],[8+]]</f>
        <v>0.10514000000000001</v>
      </c>
      <c r="AI62" s="5">
        <f>A_R[[#This Row],[8+]]-A_R[[#This Row],[9+]]</f>
        <v>0.15044999999999997</v>
      </c>
      <c r="AJ62" s="5">
        <f>A_R[[#This Row],[9+]]-A_R[[#This Row],[10+]]</f>
        <v>0.17644000000000004</v>
      </c>
      <c r="AK62" s="5">
        <f>A_R[[#This Row],[10+]]-A_R[[#This Row],[11+]]</f>
        <v>0.16954000000000002</v>
      </c>
      <c r="AL62" s="5">
        <f>A_R[[#This Row],[11+]]-A_R[[#This Row],[12+]]</f>
        <v>0.13350999999999996</v>
      </c>
      <c r="AM62" s="5">
        <f>A_R[[#This Row],[12+]]-A_R[[#This Row],[13+]]</f>
        <v>8.6160000000000014E-2</v>
      </c>
      <c r="AN62" s="5">
        <f>A_R[[#This Row],[13+]]-A_R[[#This Row],[14+]]</f>
        <v>4.5549999999999993E-2</v>
      </c>
      <c r="AO62" s="5">
        <f>A_R[[#This Row],[14+]]-A_R[[#This Row],[15+]]</f>
        <v>1.9479999999999997E-2</v>
      </c>
      <c r="AP62" s="5">
        <f>A_R[[#This Row],[15+]]-A_R[[#This Row],[16+]]</f>
        <v>7.1800000000000006E-3</v>
      </c>
      <c r="AQ62" s="5">
        <f>A_R[[#This Row],[16+]]-A_R[[#This Row],[17+]]</f>
        <v>2.1000000000000003E-3</v>
      </c>
      <c r="AR62" s="5">
        <f>A_R[[#This Row],[17+]]-A_R[[#This Row],[18+]]</f>
        <v>5.0000000000000001E-4</v>
      </c>
      <c r="AS62" s="5">
        <f>A_R[[#This Row],[18+]]-A_R[[#This Row],[19+]]</f>
        <v>1.2E-4</v>
      </c>
      <c r="AT62" s="5">
        <f>A_R[[#This Row],[19+]]-A_R[[#This Row],[20+]]</f>
        <v>0</v>
      </c>
      <c r="AU62" s="5">
        <f>A_R[[#This Row],[20+]]-A_R[[#This Row],[21+]]</f>
        <v>0</v>
      </c>
      <c r="AV62" s="5">
        <f>A_R[[#This Row],[21+]]-A_R[[#This Row],[22+]]</f>
        <v>0</v>
      </c>
      <c r="AW62" s="5">
        <f>A_R[[#This Row],[22+]]-A_R[[#This Row],[23+]]</f>
        <v>0</v>
      </c>
      <c r="AX62" s="5">
        <f>A_R[[#This Row],[23+]]-A_R[[#This Row],[24+]]</f>
        <v>0</v>
      </c>
      <c r="AY62" s="5">
        <f>A_R[[#This Row],[24+]]-A_R[[#This Row],[25+]]</f>
        <v>0</v>
      </c>
      <c r="AZ62" s="5">
        <f>A_R[[#This Row],[25+]]-A_R[[#This Row],[26+]]</f>
        <v>0</v>
      </c>
      <c r="BA62" s="5">
        <f>A_R[[#This Row],[26+]]-A_R[[#This Row],[27+]]</f>
        <v>0</v>
      </c>
      <c r="BB62" s="5">
        <f>A_R[[#This Row],[27+]]-A_R[[#This Row],[28+]]</f>
        <v>0</v>
      </c>
    </row>
    <row r="63" spans="1:54" x14ac:dyDescent="0.25">
      <c r="A63" s="10">
        <v>22400794</v>
      </c>
      <c r="B63" t="s">
        <v>164</v>
      </c>
      <c r="C63" t="s">
        <v>79</v>
      </c>
      <c r="D63" s="11">
        <v>0.875</v>
      </c>
      <c r="E63" s="9" t="str">
        <f>HYPERLINK("https://www.nba.com/stats/player/1629684/boxscores-traditional", "Grant Williams")</f>
        <v>Grant Williams</v>
      </c>
      <c r="F63">
        <v>9</v>
      </c>
      <c r="G63" s="4">
        <v>2.7570000000000001</v>
      </c>
      <c r="H63" s="3">
        <v>0.92647000000000002</v>
      </c>
      <c r="I63" s="3">
        <v>0.86214000000000002</v>
      </c>
      <c r="J63" s="3">
        <v>0.76729999999999998</v>
      </c>
      <c r="K63" s="3">
        <v>0.64058000000000004</v>
      </c>
      <c r="L63" s="3">
        <v>0.5</v>
      </c>
      <c r="M63" s="3">
        <v>0.35942000000000002</v>
      </c>
      <c r="N63" s="3">
        <v>0.23269999999999999</v>
      </c>
      <c r="O63" s="3">
        <v>0.13786000000000001</v>
      </c>
      <c r="P63" s="3">
        <v>7.3529999999999998E-2</v>
      </c>
      <c r="Q63" s="3">
        <v>3.5150000000000001E-2</v>
      </c>
      <c r="R63" s="3">
        <v>1.4630000000000001E-2</v>
      </c>
      <c r="S63" s="3">
        <v>5.5399999999999998E-3</v>
      </c>
      <c r="T63" s="3">
        <v>1.8699999999999999E-3</v>
      </c>
      <c r="U63" s="3">
        <v>5.5999999999999995E-4</v>
      </c>
      <c r="V63" s="3">
        <v>1.3999999999999999E-4</v>
      </c>
      <c r="W63" s="3">
        <v>3.0000000000000001E-5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5">
        <f>A_R[[#This Row],[5+]]-A_R[[#This Row],[6+]]</f>
        <v>6.4329999999999998E-2</v>
      </c>
      <c r="AG63" s="5">
        <f>A_R[[#This Row],[6+]]-A_R[[#This Row],[7+]]</f>
        <v>9.4840000000000035E-2</v>
      </c>
      <c r="AH63" s="5">
        <f>A_R[[#This Row],[7+]]-A_R[[#This Row],[8+]]</f>
        <v>0.12671999999999994</v>
      </c>
      <c r="AI63" s="5">
        <f>A_R[[#This Row],[8+]]-A_R[[#This Row],[9+]]</f>
        <v>0.14058000000000004</v>
      </c>
      <c r="AJ63" s="5">
        <f>A_R[[#This Row],[9+]]-A_R[[#This Row],[10+]]</f>
        <v>0.14057999999999998</v>
      </c>
      <c r="AK63" s="5">
        <f>A_R[[#This Row],[10+]]-A_R[[#This Row],[11+]]</f>
        <v>0.12672000000000003</v>
      </c>
      <c r="AL63" s="5">
        <f>A_R[[#This Row],[11+]]-A_R[[#This Row],[12+]]</f>
        <v>9.483999999999998E-2</v>
      </c>
      <c r="AM63" s="5">
        <f>A_R[[#This Row],[12+]]-A_R[[#This Row],[13+]]</f>
        <v>6.4330000000000012E-2</v>
      </c>
      <c r="AN63" s="5">
        <f>A_R[[#This Row],[13+]]-A_R[[#This Row],[14+]]</f>
        <v>3.8379999999999997E-2</v>
      </c>
      <c r="AO63" s="5">
        <f>A_R[[#This Row],[14+]]-A_R[[#This Row],[15+]]</f>
        <v>2.052E-2</v>
      </c>
      <c r="AP63" s="5">
        <f>A_R[[#This Row],[15+]]-A_R[[#This Row],[16+]]</f>
        <v>9.0900000000000009E-3</v>
      </c>
      <c r="AQ63" s="5">
        <f>A_R[[#This Row],[16+]]-A_R[[#This Row],[17+]]</f>
        <v>3.6699999999999997E-3</v>
      </c>
      <c r="AR63" s="5">
        <f>A_R[[#This Row],[17+]]-A_R[[#This Row],[18+]]</f>
        <v>1.31E-3</v>
      </c>
      <c r="AS63" s="5">
        <f>A_R[[#This Row],[18+]]-A_R[[#This Row],[19+]]</f>
        <v>4.1999999999999996E-4</v>
      </c>
      <c r="AT63" s="5">
        <f>A_R[[#This Row],[19+]]-A_R[[#This Row],[20+]]</f>
        <v>1.0999999999999999E-4</v>
      </c>
      <c r="AU63" s="5">
        <f>A_R[[#This Row],[20+]]-A_R[[#This Row],[21+]]</f>
        <v>3.0000000000000001E-5</v>
      </c>
      <c r="AV63" s="5">
        <f>A_R[[#This Row],[21+]]-A_R[[#This Row],[22+]]</f>
        <v>0</v>
      </c>
      <c r="AW63" s="5">
        <f>A_R[[#This Row],[22+]]-A_R[[#This Row],[23+]]</f>
        <v>0</v>
      </c>
      <c r="AX63" s="5">
        <f>A_R[[#This Row],[23+]]-A_R[[#This Row],[24+]]</f>
        <v>0</v>
      </c>
      <c r="AY63" s="5">
        <f>A_R[[#This Row],[24+]]-A_R[[#This Row],[25+]]</f>
        <v>0</v>
      </c>
      <c r="AZ63" s="5">
        <f>A_R[[#This Row],[25+]]-A_R[[#This Row],[26+]]</f>
        <v>0</v>
      </c>
      <c r="BA63" s="5">
        <f>A_R[[#This Row],[26+]]-A_R[[#This Row],[27+]]</f>
        <v>0</v>
      </c>
      <c r="BB63" s="5">
        <f>A_R[[#This Row],[27+]]-A_R[[#This Row],[28+]]</f>
        <v>0</v>
      </c>
    </row>
    <row r="64" spans="1:54" x14ac:dyDescent="0.25">
      <c r="A64" s="10">
        <v>22400794</v>
      </c>
      <c r="B64" t="s">
        <v>79</v>
      </c>
      <c r="C64" t="s">
        <v>164</v>
      </c>
      <c r="D64" s="11">
        <v>0.875</v>
      </c>
      <c r="E64" s="9" t="str">
        <f>HYPERLINK("https://www.nba.com/stats/player/203999/boxscores-traditional", "Nikola Jokic")</f>
        <v>Nikola Jokic</v>
      </c>
      <c r="F64">
        <v>20</v>
      </c>
      <c r="G64" s="4">
        <v>3.4060000000000001</v>
      </c>
      <c r="H64" s="3">
        <v>1</v>
      </c>
      <c r="I64" s="3">
        <v>1</v>
      </c>
      <c r="J64" s="3">
        <v>0.99992999999999999</v>
      </c>
      <c r="K64" s="3">
        <v>0.99978</v>
      </c>
      <c r="L64" s="3">
        <v>0.99938000000000005</v>
      </c>
      <c r="M64" s="3">
        <v>0.99836000000000003</v>
      </c>
      <c r="N64" s="3">
        <v>0.99585000000000001</v>
      </c>
      <c r="O64" s="3">
        <v>0.99060999999999999</v>
      </c>
      <c r="P64" s="3">
        <v>0.98029999999999995</v>
      </c>
      <c r="Q64" s="3">
        <v>0.96079999999999999</v>
      </c>
      <c r="R64" s="3">
        <v>0.92922000000000005</v>
      </c>
      <c r="S64" s="3">
        <v>0.879</v>
      </c>
      <c r="T64" s="3">
        <v>0.81057000000000001</v>
      </c>
      <c r="U64" s="3">
        <v>0.72240000000000004</v>
      </c>
      <c r="V64" s="3">
        <v>0.61409000000000002</v>
      </c>
      <c r="W64" s="3">
        <v>0.5</v>
      </c>
      <c r="X64" s="3">
        <v>0.38590999999999998</v>
      </c>
      <c r="Y64" s="3">
        <v>0.27760000000000001</v>
      </c>
      <c r="Z64" s="3">
        <v>0.18942999999999999</v>
      </c>
      <c r="AA64" s="3">
        <v>0.121</v>
      </c>
      <c r="AB64" s="3">
        <v>7.0779999999999996E-2</v>
      </c>
      <c r="AC64" s="3">
        <v>3.9199999999999999E-2</v>
      </c>
      <c r="AD64" s="3">
        <v>1.9699999999999999E-2</v>
      </c>
      <c r="AE64" s="3">
        <v>9.3900000000000008E-3</v>
      </c>
      <c r="AF64" s="5">
        <f>A_R[[#This Row],[5+]]-A_R[[#This Row],[6+]]</f>
        <v>0</v>
      </c>
      <c r="AG64" s="5">
        <f>A_R[[#This Row],[6+]]-A_R[[#This Row],[7+]]</f>
        <v>7.0000000000014495E-5</v>
      </c>
      <c r="AH64" s="5">
        <f>A_R[[#This Row],[7+]]-A_R[[#This Row],[8+]]</f>
        <v>1.4999999999998348E-4</v>
      </c>
      <c r="AI64" s="5">
        <f>A_R[[#This Row],[8+]]-A_R[[#This Row],[9+]]</f>
        <v>3.9999999999995595E-4</v>
      </c>
      <c r="AJ64" s="5">
        <f>A_R[[#This Row],[9+]]-A_R[[#This Row],[10+]]</f>
        <v>1.0200000000000209E-3</v>
      </c>
      <c r="AK64" s="5">
        <f>A_R[[#This Row],[10+]]-A_R[[#This Row],[11+]]</f>
        <v>2.5100000000000122E-3</v>
      </c>
      <c r="AL64" s="5">
        <f>A_R[[#This Row],[11+]]-A_R[[#This Row],[12+]]</f>
        <v>5.2400000000000224E-3</v>
      </c>
      <c r="AM64" s="5">
        <f>A_R[[#This Row],[12+]]-A_R[[#This Row],[13+]]</f>
        <v>1.0310000000000041E-2</v>
      </c>
      <c r="AN64" s="5">
        <f>A_R[[#This Row],[13+]]-A_R[[#This Row],[14+]]</f>
        <v>1.9499999999999962E-2</v>
      </c>
      <c r="AO64" s="5">
        <f>A_R[[#This Row],[14+]]-A_R[[#This Row],[15+]]</f>
        <v>3.1579999999999941E-2</v>
      </c>
      <c r="AP64" s="5">
        <f>A_R[[#This Row],[15+]]-A_R[[#This Row],[16+]]</f>
        <v>5.0220000000000042E-2</v>
      </c>
      <c r="AQ64" s="5">
        <f>A_R[[#This Row],[16+]]-A_R[[#This Row],[17+]]</f>
        <v>6.8429999999999991E-2</v>
      </c>
      <c r="AR64" s="5">
        <f>A_R[[#This Row],[17+]]-A_R[[#This Row],[18+]]</f>
        <v>8.8169999999999971E-2</v>
      </c>
      <c r="AS64" s="5">
        <f>A_R[[#This Row],[18+]]-A_R[[#This Row],[19+]]</f>
        <v>0.10831000000000002</v>
      </c>
      <c r="AT64" s="5">
        <f>A_R[[#This Row],[19+]]-A_R[[#This Row],[20+]]</f>
        <v>0.11409000000000002</v>
      </c>
      <c r="AU64" s="5">
        <f>A_R[[#This Row],[20+]]-A_R[[#This Row],[21+]]</f>
        <v>0.11409000000000002</v>
      </c>
      <c r="AV64" s="5">
        <f>A_R[[#This Row],[21+]]-A_R[[#This Row],[22+]]</f>
        <v>0.10830999999999996</v>
      </c>
      <c r="AW64" s="5">
        <f>A_R[[#This Row],[22+]]-A_R[[#This Row],[23+]]</f>
        <v>8.8170000000000026E-2</v>
      </c>
      <c r="AX64" s="5">
        <f>A_R[[#This Row],[23+]]-A_R[[#This Row],[24+]]</f>
        <v>6.8429999999999991E-2</v>
      </c>
      <c r="AY64" s="5">
        <f>A_R[[#This Row],[24+]]-A_R[[#This Row],[25+]]</f>
        <v>5.0220000000000001E-2</v>
      </c>
      <c r="AZ64" s="5">
        <f>A_R[[#This Row],[25+]]-A_R[[#This Row],[26+]]</f>
        <v>3.1579999999999997E-2</v>
      </c>
      <c r="BA64" s="5">
        <f>A_R[[#This Row],[26+]]-A_R[[#This Row],[27+]]</f>
        <v>1.95E-2</v>
      </c>
      <c r="BB64" s="5">
        <f>A_R[[#This Row],[27+]]-A_R[[#This Row],[28+]]</f>
        <v>1.0309999999999998E-2</v>
      </c>
    </row>
    <row r="65" spans="1:54" x14ac:dyDescent="0.25">
      <c r="A65" s="10">
        <v>22400794</v>
      </c>
      <c r="B65" t="s">
        <v>79</v>
      </c>
      <c r="C65" t="s">
        <v>164</v>
      </c>
      <c r="D65" s="11">
        <v>0.875</v>
      </c>
      <c r="E65" s="9" t="str">
        <f>HYPERLINK("https://www.nba.com/stats/player/1631128/boxscores-traditional", "Christian Braun")</f>
        <v>Christian Braun</v>
      </c>
      <c r="F65">
        <v>12.2</v>
      </c>
      <c r="G65" s="4">
        <v>2.5609999999999999</v>
      </c>
      <c r="H65" s="3">
        <v>0.99751999999999996</v>
      </c>
      <c r="I65" s="3">
        <v>0.99224000000000001</v>
      </c>
      <c r="J65" s="3">
        <v>0.97882000000000002</v>
      </c>
      <c r="K65" s="3">
        <v>0.94950000000000001</v>
      </c>
      <c r="L65" s="3">
        <v>0.89434999999999998</v>
      </c>
      <c r="M65" s="3">
        <v>0.80510999999999999</v>
      </c>
      <c r="N65" s="3">
        <v>0.68081999999999998</v>
      </c>
      <c r="O65" s="3">
        <v>0.53188000000000002</v>
      </c>
      <c r="P65" s="3">
        <v>0.37828000000000001</v>
      </c>
      <c r="Q65" s="3">
        <v>0.24196000000000001</v>
      </c>
      <c r="R65" s="3">
        <v>0.13786000000000001</v>
      </c>
      <c r="S65" s="3">
        <v>6.9440000000000002E-2</v>
      </c>
      <c r="T65" s="3">
        <v>3.074E-2</v>
      </c>
      <c r="U65" s="3">
        <v>1.191E-2</v>
      </c>
      <c r="V65" s="3">
        <v>3.9100000000000003E-3</v>
      </c>
      <c r="W65" s="3">
        <v>1.14E-3</v>
      </c>
      <c r="X65" s="3">
        <v>2.9E-4</v>
      </c>
      <c r="Y65" s="3">
        <v>6.0000000000000002E-5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5">
        <f>A_R[[#This Row],[5+]]-A_R[[#This Row],[6+]]</f>
        <v>5.2799999999999514E-3</v>
      </c>
      <c r="AG65" s="5">
        <f>A_R[[#This Row],[6+]]-A_R[[#This Row],[7+]]</f>
        <v>1.3419999999999987E-2</v>
      </c>
      <c r="AH65" s="5">
        <f>A_R[[#This Row],[7+]]-A_R[[#This Row],[8+]]</f>
        <v>2.9320000000000013E-2</v>
      </c>
      <c r="AI65" s="5">
        <f>A_R[[#This Row],[8+]]-A_R[[#This Row],[9+]]</f>
        <v>5.5150000000000032E-2</v>
      </c>
      <c r="AJ65" s="5">
        <f>A_R[[#This Row],[9+]]-A_R[[#This Row],[10+]]</f>
        <v>8.9239999999999986E-2</v>
      </c>
      <c r="AK65" s="5">
        <f>A_R[[#This Row],[10+]]-A_R[[#This Row],[11+]]</f>
        <v>0.12429000000000001</v>
      </c>
      <c r="AL65" s="5">
        <f>A_R[[#This Row],[11+]]-A_R[[#This Row],[12+]]</f>
        <v>0.14893999999999996</v>
      </c>
      <c r="AM65" s="5">
        <f>A_R[[#This Row],[12+]]-A_R[[#This Row],[13+]]</f>
        <v>0.15360000000000001</v>
      </c>
      <c r="AN65" s="5">
        <f>A_R[[#This Row],[13+]]-A_R[[#This Row],[14+]]</f>
        <v>0.13632</v>
      </c>
      <c r="AO65" s="5">
        <f>A_R[[#This Row],[14+]]-A_R[[#This Row],[15+]]</f>
        <v>0.1041</v>
      </c>
      <c r="AP65" s="5">
        <f>A_R[[#This Row],[15+]]-A_R[[#This Row],[16+]]</f>
        <v>6.8420000000000009E-2</v>
      </c>
      <c r="AQ65" s="5">
        <f>A_R[[#This Row],[16+]]-A_R[[#This Row],[17+]]</f>
        <v>3.8699999999999998E-2</v>
      </c>
      <c r="AR65" s="5">
        <f>A_R[[#This Row],[17+]]-A_R[[#This Row],[18+]]</f>
        <v>1.883E-2</v>
      </c>
      <c r="AS65" s="5">
        <f>A_R[[#This Row],[18+]]-A_R[[#This Row],[19+]]</f>
        <v>8.0000000000000002E-3</v>
      </c>
      <c r="AT65" s="5">
        <f>A_R[[#This Row],[19+]]-A_R[[#This Row],[20+]]</f>
        <v>2.7700000000000003E-3</v>
      </c>
      <c r="AU65" s="5">
        <f>A_R[[#This Row],[20+]]-A_R[[#This Row],[21+]]</f>
        <v>8.4999999999999995E-4</v>
      </c>
      <c r="AV65" s="5">
        <f>A_R[[#This Row],[21+]]-A_R[[#This Row],[22+]]</f>
        <v>2.3000000000000001E-4</v>
      </c>
      <c r="AW65" s="5">
        <f>A_R[[#This Row],[22+]]-A_R[[#This Row],[23+]]</f>
        <v>6.0000000000000002E-5</v>
      </c>
      <c r="AX65" s="5">
        <f>A_R[[#This Row],[23+]]-A_R[[#This Row],[24+]]</f>
        <v>0</v>
      </c>
      <c r="AY65" s="5">
        <f>A_R[[#This Row],[24+]]-A_R[[#This Row],[25+]]</f>
        <v>0</v>
      </c>
      <c r="AZ65" s="5">
        <f>A_R[[#This Row],[25+]]-A_R[[#This Row],[26+]]</f>
        <v>0</v>
      </c>
      <c r="BA65" s="5">
        <f>A_R[[#This Row],[26+]]-A_R[[#This Row],[27+]]</f>
        <v>0</v>
      </c>
      <c r="BB65" s="5">
        <f>A_R[[#This Row],[27+]]-A_R[[#This Row],[28+]]</f>
        <v>0</v>
      </c>
    </row>
    <row r="66" spans="1:54" x14ac:dyDescent="0.25">
      <c r="A66" s="10">
        <v>22400794</v>
      </c>
      <c r="B66" t="s">
        <v>79</v>
      </c>
      <c r="C66" t="s">
        <v>164</v>
      </c>
      <c r="D66" s="11">
        <v>0.875</v>
      </c>
      <c r="E66" s="9" t="str">
        <f>HYPERLINK("https://www.nba.com/stats/player/1627750/boxscores-traditional", "Jamal Murray")</f>
        <v>Jamal Murray</v>
      </c>
      <c r="F66">
        <v>9.6</v>
      </c>
      <c r="G66" s="4">
        <v>1.855</v>
      </c>
      <c r="H66" s="3">
        <v>0.99343000000000004</v>
      </c>
      <c r="I66" s="3">
        <v>0.97380999999999995</v>
      </c>
      <c r="J66" s="3">
        <v>0.91923999999999995</v>
      </c>
      <c r="K66" s="3">
        <v>0.80510999999999999</v>
      </c>
      <c r="L66" s="3">
        <v>0.62551999999999996</v>
      </c>
      <c r="M66" s="3">
        <v>0.41293999999999997</v>
      </c>
      <c r="N66" s="3">
        <v>0.22663</v>
      </c>
      <c r="O66" s="3">
        <v>9.8530000000000006E-2</v>
      </c>
      <c r="P66" s="3">
        <v>3.3619999999999997E-2</v>
      </c>
      <c r="Q66" s="3">
        <v>8.8900000000000003E-3</v>
      </c>
      <c r="R66" s="3">
        <v>1.81E-3</v>
      </c>
      <c r="S66" s="3">
        <v>2.7999999999999998E-4</v>
      </c>
      <c r="T66" s="3">
        <v>3.0000000000000001E-5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5">
        <f>A_R[[#This Row],[5+]]-A_R[[#This Row],[6+]]</f>
        <v>1.9620000000000082E-2</v>
      </c>
      <c r="AG66" s="5">
        <f>A_R[[#This Row],[6+]]-A_R[[#This Row],[7+]]</f>
        <v>5.4570000000000007E-2</v>
      </c>
      <c r="AH66" s="5">
        <f>A_R[[#This Row],[7+]]-A_R[[#This Row],[8+]]</f>
        <v>0.11412999999999995</v>
      </c>
      <c r="AI66" s="5">
        <f>A_R[[#This Row],[8+]]-A_R[[#This Row],[9+]]</f>
        <v>0.17959000000000003</v>
      </c>
      <c r="AJ66" s="5">
        <f>A_R[[#This Row],[9+]]-A_R[[#This Row],[10+]]</f>
        <v>0.21257999999999999</v>
      </c>
      <c r="AK66" s="5">
        <f>A_R[[#This Row],[10+]]-A_R[[#This Row],[11+]]</f>
        <v>0.18630999999999998</v>
      </c>
      <c r="AL66" s="5">
        <f>A_R[[#This Row],[11+]]-A_R[[#This Row],[12+]]</f>
        <v>0.12809999999999999</v>
      </c>
      <c r="AM66" s="5">
        <f>A_R[[#This Row],[12+]]-A_R[[#This Row],[13+]]</f>
        <v>6.4910000000000009E-2</v>
      </c>
      <c r="AN66" s="5">
        <f>A_R[[#This Row],[13+]]-A_R[[#This Row],[14+]]</f>
        <v>2.4729999999999995E-2</v>
      </c>
      <c r="AO66" s="5">
        <f>A_R[[#This Row],[14+]]-A_R[[#This Row],[15+]]</f>
        <v>7.0800000000000004E-3</v>
      </c>
      <c r="AP66" s="5">
        <f>A_R[[#This Row],[15+]]-A_R[[#This Row],[16+]]</f>
        <v>1.5300000000000001E-3</v>
      </c>
      <c r="AQ66" s="5">
        <f>A_R[[#This Row],[16+]]-A_R[[#This Row],[17+]]</f>
        <v>2.4999999999999995E-4</v>
      </c>
      <c r="AR66" s="5">
        <f>A_R[[#This Row],[17+]]-A_R[[#This Row],[18+]]</f>
        <v>3.0000000000000001E-5</v>
      </c>
      <c r="AS66" s="5">
        <f>A_R[[#This Row],[18+]]-A_R[[#This Row],[19+]]</f>
        <v>0</v>
      </c>
      <c r="AT66" s="5">
        <f>A_R[[#This Row],[19+]]-A_R[[#This Row],[20+]]</f>
        <v>0</v>
      </c>
      <c r="AU66" s="5">
        <f>A_R[[#This Row],[20+]]-A_R[[#This Row],[21+]]</f>
        <v>0</v>
      </c>
      <c r="AV66" s="5">
        <f>A_R[[#This Row],[21+]]-A_R[[#This Row],[22+]]</f>
        <v>0</v>
      </c>
      <c r="AW66" s="5">
        <f>A_R[[#This Row],[22+]]-A_R[[#This Row],[23+]]</f>
        <v>0</v>
      </c>
      <c r="AX66" s="5">
        <f>A_R[[#This Row],[23+]]-A_R[[#This Row],[24+]]</f>
        <v>0</v>
      </c>
      <c r="AY66" s="5">
        <f>A_R[[#This Row],[24+]]-A_R[[#This Row],[25+]]</f>
        <v>0</v>
      </c>
      <c r="AZ66" s="5">
        <f>A_R[[#This Row],[25+]]-A_R[[#This Row],[26+]]</f>
        <v>0</v>
      </c>
      <c r="BA66" s="5">
        <f>A_R[[#This Row],[26+]]-A_R[[#This Row],[27+]]</f>
        <v>0</v>
      </c>
      <c r="BB66" s="5">
        <f>A_R[[#This Row],[27+]]-A_R[[#This Row],[28+]]</f>
        <v>0</v>
      </c>
    </row>
    <row r="67" spans="1:54" x14ac:dyDescent="0.25">
      <c r="A67" s="10">
        <v>22400794</v>
      </c>
      <c r="B67" t="s">
        <v>79</v>
      </c>
      <c r="C67" t="s">
        <v>164</v>
      </c>
      <c r="D67" s="11">
        <v>0.875</v>
      </c>
      <c r="E67" s="9" t="str">
        <f>HYPERLINK("https://www.nba.com/stats/player/203932/boxscores-traditional", "Aaron Gordon")</f>
        <v>Aaron Gordon</v>
      </c>
      <c r="F67">
        <v>10.8</v>
      </c>
      <c r="G67" s="4">
        <v>3.8679999999999999</v>
      </c>
      <c r="H67" s="3">
        <v>0.93318999999999996</v>
      </c>
      <c r="I67" s="3">
        <v>0.89251000000000003</v>
      </c>
      <c r="J67" s="3">
        <v>0.83645999999999998</v>
      </c>
      <c r="K67" s="3">
        <v>0.76424000000000003</v>
      </c>
      <c r="L67" s="3">
        <v>0.68081999999999998</v>
      </c>
      <c r="M67" s="3">
        <v>0.58316999999999997</v>
      </c>
      <c r="N67" s="3">
        <v>0.48005999999999999</v>
      </c>
      <c r="O67" s="3">
        <v>0.37828000000000001</v>
      </c>
      <c r="P67" s="3">
        <v>0.28433999999999998</v>
      </c>
      <c r="Q67" s="3">
        <v>0.20327000000000001</v>
      </c>
      <c r="R67" s="3">
        <v>0.13786000000000001</v>
      </c>
      <c r="S67" s="3">
        <v>9.0120000000000006E-2</v>
      </c>
      <c r="T67" s="3">
        <v>5.4800000000000001E-2</v>
      </c>
      <c r="U67" s="3">
        <v>3.1440000000000003E-2</v>
      </c>
      <c r="V67" s="3">
        <v>1.7000000000000001E-2</v>
      </c>
      <c r="W67" s="3">
        <v>8.6599999999999993E-3</v>
      </c>
      <c r="X67" s="3">
        <v>4.15E-3</v>
      </c>
      <c r="Y67" s="3">
        <v>1.8699999999999999E-3</v>
      </c>
      <c r="Z67" s="3">
        <v>8.1999999999999998E-4</v>
      </c>
      <c r="AA67" s="3">
        <v>3.2000000000000003E-4</v>
      </c>
      <c r="AB67" s="3">
        <v>1.2E-4</v>
      </c>
      <c r="AC67" s="3">
        <v>4.0000000000000003E-5</v>
      </c>
      <c r="AD67" s="3">
        <v>0</v>
      </c>
      <c r="AE67" s="3">
        <v>0</v>
      </c>
      <c r="AF67" s="5">
        <f>A_R[[#This Row],[5+]]-A_R[[#This Row],[6+]]</f>
        <v>4.0679999999999938E-2</v>
      </c>
      <c r="AG67" s="5">
        <f>A_R[[#This Row],[6+]]-A_R[[#This Row],[7+]]</f>
        <v>5.6050000000000044E-2</v>
      </c>
      <c r="AH67" s="5">
        <f>A_R[[#This Row],[7+]]-A_R[[#This Row],[8+]]</f>
        <v>7.2219999999999951E-2</v>
      </c>
      <c r="AI67" s="5">
        <f>A_R[[#This Row],[8+]]-A_R[[#This Row],[9+]]</f>
        <v>8.342000000000005E-2</v>
      </c>
      <c r="AJ67" s="5">
        <f>A_R[[#This Row],[9+]]-A_R[[#This Row],[10+]]</f>
        <v>9.7650000000000015E-2</v>
      </c>
      <c r="AK67" s="5">
        <f>A_R[[#This Row],[10+]]-A_R[[#This Row],[11+]]</f>
        <v>0.10310999999999998</v>
      </c>
      <c r="AL67" s="5">
        <f>A_R[[#This Row],[11+]]-A_R[[#This Row],[12+]]</f>
        <v>0.10177999999999998</v>
      </c>
      <c r="AM67" s="5">
        <f>A_R[[#This Row],[12+]]-A_R[[#This Row],[13+]]</f>
        <v>9.3940000000000023E-2</v>
      </c>
      <c r="AN67" s="5">
        <f>A_R[[#This Row],[13+]]-A_R[[#This Row],[14+]]</f>
        <v>8.1069999999999975E-2</v>
      </c>
      <c r="AO67" s="5">
        <f>A_R[[#This Row],[14+]]-A_R[[#This Row],[15+]]</f>
        <v>6.5409999999999996E-2</v>
      </c>
      <c r="AP67" s="5">
        <f>A_R[[#This Row],[15+]]-A_R[[#This Row],[16+]]</f>
        <v>4.7740000000000005E-2</v>
      </c>
      <c r="AQ67" s="5">
        <f>A_R[[#This Row],[16+]]-A_R[[#This Row],[17+]]</f>
        <v>3.5320000000000004E-2</v>
      </c>
      <c r="AR67" s="5">
        <f>A_R[[#This Row],[17+]]-A_R[[#This Row],[18+]]</f>
        <v>2.3359999999999999E-2</v>
      </c>
      <c r="AS67" s="5">
        <f>A_R[[#This Row],[18+]]-A_R[[#This Row],[19+]]</f>
        <v>1.4440000000000001E-2</v>
      </c>
      <c r="AT67" s="5">
        <f>A_R[[#This Row],[19+]]-A_R[[#This Row],[20+]]</f>
        <v>8.3400000000000019E-3</v>
      </c>
      <c r="AU67" s="5">
        <f>A_R[[#This Row],[20+]]-A_R[[#This Row],[21+]]</f>
        <v>4.5099999999999993E-3</v>
      </c>
      <c r="AV67" s="5">
        <f>A_R[[#This Row],[21+]]-A_R[[#This Row],[22+]]</f>
        <v>2.2799999999999999E-3</v>
      </c>
      <c r="AW67" s="5">
        <f>A_R[[#This Row],[22+]]-A_R[[#This Row],[23+]]</f>
        <v>1.0499999999999999E-3</v>
      </c>
      <c r="AX67" s="5">
        <f>A_R[[#This Row],[23+]]-A_R[[#This Row],[24+]]</f>
        <v>5.0000000000000001E-4</v>
      </c>
      <c r="AY67" s="5">
        <f>A_R[[#This Row],[24+]]-A_R[[#This Row],[25+]]</f>
        <v>2.0000000000000004E-4</v>
      </c>
      <c r="AZ67" s="5">
        <f>A_R[[#This Row],[25+]]-A_R[[#This Row],[26+]]</f>
        <v>7.9999999999999993E-5</v>
      </c>
      <c r="BA67" s="5">
        <f>A_R[[#This Row],[26+]]-A_R[[#This Row],[27+]]</f>
        <v>4.0000000000000003E-5</v>
      </c>
      <c r="BB67" s="5">
        <f>A_R[[#This Row],[27+]]-A_R[[#This Row],[28+]]</f>
        <v>0</v>
      </c>
    </row>
    <row r="68" spans="1:54" x14ac:dyDescent="0.25">
      <c r="A68" s="10">
        <v>22400794</v>
      </c>
      <c r="B68" t="s">
        <v>79</v>
      </c>
      <c r="C68" t="s">
        <v>164</v>
      </c>
      <c r="D68" s="11">
        <v>0.875</v>
      </c>
      <c r="E68" s="9" t="str">
        <f>HYPERLINK("https://www.nba.com/stats/player/1629008/boxscores-traditional", "Michael Porter Jr.")</f>
        <v>Michael Porter Jr.</v>
      </c>
      <c r="F68">
        <v>10.199999999999999</v>
      </c>
      <c r="G68" s="4">
        <v>3.4870000000000001</v>
      </c>
      <c r="H68" s="3">
        <v>0.93189</v>
      </c>
      <c r="I68" s="3">
        <v>0.88492999999999999</v>
      </c>
      <c r="J68" s="3">
        <v>0.82121</v>
      </c>
      <c r="K68" s="3">
        <v>0.73565000000000003</v>
      </c>
      <c r="L68" s="3">
        <v>0.63307000000000002</v>
      </c>
      <c r="M68" s="3">
        <v>0.52392000000000005</v>
      </c>
      <c r="N68" s="3">
        <v>0.40905000000000002</v>
      </c>
      <c r="O68" s="3">
        <v>0.30153000000000002</v>
      </c>
      <c r="P68" s="3">
        <v>0.21185999999999999</v>
      </c>
      <c r="Q68" s="3">
        <v>0.13786000000000001</v>
      </c>
      <c r="R68" s="3">
        <v>8.3790000000000003E-2</v>
      </c>
      <c r="S68" s="3">
        <v>4.8460000000000003E-2</v>
      </c>
      <c r="T68" s="3">
        <v>2.5590000000000002E-2</v>
      </c>
      <c r="U68" s="3">
        <v>1.255E-2</v>
      </c>
      <c r="V68" s="3">
        <v>5.8700000000000002E-3</v>
      </c>
      <c r="W68" s="3">
        <v>2.48E-3</v>
      </c>
      <c r="X68" s="3">
        <v>9.7000000000000005E-4</v>
      </c>
      <c r="Y68" s="3">
        <v>3.6000000000000002E-4</v>
      </c>
      <c r="Z68" s="3">
        <v>1.2E-4</v>
      </c>
      <c r="AA68" s="3">
        <v>4.0000000000000003E-5</v>
      </c>
      <c r="AB68" s="3">
        <v>0</v>
      </c>
      <c r="AC68" s="3">
        <v>0</v>
      </c>
      <c r="AD68" s="3">
        <v>0</v>
      </c>
      <c r="AE68" s="3">
        <v>0</v>
      </c>
      <c r="AF68" s="5">
        <f>A_R[[#This Row],[5+]]-A_R[[#This Row],[6+]]</f>
        <v>4.6960000000000002E-2</v>
      </c>
      <c r="AG68" s="5">
        <f>A_R[[#This Row],[6+]]-A_R[[#This Row],[7+]]</f>
        <v>6.3719999999999999E-2</v>
      </c>
      <c r="AH68" s="5">
        <f>A_R[[#This Row],[7+]]-A_R[[#This Row],[8+]]</f>
        <v>8.5559999999999969E-2</v>
      </c>
      <c r="AI68" s="5">
        <f>A_R[[#This Row],[8+]]-A_R[[#This Row],[9+]]</f>
        <v>0.10258</v>
      </c>
      <c r="AJ68" s="5">
        <f>A_R[[#This Row],[9+]]-A_R[[#This Row],[10+]]</f>
        <v>0.10914999999999997</v>
      </c>
      <c r="AK68" s="5">
        <f>A_R[[#This Row],[10+]]-A_R[[#This Row],[11+]]</f>
        <v>0.11487000000000003</v>
      </c>
      <c r="AL68" s="5">
        <f>A_R[[#This Row],[11+]]-A_R[[#This Row],[12+]]</f>
        <v>0.10752</v>
      </c>
      <c r="AM68" s="5">
        <f>A_R[[#This Row],[12+]]-A_R[[#This Row],[13+]]</f>
        <v>8.9670000000000027E-2</v>
      </c>
      <c r="AN68" s="5">
        <f>A_R[[#This Row],[13+]]-A_R[[#This Row],[14+]]</f>
        <v>7.3999999999999982E-2</v>
      </c>
      <c r="AO68" s="5">
        <f>A_R[[#This Row],[14+]]-A_R[[#This Row],[15+]]</f>
        <v>5.4070000000000007E-2</v>
      </c>
      <c r="AP68" s="5">
        <f>A_R[[#This Row],[15+]]-A_R[[#This Row],[16+]]</f>
        <v>3.533E-2</v>
      </c>
      <c r="AQ68" s="5">
        <f>A_R[[#This Row],[16+]]-A_R[[#This Row],[17+]]</f>
        <v>2.2870000000000001E-2</v>
      </c>
      <c r="AR68" s="5">
        <f>A_R[[#This Row],[17+]]-A_R[[#This Row],[18+]]</f>
        <v>1.3040000000000001E-2</v>
      </c>
      <c r="AS68" s="5">
        <f>A_R[[#This Row],[18+]]-A_R[[#This Row],[19+]]</f>
        <v>6.6800000000000002E-3</v>
      </c>
      <c r="AT68" s="5">
        <f>A_R[[#This Row],[19+]]-A_R[[#This Row],[20+]]</f>
        <v>3.3900000000000002E-3</v>
      </c>
      <c r="AU68" s="5">
        <f>A_R[[#This Row],[20+]]-A_R[[#This Row],[21+]]</f>
        <v>1.5100000000000001E-3</v>
      </c>
      <c r="AV68" s="5">
        <f>A_R[[#This Row],[21+]]-A_R[[#This Row],[22+]]</f>
        <v>6.1000000000000008E-4</v>
      </c>
      <c r="AW68" s="5">
        <f>A_R[[#This Row],[22+]]-A_R[[#This Row],[23+]]</f>
        <v>2.4000000000000003E-4</v>
      </c>
      <c r="AX68" s="5">
        <f>A_R[[#This Row],[23+]]-A_R[[#This Row],[24+]]</f>
        <v>7.9999999999999993E-5</v>
      </c>
      <c r="AY68" s="5">
        <f>A_R[[#This Row],[24+]]-A_R[[#This Row],[25+]]</f>
        <v>4.0000000000000003E-5</v>
      </c>
      <c r="AZ68" s="5">
        <f>A_R[[#This Row],[25+]]-A_R[[#This Row],[26+]]</f>
        <v>0</v>
      </c>
      <c r="BA68" s="5">
        <f>A_R[[#This Row],[26+]]-A_R[[#This Row],[27+]]</f>
        <v>0</v>
      </c>
      <c r="BB68" s="5">
        <f>A_R[[#This Row],[27+]]-A_R[[#This Row],[28+]]</f>
        <v>0</v>
      </c>
    </row>
    <row r="69" spans="1:54" x14ac:dyDescent="0.25">
      <c r="A69" s="10">
        <v>22400794</v>
      </c>
      <c r="B69" t="s">
        <v>79</v>
      </c>
      <c r="C69" t="s">
        <v>164</v>
      </c>
      <c r="D69" s="11">
        <v>0.875</v>
      </c>
      <c r="E69" s="9" t="str">
        <f>HYPERLINK("https://www.nba.com/stats/player/201566/boxscores-traditional", "Russell Westbrook")</f>
        <v>Russell Westbrook</v>
      </c>
      <c r="F69">
        <v>10.199999999999999</v>
      </c>
      <c r="G69" s="4">
        <v>4.0199999999999996</v>
      </c>
      <c r="H69" s="3">
        <v>0.90146999999999999</v>
      </c>
      <c r="I69" s="3">
        <v>0.85082999999999998</v>
      </c>
      <c r="J69" s="3">
        <v>0.78813999999999995</v>
      </c>
      <c r="K69" s="3">
        <v>0.70884000000000003</v>
      </c>
      <c r="L69" s="3">
        <v>0.61790999999999996</v>
      </c>
      <c r="M69" s="3">
        <v>0.51993999999999996</v>
      </c>
      <c r="N69" s="3">
        <v>0.42074</v>
      </c>
      <c r="O69" s="3">
        <v>0.32635999999999998</v>
      </c>
      <c r="P69" s="3">
        <v>0.24196000000000001</v>
      </c>
      <c r="Q69" s="3">
        <v>0.17105999999999999</v>
      </c>
      <c r="R69" s="3">
        <v>0.11702</v>
      </c>
      <c r="S69" s="3">
        <v>7.4929999999999997E-2</v>
      </c>
      <c r="T69" s="3">
        <v>4.5510000000000002E-2</v>
      </c>
      <c r="U69" s="3">
        <v>2.6190000000000001E-2</v>
      </c>
      <c r="V69" s="3">
        <v>1.426E-2</v>
      </c>
      <c r="W69" s="3">
        <v>7.3400000000000002E-3</v>
      </c>
      <c r="X69" s="3">
        <v>3.5699999999999998E-3</v>
      </c>
      <c r="Y69" s="3">
        <v>1.64E-3</v>
      </c>
      <c r="Z69" s="3">
        <v>7.3999999999999999E-4</v>
      </c>
      <c r="AA69" s="3">
        <v>2.9999999999999997E-4</v>
      </c>
      <c r="AB69" s="3">
        <v>1.2E-4</v>
      </c>
      <c r="AC69" s="3">
        <v>4.0000000000000003E-5</v>
      </c>
      <c r="AD69" s="3">
        <v>0</v>
      </c>
      <c r="AE69" s="3">
        <v>0</v>
      </c>
      <c r="AF69" s="5">
        <f>A_R[[#This Row],[5+]]-A_R[[#This Row],[6+]]</f>
        <v>5.0640000000000018E-2</v>
      </c>
      <c r="AG69" s="5">
        <f>A_R[[#This Row],[6+]]-A_R[[#This Row],[7+]]</f>
        <v>6.2690000000000023E-2</v>
      </c>
      <c r="AH69" s="5">
        <f>A_R[[#This Row],[7+]]-A_R[[#This Row],[8+]]</f>
        <v>7.9299999999999926E-2</v>
      </c>
      <c r="AI69" s="5">
        <f>A_R[[#This Row],[8+]]-A_R[[#This Row],[9+]]</f>
        <v>9.0930000000000066E-2</v>
      </c>
      <c r="AJ69" s="5">
        <f>A_R[[#This Row],[9+]]-A_R[[#This Row],[10+]]</f>
        <v>9.7970000000000002E-2</v>
      </c>
      <c r="AK69" s="5">
        <f>A_R[[#This Row],[10+]]-A_R[[#This Row],[11+]]</f>
        <v>9.9199999999999955E-2</v>
      </c>
      <c r="AL69" s="5">
        <f>A_R[[#This Row],[11+]]-A_R[[#This Row],[12+]]</f>
        <v>9.4380000000000019E-2</v>
      </c>
      <c r="AM69" s="5">
        <f>A_R[[#This Row],[12+]]-A_R[[#This Row],[13+]]</f>
        <v>8.4399999999999975E-2</v>
      </c>
      <c r="AN69" s="5">
        <f>A_R[[#This Row],[13+]]-A_R[[#This Row],[14+]]</f>
        <v>7.0900000000000019E-2</v>
      </c>
      <c r="AO69" s="5">
        <f>A_R[[#This Row],[14+]]-A_R[[#This Row],[15+]]</f>
        <v>5.4039999999999991E-2</v>
      </c>
      <c r="AP69" s="5">
        <f>A_R[[#This Row],[15+]]-A_R[[#This Row],[16+]]</f>
        <v>4.2090000000000002E-2</v>
      </c>
      <c r="AQ69" s="5">
        <f>A_R[[#This Row],[16+]]-A_R[[#This Row],[17+]]</f>
        <v>2.9419999999999995E-2</v>
      </c>
      <c r="AR69" s="5">
        <f>A_R[[#This Row],[17+]]-A_R[[#This Row],[18+]]</f>
        <v>1.932E-2</v>
      </c>
      <c r="AS69" s="5">
        <f>A_R[[#This Row],[18+]]-A_R[[#This Row],[19+]]</f>
        <v>1.1930000000000001E-2</v>
      </c>
      <c r="AT69" s="5">
        <f>A_R[[#This Row],[19+]]-A_R[[#This Row],[20+]]</f>
        <v>6.9199999999999999E-3</v>
      </c>
      <c r="AU69" s="5">
        <f>A_R[[#This Row],[20+]]-A_R[[#This Row],[21+]]</f>
        <v>3.7700000000000003E-3</v>
      </c>
      <c r="AV69" s="5">
        <f>A_R[[#This Row],[21+]]-A_R[[#This Row],[22+]]</f>
        <v>1.9299999999999999E-3</v>
      </c>
      <c r="AW69" s="5">
        <f>A_R[[#This Row],[22+]]-A_R[[#This Row],[23+]]</f>
        <v>8.9999999999999998E-4</v>
      </c>
      <c r="AX69" s="5">
        <f>A_R[[#This Row],[23+]]-A_R[[#This Row],[24+]]</f>
        <v>4.4000000000000002E-4</v>
      </c>
      <c r="AY69" s="5">
        <f>A_R[[#This Row],[24+]]-A_R[[#This Row],[25+]]</f>
        <v>1.7999999999999998E-4</v>
      </c>
      <c r="AZ69" s="5">
        <f>A_R[[#This Row],[25+]]-A_R[[#This Row],[26+]]</f>
        <v>7.9999999999999993E-5</v>
      </c>
      <c r="BA69" s="5">
        <f>A_R[[#This Row],[26+]]-A_R[[#This Row],[27+]]</f>
        <v>4.0000000000000003E-5</v>
      </c>
      <c r="BB69" s="5">
        <f>A_R[[#This Row],[27+]]-A_R[[#This Row],[28+]]</f>
        <v>0</v>
      </c>
    </row>
    <row r="70" spans="1:54" hidden="1" x14ac:dyDescent="0.25">
      <c r="A70" s="10">
        <v>22400795</v>
      </c>
      <c r="B70" t="s">
        <v>155</v>
      </c>
      <c r="C70" t="s">
        <v>270</v>
      </c>
      <c r="D70" s="11">
        <v>0.89583333333333337</v>
      </c>
      <c r="E70" s="9" t="str">
        <f>HYPERLINK("https://www.nba.com/stats/player/1641705/boxscores-traditional", "Victor Wembanyama")</f>
        <v>Victor Wembanyama</v>
      </c>
      <c r="F70">
        <v>15.4</v>
      </c>
      <c r="G70" s="4">
        <v>2.2450000000000001</v>
      </c>
      <c r="H70" s="3">
        <v>1</v>
      </c>
      <c r="I70" s="3">
        <v>1</v>
      </c>
      <c r="J70" s="3">
        <v>0.99990999999999997</v>
      </c>
      <c r="K70" s="3">
        <v>0.99951999999999996</v>
      </c>
      <c r="L70" s="3">
        <v>0.99780999999999997</v>
      </c>
      <c r="M70" s="3">
        <v>0.99202000000000001</v>
      </c>
      <c r="N70" s="3">
        <v>0.97499999999999998</v>
      </c>
      <c r="O70" s="3">
        <v>0.93447999999999998</v>
      </c>
      <c r="P70" s="3">
        <v>0.85768999999999995</v>
      </c>
      <c r="Q70" s="3">
        <v>0.73236999999999997</v>
      </c>
      <c r="R70" s="3">
        <v>0.57142000000000004</v>
      </c>
      <c r="S70" s="3">
        <v>0.39357999999999999</v>
      </c>
      <c r="T70" s="3">
        <v>0.23885000000000001</v>
      </c>
      <c r="U70" s="3">
        <v>0.12302</v>
      </c>
      <c r="V70" s="3">
        <v>5.4800000000000001E-2</v>
      </c>
      <c r="W70" s="3">
        <v>2.018E-2</v>
      </c>
      <c r="X70" s="3">
        <v>6.3899999999999998E-3</v>
      </c>
      <c r="Y70" s="3">
        <v>1.64E-3</v>
      </c>
      <c r="Z70" s="3">
        <v>3.5E-4</v>
      </c>
      <c r="AA70" s="3">
        <v>6.0000000000000002E-5</v>
      </c>
      <c r="AB70" s="3">
        <v>0</v>
      </c>
      <c r="AC70" s="3">
        <v>0</v>
      </c>
      <c r="AD70" s="3">
        <v>0</v>
      </c>
      <c r="AE70" s="3">
        <v>0</v>
      </c>
      <c r="AF70" s="5">
        <f>A_R[[#This Row],[5+]]-A_R[[#This Row],[6+]]</f>
        <v>0</v>
      </c>
      <c r="AG70" s="5">
        <f>A_R[[#This Row],[6+]]-A_R[[#This Row],[7+]]</f>
        <v>9.0000000000034497E-5</v>
      </c>
      <c r="AH70" s="5">
        <f>A_R[[#This Row],[7+]]-A_R[[#This Row],[8+]]</f>
        <v>3.9000000000000146E-4</v>
      </c>
      <c r="AI70" s="5">
        <f>A_R[[#This Row],[8+]]-A_R[[#This Row],[9+]]</f>
        <v>1.7099999999999893E-3</v>
      </c>
      <c r="AJ70" s="5">
        <f>A_R[[#This Row],[9+]]-A_R[[#This Row],[10+]]</f>
        <v>5.7899999999999618E-3</v>
      </c>
      <c r="AK70" s="5">
        <f>A_R[[#This Row],[10+]]-A_R[[#This Row],[11+]]</f>
        <v>1.7020000000000035E-2</v>
      </c>
      <c r="AL70" s="5">
        <f>A_R[[#This Row],[11+]]-A_R[[#This Row],[12+]]</f>
        <v>4.052E-2</v>
      </c>
      <c r="AM70" s="5">
        <f>A_R[[#This Row],[12+]]-A_R[[#This Row],[13+]]</f>
        <v>7.6790000000000025E-2</v>
      </c>
      <c r="AN70" s="5">
        <f>A_R[[#This Row],[13+]]-A_R[[#This Row],[14+]]</f>
        <v>0.12531999999999999</v>
      </c>
      <c r="AO70" s="5">
        <f>A_R[[#This Row],[14+]]-A_R[[#This Row],[15+]]</f>
        <v>0.16094999999999993</v>
      </c>
      <c r="AP70" s="5">
        <f>A_R[[#This Row],[15+]]-A_R[[#This Row],[16+]]</f>
        <v>0.17784000000000005</v>
      </c>
      <c r="AQ70" s="5">
        <f>A_R[[#This Row],[16+]]-A_R[[#This Row],[17+]]</f>
        <v>0.15472999999999998</v>
      </c>
      <c r="AR70" s="5">
        <f>A_R[[#This Row],[17+]]-A_R[[#This Row],[18+]]</f>
        <v>0.11583</v>
      </c>
      <c r="AS70" s="5">
        <f>A_R[[#This Row],[18+]]-A_R[[#This Row],[19+]]</f>
        <v>6.8220000000000003E-2</v>
      </c>
      <c r="AT70" s="5">
        <f>A_R[[#This Row],[19+]]-A_R[[#This Row],[20+]]</f>
        <v>3.4619999999999998E-2</v>
      </c>
      <c r="AU70" s="5">
        <f>A_R[[#This Row],[20+]]-A_R[[#This Row],[21+]]</f>
        <v>1.379E-2</v>
      </c>
      <c r="AV70" s="5">
        <f>A_R[[#This Row],[21+]]-A_R[[#This Row],[22+]]</f>
        <v>4.7499999999999999E-3</v>
      </c>
      <c r="AW70" s="5">
        <f>A_R[[#This Row],[22+]]-A_R[[#This Row],[23+]]</f>
        <v>1.2899999999999999E-3</v>
      </c>
      <c r="AX70" s="5">
        <f>A_R[[#This Row],[23+]]-A_R[[#This Row],[24+]]</f>
        <v>2.9E-4</v>
      </c>
      <c r="AY70" s="5">
        <f>A_R[[#This Row],[24+]]-A_R[[#This Row],[25+]]</f>
        <v>6.0000000000000002E-5</v>
      </c>
      <c r="AZ70" s="5">
        <f>A_R[[#This Row],[25+]]-A_R[[#This Row],[26+]]</f>
        <v>0</v>
      </c>
      <c r="BA70" s="5">
        <f>A_R[[#This Row],[26+]]-A_R[[#This Row],[27+]]</f>
        <v>0</v>
      </c>
      <c r="BB70" s="5">
        <f>A_R[[#This Row],[27+]]-A_R[[#This Row],[28+]]</f>
        <v>0</v>
      </c>
    </row>
    <row r="71" spans="1:54" hidden="1" x14ac:dyDescent="0.25">
      <c r="A71" s="10">
        <v>22400795</v>
      </c>
      <c r="B71" t="s">
        <v>155</v>
      </c>
      <c r="C71" t="s">
        <v>270</v>
      </c>
      <c r="D71" s="11">
        <v>0.89583333333333337</v>
      </c>
      <c r="E71" s="9" t="str">
        <f>HYPERLINK("https://www.nba.com/stats/player/101108/boxscores-traditional", "Chris Paul")</f>
        <v>Chris Paul</v>
      </c>
      <c r="F71">
        <v>10.4</v>
      </c>
      <c r="G71" s="4">
        <v>2.7279999999999998</v>
      </c>
      <c r="H71" s="3">
        <v>0.97614999999999996</v>
      </c>
      <c r="I71" s="3">
        <v>0.94630000000000003</v>
      </c>
      <c r="J71" s="3">
        <v>0.89434999999999998</v>
      </c>
      <c r="K71" s="3">
        <v>0.81057000000000001</v>
      </c>
      <c r="L71" s="3">
        <v>0.69496999999999998</v>
      </c>
      <c r="M71" s="3">
        <v>0.55962000000000001</v>
      </c>
      <c r="N71" s="3">
        <v>0.41293999999999997</v>
      </c>
      <c r="O71" s="3">
        <v>0.27760000000000001</v>
      </c>
      <c r="P71" s="3">
        <v>0.17105999999999999</v>
      </c>
      <c r="Q71" s="3">
        <v>9.3420000000000003E-2</v>
      </c>
      <c r="R71" s="3">
        <v>4.5510000000000002E-2</v>
      </c>
      <c r="S71" s="3">
        <v>2.018E-2</v>
      </c>
      <c r="T71" s="3">
        <v>7.7600000000000004E-3</v>
      </c>
      <c r="U71" s="3">
        <v>2.64E-3</v>
      </c>
      <c r="V71" s="3">
        <v>8.1999999999999998E-4</v>
      </c>
      <c r="W71" s="3">
        <v>2.2000000000000001E-4</v>
      </c>
      <c r="X71" s="3">
        <v>5.0000000000000002E-5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5">
        <f>A_R[[#This Row],[5+]]-A_R[[#This Row],[6+]]</f>
        <v>2.9849999999999932E-2</v>
      </c>
      <c r="AG71" s="5">
        <f>A_R[[#This Row],[6+]]-A_R[[#This Row],[7+]]</f>
        <v>5.1950000000000052E-2</v>
      </c>
      <c r="AH71" s="5">
        <f>A_R[[#This Row],[7+]]-A_R[[#This Row],[8+]]</f>
        <v>8.3779999999999966E-2</v>
      </c>
      <c r="AI71" s="5">
        <f>A_R[[#This Row],[8+]]-A_R[[#This Row],[9+]]</f>
        <v>0.11560000000000004</v>
      </c>
      <c r="AJ71" s="5">
        <f>A_R[[#This Row],[9+]]-A_R[[#This Row],[10+]]</f>
        <v>0.13534999999999997</v>
      </c>
      <c r="AK71" s="5">
        <f>A_R[[#This Row],[10+]]-A_R[[#This Row],[11+]]</f>
        <v>0.14668000000000003</v>
      </c>
      <c r="AL71" s="5">
        <f>A_R[[#This Row],[11+]]-A_R[[#This Row],[12+]]</f>
        <v>0.13533999999999996</v>
      </c>
      <c r="AM71" s="5">
        <f>A_R[[#This Row],[12+]]-A_R[[#This Row],[13+]]</f>
        <v>0.10654000000000002</v>
      </c>
      <c r="AN71" s="5">
        <f>A_R[[#This Row],[13+]]-A_R[[#This Row],[14+]]</f>
        <v>7.7639999999999987E-2</v>
      </c>
      <c r="AO71" s="5">
        <f>A_R[[#This Row],[14+]]-A_R[[#This Row],[15+]]</f>
        <v>4.7910000000000001E-2</v>
      </c>
      <c r="AP71" s="5">
        <f>A_R[[#This Row],[15+]]-A_R[[#This Row],[16+]]</f>
        <v>2.5330000000000002E-2</v>
      </c>
      <c r="AQ71" s="5">
        <f>A_R[[#This Row],[16+]]-A_R[[#This Row],[17+]]</f>
        <v>1.242E-2</v>
      </c>
      <c r="AR71" s="5">
        <f>A_R[[#This Row],[17+]]-A_R[[#This Row],[18+]]</f>
        <v>5.1200000000000004E-3</v>
      </c>
      <c r="AS71" s="5">
        <f>A_R[[#This Row],[18+]]-A_R[[#This Row],[19+]]</f>
        <v>1.82E-3</v>
      </c>
      <c r="AT71" s="5">
        <f>A_R[[#This Row],[19+]]-A_R[[#This Row],[20+]]</f>
        <v>5.9999999999999995E-4</v>
      </c>
      <c r="AU71" s="5">
        <f>A_R[[#This Row],[20+]]-A_R[[#This Row],[21+]]</f>
        <v>1.7000000000000001E-4</v>
      </c>
      <c r="AV71" s="5">
        <f>A_R[[#This Row],[21+]]-A_R[[#This Row],[22+]]</f>
        <v>5.0000000000000002E-5</v>
      </c>
      <c r="AW71" s="5">
        <f>A_R[[#This Row],[22+]]-A_R[[#This Row],[23+]]</f>
        <v>0</v>
      </c>
      <c r="AX71" s="5">
        <f>A_R[[#This Row],[23+]]-A_R[[#This Row],[24+]]</f>
        <v>0</v>
      </c>
      <c r="AY71" s="5">
        <f>A_R[[#This Row],[24+]]-A_R[[#This Row],[25+]]</f>
        <v>0</v>
      </c>
      <c r="AZ71" s="5">
        <f>A_R[[#This Row],[25+]]-A_R[[#This Row],[26+]]</f>
        <v>0</v>
      </c>
      <c r="BA71" s="5">
        <f>A_R[[#This Row],[26+]]-A_R[[#This Row],[27+]]</f>
        <v>0</v>
      </c>
      <c r="BB71" s="5">
        <f>A_R[[#This Row],[27+]]-A_R[[#This Row],[28+]]</f>
        <v>0</v>
      </c>
    </row>
    <row r="72" spans="1:54" hidden="1" x14ac:dyDescent="0.25">
      <c r="A72" s="10">
        <v>22400795</v>
      </c>
      <c r="B72" t="s">
        <v>155</v>
      </c>
      <c r="C72" t="s">
        <v>270</v>
      </c>
      <c r="D72" s="11">
        <v>0.89583333333333337</v>
      </c>
      <c r="E72" s="9" t="str">
        <f>HYPERLINK("https://www.nba.com/stats/player/1628368/boxscores-traditional", "De'Aaron Fox")</f>
        <v>De'Aaron Fox</v>
      </c>
      <c r="F72">
        <v>11.2</v>
      </c>
      <c r="G72" s="4">
        <v>3.7090000000000001</v>
      </c>
      <c r="H72" s="3">
        <v>0.95254000000000005</v>
      </c>
      <c r="I72" s="3">
        <v>0.91923999999999995</v>
      </c>
      <c r="J72" s="3">
        <v>0.87075999999999998</v>
      </c>
      <c r="K72" s="3">
        <v>0.80510999999999999</v>
      </c>
      <c r="L72" s="3">
        <v>0.72240000000000004</v>
      </c>
      <c r="M72" s="3">
        <v>0.62551999999999996</v>
      </c>
      <c r="N72" s="3">
        <v>0.51993999999999996</v>
      </c>
      <c r="O72" s="3">
        <v>0.41293999999999997</v>
      </c>
      <c r="P72" s="3">
        <v>0.31207000000000001</v>
      </c>
      <c r="Q72" s="3">
        <v>0.22663</v>
      </c>
      <c r="R72" s="3">
        <v>0.15386</v>
      </c>
      <c r="S72" s="3">
        <v>9.8530000000000006E-2</v>
      </c>
      <c r="T72" s="3">
        <v>5.9380000000000002E-2</v>
      </c>
      <c r="U72" s="3">
        <v>3.3619999999999997E-2</v>
      </c>
      <c r="V72" s="3">
        <v>1.7860000000000001E-2</v>
      </c>
      <c r="W72" s="3">
        <v>8.8900000000000003E-3</v>
      </c>
      <c r="X72" s="3">
        <v>4.15E-3</v>
      </c>
      <c r="Y72" s="3">
        <v>1.81E-3</v>
      </c>
      <c r="Z72" s="3">
        <v>7.3999999999999999E-4</v>
      </c>
      <c r="AA72" s="3">
        <v>2.7999999999999998E-4</v>
      </c>
      <c r="AB72" s="3">
        <v>1E-4</v>
      </c>
      <c r="AC72" s="3">
        <v>3.0000000000000001E-5</v>
      </c>
      <c r="AD72" s="3">
        <v>0</v>
      </c>
      <c r="AE72" s="3">
        <v>0</v>
      </c>
      <c r="AF72" s="5">
        <f>A_R[[#This Row],[5+]]-A_R[[#This Row],[6+]]</f>
        <v>3.3300000000000107E-2</v>
      </c>
      <c r="AG72" s="5">
        <f>A_R[[#This Row],[6+]]-A_R[[#This Row],[7+]]</f>
        <v>4.8479999999999968E-2</v>
      </c>
      <c r="AH72" s="5">
        <f>A_R[[#This Row],[7+]]-A_R[[#This Row],[8+]]</f>
        <v>6.5649999999999986E-2</v>
      </c>
      <c r="AI72" s="5">
        <f>A_R[[#This Row],[8+]]-A_R[[#This Row],[9+]]</f>
        <v>8.270999999999995E-2</v>
      </c>
      <c r="AJ72" s="5">
        <f>A_R[[#This Row],[9+]]-A_R[[#This Row],[10+]]</f>
        <v>9.6880000000000077E-2</v>
      </c>
      <c r="AK72" s="5">
        <f>A_R[[#This Row],[10+]]-A_R[[#This Row],[11+]]</f>
        <v>0.10558000000000001</v>
      </c>
      <c r="AL72" s="5">
        <f>A_R[[#This Row],[11+]]-A_R[[#This Row],[12+]]</f>
        <v>0.10699999999999998</v>
      </c>
      <c r="AM72" s="5">
        <f>A_R[[#This Row],[12+]]-A_R[[#This Row],[13+]]</f>
        <v>0.10086999999999996</v>
      </c>
      <c r="AN72" s="5">
        <f>A_R[[#This Row],[13+]]-A_R[[#This Row],[14+]]</f>
        <v>8.5440000000000016E-2</v>
      </c>
      <c r="AO72" s="5">
        <f>A_R[[#This Row],[14+]]-A_R[[#This Row],[15+]]</f>
        <v>7.2770000000000001E-2</v>
      </c>
      <c r="AP72" s="5">
        <f>A_R[[#This Row],[15+]]-A_R[[#This Row],[16+]]</f>
        <v>5.532999999999999E-2</v>
      </c>
      <c r="AQ72" s="5">
        <f>A_R[[#This Row],[16+]]-A_R[[#This Row],[17+]]</f>
        <v>3.9150000000000004E-2</v>
      </c>
      <c r="AR72" s="5">
        <f>A_R[[#This Row],[17+]]-A_R[[#This Row],[18+]]</f>
        <v>2.5760000000000005E-2</v>
      </c>
      <c r="AS72" s="5">
        <f>A_R[[#This Row],[18+]]-A_R[[#This Row],[19+]]</f>
        <v>1.5759999999999996E-2</v>
      </c>
      <c r="AT72" s="5">
        <f>A_R[[#This Row],[19+]]-A_R[[#This Row],[20+]]</f>
        <v>8.9700000000000005E-3</v>
      </c>
      <c r="AU72" s="5">
        <f>A_R[[#This Row],[20+]]-A_R[[#This Row],[21+]]</f>
        <v>4.7400000000000003E-3</v>
      </c>
      <c r="AV72" s="5">
        <f>A_R[[#This Row],[21+]]-A_R[[#This Row],[22+]]</f>
        <v>2.3400000000000001E-3</v>
      </c>
      <c r="AW72" s="5">
        <f>A_R[[#This Row],[22+]]-A_R[[#This Row],[23+]]</f>
        <v>1.07E-3</v>
      </c>
      <c r="AX72" s="5">
        <f>A_R[[#This Row],[23+]]-A_R[[#This Row],[24+]]</f>
        <v>4.6000000000000001E-4</v>
      </c>
      <c r="AY72" s="5">
        <f>A_R[[#This Row],[24+]]-A_R[[#This Row],[25+]]</f>
        <v>1.7999999999999998E-4</v>
      </c>
      <c r="AZ72" s="5">
        <f>A_R[[#This Row],[25+]]-A_R[[#This Row],[26+]]</f>
        <v>7.0000000000000007E-5</v>
      </c>
      <c r="BA72" s="5">
        <f>A_R[[#This Row],[26+]]-A_R[[#This Row],[27+]]</f>
        <v>3.0000000000000001E-5</v>
      </c>
      <c r="BB72" s="5">
        <f>A_R[[#This Row],[27+]]-A_R[[#This Row],[28+]]</f>
        <v>0</v>
      </c>
    </row>
    <row r="73" spans="1:54" hidden="1" x14ac:dyDescent="0.25">
      <c r="A73" s="10">
        <v>22400795</v>
      </c>
      <c r="B73" t="s">
        <v>155</v>
      </c>
      <c r="C73" t="s">
        <v>270</v>
      </c>
      <c r="D73" s="11">
        <v>0.89583333333333337</v>
      </c>
      <c r="E73" s="9" t="str">
        <f>HYPERLINK("https://www.nba.com/stats/player/1631110/boxscores-traditional", "Jeremy Sochan")</f>
        <v>Jeremy Sochan</v>
      </c>
      <c r="F73">
        <v>8.8000000000000007</v>
      </c>
      <c r="G73" s="4">
        <v>3.3109999999999999</v>
      </c>
      <c r="H73" s="3">
        <v>0.87492999999999999</v>
      </c>
      <c r="I73" s="3">
        <v>0.80234000000000005</v>
      </c>
      <c r="J73" s="3">
        <v>0.70540000000000003</v>
      </c>
      <c r="K73" s="3">
        <v>0.59482999999999997</v>
      </c>
      <c r="L73" s="3">
        <v>0.47608</v>
      </c>
      <c r="M73" s="3">
        <v>0.35942000000000002</v>
      </c>
      <c r="N73" s="3">
        <v>0.25463000000000002</v>
      </c>
      <c r="O73" s="3">
        <v>0.16602</v>
      </c>
      <c r="P73" s="3">
        <v>0.10204000000000001</v>
      </c>
      <c r="Q73" s="3">
        <v>5.8209999999999998E-2</v>
      </c>
      <c r="R73" s="3">
        <v>3.074E-2</v>
      </c>
      <c r="S73" s="3">
        <v>1.4999999999999999E-2</v>
      </c>
      <c r="T73" s="3">
        <v>6.5700000000000003E-3</v>
      </c>
      <c r="U73" s="3">
        <v>2.7200000000000002E-3</v>
      </c>
      <c r="V73" s="3">
        <v>1.0399999999999999E-3</v>
      </c>
      <c r="W73" s="3">
        <v>3.6000000000000002E-4</v>
      </c>
      <c r="X73" s="3">
        <v>1.2E-4</v>
      </c>
      <c r="Y73" s="3">
        <v>3.0000000000000001E-5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5">
        <f>A_R[[#This Row],[5+]]-A_R[[#This Row],[6+]]</f>
        <v>7.2589999999999932E-2</v>
      </c>
      <c r="AG73" s="5">
        <f>A_R[[#This Row],[6+]]-A_R[[#This Row],[7+]]</f>
        <v>9.6940000000000026E-2</v>
      </c>
      <c r="AH73" s="5">
        <f>A_R[[#This Row],[7+]]-A_R[[#This Row],[8+]]</f>
        <v>0.11057000000000006</v>
      </c>
      <c r="AI73" s="5">
        <f>A_R[[#This Row],[8+]]-A_R[[#This Row],[9+]]</f>
        <v>0.11874999999999997</v>
      </c>
      <c r="AJ73" s="5">
        <f>A_R[[#This Row],[9+]]-A_R[[#This Row],[10+]]</f>
        <v>0.11665999999999999</v>
      </c>
      <c r="AK73" s="5">
        <f>A_R[[#This Row],[10+]]-A_R[[#This Row],[11+]]</f>
        <v>0.10478999999999999</v>
      </c>
      <c r="AL73" s="5">
        <f>A_R[[#This Row],[11+]]-A_R[[#This Row],[12+]]</f>
        <v>8.8610000000000022E-2</v>
      </c>
      <c r="AM73" s="5">
        <f>A_R[[#This Row],[12+]]-A_R[[#This Row],[13+]]</f>
        <v>6.3979999999999995E-2</v>
      </c>
      <c r="AN73" s="5">
        <f>A_R[[#This Row],[13+]]-A_R[[#This Row],[14+]]</f>
        <v>4.3830000000000008E-2</v>
      </c>
      <c r="AO73" s="5">
        <f>A_R[[#This Row],[14+]]-A_R[[#This Row],[15+]]</f>
        <v>2.7469999999999998E-2</v>
      </c>
      <c r="AP73" s="5">
        <f>A_R[[#This Row],[15+]]-A_R[[#This Row],[16+]]</f>
        <v>1.5740000000000001E-2</v>
      </c>
      <c r="AQ73" s="5">
        <f>A_R[[#This Row],[16+]]-A_R[[#This Row],[17+]]</f>
        <v>8.43E-3</v>
      </c>
      <c r="AR73" s="5">
        <f>A_R[[#This Row],[17+]]-A_R[[#This Row],[18+]]</f>
        <v>3.8500000000000001E-3</v>
      </c>
      <c r="AS73" s="5">
        <f>A_R[[#This Row],[18+]]-A_R[[#This Row],[19+]]</f>
        <v>1.6800000000000003E-3</v>
      </c>
      <c r="AT73" s="5">
        <f>A_R[[#This Row],[19+]]-A_R[[#This Row],[20+]]</f>
        <v>6.7999999999999983E-4</v>
      </c>
      <c r="AU73" s="5">
        <f>A_R[[#This Row],[20+]]-A_R[[#This Row],[21+]]</f>
        <v>2.4000000000000003E-4</v>
      </c>
      <c r="AV73" s="5">
        <f>A_R[[#This Row],[21+]]-A_R[[#This Row],[22+]]</f>
        <v>9.0000000000000006E-5</v>
      </c>
      <c r="AW73" s="5">
        <f>A_R[[#This Row],[22+]]-A_R[[#This Row],[23+]]</f>
        <v>3.0000000000000001E-5</v>
      </c>
      <c r="AX73" s="5">
        <f>A_R[[#This Row],[23+]]-A_R[[#This Row],[24+]]</f>
        <v>0</v>
      </c>
      <c r="AY73" s="5">
        <f>A_R[[#This Row],[24+]]-A_R[[#This Row],[25+]]</f>
        <v>0</v>
      </c>
      <c r="AZ73" s="5">
        <f>A_R[[#This Row],[25+]]-A_R[[#This Row],[26+]]</f>
        <v>0</v>
      </c>
      <c r="BA73" s="5">
        <f>A_R[[#This Row],[26+]]-A_R[[#This Row],[27+]]</f>
        <v>0</v>
      </c>
      <c r="BB73" s="5">
        <f>A_R[[#This Row],[27+]]-A_R[[#This Row],[28+]]</f>
        <v>0</v>
      </c>
    </row>
    <row r="74" spans="1:54" hidden="1" x14ac:dyDescent="0.25">
      <c r="A74" s="10">
        <v>22400795</v>
      </c>
      <c r="B74" t="s">
        <v>270</v>
      </c>
      <c r="C74" t="s">
        <v>155</v>
      </c>
      <c r="D74" s="11">
        <v>0.89583333333333337</v>
      </c>
      <c r="E74" s="9" t="str">
        <f>HYPERLINK("https://www.nba.com/stats/player/1626145/boxscores-traditional", "Tyus Jones")</f>
        <v>Tyus Jones</v>
      </c>
      <c r="F74">
        <v>10.199999999999999</v>
      </c>
      <c r="G74" s="4">
        <v>3.6550000000000002</v>
      </c>
      <c r="H74" s="3">
        <v>0.92220000000000002</v>
      </c>
      <c r="I74" s="3">
        <v>0.87492999999999999</v>
      </c>
      <c r="J74" s="3">
        <v>0.81057000000000001</v>
      </c>
      <c r="K74" s="3">
        <v>0.72575000000000001</v>
      </c>
      <c r="L74" s="3">
        <v>0.62929999999999997</v>
      </c>
      <c r="M74" s="3">
        <v>0.51993999999999996</v>
      </c>
      <c r="N74" s="3">
        <v>0.41293999999999997</v>
      </c>
      <c r="O74" s="3">
        <v>0.31207000000000001</v>
      </c>
      <c r="P74" s="3">
        <v>0.22065000000000001</v>
      </c>
      <c r="Q74" s="3">
        <v>0.14917</v>
      </c>
      <c r="R74" s="3">
        <v>9.5100000000000004E-2</v>
      </c>
      <c r="S74" s="3">
        <v>5.5919999999999997E-2</v>
      </c>
      <c r="T74" s="3">
        <v>3.1440000000000003E-2</v>
      </c>
      <c r="U74" s="3">
        <v>1.6590000000000001E-2</v>
      </c>
      <c r="V74" s="3">
        <v>7.9799999999999992E-3</v>
      </c>
      <c r="W74" s="3">
        <v>3.6800000000000001E-3</v>
      </c>
      <c r="X74" s="3">
        <v>1.5900000000000001E-3</v>
      </c>
      <c r="Y74" s="3">
        <v>6.2E-4</v>
      </c>
      <c r="Z74" s="3">
        <v>2.3000000000000001E-4</v>
      </c>
      <c r="AA74" s="3">
        <v>8.0000000000000007E-5</v>
      </c>
      <c r="AB74" s="3">
        <v>0</v>
      </c>
      <c r="AC74" s="3">
        <v>0</v>
      </c>
      <c r="AD74" s="3">
        <v>0</v>
      </c>
      <c r="AE74" s="3">
        <v>0</v>
      </c>
      <c r="AF74" s="5">
        <f>A_R[[#This Row],[5+]]-A_R[[#This Row],[6+]]</f>
        <v>4.7270000000000034E-2</v>
      </c>
      <c r="AG74" s="5">
        <f>A_R[[#This Row],[6+]]-A_R[[#This Row],[7+]]</f>
        <v>6.4359999999999973E-2</v>
      </c>
      <c r="AH74" s="5">
        <f>A_R[[#This Row],[7+]]-A_R[[#This Row],[8+]]</f>
        <v>8.4820000000000007E-2</v>
      </c>
      <c r="AI74" s="5">
        <f>A_R[[#This Row],[8+]]-A_R[[#This Row],[9+]]</f>
        <v>9.6450000000000036E-2</v>
      </c>
      <c r="AJ74" s="5">
        <f>A_R[[#This Row],[9+]]-A_R[[#This Row],[10+]]</f>
        <v>0.10936000000000001</v>
      </c>
      <c r="AK74" s="5">
        <f>A_R[[#This Row],[10+]]-A_R[[#This Row],[11+]]</f>
        <v>0.10699999999999998</v>
      </c>
      <c r="AL74" s="5">
        <f>A_R[[#This Row],[11+]]-A_R[[#This Row],[12+]]</f>
        <v>0.10086999999999996</v>
      </c>
      <c r="AM74" s="5">
        <f>A_R[[#This Row],[12+]]-A_R[[#This Row],[13+]]</f>
        <v>9.1420000000000001E-2</v>
      </c>
      <c r="AN74" s="5">
        <f>A_R[[#This Row],[13+]]-A_R[[#This Row],[14+]]</f>
        <v>7.1480000000000016E-2</v>
      </c>
      <c r="AO74" s="5">
        <f>A_R[[#This Row],[14+]]-A_R[[#This Row],[15+]]</f>
        <v>5.4069999999999993E-2</v>
      </c>
      <c r="AP74" s="5">
        <f>A_R[[#This Row],[15+]]-A_R[[#This Row],[16+]]</f>
        <v>3.9180000000000006E-2</v>
      </c>
      <c r="AQ74" s="5">
        <f>A_R[[#This Row],[16+]]-A_R[[#This Row],[17+]]</f>
        <v>2.4479999999999995E-2</v>
      </c>
      <c r="AR74" s="5">
        <f>A_R[[#This Row],[17+]]-A_R[[#This Row],[18+]]</f>
        <v>1.4850000000000002E-2</v>
      </c>
      <c r="AS74" s="5">
        <f>A_R[[#This Row],[18+]]-A_R[[#This Row],[19+]]</f>
        <v>8.6100000000000013E-3</v>
      </c>
      <c r="AT74" s="5">
        <f>A_R[[#This Row],[19+]]-A_R[[#This Row],[20+]]</f>
        <v>4.2999999999999991E-3</v>
      </c>
      <c r="AU74" s="5">
        <f>A_R[[#This Row],[20+]]-A_R[[#This Row],[21+]]</f>
        <v>2.0899999999999998E-3</v>
      </c>
      <c r="AV74" s="5">
        <f>A_R[[#This Row],[21+]]-A_R[[#This Row],[22+]]</f>
        <v>9.7000000000000005E-4</v>
      </c>
      <c r="AW74" s="5">
        <f>A_R[[#This Row],[22+]]-A_R[[#This Row],[23+]]</f>
        <v>3.8999999999999999E-4</v>
      </c>
      <c r="AX74" s="5">
        <f>A_R[[#This Row],[23+]]-A_R[[#This Row],[24+]]</f>
        <v>1.5000000000000001E-4</v>
      </c>
      <c r="AY74" s="5">
        <f>A_R[[#This Row],[24+]]-A_R[[#This Row],[25+]]</f>
        <v>8.0000000000000007E-5</v>
      </c>
      <c r="AZ74" s="5">
        <f>A_R[[#This Row],[25+]]-A_R[[#This Row],[26+]]</f>
        <v>0</v>
      </c>
      <c r="BA74" s="5">
        <f>A_R[[#This Row],[26+]]-A_R[[#This Row],[27+]]</f>
        <v>0</v>
      </c>
      <c r="BB74" s="5">
        <f>A_R[[#This Row],[27+]]-A_R[[#This Row],[28+]]</f>
        <v>0</v>
      </c>
    </row>
    <row r="75" spans="1:54" hidden="1" x14ac:dyDescent="0.25">
      <c r="A75" s="10">
        <v>22400795</v>
      </c>
      <c r="B75" t="s">
        <v>270</v>
      </c>
      <c r="C75" t="s">
        <v>155</v>
      </c>
      <c r="D75" s="11">
        <v>0.89583333333333337</v>
      </c>
      <c r="E75" s="9" t="str">
        <f>HYPERLINK("https://www.nba.com/stats/player/1626164/boxscores-traditional", "Devin Booker")</f>
        <v>Devin Booker</v>
      </c>
      <c r="F75">
        <v>10</v>
      </c>
      <c r="G75" s="4">
        <v>4.0990000000000002</v>
      </c>
      <c r="H75" s="3">
        <v>0.88876999999999995</v>
      </c>
      <c r="I75" s="3">
        <v>0.83645999999999998</v>
      </c>
      <c r="J75" s="3">
        <v>0.76729999999999998</v>
      </c>
      <c r="K75" s="3">
        <v>0.68793000000000004</v>
      </c>
      <c r="L75" s="3">
        <v>0.59482999999999997</v>
      </c>
      <c r="M75" s="3">
        <v>0.5</v>
      </c>
      <c r="N75" s="3">
        <v>0.40516999999999997</v>
      </c>
      <c r="O75" s="3">
        <v>0.31207000000000001</v>
      </c>
      <c r="P75" s="3">
        <v>0.23269999999999999</v>
      </c>
      <c r="Q75" s="3">
        <v>0.16353999999999999</v>
      </c>
      <c r="R75" s="3">
        <v>0.11123</v>
      </c>
      <c r="S75" s="3">
        <v>7.2150000000000006E-2</v>
      </c>
      <c r="T75" s="3">
        <v>4.3630000000000002E-2</v>
      </c>
      <c r="U75" s="3">
        <v>2.5590000000000002E-2</v>
      </c>
      <c r="V75" s="3">
        <v>1.3899999999999999E-2</v>
      </c>
      <c r="W75" s="3">
        <v>7.3400000000000002E-3</v>
      </c>
      <c r="X75" s="3">
        <v>3.6800000000000001E-3</v>
      </c>
      <c r="Y75" s="3">
        <v>1.6900000000000001E-3</v>
      </c>
      <c r="Z75" s="3">
        <v>7.6000000000000004E-4</v>
      </c>
      <c r="AA75" s="3">
        <v>3.1E-4</v>
      </c>
      <c r="AB75" s="3">
        <v>1.2999999999999999E-4</v>
      </c>
      <c r="AC75" s="3">
        <v>5.0000000000000002E-5</v>
      </c>
      <c r="AD75" s="3">
        <v>0</v>
      </c>
      <c r="AE75" s="3">
        <v>0</v>
      </c>
      <c r="AF75" s="5">
        <f>A_R[[#This Row],[5+]]-A_R[[#This Row],[6+]]</f>
        <v>5.2309999999999968E-2</v>
      </c>
      <c r="AG75" s="5">
        <f>A_R[[#This Row],[6+]]-A_R[[#This Row],[7+]]</f>
        <v>6.9159999999999999E-2</v>
      </c>
      <c r="AH75" s="5">
        <f>A_R[[#This Row],[7+]]-A_R[[#This Row],[8+]]</f>
        <v>7.9369999999999941E-2</v>
      </c>
      <c r="AI75" s="5">
        <f>A_R[[#This Row],[8+]]-A_R[[#This Row],[9+]]</f>
        <v>9.3100000000000072E-2</v>
      </c>
      <c r="AJ75" s="5">
        <f>A_R[[#This Row],[9+]]-A_R[[#This Row],[10+]]</f>
        <v>9.482999999999997E-2</v>
      </c>
      <c r="AK75" s="5">
        <f>A_R[[#This Row],[10+]]-A_R[[#This Row],[11+]]</f>
        <v>9.4830000000000025E-2</v>
      </c>
      <c r="AL75" s="5">
        <f>A_R[[#This Row],[11+]]-A_R[[#This Row],[12+]]</f>
        <v>9.3099999999999961E-2</v>
      </c>
      <c r="AM75" s="5">
        <f>A_R[[#This Row],[12+]]-A_R[[#This Row],[13+]]</f>
        <v>7.9370000000000024E-2</v>
      </c>
      <c r="AN75" s="5">
        <f>A_R[[#This Row],[13+]]-A_R[[#This Row],[14+]]</f>
        <v>6.9159999999999999E-2</v>
      </c>
      <c r="AO75" s="5">
        <f>A_R[[#This Row],[14+]]-A_R[[#This Row],[15+]]</f>
        <v>5.2309999999999995E-2</v>
      </c>
      <c r="AP75" s="5">
        <f>A_R[[#This Row],[15+]]-A_R[[#This Row],[16+]]</f>
        <v>3.907999999999999E-2</v>
      </c>
      <c r="AQ75" s="5">
        <f>A_R[[#This Row],[16+]]-A_R[[#This Row],[17+]]</f>
        <v>2.8520000000000004E-2</v>
      </c>
      <c r="AR75" s="5">
        <f>A_R[[#This Row],[17+]]-A_R[[#This Row],[18+]]</f>
        <v>1.804E-2</v>
      </c>
      <c r="AS75" s="5">
        <f>A_R[[#This Row],[18+]]-A_R[[#This Row],[19+]]</f>
        <v>1.1690000000000002E-2</v>
      </c>
      <c r="AT75" s="5">
        <f>A_R[[#This Row],[19+]]-A_R[[#This Row],[20+]]</f>
        <v>6.559999999999999E-3</v>
      </c>
      <c r="AU75" s="5">
        <f>A_R[[#This Row],[20+]]-A_R[[#This Row],[21+]]</f>
        <v>3.6600000000000001E-3</v>
      </c>
      <c r="AV75" s="5">
        <f>A_R[[#This Row],[21+]]-A_R[[#This Row],[22+]]</f>
        <v>1.99E-3</v>
      </c>
      <c r="AW75" s="5">
        <f>A_R[[#This Row],[22+]]-A_R[[#This Row],[23+]]</f>
        <v>9.3000000000000005E-4</v>
      </c>
      <c r="AX75" s="5">
        <f>A_R[[#This Row],[23+]]-A_R[[#This Row],[24+]]</f>
        <v>4.5000000000000004E-4</v>
      </c>
      <c r="AY75" s="5">
        <f>A_R[[#This Row],[24+]]-A_R[[#This Row],[25+]]</f>
        <v>1.8000000000000001E-4</v>
      </c>
      <c r="AZ75" s="5">
        <f>A_R[[#This Row],[25+]]-A_R[[#This Row],[26+]]</f>
        <v>7.9999999999999993E-5</v>
      </c>
      <c r="BA75" s="5">
        <f>A_R[[#This Row],[26+]]-A_R[[#This Row],[27+]]</f>
        <v>5.0000000000000002E-5</v>
      </c>
      <c r="BB75" s="5">
        <f>A_R[[#This Row],[27+]]-A_R[[#This Row],[28+]]</f>
        <v>0</v>
      </c>
    </row>
    <row r="76" spans="1:54" hidden="1" x14ac:dyDescent="0.25">
      <c r="A76" s="10">
        <v>22400795</v>
      </c>
      <c r="B76" t="s">
        <v>270</v>
      </c>
      <c r="C76" t="s">
        <v>155</v>
      </c>
      <c r="D76" s="11">
        <v>0.89583333333333337</v>
      </c>
      <c r="E76" s="9" t="str">
        <f>HYPERLINK("https://www.nba.com/stats/player/203486/boxscores-traditional", "Mason Plumlee")</f>
        <v>Mason Plumlee</v>
      </c>
      <c r="F76">
        <v>9.4</v>
      </c>
      <c r="G76" s="4">
        <v>3.3820000000000001</v>
      </c>
      <c r="H76" s="3">
        <v>0.9032</v>
      </c>
      <c r="I76" s="3">
        <v>0.84375</v>
      </c>
      <c r="J76" s="3">
        <v>0.76114999999999999</v>
      </c>
      <c r="K76" s="3">
        <v>0.65910000000000002</v>
      </c>
      <c r="L76" s="3">
        <v>0.54776000000000002</v>
      </c>
      <c r="M76" s="3">
        <v>0.42858000000000002</v>
      </c>
      <c r="N76" s="3">
        <v>0.31918000000000002</v>
      </c>
      <c r="O76" s="3">
        <v>0.22065000000000001</v>
      </c>
      <c r="P76" s="3">
        <v>0.14457</v>
      </c>
      <c r="Q76" s="3">
        <v>8.6910000000000001E-2</v>
      </c>
      <c r="R76" s="3">
        <v>4.8460000000000003E-2</v>
      </c>
      <c r="S76" s="3">
        <v>2.5590000000000002E-2</v>
      </c>
      <c r="T76" s="3">
        <v>1.222E-2</v>
      </c>
      <c r="U76" s="3">
        <v>5.5399999999999998E-3</v>
      </c>
      <c r="V76" s="3">
        <v>2.2599999999999999E-3</v>
      </c>
      <c r="W76" s="3">
        <v>8.7000000000000001E-4</v>
      </c>
      <c r="X76" s="3">
        <v>2.9999999999999997E-4</v>
      </c>
      <c r="Y76" s="3">
        <v>1E-4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5">
        <f>A_R[[#This Row],[5+]]-A_R[[#This Row],[6+]]</f>
        <v>5.9450000000000003E-2</v>
      </c>
      <c r="AG76" s="5">
        <f>A_R[[#This Row],[6+]]-A_R[[#This Row],[7+]]</f>
        <v>8.2600000000000007E-2</v>
      </c>
      <c r="AH76" s="5">
        <f>A_R[[#This Row],[7+]]-A_R[[#This Row],[8+]]</f>
        <v>0.10204999999999997</v>
      </c>
      <c r="AI76" s="5">
        <f>A_R[[#This Row],[8+]]-A_R[[#This Row],[9+]]</f>
        <v>0.11133999999999999</v>
      </c>
      <c r="AJ76" s="5">
        <f>A_R[[#This Row],[9+]]-A_R[[#This Row],[10+]]</f>
        <v>0.11918000000000001</v>
      </c>
      <c r="AK76" s="5">
        <f>A_R[[#This Row],[10+]]-A_R[[#This Row],[11+]]</f>
        <v>0.1094</v>
      </c>
      <c r="AL76" s="5">
        <f>A_R[[#This Row],[11+]]-A_R[[#This Row],[12+]]</f>
        <v>9.8530000000000006E-2</v>
      </c>
      <c r="AM76" s="5">
        <f>A_R[[#This Row],[12+]]-A_R[[#This Row],[13+]]</f>
        <v>7.6080000000000009E-2</v>
      </c>
      <c r="AN76" s="5">
        <f>A_R[[#This Row],[13+]]-A_R[[#This Row],[14+]]</f>
        <v>5.7660000000000003E-2</v>
      </c>
      <c r="AO76" s="5">
        <f>A_R[[#This Row],[14+]]-A_R[[#This Row],[15+]]</f>
        <v>3.8449999999999998E-2</v>
      </c>
      <c r="AP76" s="5">
        <f>A_R[[#This Row],[15+]]-A_R[[#This Row],[16+]]</f>
        <v>2.2870000000000001E-2</v>
      </c>
      <c r="AQ76" s="5">
        <f>A_R[[#This Row],[16+]]-A_R[[#This Row],[17+]]</f>
        <v>1.3370000000000002E-2</v>
      </c>
      <c r="AR76" s="5">
        <f>A_R[[#This Row],[17+]]-A_R[[#This Row],[18+]]</f>
        <v>6.6800000000000002E-3</v>
      </c>
      <c r="AS76" s="5">
        <f>A_R[[#This Row],[18+]]-A_R[[#This Row],[19+]]</f>
        <v>3.2799999999999999E-3</v>
      </c>
      <c r="AT76" s="5">
        <f>A_R[[#This Row],[19+]]-A_R[[#This Row],[20+]]</f>
        <v>1.3899999999999997E-3</v>
      </c>
      <c r="AU76" s="5">
        <f>A_R[[#This Row],[20+]]-A_R[[#This Row],[21+]]</f>
        <v>5.6999999999999998E-4</v>
      </c>
      <c r="AV76" s="5">
        <f>A_R[[#This Row],[21+]]-A_R[[#This Row],[22+]]</f>
        <v>1.9999999999999998E-4</v>
      </c>
      <c r="AW76" s="5">
        <f>A_R[[#This Row],[22+]]-A_R[[#This Row],[23+]]</f>
        <v>1E-4</v>
      </c>
      <c r="AX76" s="5">
        <f>A_R[[#This Row],[23+]]-A_R[[#This Row],[24+]]</f>
        <v>0</v>
      </c>
      <c r="AY76" s="5">
        <f>A_R[[#This Row],[24+]]-A_R[[#This Row],[25+]]</f>
        <v>0</v>
      </c>
      <c r="AZ76" s="5">
        <f>A_R[[#This Row],[25+]]-A_R[[#This Row],[26+]]</f>
        <v>0</v>
      </c>
      <c r="BA76" s="5">
        <f>A_R[[#This Row],[26+]]-A_R[[#This Row],[27+]]</f>
        <v>0</v>
      </c>
      <c r="BB76" s="5">
        <f>A_R[[#This Row],[27+]]-A_R[[#This Row],[28+]]</f>
        <v>0</v>
      </c>
    </row>
    <row r="77" spans="1:54" hidden="1" x14ac:dyDescent="0.25">
      <c r="A77" s="10">
        <v>22400795</v>
      </c>
      <c r="B77" t="s">
        <v>270</v>
      </c>
      <c r="C77" t="s">
        <v>155</v>
      </c>
      <c r="D77" s="11">
        <v>0.89583333333333337</v>
      </c>
      <c r="E77" s="9" t="str">
        <f>HYPERLINK("https://www.nba.com/stats/player/1630208/boxscores-traditional", "Nick Richards")</f>
        <v>Nick Richards</v>
      </c>
      <c r="F77">
        <v>9.4</v>
      </c>
      <c r="G77" s="4">
        <v>3.6109999999999998</v>
      </c>
      <c r="H77" s="3">
        <v>0.88876999999999995</v>
      </c>
      <c r="I77" s="3">
        <v>0.82638999999999996</v>
      </c>
      <c r="J77" s="3">
        <v>0.74536999999999998</v>
      </c>
      <c r="K77" s="3">
        <v>0.65173000000000003</v>
      </c>
      <c r="L77" s="3">
        <v>0.54379999999999995</v>
      </c>
      <c r="M77" s="3">
        <v>0.43251000000000001</v>
      </c>
      <c r="N77" s="3">
        <v>0.32996999999999999</v>
      </c>
      <c r="O77" s="3">
        <v>0.23576</v>
      </c>
      <c r="P77" s="3">
        <v>0.15866</v>
      </c>
      <c r="Q77" s="3">
        <v>0.10204000000000001</v>
      </c>
      <c r="R77" s="3">
        <v>6.0569999999999999E-2</v>
      </c>
      <c r="S77" s="3">
        <v>3.3619999999999997E-2</v>
      </c>
      <c r="T77" s="3">
        <v>1.7860000000000001E-2</v>
      </c>
      <c r="U77" s="3">
        <v>8.6599999999999993E-3</v>
      </c>
      <c r="V77" s="3">
        <v>3.9100000000000003E-3</v>
      </c>
      <c r="W77" s="3">
        <v>1.64E-3</v>
      </c>
      <c r="X77" s="3">
        <v>6.6E-4</v>
      </c>
      <c r="Y77" s="3">
        <v>2.4000000000000001E-4</v>
      </c>
      <c r="Z77" s="3">
        <v>8.0000000000000007E-5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5">
        <f>A_R[[#This Row],[5+]]-A_R[[#This Row],[6+]]</f>
        <v>6.2379999999999991E-2</v>
      </c>
      <c r="AG77" s="5">
        <f>A_R[[#This Row],[6+]]-A_R[[#This Row],[7+]]</f>
        <v>8.1019999999999981E-2</v>
      </c>
      <c r="AH77" s="5">
        <f>A_R[[#This Row],[7+]]-A_R[[#This Row],[8+]]</f>
        <v>9.3639999999999946E-2</v>
      </c>
      <c r="AI77" s="5">
        <f>A_R[[#This Row],[8+]]-A_R[[#This Row],[9+]]</f>
        <v>0.10793000000000008</v>
      </c>
      <c r="AJ77" s="5">
        <f>A_R[[#This Row],[9+]]-A_R[[#This Row],[10+]]</f>
        <v>0.11128999999999994</v>
      </c>
      <c r="AK77" s="5">
        <f>A_R[[#This Row],[10+]]-A_R[[#This Row],[11+]]</f>
        <v>0.10254000000000002</v>
      </c>
      <c r="AL77" s="5">
        <f>A_R[[#This Row],[11+]]-A_R[[#This Row],[12+]]</f>
        <v>9.4209999999999988E-2</v>
      </c>
      <c r="AM77" s="5">
        <f>A_R[[#This Row],[12+]]-A_R[[#This Row],[13+]]</f>
        <v>7.7100000000000002E-2</v>
      </c>
      <c r="AN77" s="5">
        <f>A_R[[#This Row],[13+]]-A_R[[#This Row],[14+]]</f>
        <v>5.661999999999999E-2</v>
      </c>
      <c r="AO77" s="5">
        <f>A_R[[#This Row],[14+]]-A_R[[#This Row],[15+]]</f>
        <v>4.1470000000000007E-2</v>
      </c>
      <c r="AP77" s="5">
        <f>A_R[[#This Row],[15+]]-A_R[[#This Row],[16+]]</f>
        <v>2.6950000000000002E-2</v>
      </c>
      <c r="AQ77" s="5">
        <f>A_R[[#This Row],[16+]]-A_R[[#This Row],[17+]]</f>
        <v>1.5759999999999996E-2</v>
      </c>
      <c r="AR77" s="5">
        <f>A_R[[#This Row],[17+]]-A_R[[#This Row],[18+]]</f>
        <v>9.2000000000000016E-3</v>
      </c>
      <c r="AS77" s="5">
        <f>A_R[[#This Row],[18+]]-A_R[[#This Row],[19+]]</f>
        <v>4.749999999999999E-3</v>
      </c>
      <c r="AT77" s="5">
        <f>A_R[[#This Row],[19+]]-A_R[[#This Row],[20+]]</f>
        <v>2.2700000000000003E-3</v>
      </c>
      <c r="AU77" s="5">
        <f>A_R[[#This Row],[20+]]-A_R[[#This Row],[21+]]</f>
        <v>9.7999999999999997E-4</v>
      </c>
      <c r="AV77" s="5">
        <f>A_R[[#This Row],[21+]]-A_R[[#This Row],[22+]]</f>
        <v>4.2000000000000002E-4</v>
      </c>
      <c r="AW77" s="5">
        <f>A_R[[#This Row],[22+]]-A_R[[#This Row],[23+]]</f>
        <v>1.5999999999999999E-4</v>
      </c>
      <c r="AX77" s="5">
        <f>A_R[[#This Row],[23+]]-A_R[[#This Row],[24+]]</f>
        <v>8.0000000000000007E-5</v>
      </c>
      <c r="AY77" s="5">
        <f>A_R[[#This Row],[24+]]-A_R[[#This Row],[25+]]</f>
        <v>0</v>
      </c>
      <c r="AZ77" s="5">
        <f>A_R[[#This Row],[25+]]-A_R[[#This Row],[26+]]</f>
        <v>0</v>
      </c>
      <c r="BA77" s="5">
        <f>A_R[[#This Row],[26+]]-A_R[[#This Row],[27+]]</f>
        <v>0</v>
      </c>
      <c r="BB77" s="5">
        <f>A_R[[#This Row],[27+]]-A_R[[#This Row],[28+]]</f>
        <v>0</v>
      </c>
    </row>
    <row r="78" spans="1:54" hidden="1" x14ac:dyDescent="0.25">
      <c r="A78" s="10">
        <v>22400795</v>
      </c>
      <c r="B78" t="s">
        <v>270</v>
      </c>
      <c r="C78" t="s">
        <v>155</v>
      </c>
      <c r="D78" s="11">
        <v>0.89583333333333337</v>
      </c>
      <c r="E78" s="9" t="str">
        <f>HYPERLINK("https://www.nba.com/stats/player/201142/boxscores-traditional", "Kevin Durant")</f>
        <v>Kevin Durant</v>
      </c>
      <c r="F78">
        <v>8.6</v>
      </c>
      <c r="G78" s="4">
        <v>3.4409999999999998</v>
      </c>
      <c r="H78" s="3">
        <v>0.85314000000000001</v>
      </c>
      <c r="I78" s="3">
        <v>0.77637</v>
      </c>
      <c r="J78" s="3">
        <v>0.67723999999999995</v>
      </c>
      <c r="K78" s="3">
        <v>0.56749000000000005</v>
      </c>
      <c r="L78" s="3">
        <v>0.45223999999999998</v>
      </c>
      <c r="M78" s="3">
        <v>0.34089999999999998</v>
      </c>
      <c r="N78" s="3">
        <v>0.24196000000000001</v>
      </c>
      <c r="O78" s="3">
        <v>0.16109000000000001</v>
      </c>
      <c r="P78" s="3">
        <v>0.10027</v>
      </c>
      <c r="Q78" s="3">
        <v>5.8209999999999998E-2</v>
      </c>
      <c r="R78" s="3">
        <v>3.1440000000000003E-2</v>
      </c>
      <c r="S78" s="3">
        <v>1.5779999999999999E-2</v>
      </c>
      <c r="T78" s="3">
        <v>7.3400000000000002E-3</v>
      </c>
      <c r="U78" s="3">
        <v>3.1700000000000001E-3</v>
      </c>
      <c r="V78" s="3">
        <v>1.2600000000000001E-3</v>
      </c>
      <c r="W78" s="3">
        <v>4.6999999999999999E-4</v>
      </c>
      <c r="X78" s="3">
        <v>1.6000000000000001E-4</v>
      </c>
      <c r="Y78" s="3">
        <v>5.0000000000000002E-5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5">
        <f>A_R[[#This Row],[5+]]-A_R[[#This Row],[6+]]</f>
        <v>7.6770000000000005E-2</v>
      </c>
      <c r="AG78" s="5">
        <f>A_R[[#This Row],[6+]]-A_R[[#This Row],[7+]]</f>
        <v>9.9130000000000051E-2</v>
      </c>
      <c r="AH78" s="5">
        <f>A_R[[#This Row],[7+]]-A_R[[#This Row],[8+]]</f>
        <v>0.1097499999999999</v>
      </c>
      <c r="AI78" s="5">
        <f>A_R[[#This Row],[8+]]-A_R[[#This Row],[9+]]</f>
        <v>0.11525000000000007</v>
      </c>
      <c r="AJ78" s="5">
        <f>A_R[[#This Row],[9+]]-A_R[[#This Row],[10+]]</f>
        <v>0.11133999999999999</v>
      </c>
      <c r="AK78" s="5">
        <f>A_R[[#This Row],[10+]]-A_R[[#This Row],[11+]]</f>
        <v>9.8939999999999972E-2</v>
      </c>
      <c r="AL78" s="5">
        <f>A_R[[#This Row],[11+]]-A_R[[#This Row],[12+]]</f>
        <v>8.0869999999999997E-2</v>
      </c>
      <c r="AM78" s="5">
        <f>A_R[[#This Row],[12+]]-A_R[[#This Row],[13+]]</f>
        <v>6.0820000000000013E-2</v>
      </c>
      <c r="AN78" s="5">
        <f>A_R[[#This Row],[13+]]-A_R[[#This Row],[14+]]</f>
        <v>4.206E-2</v>
      </c>
      <c r="AO78" s="5">
        <f>A_R[[#This Row],[14+]]-A_R[[#This Row],[15+]]</f>
        <v>2.6769999999999995E-2</v>
      </c>
      <c r="AP78" s="5">
        <f>A_R[[#This Row],[15+]]-A_R[[#This Row],[16+]]</f>
        <v>1.5660000000000004E-2</v>
      </c>
      <c r="AQ78" s="5">
        <f>A_R[[#This Row],[16+]]-A_R[[#This Row],[17+]]</f>
        <v>8.4399999999999996E-3</v>
      </c>
      <c r="AR78" s="5">
        <f>A_R[[#This Row],[17+]]-A_R[[#This Row],[18+]]</f>
        <v>4.1700000000000001E-3</v>
      </c>
      <c r="AS78" s="5">
        <f>A_R[[#This Row],[18+]]-A_R[[#This Row],[19+]]</f>
        <v>1.91E-3</v>
      </c>
      <c r="AT78" s="5">
        <f>A_R[[#This Row],[19+]]-A_R[[#This Row],[20+]]</f>
        <v>7.9000000000000012E-4</v>
      </c>
      <c r="AU78" s="5">
        <f>A_R[[#This Row],[20+]]-A_R[[#This Row],[21+]]</f>
        <v>3.0999999999999995E-4</v>
      </c>
      <c r="AV78" s="5">
        <f>A_R[[#This Row],[21+]]-A_R[[#This Row],[22+]]</f>
        <v>1.1000000000000002E-4</v>
      </c>
      <c r="AW78" s="5">
        <f>A_R[[#This Row],[22+]]-A_R[[#This Row],[23+]]</f>
        <v>5.0000000000000002E-5</v>
      </c>
      <c r="AX78" s="5">
        <f>A_R[[#This Row],[23+]]-A_R[[#This Row],[24+]]</f>
        <v>0</v>
      </c>
      <c r="AY78" s="5">
        <f>A_R[[#This Row],[24+]]-A_R[[#This Row],[25+]]</f>
        <v>0</v>
      </c>
      <c r="AZ78" s="5">
        <f>A_R[[#This Row],[25+]]-A_R[[#This Row],[26+]]</f>
        <v>0</v>
      </c>
      <c r="BA78" s="5">
        <f>A_R[[#This Row],[26+]]-A_R[[#This Row],[27+]]</f>
        <v>0</v>
      </c>
      <c r="BB78" s="5">
        <f>A_R[[#This Row],[27+]]-A_R[[#This Row],[28+]]</f>
        <v>0</v>
      </c>
    </row>
    <row r="79" spans="1:54" x14ac:dyDescent="0.25">
      <c r="A79" s="10">
        <v>22400796</v>
      </c>
      <c r="B79" t="s">
        <v>77</v>
      </c>
      <c r="C79" t="s">
        <v>78</v>
      </c>
      <c r="D79" s="11">
        <v>0.91666666666666663</v>
      </c>
      <c r="E79" s="9" t="str">
        <f>HYPERLINK("https://www.nba.com/stats/player/2544/boxscores-traditional", "LeBron James")</f>
        <v>LeBron James</v>
      </c>
      <c r="F79">
        <v>17.600000000000001</v>
      </c>
      <c r="G79" s="4">
        <v>4.0789999999999997</v>
      </c>
      <c r="H79" s="3">
        <v>0.999</v>
      </c>
      <c r="I79" s="3">
        <v>0.99773999999999996</v>
      </c>
      <c r="J79" s="3">
        <v>0.99534</v>
      </c>
      <c r="K79" s="3">
        <v>0.99060999999999999</v>
      </c>
      <c r="L79" s="3">
        <v>0.98257000000000005</v>
      </c>
      <c r="M79" s="3">
        <v>0.96855999999999998</v>
      </c>
      <c r="N79" s="3">
        <v>0.94738</v>
      </c>
      <c r="O79" s="3">
        <v>0.91466000000000003</v>
      </c>
      <c r="P79" s="3">
        <v>0.87075999999999998</v>
      </c>
      <c r="Q79" s="3">
        <v>0.81057000000000001</v>
      </c>
      <c r="R79" s="3">
        <v>0.73890999999999996</v>
      </c>
      <c r="S79" s="3">
        <v>0.65173000000000003</v>
      </c>
      <c r="T79" s="3">
        <v>0.55962000000000001</v>
      </c>
      <c r="U79" s="3">
        <v>0.46017000000000002</v>
      </c>
      <c r="V79" s="3">
        <v>0.36692999999999998</v>
      </c>
      <c r="W79" s="3">
        <v>0.27760000000000001</v>
      </c>
      <c r="X79" s="3">
        <v>0.20327000000000001</v>
      </c>
      <c r="Y79" s="3">
        <v>0.14007</v>
      </c>
      <c r="Z79" s="3">
        <v>9.3420000000000003E-2</v>
      </c>
      <c r="AA79" s="3">
        <v>5.8209999999999998E-2</v>
      </c>
      <c r="AB79" s="3">
        <v>3.5150000000000001E-2</v>
      </c>
      <c r="AC79" s="3">
        <v>1.9699999999999999E-2</v>
      </c>
      <c r="AD79" s="3">
        <v>1.072E-2</v>
      </c>
      <c r="AE79" s="3">
        <v>5.3899999999999998E-3</v>
      </c>
      <c r="AF79" s="5">
        <f>A_R[[#This Row],[5+]]-A_R[[#This Row],[6+]]</f>
        <v>1.2600000000000389E-3</v>
      </c>
      <c r="AG79" s="5">
        <f>A_R[[#This Row],[6+]]-A_R[[#This Row],[7+]]</f>
        <v>2.3999999999999577E-3</v>
      </c>
      <c r="AH79" s="5">
        <f>A_R[[#This Row],[7+]]-A_R[[#This Row],[8+]]</f>
        <v>4.730000000000012E-3</v>
      </c>
      <c r="AI79" s="5">
        <f>A_R[[#This Row],[8+]]-A_R[[#This Row],[9+]]</f>
        <v>8.0399999999999361E-3</v>
      </c>
      <c r="AJ79" s="5">
        <f>A_R[[#This Row],[9+]]-A_R[[#This Row],[10+]]</f>
        <v>1.4010000000000078E-2</v>
      </c>
      <c r="AK79" s="5">
        <f>A_R[[#This Row],[10+]]-A_R[[#This Row],[11+]]</f>
        <v>2.1179999999999977E-2</v>
      </c>
      <c r="AL79" s="5">
        <f>A_R[[#This Row],[11+]]-A_R[[#This Row],[12+]]</f>
        <v>3.2719999999999971E-2</v>
      </c>
      <c r="AM79" s="5">
        <f>A_R[[#This Row],[12+]]-A_R[[#This Row],[13+]]</f>
        <v>4.390000000000005E-2</v>
      </c>
      <c r="AN79" s="5">
        <f>A_R[[#This Row],[13+]]-A_R[[#This Row],[14+]]</f>
        <v>6.0189999999999966E-2</v>
      </c>
      <c r="AO79" s="5">
        <f>A_R[[#This Row],[14+]]-A_R[[#This Row],[15+]]</f>
        <v>7.1660000000000057E-2</v>
      </c>
      <c r="AP79" s="5">
        <f>A_R[[#This Row],[15+]]-A_R[[#This Row],[16+]]</f>
        <v>8.7179999999999924E-2</v>
      </c>
      <c r="AQ79" s="5">
        <f>A_R[[#This Row],[16+]]-A_R[[#This Row],[17+]]</f>
        <v>9.2110000000000025E-2</v>
      </c>
      <c r="AR79" s="5">
        <f>A_R[[#This Row],[17+]]-A_R[[#This Row],[18+]]</f>
        <v>9.9449999999999983E-2</v>
      </c>
      <c r="AS79" s="5">
        <f>A_R[[#This Row],[18+]]-A_R[[#This Row],[19+]]</f>
        <v>9.3240000000000045E-2</v>
      </c>
      <c r="AT79" s="5">
        <f>A_R[[#This Row],[19+]]-A_R[[#This Row],[20+]]</f>
        <v>8.9329999999999965E-2</v>
      </c>
      <c r="AU79" s="5">
        <f>A_R[[#This Row],[20+]]-A_R[[#This Row],[21+]]</f>
        <v>7.4330000000000007E-2</v>
      </c>
      <c r="AV79" s="5">
        <f>A_R[[#This Row],[21+]]-A_R[[#This Row],[22+]]</f>
        <v>6.3200000000000006E-2</v>
      </c>
      <c r="AW79" s="5">
        <f>A_R[[#This Row],[22+]]-A_R[[#This Row],[23+]]</f>
        <v>4.6649999999999997E-2</v>
      </c>
      <c r="AX79" s="5">
        <f>A_R[[#This Row],[23+]]-A_R[[#This Row],[24+]]</f>
        <v>3.5210000000000005E-2</v>
      </c>
      <c r="AY79" s="5">
        <f>A_R[[#This Row],[24+]]-A_R[[#This Row],[25+]]</f>
        <v>2.3059999999999997E-2</v>
      </c>
      <c r="AZ79" s="5">
        <f>A_R[[#This Row],[25+]]-A_R[[#This Row],[26+]]</f>
        <v>1.5450000000000002E-2</v>
      </c>
      <c r="BA79" s="5">
        <f>A_R[[#This Row],[26+]]-A_R[[#This Row],[27+]]</f>
        <v>8.9799999999999984E-3</v>
      </c>
      <c r="BB79" s="5">
        <f>A_R[[#This Row],[27+]]-A_R[[#This Row],[28+]]</f>
        <v>5.3300000000000005E-3</v>
      </c>
    </row>
    <row r="80" spans="1:54" x14ac:dyDescent="0.25">
      <c r="A80" s="10">
        <v>22400796</v>
      </c>
      <c r="B80" t="s">
        <v>77</v>
      </c>
      <c r="C80" t="s">
        <v>78</v>
      </c>
      <c r="D80" s="11">
        <v>0.91666666666666663</v>
      </c>
      <c r="E80" s="9" t="str">
        <f>HYPERLINK("https://www.nba.com/stats/player/203076/boxscores-traditional", "Anthony Davis")</f>
        <v>Anthony Davis</v>
      </c>
      <c r="F80">
        <v>18.25</v>
      </c>
      <c r="G80" s="4">
        <v>5.2620000000000005</v>
      </c>
      <c r="H80" s="3">
        <v>0.99412999999999996</v>
      </c>
      <c r="I80" s="3">
        <v>0.99009999999999998</v>
      </c>
      <c r="J80" s="3">
        <v>0.98382000000000003</v>
      </c>
      <c r="K80" s="3">
        <v>0.97441</v>
      </c>
      <c r="L80" s="3">
        <v>0.96079999999999999</v>
      </c>
      <c r="M80" s="3">
        <v>0.94179000000000002</v>
      </c>
      <c r="N80" s="3">
        <v>0.91620999999999997</v>
      </c>
      <c r="O80" s="3">
        <v>0.88297999999999999</v>
      </c>
      <c r="P80" s="3">
        <v>0.84133999999999998</v>
      </c>
      <c r="Q80" s="3">
        <v>0.79103000000000001</v>
      </c>
      <c r="R80" s="3">
        <v>0.73236999999999997</v>
      </c>
      <c r="S80" s="3">
        <v>0.66639999999999999</v>
      </c>
      <c r="T80" s="3">
        <v>0.59482999999999997</v>
      </c>
      <c r="U80" s="3">
        <v>0.51993999999999996</v>
      </c>
      <c r="V80" s="3">
        <v>0.44433</v>
      </c>
      <c r="W80" s="3">
        <v>0.37069999999999997</v>
      </c>
      <c r="X80" s="3">
        <v>0.30153000000000002</v>
      </c>
      <c r="Y80" s="3">
        <v>0.23885000000000001</v>
      </c>
      <c r="Z80" s="3">
        <v>0.18406</v>
      </c>
      <c r="AA80" s="3">
        <v>0.13786000000000001</v>
      </c>
      <c r="AB80" s="3">
        <v>0.10027</v>
      </c>
      <c r="AC80" s="3">
        <v>7.0779999999999996E-2</v>
      </c>
      <c r="AD80" s="3">
        <v>4.8460000000000003E-2</v>
      </c>
      <c r="AE80" s="3">
        <v>3.2160000000000001E-2</v>
      </c>
      <c r="AF80" s="5">
        <f>A_R[[#This Row],[5+]]-A_R[[#This Row],[6+]]</f>
        <v>4.029999999999978E-3</v>
      </c>
      <c r="AG80" s="5">
        <f>A_R[[#This Row],[6+]]-A_R[[#This Row],[7+]]</f>
        <v>6.2799999999999523E-3</v>
      </c>
      <c r="AH80" s="5">
        <f>A_R[[#This Row],[7+]]-A_R[[#This Row],[8+]]</f>
        <v>9.4100000000000295E-3</v>
      </c>
      <c r="AI80" s="5">
        <f>A_R[[#This Row],[8+]]-A_R[[#This Row],[9+]]</f>
        <v>1.3610000000000011E-2</v>
      </c>
      <c r="AJ80" s="5">
        <f>A_R[[#This Row],[9+]]-A_R[[#This Row],[10+]]</f>
        <v>1.9009999999999971E-2</v>
      </c>
      <c r="AK80" s="5">
        <f>A_R[[#This Row],[10+]]-A_R[[#This Row],[11+]]</f>
        <v>2.5580000000000047E-2</v>
      </c>
      <c r="AL80" s="5">
        <f>A_R[[#This Row],[11+]]-A_R[[#This Row],[12+]]</f>
        <v>3.3229999999999982E-2</v>
      </c>
      <c r="AM80" s="5">
        <f>A_R[[#This Row],[12+]]-A_R[[#This Row],[13+]]</f>
        <v>4.164000000000001E-2</v>
      </c>
      <c r="AN80" s="5">
        <f>A_R[[#This Row],[13+]]-A_R[[#This Row],[14+]]</f>
        <v>5.0309999999999966E-2</v>
      </c>
      <c r="AO80" s="5">
        <f>A_R[[#This Row],[14+]]-A_R[[#This Row],[15+]]</f>
        <v>5.8660000000000045E-2</v>
      </c>
      <c r="AP80" s="5">
        <f>A_R[[#This Row],[15+]]-A_R[[#This Row],[16+]]</f>
        <v>6.5969999999999973E-2</v>
      </c>
      <c r="AQ80" s="5">
        <f>A_R[[#This Row],[16+]]-A_R[[#This Row],[17+]]</f>
        <v>7.1570000000000022E-2</v>
      </c>
      <c r="AR80" s="5">
        <f>A_R[[#This Row],[17+]]-A_R[[#This Row],[18+]]</f>
        <v>7.4890000000000012E-2</v>
      </c>
      <c r="AS80" s="5">
        <f>A_R[[#This Row],[18+]]-A_R[[#This Row],[19+]]</f>
        <v>7.5609999999999955E-2</v>
      </c>
      <c r="AT80" s="5">
        <f>A_R[[#This Row],[19+]]-A_R[[#This Row],[20+]]</f>
        <v>7.3630000000000029E-2</v>
      </c>
      <c r="AU80" s="5">
        <f>A_R[[#This Row],[20+]]-A_R[[#This Row],[21+]]</f>
        <v>6.9169999999999954E-2</v>
      </c>
      <c r="AV80" s="5">
        <f>A_R[[#This Row],[21+]]-A_R[[#This Row],[22+]]</f>
        <v>6.2680000000000013E-2</v>
      </c>
      <c r="AW80" s="5">
        <f>A_R[[#This Row],[22+]]-A_R[[#This Row],[23+]]</f>
        <v>5.4790000000000005E-2</v>
      </c>
      <c r="AX80" s="5">
        <f>A_R[[#This Row],[23+]]-A_R[[#This Row],[24+]]</f>
        <v>4.6199999999999991E-2</v>
      </c>
      <c r="AY80" s="5">
        <f>A_R[[#This Row],[24+]]-A_R[[#This Row],[25+]]</f>
        <v>3.7590000000000012E-2</v>
      </c>
      <c r="AZ80" s="5">
        <f>A_R[[#This Row],[25+]]-A_R[[#This Row],[26+]]</f>
        <v>2.9490000000000002E-2</v>
      </c>
      <c r="BA80" s="5">
        <f>A_R[[#This Row],[26+]]-A_R[[#This Row],[27+]]</f>
        <v>2.2319999999999993E-2</v>
      </c>
      <c r="BB80" s="5">
        <f>A_R[[#This Row],[27+]]-A_R[[#This Row],[28+]]</f>
        <v>1.6300000000000002E-2</v>
      </c>
    </row>
    <row r="81" spans="1:54" x14ac:dyDescent="0.25">
      <c r="A81" s="10">
        <v>22400796</v>
      </c>
      <c r="B81" t="s">
        <v>77</v>
      </c>
      <c r="C81" t="s">
        <v>78</v>
      </c>
      <c r="D81" s="11">
        <v>0.91666666666666663</v>
      </c>
      <c r="E81" s="9" t="str">
        <f>HYPERLINK("https://www.nba.com/stats/player/1629029/boxscores-traditional", "Luka Doncic")</f>
        <v>Luka Doncic</v>
      </c>
      <c r="F81">
        <v>12</v>
      </c>
      <c r="G81" s="4">
        <v>4.9669999999999996</v>
      </c>
      <c r="H81" s="3">
        <v>0.92073000000000005</v>
      </c>
      <c r="I81" s="3">
        <v>0.88685999999999998</v>
      </c>
      <c r="J81" s="3">
        <v>0.84375</v>
      </c>
      <c r="K81" s="3">
        <v>0.79103000000000001</v>
      </c>
      <c r="L81" s="3">
        <v>0.72575000000000001</v>
      </c>
      <c r="M81" s="3">
        <v>0.65542</v>
      </c>
      <c r="N81" s="3">
        <v>0.57926</v>
      </c>
      <c r="O81" s="3">
        <v>0.5</v>
      </c>
      <c r="P81" s="3">
        <v>0.42074</v>
      </c>
      <c r="Q81" s="3">
        <v>0.34458</v>
      </c>
      <c r="R81" s="3">
        <v>0.27424999999999999</v>
      </c>
      <c r="S81" s="3">
        <v>0.20896999999999999</v>
      </c>
      <c r="T81" s="3">
        <v>0.15625</v>
      </c>
      <c r="U81" s="3">
        <v>0.11314</v>
      </c>
      <c r="V81" s="3">
        <v>7.9269999999999993E-2</v>
      </c>
      <c r="W81" s="3">
        <v>5.3699999999999998E-2</v>
      </c>
      <c r="X81" s="3">
        <v>3.5150000000000001E-2</v>
      </c>
      <c r="Y81" s="3">
        <v>2.222E-2</v>
      </c>
      <c r="Z81" s="3">
        <v>1.355E-2</v>
      </c>
      <c r="AA81" s="3">
        <v>7.7600000000000004E-3</v>
      </c>
      <c r="AB81" s="3">
        <v>4.4000000000000003E-3</v>
      </c>
      <c r="AC81" s="3">
        <v>2.3999999999999998E-3</v>
      </c>
      <c r="AD81" s="3">
        <v>1.2600000000000001E-3</v>
      </c>
      <c r="AE81" s="3">
        <v>6.4000000000000005E-4</v>
      </c>
      <c r="AF81" s="5">
        <f>A_R[[#This Row],[5+]]-A_R[[#This Row],[6+]]</f>
        <v>3.3870000000000067E-2</v>
      </c>
      <c r="AG81" s="5">
        <f>A_R[[#This Row],[6+]]-A_R[[#This Row],[7+]]</f>
        <v>4.3109999999999982E-2</v>
      </c>
      <c r="AH81" s="5">
        <f>A_R[[#This Row],[7+]]-A_R[[#This Row],[8+]]</f>
        <v>5.2719999999999989E-2</v>
      </c>
      <c r="AI81" s="5">
        <f>A_R[[#This Row],[8+]]-A_R[[#This Row],[9+]]</f>
        <v>6.5280000000000005E-2</v>
      </c>
      <c r="AJ81" s="5">
        <f>A_R[[#This Row],[9+]]-A_R[[#This Row],[10+]]</f>
        <v>7.0330000000000004E-2</v>
      </c>
      <c r="AK81" s="5">
        <f>A_R[[#This Row],[10+]]-A_R[[#This Row],[11+]]</f>
        <v>7.6160000000000005E-2</v>
      </c>
      <c r="AL81" s="5">
        <f>A_R[[#This Row],[11+]]-A_R[[#This Row],[12+]]</f>
        <v>7.9259999999999997E-2</v>
      </c>
      <c r="AM81" s="5">
        <f>A_R[[#This Row],[12+]]-A_R[[#This Row],[13+]]</f>
        <v>7.9259999999999997E-2</v>
      </c>
      <c r="AN81" s="5">
        <f>A_R[[#This Row],[13+]]-A_R[[#This Row],[14+]]</f>
        <v>7.6160000000000005E-2</v>
      </c>
      <c r="AO81" s="5">
        <f>A_R[[#This Row],[14+]]-A_R[[#This Row],[15+]]</f>
        <v>7.0330000000000004E-2</v>
      </c>
      <c r="AP81" s="5">
        <f>A_R[[#This Row],[15+]]-A_R[[#This Row],[16+]]</f>
        <v>6.5280000000000005E-2</v>
      </c>
      <c r="AQ81" s="5">
        <f>A_R[[#This Row],[16+]]-A_R[[#This Row],[17+]]</f>
        <v>5.2719999999999989E-2</v>
      </c>
      <c r="AR81" s="5">
        <f>A_R[[#This Row],[17+]]-A_R[[#This Row],[18+]]</f>
        <v>4.3109999999999996E-2</v>
      </c>
      <c r="AS81" s="5">
        <f>A_R[[#This Row],[18+]]-A_R[[#This Row],[19+]]</f>
        <v>3.3870000000000011E-2</v>
      </c>
      <c r="AT81" s="5">
        <f>A_R[[#This Row],[19+]]-A_R[[#This Row],[20+]]</f>
        <v>2.5569999999999996E-2</v>
      </c>
      <c r="AU81" s="5">
        <f>A_R[[#This Row],[20+]]-A_R[[#This Row],[21+]]</f>
        <v>1.8549999999999997E-2</v>
      </c>
      <c r="AV81" s="5">
        <f>A_R[[#This Row],[21+]]-A_R[[#This Row],[22+]]</f>
        <v>1.2930000000000001E-2</v>
      </c>
      <c r="AW81" s="5">
        <f>A_R[[#This Row],[22+]]-A_R[[#This Row],[23+]]</f>
        <v>8.6700000000000006E-3</v>
      </c>
      <c r="AX81" s="5">
        <f>A_R[[#This Row],[23+]]-A_R[[#This Row],[24+]]</f>
        <v>5.7899999999999991E-3</v>
      </c>
      <c r="AY81" s="5">
        <f>A_R[[#This Row],[24+]]-A_R[[#This Row],[25+]]</f>
        <v>3.3600000000000001E-3</v>
      </c>
      <c r="AZ81" s="5">
        <f>A_R[[#This Row],[25+]]-A_R[[#This Row],[26+]]</f>
        <v>2.0000000000000005E-3</v>
      </c>
      <c r="BA81" s="5">
        <f>A_R[[#This Row],[26+]]-A_R[[#This Row],[27+]]</f>
        <v>1.1399999999999997E-3</v>
      </c>
      <c r="BB81" s="5">
        <f>A_R[[#This Row],[27+]]-A_R[[#This Row],[28+]]</f>
        <v>6.2E-4</v>
      </c>
    </row>
    <row r="82" spans="1:54" x14ac:dyDescent="0.25">
      <c r="A82" s="10">
        <v>22400796</v>
      </c>
      <c r="B82" t="s">
        <v>77</v>
      </c>
      <c r="C82" t="s">
        <v>78</v>
      </c>
      <c r="D82" s="11">
        <v>0.91666666666666663</v>
      </c>
      <c r="E82" s="9" t="str">
        <f>HYPERLINK("https://www.nba.com/stats/player/1630559/boxscores-traditional", "Austin Reaves")</f>
        <v>Austin Reaves</v>
      </c>
      <c r="F82">
        <v>10.8</v>
      </c>
      <c r="G82" s="4">
        <v>4.5339999999999998</v>
      </c>
      <c r="H82" s="3">
        <v>0.89973000000000003</v>
      </c>
      <c r="I82" s="3">
        <v>0.85543000000000002</v>
      </c>
      <c r="J82" s="3">
        <v>0.79954999999999998</v>
      </c>
      <c r="K82" s="3">
        <v>0.73236999999999997</v>
      </c>
      <c r="L82" s="3">
        <v>0.65542</v>
      </c>
      <c r="M82" s="3">
        <v>0.57142000000000004</v>
      </c>
      <c r="N82" s="3">
        <v>0.48404999999999998</v>
      </c>
      <c r="O82" s="3">
        <v>0.39743000000000001</v>
      </c>
      <c r="P82" s="3">
        <v>0.31207000000000001</v>
      </c>
      <c r="Q82" s="3">
        <v>0.23885000000000001</v>
      </c>
      <c r="R82" s="3">
        <v>0.17619000000000001</v>
      </c>
      <c r="S82" s="3">
        <v>0.12506999999999999</v>
      </c>
      <c r="T82" s="3">
        <v>8.5339999999999999E-2</v>
      </c>
      <c r="U82" s="3">
        <v>5.5919999999999997E-2</v>
      </c>
      <c r="V82" s="3">
        <v>3.5150000000000001E-2</v>
      </c>
      <c r="W82" s="3">
        <v>2.1180000000000001E-2</v>
      </c>
      <c r="X82" s="3">
        <v>1.222E-2</v>
      </c>
      <c r="Y82" s="3">
        <v>6.7600000000000004E-3</v>
      </c>
      <c r="Z82" s="3">
        <v>3.5699999999999998E-3</v>
      </c>
      <c r="AA82" s="3">
        <v>1.81E-3</v>
      </c>
      <c r="AB82" s="3">
        <v>8.7000000000000001E-4</v>
      </c>
      <c r="AC82" s="3">
        <v>4.0000000000000002E-4</v>
      </c>
      <c r="AD82" s="3">
        <v>1.8000000000000001E-4</v>
      </c>
      <c r="AE82" s="3">
        <v>8.0000000000000007E-5</v>
      </c>
      <c r="AF82" s="5">
        <f>A_R[[#This Row],[5+]]-A_R[[#This Row],[6+]]</f>
        <v>4.4300000000000006E-2</v>
      </c>
      <c r="AG82" s="5">
        <f>A_R[[#This Row],[6+]]-A_R[[#This Row],[7+]]</f>
        <v>5.5880000000000041E-2</v>
      </c>
      <c r="AH82" s="5">
        <f>A_R[[#This Row],[7+]]-A_R[[#This Row],[8+]]</f>
        <v>6.7180000000000017E-2</v>
      </c>
      <c r="AI82" s="5">
        <f>A_R[[#This Row],[8+]]-A_R[[#This Row],[9+]]</f>
        <v>7.6949999999999963E-2</v>
      </c>
      <c r="AJ82" s="5">
        <f>A_R[[#This Row],[9+]]-A_R[[#This Row],[10+]]</f>
        <v>8.3999999999999964E-2</v>
      </c>
      <c r="AK82" s="5">
        <f>A_R[[#This Row],[10+]]-A_R[[#This Row],[11+]]</f>
        <v>8.7370000000000059E-2</v>
      </c>
      <c r="AL82" s="5">
        <f>A_R[[#This Row],[11+]]-A_R[[#This Row],[12+]]</f>
        <v>8.6619999999999975E-2</v>
      </c>
      <c r="AM82" s="5">
        <f>A_R[[#This Row],[12+]]-A_R[[#This Row],[13+]]</f>
        <v>8.5359999999999991E-2</v>
      </c>
      <c r="AN82" s="5">
        <f>A_R[[#This Row],[13+]]-A_R[[#This Row],[14+]]</f>
        <v>7.3220000000000007E-2</v>
      </c>
      <c r="AO82" s="5">
        <f>A_R[[#This Row],[14+]]-A_R[[#This Row],[15+]]</f>
        <v>6.2659999999999993E-2</v>
      </c>
      <c r="AP82" s="5">
        <f>A_R[[#This Row],[15+]]-A_R[[#This Row],[16+]]</f>
        <v>5.1120000000000027E-2</v>
      </c>
      <c r="AQ82" s="5">
        <f>A_R[[#This Row],[16+]]-A_R[[#This Row],[17+]]</f>
        <v>3.9729999999999988E-2</v>
      </c>
      <c r="AR82" s="5">
        <f>A_R[[#This Row],[17+]]-A_R[[#This Row],[18+]]</f>
        <v>2.9420000000000002E-2</v>
      </c>
      <c r="AS82" s="5">
        <f>A_R[[#This Row],[18+]]-A_R[[#This Row],[19+]]</f>
        <v>2.0769999999999997E-2</v>
      </c>
      <c r="AT82" s="5">
        <f>A_R[[#This Row],[19+]]-A_R[[#This Row],[20+]]</f>
        <v>1.397E-2</v>
      </c>
      <c r="AU82" s="5">
        <f>A_R[[#This Row],[20+]]-A_R[[#This Row],[21+]]</f>
        <v>8.9600000000000009E-3</v>
      </c>
      <c r="AV82" s="5">
        <f>A_R[[#This Row],[21+]]-A_R[[#This Row],[22+]]</f>
        <v>5.4599999999999996E-3</v>
      </c>
      <c r="AW82" s="5">
        <f>A_R[[#This Row],[22+]]-A_R[[#This Row],[23+]]</f>
        <v>3.1900000000000006E-3</v>
      </c>
      <c r="AX82" s="5">
        <f>A_R[[#This Row],[23+]]-A_R[[#This Row],[24+]]</f>
        <v>1.7599999999999998E-3</v>
      </c>
      <c r="AY82" s="5">
        <f>A_R[[#This Row],[24+]]-A_R[[#This Row],[25+]]</f>
        <v>9.3999999999999997E-4</v>
      </c>
      <c r="AZ82" s="5">
        <f>A_R[[#This Row],[25+]]-A_R[[#This Row],[26+]]</f>
        <v>4.6999999999999999E-4</v>
      </c>
      <c r="BA82" s="5">
        <f>A_R[[#This Row],[26+]]-A_R[[#This Row],[27+]]</f>
        <v>2.2000000000000001E-4</v>
      </c>
      <c r="BB82" s="5">
        <f>A_R[[#This Row],[27+]]-A_R[[#This Row],[28+]]</f>
        <v>1E-4</v>
      </c>
    </row>
    <row r="83" spans="1:54" x14ac:dyDescent="0.25">
      <c r="A83" s="10">
        <v>22400796</v>
      </c>
      <c r="B83" t="s">
        <v>78</v>
      </c>
      <c r="C83" t="s">
        <v>77</v>
      </c>
      <c r="D83" s="11">
        <v>0.91666666666666663</v>
      </c>
      <c r="E83" s="9" t="str">
        <f>HYPERLINK("https://www.nba.com/stats/player/1629028/boxscores-traditional", "Deandre Ayton")</f>
        <v>Deandre Ayton</v>
      </c>
      <c r="F83">
        <v>12.2</v>
      </c>
      <c r="G83" s="4">
        <v>7.2220000000000004</v>
      </c>
      <c r="H83" s="3">
        <v>0.84133999999999998</v>
      </c>
      <c r="I83" s="3">
        <v>0.80510999999999999</v>
      </c>
      <c r="J83" s="3">
        <v>0.76424000000000003</v>
      </c>
      <c r="K83" s="3">
        <v>0.71904000000000001</v>
      </c>
      <c r="L83" s="3">
        <v>0.67003000000000001</v>
      </c>
      <c r="M83" s="3">
        <v>0.61790999999999996</v>
      </c>
      <c r="N83" s="3">
        <v>0.56749000000000005</v>
      </c>
      <c r="O83" s="3">
        <v>0.51197000000000004</v>
      </c>
      <c r="P83" s="3">
        <v>0.45619999999999999</v>
      </c>
      <c r="Q83" s="3">
        <v>0.40128999999999998</v>
      </c>
      <c r="R83" s="3">
        <v>0.34827000000000002</v>
      </c>
      <c r="S83" s="3">
        <v>0.29805999999999999</v>
      </c>
      <c r="T83" s="3">
        <v>0.25463000000000002</v>
      </c>
      <c r="U83" s="3">
        <v>0.21185999999999999</v>
      </c>
      <c r="V83" s="3">
        <v>0.17360999999999999</v>
      </c>
      <c r="W83" s="3">
        <v>0.14007</v>
      </c>
      <c r="X83" s="3">
        <v>0.11123</v>
      </c>
      <c r="Y83" s="3">
        <v>8.6910000000000001E-2</v>
      </c>
      <c r="Z83" s="3">
        <v>6.6809999999999994E-2</v>
      </c>
      <c r="AA83" s="3">
        <v>5.1549999999999999E-2</v>
      </c>
      <c r="AB83" s="3">
        <v>3.8359999999999998E-2</v>
      </c>
      <c r="AC83" s="3">
        <v>2.8070000000000001E-2</v>
      </c>
      <c r="AD83" s="3">
        <v>2.018E-2</v>
      </c>
      <c r="AE83" s="3">
        <v>1.426E-2</v>
      </c>
      <c r="AF83" s="5">
        <f>A_R[[#This Row],[5+]]-A_R[[#This Row],[6+]]</f>
        <v>3.6229999999999984E-2</v>
      </c>
      <c r="AG83" s="5">
        <f>A_R[[#This Row],[6+]]-A_R[[#This Row],[7+]]</f>
        <v>4.0869999999999962E-2</v>
      </c>
      <c r="AH83" s="5">
        <f>A_R[[#This Row],[7+]]-A_R[[#This Row],[8+]]</f>
        <v>4.5200000000000018E-2</v>
      </c>
      <c r="AI83" s="5">
        <f>A_R[[#This Row],[8+]]-A_R[[#This Row],[9+]]</f>
        <v>4.9009999999999998E-2</v>
      </c>
      <c r="AJ83" s="5">
        <f>A_R[[#This Row],[9+]]-A_R[[#This Row],[10+]]</f>
        <v>5.2120000000000055E-2</v>
      </c>
      <c r="AK83" s="5">
        <f>A_R[[#This Row],[10+]]-A_R[[#This Row],[11+]]</f>
        <v>5.0419999999999909E-2</v>
      </c>
      <c r="AL83" s="5">
        <f>A_R[[#This Row],[11+]]-A_R[[#This Row],[12+]]</f>
        <v>5.5520000000000014E-2</v>
      </c>
      <c r="AM83" s="5">
        <f>A_R[[#This Row],[12+]]-A_R[[#This Row],[13+]]</f>
        <v>5.5770000000000042E-2</v>
      </c>
      <c r="AN83" s="5">
        <f>A_R[[#This Row],[13+]]-A_R[[#This Row],[14+]]</f>
        <v>5.4910000000000014E-2</v>
      </c>
      <c r="AO83" s="5">
        <f>A_R[[#This Row],[14+]]-A_R[[#This Row],[15+]]</f>
        <v>5.3019999999999956E-2</v>
      </c>
      <c r="AP83" s="5">
        <f>A_R[[#This Row],[15+]]-A_R[[#This Row],[16+]]</f>
        <v>5.0210000000000032E-2</v>
      </c>
      <c r="AQ83" s="5">
        <f>A_R[[#This Row],[16+]]-A_R[[#This Row],[17+]]</f>
        <v>4.3429999999999969E-2</v>
      </c>
      <c r="AR83" s="5">
        <f>A_R[[#This Row],[17+]]-A_R[[#This Row],[18+]]</f>
        <v>4.277000000000003E-2</v>
      </c>
      <c r="AS83" s="5">
        <f>A_R[[#This Row],[18+]]-A_R[[#This Row],[19+]]</f>
        <v>3.8250000000000006E-2</v>
      </c>
      <c r="AT83" s="5">
        <f>A_R[[#This Row],[19+]]-A_R[[#This Row],[20+]]</f>
        <v>3.3539999999999986E-2</v>
      </c>
      <c r="AU83" s="5">
        <f>A_R[[#This Row],[20+]]-A_R[[#This Row],[21+]]</f>
        <v>2.8840000000000005E-2</v>
      </c>
      <c r="AV83" s="5">
        <f>A_R[[#This Row],[21+]]-A_R[[#This Row],[22+]]</f>
        <v>2.4319999999999994E-2</v>
      </c>
      <c r="AW83" s="5">
        <f>A_R[[#This Row],[22+]]-A_R[[#This Row],[23+]]</f>
        <v>2.0100000000000007E-2</v>
      </c>
      <c r="AX83" s="5">
        <f>A_R[[#This Row],[23+]]-A_R[[#This Row],[24+]]</f>
        <v>1.5259999999999996E-2</v>
      </c>
      <c r="AY83" s="5">
        <f>A_R[[#This Row],[24+]]-A_R[[#This Row],[25+]]</f>
        <v>1.319E-2</v>
      </c>
      <c r="AZ83" s="5">
        <f>A_R[[#This Row],[25+]]-A_R[[#This Row],[26+]]</f>
        <v>1.0289999999999997E-2</v>
      </c>
      <c r="BA83" s="5">
        <f>A_R[[#This Row],[26+]]-A_R[[#This Row],[27+]]</f>
        <v>7.8900000000000012E-3</v>
      </c>
      <c r="BB83" s="5">
        <f>A_R[[#This Row],[27+]]-A_R[[#This Row],[28+]]</f>
        <v>5.9199999999999999E-3</v>
      </c>
    </row>
    <row r="84" spans="1:54" x14ac:dyDescent="0.25">
      <c r="A84" s="10">
        <v>22400796</v>
      </c>
      <c r="B84" t="s">
        <v>78</v>
      </c>
      <c r="C84" t="s">
        <v>77</v>
      </c>
      <c r="D84" s="11">
        <v>0.91666666666666663</v>
      </c>
      <c r="E84" s="9" t="str">
        <f>HYPERLINK("https://www.nba.com/stats/player/1629057/boxscores-traditional", "Robert Williams III")</f>
        <v>Robert Williams III</v>
      </c>
      <c r="F84">
        <v>9.4</v>
      </c>
      <c r="G84" s="4">
        <v>3.5550000000000002</v>
      </c>
      <c r="H84" s="3">
        <v>0.89251000000000003</v>
      </c>
      <c r="I84" s="3">
        <v>0.83147000000000004</v>
      </c>
      <c r="J84" s="3">
        <v>0.75175000000000003</v>
      </c>
      <c r="K84" s="3">
        <v>0.65173000000000003</v>
      </c>
      <c r="L84" s="3">
        <v>0.54379999999999995</v>
      </c>
      <c r="M84" s="3">
        <v>0.43251000000000001</v>
      </c>
      <c r="N84" s="3">
        <v>0.32635999999999998</v>
      </c>
      <c r="O84" s="3">
        <v>0.23269999999999999</v>
      </c>
      <c r="P84" s="3">
        <v>0.15625</v>
      </c>
      <c r="Q84" s="3">
        <v>9.8530000000000006E-2</v>
      </c>
      <c r="R84" s="3">
        <v>5.7049999999999997E-2</v>
      </c>
      <c r="S84" s="3">
        <v>3.1440000000000003E-2</v>
      </c>
      <c r="T84" s="3">
        <v>1.618E-2</v>
      </c>
      <c r="U84" s="3">
        <v>7.7600000000000004E-3</v>
      </c>
      <c r="V84" s="3">
        <v>3.47E-3</v>
      </c>
      <c r="W84" s="3">
        <v>1.4400000000000001E-3</v>
      </c>
      <c r="X84" s="3">
        <v>5.5999999999999995E-4</v>
      </c>
      <c r="Y84" s="3">
        <v>2.0000000000000001E-4</v>
      </c>
      <c r="Z84" s="3">
        <v>6.0000000000000002E-5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5">
        <f>A_R[[#This Row],[5+]]-A_R[[#This Row],[6+]]</f>
        <v>6.1039999999999983E-2</v>
      </c>
      <c r="AG84" s="5">
        <f>A_R[[#This Row],[6+]]-A_R[[#This Row],[7+]]</f>
        <v>7.9720000000000013E-2</v>
      </c>
      <c r="AH84" s="5">
        <f>A_R[[#This Row],[7+]]-A_R[[#This Row],[8+]]</f>
        <v>0.10002</v>
      </c>
      <c r="AI84" s="5">
        <f>A_R[[#This Row],[8+]]-A_R[[#This Row],[9+]]</f>
        <v>0.10793000000000008</v>
      </c>
      <c r="AJ84" s="5">
        <f>A_R[[#This Row],[9+]]-A_R[[#This Row],[10+]]</f>
        <v>0.11128999999999994</v>
      </c>
      <c r="AK84" s="5">
        <f>A_R[[#This Row],[10+]]-A_R[[#This Row],[11+]]</f>
        <v>0.10615000000000002</v>
      </c>
      <c r="AL84" s="5">
        <f>A_R[[#This Row],[11+]]-A_R[[#This Row],[12+]]</f>
        <v>9.3659999999999993E-2</v>
      </c>
      <c r="AM84" s="5">
        <f>A_R[[#This Row],[12+]]-A_R[[#This Row],[13+]]</f>
        <v>7.644999999999999E-2</v>
      </c>
      <c r="AN84" s="5">
        <f>A_R[[#This Row],[13+]]-A_R[[#This Row],[14+]]</f>
        <v>5.7719999999999994E-2</v>
      </c>
      <c r="AO84" s="5">
        <f>A_R[[#This Row],[14+]]-A_R[[#This Row],[15+]]</f>
        <v>4.148000000000001E-2</v>
      </c>
      <c r="AP84" s="5">
        <f>A_R[[#This Row],[15+]]-A_R[[#This Row],[16+]]</f>
        <v>2.5609999999999994E-2</v>
      </c>
      <c r="AQ84" s="5">
        <f>A_R[[#This Row],[16+]]-A_R[[#This Row],[17+]]</f>
        <v>1.5260000000000003E-2</v>
      </c>
      <c r="AR84" s="5">
        <f>A_R[[#This Row],[17+]]-A_R[[#This Row],[18+]]</f>
        <v>8.4200000000000004E-3</v>
      </c>
      <c r="AS84" s="5">
        <f>A_R[[#This Row],[18+]]-A_R[[#This Row],[19+]]</f>
        <v>4.2900000000000004E-3</v>
      </c>
      <c r="AT84" s="5">
        <f>A_R[[#This Row],[19+]]-A_R[[#This Row],[20+]]</f>
        <v>2.0299999999999997E-3</v>
      </c>
      <c r="AU84" s="5">
        <f>A_R[[#This Row],[20+]]-A_R[[#This Row],[21+]]</f>
        <v>8.8000000000000014E-4</v>
      </c>
      <c r="AV84" s="5">
        <f>A_R[[#This Row],[21+]]-A_R[[#This Row],[22+]]</f>
        <v>3.5999999999999997E-4</v>
      </c>
      <c r="AW84" s="5">
        <f>A_R[[#This Row],[22+]]-A_R[[#This Row],[23+]]</f>
        <v>1.4000000000000001E-4</v>
      </c>
      <c r="AX84" s="5">
        <f>A_R[[#This Row],[23+]]-A_R[[#This Row],[24+]]</f>
        <v>6.0000000000000002E-5</v>
      </c>
      <c r="AY84" s="5">
        <f>A_R[[#This Row],[24+]]-A_R[[#This Row],[25+]]</f>
        <v>0</v>
      </c>
      <c r="AZ84" s="5">
        <f>A_R[[#This Row],[25+]]-A_R[[#This Row],[26+]]</f>
        <v>0</v>
      </c>
      <c r="BA84" s="5">
        <f>A_R[[#This Row],[26+]]-A_R[[#This Row],[27+]]</f>
        <v>0</v>
      </c>
      <c r="BB84" s="5">
        <f>A_R[[#This Row],[27+]]-A_R[[#This Row],[28+]]</f>
        <v>0</v>
      </c>
    </row>
    <row r="85" spans="1:54" x14ac:dyDescent="0.25">
      <c r="A85" s="10">
        <v>22400796</v>
      </c>
      <c r="B85" t="s">
        <v>78</v>
      </c>
      <c r="C85" t="s">
        <v>77</v>
      </c>
      <c r="D85" s="11">
        <v>0.91666666666666663</v>
      </c>
      <c r="E85" s="9" t="str">
        <f>HYPERLINK("https://www.nba.com/stats/player/1641739/boxscores-traditional", "Toumani Camara")</f>
        <v>Toumani Camara</v>
      </c>
      <c r="F85">
        <v>8.8000000000000007</v>
      </c>
      <c r="G85" s="4">
        <v>3.9699999999999998</v>
      </c>
      <c r="H85" s="3">
        <v>0.83147000000000004</v>
      </c>
      <c r="I85" s="3">
        <v>0.76114999999999999</v>
      </c>
      <c r="J85" s="3">
        <v>0.67364000000000002</v>
      </c>
      <c r="K85" s="3">
        <v>0.57926</v>
      </c>
      <c r="L85" s="3">
        <v>0.48005999999999999</v>
      </c>
      <c r="M85" s="3">
        <v>0.38208999999999999</v>
      </c>
      <c r="N85" s="3">
        <v>0.29115999999999997</v>
      </c>
      <c r="O85" s="3">
        <v>0.20896999999999999</v>
      </c>
      <c r="P85" s="3">
        <v>0.14457</v>
      </c>
      <c r="Q85" s="3">
        <v>9.5100000000000004E-2</v>
      </c>
      <c r="R85" s="3">
        <v>5.9380000000000002E-2</v>
      </c>
      <c r="S85" s="3">
        <v>3.5150000000000001E-2</v>
      </c>
      <c r="T85" s="3">
        <v>1.9230000000000001E-2</v>
      </c>
      <c r="U85" s="3">
        <v>1.017E-2</v>
      </c>
      <c r="V85" s="3">
        <v>5.0800000000000003E-3</v>
      </c>
      <c r="W85" s="3">
        <v>2.3999999999999998E-3</v>
      </c>
      <c r="X85" s="3">
        <v>1.07E-3</v>
      </c>
      <c r="Y85" s="3">
        <v>4.4999999999999999E-4</v>
      </c>
      <c r="Z85" s="3">
        <v>1.7000000000000001E-4</v>
      </c>
      <c r="AA85" s="3">
        <v>6.0000000000000002E-5</v>
      </c>
      <c r="AB85" s="3">
        <v>0</v>
      </c>
      <c r="AC85" s="3">
        <v>0</v>
      </c>
      <c r="AD85" s="3">
        <v>0</v>
      </c>
      <c r="AE85" s="3">
        <v>0</v>
      </c>
      <c r="AF85" s="5">
        <f>A_R[[#This Row],[5+]]-A_R[[#This Row],[6+]]</f>
        <v>7.0320000000000049E-2</v>
      </c>
      <c r="AG85" s="5">
        <f>A_R[[#This Row],[6+]]-A_R[[#This Row],[7+]]</f>
        <v>8.7509999999999977E-2</v>
      </c>
      <c r="AH85" s="5">
        <f>A_R[[#This Row],[7+]]-A_R[[#This Row],[8+]]</f>
        <v>9.4380000000000019E-2</v>
      </c>
      <c r="AI85" s="5">
        <f>A_R[[#This Row],[8+]]-A_R[[#This Row],[9+]]</f>
        <v>9.920000000000001E-2</v>
      </c>
      <c r="AJ85" s="5">
        <f>A_R[[#This Row],[9+]]-A_R[[#This Row],[10+]]</f>
        <v>9.7970000000000002E-2</v>
      </c>
      <c r="AK85" s="5">
        <f>A_R[[#This Row],[10+]]-A_R[[#This Row],[11+]]</f>
        <v>9.0930000000000011E-2</v>
      </c>
      <c r="AL85" s="5">
        <f>A_R[[#This Row],[11+]]-A_R[[#This Row],[12+]]</f>
        <v>8.2189999999999985E-2</v>
      </c>
      <c r="AM85" s="5">
        <f>A_R[[#This Row],[12+]]-A_R[[#This Row],[13+]]</f>
        <v>6.4399999999999985E-2</v>
      </c>
      <c r="AN85" s="5">
        <f>A_R[[#This Row],[13+]]-A_R[[#This Row],[14+]]</f>
        <v>4.947E-2</v>
      </c>
      <c r="AO85" s="5">
        <f>A_R[[#This Row],[14+]]-A_R[[#This Row],[15+]]</f>
        <v>3.5720000000000002E-2</v>
      </c>
      <c r="AP85" s="5">
        <f>A_R[[#This Row],[15+]]-A_R[[#This Row],[16+]]</f>
        <v>2.4230000000000002E-2</v>
      </c>
      <c r="AQ85" s="5">
        <f>A_R[[#This Row],[16+]]-A_R[[#This Row],[17+]]</f>
        <v>1.592E-2</v>
      </c>
      <c r="AR85" s="5">
        <f>A_R[[#This Row],[17+]]-A_R[[#This Row],[18+]]</f>
        <v>9.0600000000000003E-3</v>
      </c>
      <c r="AS85" s="5">
        <f>A_R[[#This Row],[18+]]-A_R[[#This Row],[19+]]</f>
        <v>5.0899999999999999E-3</v>
      </c>
      <c r="AT85" s="5">
        <f>A_R[[#This Row],[19+]]-A_R[[#This Row],[20+]]</f>
        <v>2.6800000000000005E-3</v>
      </c>
      <c r="AU85" s="5">
        <f>A_R[[#This Row],[20+]]-A_R[[#This Row],[21+]]</f>
        <v>1.3299999999999998E-3</v>
      </c>
      <c r="AV85" s="5">
        <f>A_R[[#This Row],[21+]]-A_R[[#This Row],[22+]]</f>
        <v>6.2E-4</v>
      </c>
      <c r="AW85" s="5">
        <f>A_R[[#This Row],[22+]]-A_R[[#This Row],[23+]]</f>
        <v>2.7999999999999998E-4</v>
      </c>
      <c r="AX85" s="5">
        <f>A_R[[#This Row],[23+]]-A_R[[#This Row],[24+]]</f>
        <v>1.1000000000000002E-4</v>
      </c>
      <c r="AY85" s="5">
        <f>A_R[[#This Row],[24+]]-A_R[[#This Row],[25+]]</f>
        <v>6.0000000000000002E-5</v>
      </c>
      <c r="AZ85" s="5">
        <f>A_R[[#This Row],[25+]]-A_R[[#This Row],[26+]]</f>
        <v>0</v>
      </c>
      <c r="BA85" s="5">
        <f>A_R[[#This Row],[26+]]-A_R[[#This Row],[27+]]</f>
        <v>0</v>
      </c>
      <c r="BB85" s="5">
        <f>A_R[[#This Row],[27+]]-A_R[[#This Row],[28+]]</f>
        <v>0</v>
      </c>
    </row>
    <row r="86" spans="1:54" x14ac:dyDescent="0.25">
      <c r="A86" s="10">
        <v>22400796</v>
      </c>
      <c r="B86" t="s">
        <v>78</v>
      </c>
      <c r="C86" t="s">
        <v>77</v>
      </c>
      <c r="D86" s="11">
        <v>0.91666666666666663</v>
      </c>
      <c r="E86" s="9" t="str">
        <f>HYPERLINK("https://www.nba.com/stats/player/1642270/boxscores-traditional", "Donovan Clingan")</f>
        <v>Donovan Clingan</v>
      </c>
      <c r="F86">
        <v>9.1999999999999993</v>
      </c>
      <c r="G86" s="4">
        <v>6.5540000000000003</v>
      </c>
      <c r="H86" s="3">
        <v>0.73890999999999996</v>
      </c>
      <c r="I86" s="3">
        <v>0.68793000000000004</v>
      </c>
      <c r="J86" s="3">
        <v>0.63307000000000002</v>
      </c>
      <c r="K86" s="3">
        <v>0.57142000000000004</v>
      </c>
      <c r="L86" s="3">
        <v>0.51197000000000004</v>
      </c>
      <c r="M86" s="3">
        <v>0.45223999999999998</v>
      </c>
      <c r="N86" s="3">
        <v>0.39357999999999999</v>
      </c>
      <c r="O86" s="3">
        <v>0.33360000000000001</v>
      </c>
      <c r="P86" s="3">
        <v>0.28095999999999999</v>
      </c>
      <c r="Q86" s="3">
        <v>0.23269999999999999</v>
      </c>
      <c r="R86" s="3">
        <v>0.18942999999999999</v>
      </c>
      <c r="S86" s="3">
        <v>0.14917</v>
      </c>
      <c r="T86" s="3">
        <v>0.11702</v>
      </c>
      <c r="U86" s="3">
        <v>9.0120000000000006E-2</v>
      </c>
      <c r="V86" s="3">
        <v>6.6809999999999994E-2</v>
      </c>
      <c r="W86" s="3">
        <v>4.947E-2</v>
      </c>
      <c r="X86" s="3">
        <v>3.5929999999999997E-2</v>
      </c>
      <c r="Y86" s="3">
        <v>2.5590000000000002E-2</v>
      </c>
      <c r="Z86" s="3">
        <v>1.7430000000000001E-2</v>
      </c>
      <c r="AA86" s="3">
        <v>1.191E-2</v>
      </c>
      <c r="AB86" s="3">
        <v>7.9799999999999992E-3</v>
      </c>
      <c r="AC86" s="3">
        <v>5.2300000000000003E-3</v>
      </c>
      <c r="AD86" s="3">
        <v>3.2599999999999999E-3</v>
      </c>
      <c r="AE86" s="3">
        <v>2.0500000000000002E-3</v>
      </c>
      <c r="AF86" s="5">
        <f>A_R[[#This Row],[5+]]-A_R[[#This Row],[6+]]</f>
        <v>5.0979999999999914E-2</v>
      </c>
      <c r="AG86" s="5">
        <f>A_R[[#This Row],[6+]]-A_R[[#This Row],[7+]]</f>
        <v>5.486000000000002E-2</v>
      </c>
      <c r="AH86" s="5">
        <f>A_R[[#This Row],[7+]]-A_R[[#This Row],[8+]]</f>
        <v>6.1649999999999983E-2</v>
      </c>
      <c r="AI86" s="5">
        <f>A_R[[#This Row],[8+]]-A_R[[#This Row],[9+]]</f>
        <v>5.9450000000000003E-2</v>
      </c>
      <c r="AJ86" s="5">
        <f>A_R[[#This Row],[9+]]-A_R[[#This Row],[10+]]</f>
        <v>5.9730000000000061E-2</v>
      </c>
      <c r="AK86" s="5">
        <f>A_R[[#This Row],[10+]]-A_R[[#This Row],[11+]]</f>
        <v>5.865999999999999E-2</v>
      </c>
      <c r="AL86" s="5">
        <f>A_R[[#This Row],[11+]]-A_R[[#This Row],[12+]]</f>
        <v>5.9979999999999978E-2</v>
      </c>
      <c r="AM86" s="5">
        <f>A_R[[#This Row],[12+]]-A_R[[#This Row],[13+]]</f>
        <v>5.264000000000002E-2</v>
      </c>
      <c r="AN86" s="5">
        <f>A_R[[#This Row],[13+]]-A_R[[#This Row],[14+]]</f>
        <v>4.8259999999999997E-2</v>
      </c>
      <c r="AO86" s="5">
        <f>A_R[[#This Row],[14+]]-A_R[[#This Row],[15+]]</f>
        <v>4.3270000000000003E-2</v>
      </c>
      <c r="AP86" s="5">
        <f>A_R[[#This Row],[15+]]-A_R[[#This Row],[16+]]</f>
        <v>4.025999999999999E-2</v>
      </c>
      <c r="AQ86" s="5">
        <f>A_R[[#This Row],[16+]]-A_R[[#This Row],[17+]]</f>
        <v>3.2149999999999998E-2</v>
      </c>
      <c r="AR86" s="5">
        <f>A_R[[#This Row],[17+]]-A_R[[#This Row],[18+]]</f>
        <v>2.6899999999999993E-2</v>
      </c>
      <c r="AS86" s="5">
        <f>A_R[[#This Row],[18+]]-A_R[[#This Row],[19+]]</f>
        <v>2.3310000000000011E-2</v>
      </c>
      <c r="AT86" s="5">
        <f>A_R[[#This Row],[19+]]-A_R[[#This Row],[20+]]</f>
        <v>1.7339999999999994E-2</v>
      </c>
      <c r="AU86" s="5">
        <f>A_R[[#This Row],[20+]]-A_R[[#This Row],[21+]]</f>
        <v>1.3540000000000003E-2</v>
      </c>
      <c r="AV86" s="5">
        <f>A_R[[#This Row],[21+]]-A_R[[#This Row],[22+]]</f>
        <v>1.0339999999999995E-2</v>
      </c>
      <c r="AW86" s="5">
        <f>A_R[[#This Row],[22+]]-A_R[[#This Row],[23+]]</f>
        <v>8.1600000000000006E-3</v>
      </c>
      <c r="AX86" s="5">
        <f>A_R[[#This Row],[23+]]-A_R[[#This Row],[24+]]</f>
        <v>5.5200000000000006E-3</v>
      </c>
      <c r="AY86" s="5">
        <f>A_R[[#This Row],[24+]]-A_R[[#This Row],[25+]]</f>
        <v>3.9300000000000012E-3</v>
      </c>
      <c r="AZ86" s="5">
        <f>A_R[[#This Row],[25+]]-A_R[[#This Row],[26+]]</f>
        <v>2.749999999999999E-3</v>
      </c>
      <c r="BA86" s="5">
        <f>A_R[[#This Row],[26+]]-A_R[[#This Row],[27+]]</f>
        <v>1.9700000000000004E-3</v>
      </c>
      <c r="BB86" s="5">
        <f>A_R[[#This Row],[27+]]-A_R[[#This Row],[28+]]</f>
        <v>1.2099999999999997E-3</v>
      </c>
    </row>
    <row r="87" spans="1:54" x14ac:dyDescent="0.25">
      <c r="A87" s="10"/>
      <c r="B87" s="13"/>
      <c r="C87" s="13"/>
      <c r="D87" s="11"/>
      <c r="E87" s="9"/>
      <c r="G87" s="4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5">
        <f>A_R[[#This Row],[5+]]-A_R[[#This Row],[6+]]</f>
        <v>0</v>
      </c>
      <c r="AG87" s="5">
        <f>A_R[[#This Row],[6+]]-A_R[[#This Row],[7+]]</f>
        <v>0</v>
      </c>
      <c r="AH87" s="5">
        <f>A_R[[#This Row],[7+]]-A_R[[#This Row],[8+]]</f>
        <v>0</v>
      </c>
      <c r="AI87" s="5">
        <f>A_R[[#This Row],[8+]]-A_R[[#This Row],[9+]]</f>
        <v>0</v>
      </c>
      <c r="AJ87" s="5">
        <f>A_R[[#This Row],[9+]]-A_R[[#This Row],[10+]]</f>
        <v>0</v>
      </c>
      <c r="AK87" s="5">
        <f>A_R[[#This Row],[10+]]-A_R[[#This Row],[11+]]</f>
        <v>0</v>
      </c>
      <c r="AL87" s="5">
        <f>A_R[[#This Row],[11+]]-A_R[[#This Row],[12+]]</f>
        <v>0</v>
      </c>
      <c r="AM87" s="5">
        <f>A_R[[#This Row],[12+]]-A_R[[#This Row],[13+]]</f>
        <v>0</v>
      </c>
      <c r="AN87" s="5">
        <f>A_R[[#This Row],[13+]]-A_R[[#This Row],[14+]]</f>
        <v>0</v>
      </c>
      <c r="AO87" s="5">
        <f>A_R[[#This Row],[14+]]-A_R[[#This Row],[15+]]</f>
        <v>0</v>
      </c>
      <c r="AP87" s="5">
        <f>A_R[[#This Row],[15+]]-A_R[[#This Row],[16+]]</f>
        <v>0</v>
      </c>
      <c r="AQ87" s="5">
        <f>A_R[[#This Row],[16+]]-A_R[[#This Row],[17+]]</f>
        <v>0</v>
      </c>
      <c r="AR87" s="5">
        <f>A_R[[#This Row],[17+]]-A_R[[#This Row],[18+]]</f>
        <v>0</v>
      </c>
      <c r="AS87" s="5">
        <f>A_R[[#This Row],[18+]]-A_R[[#This Row],[19+]]</f>
        <v>0</v>
      </c>
      <c r="AT87" s="5">
        <f>A_R[[#This Row],[19+]]-A_R[[#This Row],[20+]]</f>
        <v>0</v>
      </c>
      <c r="AU87" s="5">
        <f>A_R[[#This Row],[20+]]-A_R[[#This Row],[21+]]</f>
        <v>0</v>
      </c>
      <c r="AV87" s="5">
        <f>A_R[[#This Row],[21+]]-A_R[[#This Row],[22+]]</f>
        <v>0</v>
      </c>
      <c r="AW87" s="5">
        <f>A_R[[#This Row],[22+]]-A_R[[#This Row],[23+]]</f>
        <v>0</v>
      </c>
      <c r="AX87" s="5">
        <f>A_R[[#This Row],[23+]]-A_R[[#This Row],[24+]]</f>
        <v>0</v>
      </c>
      <c r="AY87" s="5">
        <f>A_R[[#This Row],[24+]]-A_R[[#This Row],[25+]]</f>
        <v>0</v>
      </c>
      <c r="AZ87" s="5">
        <f>A_R[[#This Row],[25+]]-A_R[[#This Row],[26+]]</f>
        <v>0</v>
      </c>
      <c r="BA87" s="5">
        <f>A_R[[#This Row],[26+]]-A_R[[#This Row],[27+]]</f>
        <v>0</v>
      </c>
      <c r="BB87" s="5">
        <f>A_R[[#This Row],[27+]]-A_R[[#This Row],[28+]]</f>
        <v>0</v>
      </c>
    </row>
    <row r="88" spans="1:54" x14ac:dyDescent="0.25">
      <c r="A88" s="10"/>
      <c r="B88" s="13"/>
      <c r="C88" s="13"/>
      <c r="D88" s="11"/>
      <c r="E88" s="9"/>
      <c r="G88" s="4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5">
        <f>A_R[[#This Row],[5+]]-A_R[[#This Row],[6+]]</f>
        <v>0</v>
      </c>
      <c r="AG88" s="5">
        <f>A_R[[#This Row],[6+]]-A_R[[#This Row],[7+]]</f>
        <v>0</v>
      </c>
      <c r="AH88" s="5">
        <f>A_R[[#This Row],[7+]]-A_R[[#This Row],[8+]]</f>
        <v>0</v>
      </c>
      <c r="AI88" s="5">
        <f>A_R[[#This Row],[8+]]-A_R[[#This Row],[9+]]</f>
        <v>0</v>
      </c>
      <c r="AJ88" s="5">
        <f>A_R[[#This Row],[9+]]-A_R[[#This Row],[10+]]</f>
        <v>0</v>
      </c>
      <c r="AK88" s="5">
        <f>A_R[[#This Row],[10+]]-A_R[[#This Row],[11+]]</f>
        <v>0</v>
      </c>
      <c r="AL88" s="5">
        <f>A_R[[#This Row],[11+]]-A_R[[#This Row],[12+]]</f>
        <v>0</v>
      </c>
      <c r="AM88" s="5">
        <f>A_R[[#This Row],[12+]]-A_R[[#This Row],[13+]]</f>
        <v>0</v>
      </c>
      <c r="AN88" s="5">
        <f>A_R[[#This Row],[13+]]-A_R[[#This Row],[14+]]</f>
        <v>0</v>
      </c>
      <c r="AO88" s="5">
        <f>A_R[[#This Row],[14+]]-A_R[[#This Row],[15+]]</f>
        <v>0</v>
      </c>
      <c r="AP88" s="5">
        <f>A_R[[#This Row],[15+]]-A_R[[#This Row],[16+]]</f>
        <v>0</v>
      </c>
      <c r="AQ88" s="5">
        <f>A_R[[#This Row],[16+]]-A_R[[#This Row],[17+]]</f>
        <v>0</v>
      </c>
      <c r="AR88" s="5">
        <f>A_R[[#This Row],[17+]]-A_R[[#This Row],[18+]]</f>
        <v>0</v>
      </c>
      <c r="AS88" s="5">
        <f>A_R[[#This Row],[18+]]-A_R[[#This Row],[19+]]</f>
        <v>0</v>
      </c>
      <c r="AT88" s="5">
        <f>A_R[[#This Row],[19+]]-A_R[[#This Row],[20+]]</f>
        <v>0</v>
      </c>
      <c r="AU88" s="5">
        <f>A_R[[#This Row],[20+]]-A_R[[#This Row],[21+]]</f>
        <v>0</v>
      </c>
      <c r="AV88" s="5">
        <f>A_R[[#This Row],[21+]]-A_R[[#This Row],[22+]]</f>
        <v>0</v>
      </c>
      <c r="AW88" s="5">
        <f>A_R[[#This Row],[22+]]-A_R[[#This Row],[23+]]</f>
        <v>0</v>
      </c>
      <c r="AX88" s="5">
        <f>A_R[[#This Row],[23+]]-A_R[[#This Row],[24+]]</f>
        <v>0</v>
      </c>
      <c r="AY88" s="5">
        <f>A_R[[#This Row],[24+]]-A_R[[#This Row],[25+]]</f>
        <v>0</v>
      </c>
      <c r="AZ88" s="5">
        <f>A_R[[#This Row],[25+]]-A_R[[#This Row],[26+]]</f>
        <v>0</v>
      </c>
      <c r="BA88" s="5">
        <f>A_R[[#This Row],[26+]]-A_R[[#This Row],[27+]]</f>
        <v>0</v>
      </c>
      <c r="BB88" s="5">
        <f>A_R[[#This Row],[27+]]-A_R[[#This Row],[28+]]</f>
        <v>0</v>
      </c>
    </row>
    <row r="89" spans="1:54" x14ac:dyDescent="0.25">
      <c r="A89" s="10"/>
      <c r="B89" s="13"/>
      <c r="C89" s="13"/>
      <c r="D89" s="11"/>
      <c r="E89" s="9"/>
      <c r="G89" s="4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5">
        <f>A_R[[#This Row],[5+]]-A_R[[#This Row],[6+]]</f>
        <v>0</v>
      </c>
      <c r="AG89" s="5">
        <f>A_R[[#This Row],[6+]]-A_R[[#This Row],[7+]]</f>
        <v>0</v>
      </c>
      <c r="AH89" s="5">
        <f>A_R[[#This Row],[7+]]-A_R[[#This Row],[8+]]</f>
        <v>0</v>
      </c>
      <c r="AI89" s="5">
        <f>A_R[[#This Row],[8+]]-A_R[[#This Row],[9+]]</f>
        <v>0</v>
      </c>
      <c r="AJ89" s="5">
        <f>A_R[[#This Row],[9+]]-A_R[[#This Row],[10+]]</f>
        <v>0</v>
      </c>
      <c r="AK89" s="5">
        <f>A_R[[#This Row],[10+]]-A_R[[#This Row],[11+]]</f>
        <v>0</v>
      </c>
      <c r="AL89" s="5">
        <f>A_R[[#This Row],[11+]]-A_R[[#This Row],[12+]]</f>
        <v>0</v>
      </c>
      <c r="AM89" s="5">
        <f>A_R[[#This Row],[12+]]-A_R[[#This Row],[13+]]</f>
        <v>0</v>
      </c>
      <c r="AN89" s="5">
        <f>A_R[[#This Row],[13+]]-A_R[[#This Row],[14+]]</f>
        <v>0</v>
      </c>
      <c r="AO89" s="5">
        <f>A_R[[#This Row],[14+]]-A_R[[#This Row],[15+]]</f>
        <v>0</v>
      </c>
      <c r="AP89" s="5">
        <f>A_R[[#This Row],[15+]]-A_R[[#This Row],[16+]]</f>
        <v>0</v>
      </c>
      <c r="AQ89" s="5">
        <f>A_R[[#This Row],[16+]]-A_R[[#This Row],[17+]]</f>
        <v>0</v>
      </c>
      <c r="AR89" s="5">
        <f>A_R[[#This Row],[17+]]-A_R[[#This Row],[18+]]</f>
        <v>0</v>
      </c>
      <c r="AS89" s="5">
        <f>A_R[[#This Row],[18+]]-A_R[[#This Row],[19+]]</f>
        <v>0</v>
      </c>
      <c r="AT89" s="5">
        <f>A_R[[#This Row],[19+]]-A_R[[#This Row],[20+]]</f>
        <v>0</v>
      </c>
      <c r="AU89" s="5">
        <f>A_R[[#This Row],[20+]]-A_R[[#This Row],[21+]]</f>
        <v>0</v>
      </c>
      <c r="AV89" s="5">
        <f>A_R[[#This Row],[21+]]-A_R[[#This Row],[22+]]</f>
        <v>0</v>
      </c>
      <c r="AW89" s="5">
        <f>A_R[[#This Row],[22+]]-A_R[[#This Row],[23+]]</f>
        <v>0</v>
      </c>
      <c r="AX89" s="5">
        <f>A_R[[#This Row],[23+]]-A_R[[#This Row],[24+]]</f>
        <v>0</v>
      </c>
      <c r="AY89" s="5">
        <f>A_R[[#This Row],[24+]]-A_R[[#This Row],[25+]]</f>
        <v>0</v>
      </c>
      <c r="AZ89" s="5">
        <f>A_R[[#This Row],[25+]]-A_R[[#This Row],[26+]]</f>
        <v>0</v>
      </c>
      <c r="BA89" s="5">
        <f>A_R[[#This Row],[26+]]-A_R[[#This Row],[27+]]</f>
        <v>0</v>
      </c>
      <c r="BB89" s="5">
        <f>A_R[[#This Row],[27+]]-A_R[[#This Row],[28+]]</f>
        <v>0</v>
      </c>
    </row>
    <row r="90" spans="1:54" x14ac:dyDescent="0.25">
      <c r="A90" s="10"/>
      <c r="B90" s="13"/>
      <c r="C90" s="13"/>
      <c r="D90" s="11"/>
      <c r="E90" s="9"/>
      <c r="G90" s="4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5">
        <f>A_R[[#This Row],[5+]]-A_R[[#This Row],[6+]]</f>
        <v>0</v>
      </c>
      <c r="AG90" s="5">
        <f>A_R[[#This Row],[6+]]-A_R[[#This Row],[7+]]</f>
        <v>0</v>
      </c>
      <c r="AH90" s="5">
        <f>A_R[[#This Row],[7+]]-A_R[[#This Row],[8+]]</f>
        <v>0</v>
      </c>
      <c r="AI90" s="5">
        <f>A_R[[#This Row],[8+]]-A_R[[#This Row],[9+]]</f>
        <v>0</v>
      </c>
      <c r="AJ90" s="5">
        <f>A_R[[#This Row],[9+]]-A_R[[#This Row],[10+]]</f>
        <v>0</v>
      </c>
      <c r="AK90" s="5">
        <f>A_R[[#This Row],[10+]]-A_R[[#This Row],[11+]]</f>
        <v>0</v>
      </c>
      <c r="AL90" s="5">
        <f>A_R[[#This Row],[11+]]-A_R[[#This Row],[12+]]</f>
        <v>0</v>
      </c>
      <c r="AM90" s="5">
        <f>A_R[[#This Row],[12+]]-A_R[[#This Row],[13+]]</f>
        <v>0</v>
      </c>
      <c r="AN90" s="5">
        <f>A_R[[#This Row],[13+]]-A_R[[#This Row],[14+]]</f>
        <v>0</v>
      </c>
      <c r="AO90" s="5">
        <f>A_R[[#This Row],[14+]]-A_R[[#This Row],[15+]]</f>
        <v>0</v>
      </c>
      <c r="AP90" s="5">
        <f>A_R[[#This Row],[15+]]-A_R[[#This Row],[16+]]</f>
        <v>0</v>
      </c>
      <c r="AQ90" s="5">
        <f>A_R[[#This Row],[16+]]-A_R[[#This Row],[17+]]</f>
        <v>0</v>
      </c>
      <c r="AR90" s="5">
        <f>A_R[[#This Row],[17+]]-A_R[[#This Row],[18+]]</f>
        <v>0</v>
      </c>
      <c r="AS90" s="5">
        <f>A_R[[#This Row],[18+]]-A_R[[#This Row],[19+]]</f>
        <v>0</v>
      </c>
      <c r="AT90" s="5">
        <f>A_R[[#This Row],[19+]]-A_R[[#This Row],[20+]]</f>
        <v>0</v>
      </c>
      <c r="AU90" s="5">
        <f>A_R[[#This Row],[20+]]-A_R[[#This Row],[21+]]</f>
        <v>0</v>
      </c>
      <c r="AV90" s="5">
        <f>A_R[[#This Row],[21+]]-A_R[[#This Row],[22+]]</f>
        <v>0</v>
      </c>
      <c r="AW90" s="5">
        <f>A_R[[#This Row],[22+]]-A_R[[#This Row],[23+]]</f>
        <v>0</v>
      </c>
      <c r="AX90" s="5">
        <f>A_R[[#This Row],[23+]]-A_R[[#This Row],[24+]]</f>
        <v>0</v>
      </c>
      <c r="AY90" s="5">
        <f>A_R[[#This Row],[24+]]-A_R[[#This Row],[25+]]</f>
        <v>0</v>
      </c>
      <c r="AZ90" s="5">
        <f>A_R[[#This Row],[25+]]-A_R[[#This Row],[26+]]</f>
        <v>0</v>
      </c>
      <c r="BA90" s="5">
        <f>A_R[[#This Row],[26+]]-A_R[[#This Row],[27+]]</f>
        <v>0</v>
      </c>
      <c r="BB90" s="5">
        <f>A_R[[#This Row],[27+]]-A_R[[#This Row],[28+]]</f>
        <v>0</v>
      </c>
    </row>
    <row r="91" spans="1:54" x14ac:dyDescent="0.25">
      <c r="A91" s="10"/>
      <c r="B91" s="13"/>
      <c r="C91" s="13"/>
      <c r="D91" s="11"/>
      <c r="E91" s="9"/>
      <c r="G91" s="4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5">
        <f>A_R[[#This Row],[5+]]-A_R[[#This Row],[6+]]</f>
        <v>0</v>
      </c>
      <c r="AG91" s="5">
        <f>A_R[[#This Row],[6+]]-A_R[[#This Row],[7+]]</f>
        <v>0</v>
      </c>
      <c r="AH91" s="5">
        <f>A_R[[#This Row],[7+]]-A_R[[#This Row],[8+]]</f>
        <v>0</v>
      </c>
      <c r="AI91" s="5">
        <f>A_R[[#This Row],[8+]]-A_R[[#This Row],[9+]]</f>
        <v>0</v>
      </c>
      <c r="AJ91" s="5">
        <f>A_R[[#This Row],[9+]]-A_R[[#This Row],[10+]]</f>
        <v>0</v>
      </c>
      <c r="AK91" s="5">
        <f>A_R[[#This Row],[10+]]-A_R[[#This Row],[11+]]</f>
        <v>0</v>
      </c>
      <c r="AL91" s="5">
        <f>A_R[[#This Row],[11+]]-A_R[[#This Row],[12+]]</f>
        <v>0</v>
      </c>
      <c r="AM91" s="5">
        <f>A_R[[#This Row],[12+]]-A_R[[#This Row],[13+]]</f>
        <v>0</v>
      </c>
      <c r="AN91" s="5">
        <f>A_R[[#This Row],[13+]]-A_R[[#This Row],[14+]]</f>
        <v>0</v>
      </c>
      <c r="AO91" s="5">
        <f>A_R[[#This Row],[14+]]-A_R[[#This Row],[15+]]</f>
        <v>0</v>
      </c>
      <c r="AP91" s="5">
        <f>A_R[[#This Row],[15+]]-A_R[[#This Row],[16+]]</f>
        <v>0</v>
      </c>
      <c r="AQ91" s="5">
        <f>A_R[[#This Row],[16+]]-A_R[[#This Row],[17+]]</f>
        <v>0</v>
      </c>
      <c r="AR91" s="5">
        <f>A_R[[#This Row],[17+]]-A_R[[#This Row],[18+]]</f>
        <v>0</v>
      </c>
      <c r="AS91" s="5">
        <f>A_R[[#This Row],[18+]]-A_R[[#This Row],[19+]]</f>
        <v>0</v>
      </c>
      <c r="AT91" s="5">
        <f>A_R[[#This Row],[19+]]-A_R[[#This Row],[20+]]</f>
        <v>0</v>
      </c>
      <c r="AU91" s="5">
        <f>A_R[[#This Row],[20+]]-A_R[[#This Row],[21+]]</f>
        <v>0</v>
      </c>
      <c r="AV91" s="5">
        <f>A_R[[#This Row],[21+]]-A_R[[#This Row],[22+]]</f>
        <v>0</v>
      </c>
      <c r="AW91" s="5">
        <f>A_R[[#This Row],[22+]]-A_R[[#This Row],[23+]]</f>
        <v>0</v>
      </c>
      <c r="AX91" s="5">
        <f>A_R[[#This Row],[23+]]-A_R[[#This Row],[24+]]</f>
        <v>0</v>
      </c>
      <c r="AY91" s="5">
        <f>A_R[[#This Row],[24+]]-A_R[[#This Row],[25+]]</f>
        <v>0</v>
      </c>
      <c r="AZ91" s="5">
        <f>A_R[[#This Row],[25+]]-A_R[[#This Row],[26+]]</f>
        <v>0</v>
      </c>
      <c r="BA91" s="5">
        <f>A_R[[#This Row],[26+]]-A_R[[#This Row],[27+]]</f>
        <v>0</v>
      </c>
      <c r="BB91" s="5">
        <f>A_R[[#This Row],[27+]]-A_R[[#This Row],[28+]]</f>
        <v>0</v>
      </c>
    </row>
    <row r="92" spans="1:54" x14ac:dyDescent="0.25">
      <c r="A92" s="10"/>
      <c r="B92" s="13"/>
      <c r="C92" s="13"/>
      <c r="D92" s="11"/>
      <c r="E92" s="9"/>
      <c r="G92" s="4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5">
        <f>A_R[[#This Row],[5+]]-A_R[[#This Row],[6+]]</f>
        <v>0</v>
      </c>
      <c r="AG92" s="5">
        <f>A_R[[#This Row],[6+]]-A_R[[#This Row],[7+]]</f>
        <v>0</v>
      </c>
      <c r="AH92" s="5">
        <f>A_R[[#This Row],[7+]]-A_R[[#This Row],[8+]]</f>
        <v>0</v>
      </c>
      <c r="AI92" s="5">
        <f>A_R[[#This Row],[8+]]-A_R[[#This Row],[9+]]</f>
        <v>0</v>
      </c>
      <c r="AJ92" s="5">
        <f>A_R[[#This Row],[9+]]-A_R[[#This Row],[10+]]</f>
        <v>0</v>
      </c>
      <c r="AK92" s="5">
        <f>A_R[[#This Row],[10+]]-A_R[[#This Row],[11+]]</f>
        <v>0</v>
      </c>
      <c r="AL92" s="5">
        <f>A_R[[#This Row],[11+]]-A_R[[#This Row],[12+]]</f>
        <v>0</v>
      </c>
      <c r="AM92" s="5">
        <f>A_R[[#This Row],[12+]]-A_R[[#This Row],[13+]]</f>
        <v>0</v>
      </c>
      <c r="AN92" s="5">
        <f>A_R[[#This Row],[13+]]-A_R[[#This Row],[14+]]</f>
        <v>0</v>
      </c>
      <c r="AO92" s="5">
        <f>A_R[[#This Row],[14+]]-A_R[[#This Row],[15+]]</f>
        <v>0</v>
      </c>
      <c r="AP92" s="5">
        <f>A_R[[#This Row],[15+]]-A_R[[#This Row],[16+]]</f>
        <v>0</v>
      </c>
      <c r="AQ92" s="5">
        <f>A_R[[#This Row],[16+]]-A_R[[#This Row],[17+]]</f>
        <v>0</v>
      </c>
      <c r="AR92" s="5">
        <f>A_R[[#This Row],[17+]]-A_R[[#This Row],[18+]]</f>
        <v>0</v>
      </c>
      <c r="AS92" s="5">
        <f>A_R[[#This Row],[18+]]-A_R[[#This Row],[19+]]</f>
        <v>0</v>
      </c>
      <c r="AT92" s="5">
        <f>A_R[[#This Row],[19+]]-A_R[[#This Row],[20+]]</f>
        <v>0</v>
      </c>
      <c r="AU92" s="5">
        <f>A_R[[#This Row],[20+]]-A_R[[#This Row],[21+]]</f>
        <v>0</v>
      </c>
      <c r="AV92" s="5">
        <f>A_R[[#This Row],[21+]]-A_R[[#This Row],[22+]]</f>
        <v>0</v>
      </c>
      <c r="AW92" s="5">
        <f>A_R[[#This Row],[22+]]-A_R[[#This Row],[23+]]</f>
        <v>0</v>
      </c>
      <c r="AX92" s="5">
        <f>A_R[[#This Row],[23+]]-A_R[[#This Row],[24+]]</f>
        <v>0</v>
      </c>
      <c r="AY92" s="5">
        <f>A_R[[#This Row],[24+]]-A_R[[#This Row],[25+]]</f>
        <v>0</v>
      </c>
      <c r="AZ92" s="5">
        <f>A_R[[#This Row],[25+]]-A_R[[#This Row],[26+]]</f>
        <v>0</v>
      </c>
      <c r="BA92" s="5">
        <f>A_R[[#This Row],[26+]]-A_R[[#This Row],[27+]]</f>
        <v>0</v>
      </c>
      <c r="BB92" s="5">
        <f>A_R[[#This Row],[27+]]-A_R[[#This Row],[28+]]</f>
        <v>0</v>
      </c>
    </row>
    <row r="93" spans="1:54" x14ac:dyDescent="0.25">
      <c r="A93" s="10"/>
      <c r="B93" s="13"/>
      <c r="C93" s="13"/>
      <c r="D93" s="11"/>
      <c r="E93" s="9"/>
      <c r="G93" s="4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5">
        <f>A_R[[#This Row],[5+]]-A_R[[#This Row],[6+]]</f>
        <v>0</v>
      </c>
      <c r="AG93" s="5">
        <f>A_R[[#This Row],[6+]]-A_R[[#This Row],[7+]]</f>
        <v>0</v>
      </c>
      <c r="AH93" s="5">
        <f>A_R[[#This Row],[7+]]-A_R[[#This Row],[8+]]</f>
        <v>0</v>
      </c>
      <c r="AI93" s="5">
        <f>A_R[[#This Row],[8+]]-A_R[[#This Row],[9+]]</f>
        <v>0</v>
      </c>
      <c r="AJ93" s="5">
        <f>A_R[[#This Row],[9+]]-A_R[[#This Row],[10+]]</f>
        <v>0</v>
      </c>
      <c r="AK93" s="5">
        <f>A_R[[#This Row],[10+]]-A_R[[#This Row],[11+]]</f>
        <v>0</v>
      </c>
      <c r="AL93" s="5">
        <f>A_R[[#This Row],[11+]]-A_R[[#This Row],[12+]]</f>
        <v>0</v>
      </c>
      <c r="AM93" s="5">
        <f>A_R[[#This Row],[12+]]-A_R[[#This Row],[13+]]</f>
        <v>0</v>
      </c>
      <c r="AN93" s="5">
        <f>A_R[[#This Row],[13+]]-A_R[[#This Row],[14+]]</f>
        <v>0</v>
      </c>
      <c r="AO93" s="5">
        <f>A_R[[#This Row],[14+]]-A_R[[#This Row],[15+]]</f>
        <v>0</v>
      </c>
      <c r="AP93" s="5">
        <f>A_R[[#This Row],[15+]]-A_R[[#This Row],[16+]]</f>
        <v>0</v>
      </c>
      <c r="AQ93" s="5">
        <f>A_R[[#This Row],[16+]]-A_R[[#This Row],[17+]]</f>
        <v>0</v>
      </c>
      <c r="AR93" s="5">
        <f>A_R[[#This Row],[17+]]-A_R[[#This Row],[18+]]</f>
        <v>0</v>
      </c>
      <c r="AS93" s="5">
        <f>A_R[[#This Row],[18+]]-A_R[[#This Row],[19+]]</f>
        <v>0</v>
      </c>
      <c r="AT93" s="5">
        <f>A_R[[#This Row],[19+]]-A_R[[#This Row],[20+]]</f>
        <v>0</v>
      </c>
      <c r="AU93" s="5">
        <f>A_R[[#This Row],[20+]]-A_R[[#This Row],[21+]]</f>
        <v>0</v>
      </c>
      <c r="AV93" s="5">
        <f>A_R[[#This Row],[21+]]-A_R[[#This Row],[22+]]</f>
        <v>0</v>
      </c>
      <c r="AW93" s="5">
        <f>A_R[[#This Row],[22+]]-A_R[[#This Row],[23+]]</f>
        <v>0</v>
      </c>
      <c r="AX93" s="5">
        <f>A_R[[#This Row],[23+]]-A_R[[#This Row],[24+]]</f>
        <v>0</v>
      </c>
      <c r="AY93" s="5">
        <f>A_R[[#This Row],[24+]]-A_R[[#This Row],[25+]]</f>
        <v>0</v>
      </c>
      <c r="AZ93" s="5">
        <f>A_R[[#This Row],[25+]]-A_R[[#This Row],[26+]]</f>
        <v>0</v>
      </c>
      <c r="BA93" s="5">
        <f>A_R[[#This Row],[26+]]-A_R[[#This Row],[27+]]</f>
        <v>0</v>
      </c>
      <c r="BB93" s="5">
        <f>A_R[[#This Row],[27+]]-A_R[[#This Row],[28+]]</f>
        <v>0</v>
      </c>
    </row>
    <row r="94" spans="1:54" x14ac:dyDescent="0.25">
      <c r="A94" s="10"/>
      <c r="B94" s="13"/>
      <c r="C94" s="13"/>
      <c r="D94" s="11"/>
      <c r="E94" s="9"/>
      <c r="G94" s="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5">
        <f>A_R[[#This Row],[5+]]-A_R[[#This Row],[6+]]</f>
        <v>0</v>
      </c>
      <c r="AG94" s="5">
        <f>A_R[[#This Row],[6+]]-A_R[[#This Row],[7+]]</f>
        <v>0</v>
      </c>
      <c r="AH94" s="5">
        <f>A_R[[#This Row],[7+]]-A_R[[#This Row],[8+]]</f>
        <v>0</v>
      </c>
      <c r="AI94" s="5">
        <f>A_R[[#This Row],[8+]]-A_R[[#This Row],[9+]]</f>
        <v>0</v>
      </c>
      <c r="AJ94" s="5">
        <f>A_R[[#This Row],[9+]]-A_R[[#This Row],[10+]]</f>
        <v>0</v>
      </c>
      <c r="AK94" s="5">
        <f>A_R[[#This Row],[10+]]-A_R[[#This Row],[11+]]</f>
        <v>0</v>
      </c>
      <c r="AL94" s="5">
        <f>A_R[[#This Row],[11+]]-A_R[[#This Row],[12+]]</f>
        <v>0</v>
      </c>
      <c r="AM94" s="5">
        <f>A_R[[#This Row],[12+]]-A_R[[#This Row],[13+]]</f>
        <v>0</v>
      </c>
      <c r="AN94" s="5">
        <f>A_R[[#This Row],[13+]]-A_R[[#This Row],[14+]]</f>
        <v>0</v>
      </c>
      <c r="AO94" s="5">
        <f>A_R[[#This Row],[14+]]-A_R[[#This Row],[15+]]</f>
        <v>0</v>
      </c>
      <c r="AP94" s="5">
        <f>A_R[[#This Row],[15+]]-A_R[[#This Row],[16+]]</f>
        <v>0</v>
      </c>
      <c r="AQ94" s="5">
        <f>A_R[[#This Row],[16+]]-A_R[[#This Row],[17+]]</f>
        <v>0</v>
      </c>
      <c r="AR94" s="5">
        <f>A_R[[#This Row],[17+]]-A_R[[#This Row],[18+]]</f>
        <v>0</v>
      </c>
      <c r="AS94" s="5">
        <f>A_R[[#This Row],[18+]]-A_R[[#This Row],[19+]]</f>
        <v>0</v>
      </c>
      <c r="AT94" s="5">
        <f>A_R[[#This Row],[19+]]-A_R[[#This Row],[20+]]</f>
        <v>0</v>
      </c>
      <c r="AU94" s="5">
        <f>A_R[[#This Row],[20+]]-A_R[[#This Row],[21+]]</f>
        <v>0</v>
      </c>
      <c r="AV94" s="5">
        <f>A_R[[#This Row],[21+]]-A_R[[#This Row],[22+]]</f>
        <v>0</v>
      </c>
      <c r="AW94" s="5">
        <f>A_R[[#This Row],[22+]]-A_R[[#This Row],[23+]]</f>
        <v>0</v>
      </c>
      <c r="AX94" s="5">
        <f>A_R[[#This Row],[23+]]-A_R[[#This Row],[24+]]</f>
        <v>0</v>
      </c>
      <c r="AY94" s="5">
        <f>A_R[[#This Row],[24+]]-A_R[[#This Row],[25+]]</f>
        <v>0</v>
      </c>
      <c r="AZ94" s="5">
        <f>A_R[[#This Row],[25+]]-A_R[[#This Row],[26+]]</f>
        <v>0</v>
      </c>
      <c r="BA94" s="5">
        <f>A_R[[#This Row],[26+]]-A_R[[#This Row],[27+]]</f>
        <v>0</v>
      </c>
      <c r="BB94" s="5">
        <f>A_R[[#This Row],[27+]]-A_R[[#This Row],[28+]]</f>
        <v>0</v>
      </c>
    </row>
    <row r="95" spans="1:54" x14ac:dyDescent="0.25">
      <c r="A95" s="10"/>
      <c r="B95" s="13"/>
      <c r="C95" s="13"/>
      <c r="D95" s="11"/>
      <c r="E95" s="9"/>
      <c r="G95" s="4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5">
        <f>A_R[[#This Row],[5+]]-A_R[[#This Row],[6+]]</f>
        <v>0</v>
      </c>
      <c r="AG95" s="5">
        <f>A_R[[#This Row],[6+]]-A_R[[#This Row],[7+]]</f>
        <v>0</v>
      </c>
      <c r="AH95" s="5">
        <f>A_R[[#This Row],[7+]]-A_R[[#This Row],[8+]]</f>
        <v>0</v>
      </c>
      <c r="AI95" s="5">
        <f>A_R[[#This Row],[8+]]-A_R[[#This Row],[9+]]</f>
        <v>0</v>
      </c>
      <c r="AJ95" s="5">
        <f>A_R[[#This Row],[9+]]-A_R[[#This Row],[10+]]</f>
        <v>0</v>
      </c>
      <c r="AK95" s="5">
        <f>A_R[[#This Row],[10+]]-A_R[[#This Row],[11+]]</f>
        <v>0</v>
      </c>
      <c r="AL95" s="5">
        <f>A_R[[#This Row],[11+]]-A_R[[#This Row],[12+]]</f>
        <v>0</v>
      </c>
      <c r="AM95" s="5">
        <f>A_R[[#This Row],[12+]]-A_R[[#This Row],[13+]]</f>
        <v>0</v>
      </c>
      <c r="AN95" s="5">
        <f>A_R[[#This Row],[13+]]-A_R[[#This Row],[14+]]</f>
        <v>0</v>
      </c>
      <c r="AO95" s="5">
        <f>A_R[[#This Row],[14+]]-A_R[[#This Row],[15+]]</f>
        <v>0</v>
      </c>
      <c r="AP95" s="5">
        <f>A_R[[#This Row],[15+]]-A_R[[#This Row],[16+]]</f>
        <v>0</v>
      </c>
      <c r="AQ95" s="5">
        <f>A_R[[#This Row],[16+]]-A_R[[#This Row],[17+]]</f>
        <v>0</v>
      </c>
      <c r="AR95" s="5">
        <f>A_R[[#This Row],[17+]]-A_R[[#This Row],[18+]]</f>
        <v>0</v>
      </c>
      <c r="AS95" s="5">
        <f>A_R[[#This Row],[18+]]-A_R[[#This Row],[19+]]</f>
        <v>0</v>
      </c>
      <c r="AT95" s="5">
        <f>A_R[[#This Row],[19+]]-A_R[[#This Row],[20+]]</f>
        <v>0</v>
      </c>
      <c r="AU95" s="5">
        <f>A_R[[#This Row],[20+]]-A_R[[#This Row],[21+]]</f>
        <v>0</v>
      </c>
      <c r="AV95" s="5">
        <f>A_R[[#This Row],[21+]]-A_R[[#This Row],[22+]]</f>
        <v>0</v>
      </c>
      <c r="AW95" s="5">
        <f>A_R[[#This Row],[22+]]-A_R[[#This Row],[23+]]</f>
        <v>0</v>
      </c>
      <c r="AX95" s="5">
        <f>A_R[[#This Row],[23+]]-A_R[[#This Row],[24+]]</f>
        <v>0</v>
      </c>
      <c r="AY95" s="5">
        <f>A_R[[#This Row],[24+]]-A_R[[#This Row],[25+]]</f>
        <v>0</v>
      </c>
      <c r="AZ95" s="5">
        <f>A_R[[#This Row],[25+]]-A_R[[#This Row],[26+]]</f>
        <v>0</v>
      </c>
      <c r="BA95" s="5">
        <f>A_R[[#This Row],[26+]]-A_R[[#This Row],[27+]]</f>
        <v>0</v>
      </c>
      <c r="BB95" s="5">
        <f>A_R[[#This Row],[27+]]-A_R[[#This Row],[28+]]</f>
        <v>0</v>
      </c>
    </row>
    <row r="96" spans="1:54" x14ac:dyDescent="0.25">
      <c r="A96" s="10"/>
      <c r="B96" s="13"/>
      <c r="C96" s="13"/>
      <c r="D96" s="11"/>
      <c r="E96" s="9"/>
      <c r="G96" s="4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5">
        <f>A_R[[#This Row],[5+]]-A_R[[#This Row],[6+]]</f>
        <v>0</v>
      </c>
      <c r="AG96" s="5">
        <f>A_R[[#This Row],[6+]]-A_R[[#This Row],[7+]]</f>
        <v>0</v>
      </c>
      <c r="AH96" s="5">
        <f>A_R[[#This Row],[7+]]-A_R[[#This Row],[8+]]</f>
        <v>0</v>
      </c>
      <c r="AI96" s="5">
        <f>A_R[[#This Row],[8+]]-A_R[[#This Row],[9+]]</f>
        <v>0</v>
      </c>
      <c r="AJ96" s="5">
        <f>A_R[[#This Row],[9+]]-A_R[[#This Row],[10+]]</f>
        <v>0</v>
      </c>
      <c r="AK96" s="5">
        <f>A_R[[#This Row],[10+]]-A_R[[#This Row],[11+]]</f>
        <v>0</v>
      </c>
      <c r="AL96" s="5">
        <f>A_R[[#This Row],[11+]]-A_R[[#This Row],[12+]]</f>
        <v>0</v>
      </c>
      <c r="AM96" s="5">
        <f>A_R[[#This Row],[12+]]-A_R[[#This Row],[13+]]</f>
        <v>0</v>
      </c>
      <c r="AN96" s="5">
        <f>A_R[[#This Row],[13+]]-A_R[[#This Row],[14+]]</f>
        <v>0</v>
      </c>
      <c r="AO96" s="5">
        <f>A_R[[#This Row],[14+]]-A_R[[#This Row],[15+]]</f>
        <v>0</v>
      </c>
      <c r="AP96" s="5">
        <f>A_R[[#This Row],[15+]]-A_R[[#This Row],[16+]]</f>
        <v>0</v>
      </c>
      <c r="AQ96" s="5">
        <f>A_R[[#This Row],[16+]]-A_R[[#This Row],[17+]]</f>
        <v>0</v>
      </c>
      <c r="AR96" s="5">
        <f>A_R[[#This Row],[17+]]-A_R[[#This Row],[18+]]</f>
        <v>0</v>
      </c>
      <c r="AS96" s="5">
        <f>A_R[[#This Row],[18+]]-A_R[[#This Row],[19+]]</f>
        <v>0</v>
      </c>
      <c r="AT96" s="5">
        <f>A_R[[#This Row],[19+]]-A_R[[#This Row],[20+]]</f>
        <v>0</v>
      </c>
      <c r="AU96" s="5">
        <f>A_R[[#This Row],[20+]]-A_R[[#This Row],[21+]]</f>
        <v>0</v>
      </c>
      <c r="AV96" s="5">
        <f>A_R[[#This Row],[21+]]-A_R[[#This Row],[22+]]</f>
        <v>0</v>
      </c>
      <c r="AW96" s="5">
        <f>A_R[[#This Row],[22+]]-A_R[[#This Row],[23+]]</f>
        <v>0</v>
      </c>
      <c r="AX96" s="5">
        <f>A_R[[#This Row],[23+]]-A_R[[#This Row],[24+]]</f>
        <v>0</v>
      </c>
      <c r="AY96" s="5">
        <f>A_R[[#This Row],[24+]]-A_R[[#This Row],[25+]]</f>
        <v>0</v>
      </c>
      <c r="AZ96" s="5">
        <f>A_R[[#This Row],[25+]]-A_R[[#This Row],[26+]]</f>
        <v>0</v>
      </c>
      <c r="BA96" s="5">
        <f>A_R[[#This Row],[26+]]-A_R[[#This Row],[27+]]</f>
        <v>0</v>
      </c>
      <c r="BB96" s="5">
        <f>A_R[[#This Row],[27+]]-A_R[[#This Row],[28+]]</f>
        <v>0</v>
      </c>
    </row>
    <row r="97" spans="1:54" x14ac:dyDescent="0.25">
      <c r="A97" s="10"/>
      <c r="B97" s="13"/>
      <c r="C97" s="13"/>
      <c r="D97" s="11"/>
      <c r="E97" s="9"/>
      <c r="G97" s="4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5">
        <f>A_R[[#This Row],[5+]]-A_R[[#This Row],[6+]]</f>
        <v>0</v>
      </c>
      <c r="AG97" s="5">
        <f>A_R[[#This Row],[6+]]-A_R[[#This Row],[7+]]</f>
        <v>0</v>
      </c>
      <c r="AH97" s="5">
        <f>A_R[[#This Row],[7+]]-A_R[[#This Row],[8+]]</f>
        <v>0</v>
      </c>
      <c r="AI97" s="5">
        <f>A_R[[#This Row],[8+]]-A_R[[#This Row],[9+]]</f>
        <v>0</v>
      </c>
      <c r="AJ97" s="5">
        <f>A_R[[#This Row],[9+]]-A_R[[#This Row],[10+]]</f>
        <v>0</v>
      </c>
      <c r="AK97" s="5">
        <f>A_R[[#This Row],[10+]]-A_R[[#This Row],[11+]]</f>
        <v>0</v>
      </c>
      <c r="AL97" s="5">
        <f>A_R[[#This Row],[11+]]-A_R[[#This Row],[12+]]</f>
        <v>0</v>
      </c>
      <c r="AM97" s="5">
        <f>A_R[[#This Row],[12+]]-A_R[[#This Row],[13+]]</f>
        <v>0</v>
      </c>
      <c r="AN97" s="5">
        <f>A_R[[#This Row],[13+]]-A_R[[#This Row],[14+]]</f>
        <v>0</v>
      </c>
      <c r="AO97" s="5">
        <f>A_R[[#This Row],[14+]]-A_R[[#This Row],[15+]]</f>
        <v>0</v>
      </c>
      <c r="AP97" s="5">
        <f>A_R[[#This Row],[15+]]-A_R[[#This Row],[16+]]</f>
        <v>0</v>
      </c>
      <c r="AQ97" s="5">
        <f>A_R[[#This Row],[16+]]-A_R[[#This Row],[17+]]</f>
        <v>0</v>
      </c>
      <c r="AR97" s="5">
        <f>A_R[[#This Row],[17+]]-A_R[[#This Row],[18+]]</f>
        <v>0</v>
      </c>
      <c r="AS97" s="5">
        <f>A_R[[#This Row],[18+]]-A_R[[#This Row],[19+]]</f>
        <v>0</v>
      </c>
      <c r="AT97" s="5">
        <f>A_R[[#This Row],[19+]]-A_R[[#This Row],[20+]]</f>
        <v>0</v>
      </c>
      <c r="AU97" s="5">
        <f>A_R[[#This Row],[20+]]-A_R[[#This Row],[21+]]</f>
        <v>0</v>
      </c>
      <c r="AV97" s="5">
        <f>A_R[[#This Row],[21+]]-A_R[[#This Row],[22+]]</f>
        <v>0</v>
      </c>
      <c r="AW97" s="5">
        <f>A_R[[#This Row],[22+]]-A_R[[#This Row],[23+]]</f>
        <v>0</v>
      </c>
      <c r="AX97" s="5">
        <f>A_R[[#This Row],[23+]]-A_R[[#This Row],[24+]]</f>
        <v>0</v>
      </c>
      <c r="AY97" s="5">
        <f>A_R[[#This Row],[24+]]-A_R[[#This Row],[25+]]</f>
        <v>0</v>
      </c>
      <c r="AZ97" s="5">
        <f>A_R[[#This Row],[25+]]-A_R[[#This Row],[26+]]</f>
        <v>0</v>
      </c>
      <c r="BA97" s="5">
        <f>A_R[[#This Row],[26+]]-A_R[[#This Row],[27+]]</f>
        <v>0</v>
      </c>
      <c r="BB97" s="5">
        <f>A_R[[#This Row],[27+]]-A_R[[#This Row],[28+]]</f>
        <v>0</v>
      </c>
    </row>
    <row r="98" spans="1:54" x14ac:dyDescent="0.25">
      <c r="A98" s="10"/>
      <c r="B98" s="13"/>
      <c r="C98" s="13"/>
      <c r="D98" s="11"/>
      <c r="E98" s="9"/>
      <c r="G98" s="4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5">
        <f>A_R[[#This Row],[5+]]-A_R[[#This Row],[6+]]</f>
        <v>0</v>
      </c>
      <c r="AG98" s="5">
        <f>A_R[[#This Row],[6+]]-A_R[[#This Row],[7+]]</f>
        <v>0</v>
      </c>
      <c r="AH98" s="5">
        <f>A_R[[#This Row],[7+]]-A_R[[#This Row],[8+]]</f>
        <v>0</v>
      </c>
      <c r="AI98" s="5">
        <f>A_R[[#This Row],[8+]]-A_R[[#This Row],[9+]]</f>
        <v>0</v>
      </c>
      <c r="AJ98" s="5">
        <f>A_R[[#This Row],[9+]]-A_R[[#This Row],[10+]]</f>
        <v>0</v>
      </c>
      <c r="AK98" s="5">
        <f>A_R[[#This Row],[10+]]-A_R[[#This Row],[11+]]</f>
        <v>0</v>
      </c>
      <c r="AL98" s="5">
        <f>A_R[[#This Row],[11+]]-A_R[[#This Row],[12+]]</f>
        <v>0</v>
      </c>
      <c r="AM98" s="5">
        <f>A_R[[#This Row],[12+]]-A_R[[#This Row],[13+]]</f>
        <v>0</v>
      </c>
      <c r="AN98" s="5">
        <f>A_R[[#This Row],[13+]]-A_R[[#This Row],[14+]]</f>
        <v>0</v>
      </c>
      <c r="AO98" s="5">
        <f>A_R[[#This Row],[14+]]-A_R[[#This Row],[15+]]</f>
        <v>0</v>
      </c>
      <c r="AP98" s="5">
        <f>A_R[[#This Row],[15+]]-A_R[[#This Row],[16+]]</f>
        <v>0</v>
      </c>
      <c r="AQ98" s="5">
        <f>A_R[[#This Row],[16+]]-A_R[[#This Row],[17+]]</f>
        <v>0</v>
      </c>
      <c r="AR98" s="5">
        <f>A_R[[#This Row],[17+]]-A_R[[#This Row],[18+]]</f>
        <v>0</v>
      </c>
      <c r="AS98" s="5">
        <f>A_R[[#This Row],[18+]]-A_R[[#This Row],[19+]]</f>
        <v>0</v>
      </c>
      <c r="AT98" s="5">
        <f>A_R[[#This Row],[19+]]-A_R[[#This Row],[20+]]</f>
        <v>0</v>
      </c>
      <c r="AU98" s="5">
        <f>A_R[[#This Row],[20+]]-A_R[[#This Row],[21+]]</f>
        <v>0</v>
      </c>
      <c r="AV98" s="5">
        <f>A_R[[#This Row],[21+]]-A_R[[#This Row],[22+]]</f>
        <v>0</v>
      </c>
      <c r="AW98" s="5">
        <f>A_R[[#This Row],[22+]]-A_R[[#This Row],[23+]]</f>
        <v>0</v>
      </c>
      <c r="AX98" s="5">
        <f>A_R[[#This Row],[23+]]-A_R[[#This Row],[24+]]</f>
        <v>0</v>
      </c>
      <c r="AY98" s="5">
        <f>A_R[[#This Row],[24+]]-A_R[[#This Row],[25+]]</f>
        <v>0</v>
      </c>
      <c r="AZ98" s="5">
        <f>A_R[[#This Row],[25+]]-A_R[[#This Row],[26+]]</f>
        <v>0</v>
      </c>
      <c r="BA98" s="5">
        <f>A_R[[#This Row],[26+]]-A_R[[#This Row],[27+]]</f>
        <v>0</v>
      </c>
      <c r="BB98" s="5">
        <f>A_R[[#This Row],[27+]]-A_R[[#This Row],[28+]]</f>
        <v>0</v>
      </c>
    </row>
    <row r="99" spans="1:54" x14ac:dyDescent="0.25">
      <c r="A99" s="10"/>
      <c r="B99" s="13"/>
      <c r="C99" s="13"/>
      <c r="D99" s="11"/>
      <c r="E99" s="9"/>
      <c r="G99" s="4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5">
        <f>A_R[[#This Row],[5+]]-A_R[[#This Row],[6+]]</f>
        <v>0</v>
      </c>
      <c r="AG99" s="5">
        <f>A_R[[#This Row],[6+]]-A_R[[#This Row],[7+]]</f>
        <v>0</v>
      </c>
      <c r="AH99" s="5">
        <f>A_R[[#This Row],[7+]]-A_R[[#This Row],[8+]]</f>
        <v>0</v>
      </c>
      <c r="AI99" s="5">
        <f>A_R[[#This Row],[8+]]-A_R[[#This Row],[9+]]</f>
        <v>0</v>
      </c>
      <c r="AJ99" s="5">
        <f>A_R[[#This Row],[9+]]-A_R[[#This Row],[10+]]</f>
        <v>0</v>
      </c>
      <c r="AK99" s="5">
        <f>A_R[[#This Row],[10+]]-A_R[[#This Row],[11+]]</f>
        <v>0</v>
      </c>
      <c r="AL99" s="5">
        <f>A_R[[#This Row],[11+]]-A_R[[#This Row],[12+]]</f>
        <v>0</v>
      </c>
      <c r="AM99" s="5">
        <f>A_R[[#This Row],[12+]]-A_R[[#This Row],[13+]]</f>
        <v>0</v>
      </c>
      <c r="AN99" s="5">
        <f>A_R[[#This Row],[13+]]-A_R[[#This Row],[14+]]</f>
        <v>0</v>
      </c>
      <c r="AO99" s="5">
        <f>A_R[[#This Row],[14+]]-A_R[[#This Row],[15+]]</f>
        <v>0</v>
      </c>
      <c r="AP99" s="5">
        <f>A_R[[#This Row],[15+]]-A_R[[#This Row],[16+]]</f>
        <v>0</v>
      </c>
      <c r="AQ99" s="5">
        <f>A_R[[#This Row],[16+]]-A_R[[#This Row],[17+]]</f>
        <v>0</v>
      </c>
      <c r="AR99" s="5">
        <f>A_R[[#This Row],[17+]]-A_R[[#This Row],[18+]]</f>
        <v>0</v>
      </c>
      <c r="AS99" s="5">
        <f>A_R[[#This Row],[18+]]-A_R[[#This Row],[19+]]</f>
        <v>0</v>
      </c>
      <c r="AT99" s="5">
        <f>A_R[[#This Row],[19+]]-A_R[[#This Row],[20+]]</f>
        <v>0</v>
      </c>
      <c r="AU99" s="5">
        <f>A_R[[#This Row],[20+]]-A_R[[#This Row],[21+]]</f>
        <v>0</v>
      </c>
      <c r="AV99" s="5">
        <f>A_R[[#This Row],[21+]]-A_R[[#This Row],[22+]]</f>
        <v>0</v>
      </c>
      <c r="AW99" s="5">
        <f>A_R[[#This Row],[22+]]-A_R[[#This Row],[23+]]</f>
        <v>0</v>
      </c>
      <c r="AX99" s="5">
        <f>A_R[[#This Row],[23+]]-A_R[[#This Row],[24+]]</f>
        <v>0</v>
      </c>
      <c r="AY99" s="5">
        <f>A_R[[#This Row],[24+]]-A_R[[#This Row],[25+]]</f>
        <v>0</v>
      </c>
      <c r="AZ99" s="5">
        <f>A_R[[#This Row],[25+]]-A_R[[#This Row],[26+]]</f>
        <v>0</v>
      </c>
      <c r="BA99" s="5">
        <f>A_R[[#This Row],[26+]]-A_R[[#This Row],[27+]]</f>
        <v>0</v>
      </c>
      <c r="BB99" s="5">
        <f>A_R[[#This Row],[27+]]-A_R[[#This Row],[28+]]</f>
        <v>0</v>
      </c>
    </row>
    <row r="100" spans="1:54" x14ac:dyDescent="0.25">
      <c r="A100" s="10"/>
      <c r="B100" s="13"/>
      <c r="C100" s="13"/>
      <c r="D100" s="11"/>
      <c r="E100" s="9"/>
      <c r="G100" s="4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5">
        <f>A_R[[#This Row],[5+]]-A_R[[#This Row],[6+]]</f>
        <v>0</v>
      </c>
      <c r="AG100" s="5">
        <f>A_R[[#This Row],[6+]]-A_R[[#This Row],[7+]]</f>
        <v>0</v>
      </c>
      <c r="AH100" s="5">
        <f>A_R[[#This Row],[7+]]-A_R[[#This Row],[8+]]</f>
        <v>0</v>
      </c>
      <c r="AI100" s="5">
        <f>A_R[[#This Row],[8+]]-A_R[[#This Row],[9+]]</f>
        <v>0</v>
      </c>
      <c r="AJ100" s="5">
        <f>A_R[[#This Row],[9+]]-A_R[[#This Row],[10+]]</f>
        <v>0</v>
      </c>
      <c r="AK100" s="5">
        <f>A_R[[#This Row],[10+]]-A_R[[#This Row],[11+]]</f>
        <v>0</v>
      </c>
      <c r="AL100" s="5">
        <f>A_R[[#This Row],[11+]]-A_R[[#This Row],[12+]]</f>
        <v>0</v>
      </c>
      <c r="AM100" s="5">
        <f>A_R[[#This Row],[12+]]-A_R[[#This Row],[13+]]</f>
        <v>0</v>
      </c>
      <c r="AN100" s="5">
        <f>A_R[[#This Row],[13+]]-A_R[[#This Row],[14+]]</f>
        <v>0</v>
      </c>
      <c r="AO100" s="5">
        <f>A_R[[#This Row],[14+]]-A_R[[#This Row],[15+]]</f>
        <v>0</v>
      </c>
      <c r="AP100" s="5">
        <f>A_R[[#This Row],[15+]]-A_R[[#This Row],[16+]]</f>
        <v>0</v>
      </c>
      <c r="AQ100" s="5">
        <f>A_R[[#This Row],[16+]]-A_R[[#This Row],[17+]]</f>
        <v>0</v>
      </c>
      <c r="AR100" s="5">
        <f>A_R[[#This Row],[17+]]-A_R[[#This Row],[18+]]</f>
        <v>0</v>
      </c>
      <c r="AS100" s="5">
        <f>A_R[[#This Row],[18+]]-A_R[[#This Row],[19+]]</f>
        <v>0</v>
      </c>
      <c r="AT100" s="5">
        <f>A_R[[#This Row],[19+]]-A_R[[#This Row],[20+]]</f>
        <v>0</v>
      </c>
      <c r="AU100" s="5">
        <f>A_R[[#This Row],[20+]]-A_R[[#This Row],[21+]]</f>
        <v>0</v>
      </c>
      <c r="AV100" s="5">
        <f>A_R[[#This Row],[21+]]-A_R[[#This Row],[22+]]</f>
        <v>0</v>
      </c>
      <c r="AW100" s="5">
        <f>A_R[[#This Row],[22+]]-A_R[[#This Row],[23+]]</f>
        <v>0</v>
      </c>
      <c r="AX100" s="5">
        <f>A_R[[#This Row],[23+]]-A_R[[#This Row],[24+]]</f>
        <v>0</v>
      </c>
      <c r="AY100" s="5">
        <f>A_R[[#This Row],[24+]]-A_R[[#This Row],[25+]]</f>
        <v>0</v>
      </c>
      <c r="AZ100" s="5">
        <f>A_R[[#This Row],[25+]]-A_R[[#This Row],[26+]]</f>
        <v>0</v>
      </c>
      <c r="BA100" s="5">
        <f>A_R[[#This Row],[26+]]-A_R[[#This Row],[27+]]</f>
        <v>0</v>
      </c>
      <c r="BB100" s="5">
        <f>A_R[[#This Row],[27+]]-A_R[[#This Row],[28+]]</f>
        <v>0</v>
      </c>
    </row>
    <row r="101" spans="1:54" x14ac:dyDescent="0.25">
      <c r="A101" s="10"/>
      <c r="B101" s="13"/>
      <c r="C101" s="13"/>
      <c r="D101" s="11"/>
      <c r="E101" s="9"/>
      <c r="G101" s="4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5">
        <f>A_R[[#This Row],[5+]]-A_R[[#This Row],[6+]]</f>
        <v>0</v>
      </c>
      <c r="AG101" s="5">
        <f>A_R[[#This Row],[6+]]-A_R[[#This Row],[7+]]</f>
        <v>0</v>
      </c>
      <c r="AH101" s="5">
        <f>A_R[[#This Row],[7+]]-A_R[[#This Row],[8+]]</f>
        <v>0</v>
      </c>
      <c r="AI101" s="5">
        <f>A_R[[#This Row],[8+]]-A_R[[#This Row],[9+]]</f>
        <v>0</v>
      </c>
      <c r="AJ101" s="5">
        <f>A_R[[#This Row],[9+]]-A_R[[#This Row],[10+]]</f>
        <v>0</v>
      </c>
      <c r="AK101" s="5">
        <f>A_R[[#This Row],[10+]]-A_R[[#This Row],[11+]]</f>
        <v>0</v>
      </c>
      <c r="AL101" s="5">
        <f>A_R[[#This Row],[11+]]-A_R[[#This Row],[12+]]</f>
        <v>0</v>
      </c>
      <c r="AM101" s="5">
        <f>A_R[[#This Row],[12+]]-A_R[[#This Row],[13+]]</f>
        <v>0</v>
      </c>
      <c r="AN101" s="5">
        <f>A_R[[#This Row],[13+]]-A_R[[#This Row],[14+]]</f>
        <v>0</v>
      </c>
      <c r="AO101" s="5">
        <f>A_R[[#This Row],[14+]]-A_R[[#This Row],[15+]]</f>
        <v>0</v>
      </c>
      <c r="AP101" s="5">
        <f>A_R[[#This Row],[15+]]-A_R[[#This Row],[16+]]</f>
        <v>0</v>
      </c>
      <c r="AQ101" s="5">
        <f>A_R[[#This Row],[16+]]-A_R[[#This Row],[17+]]</f>
        <v>0</v>
      </c>
      <c r="AR101" s="5">
        <f>A_R[[#This Row],[17+]]-A_R[[#This Row],[18+]]</f>
        <v>0</v>
      </c>
      <c r="AS101" s="5">
        <f>A_R[[#This Row],[18+]]-A_R[[#This Row],[19+]]</f>
        <v>0</v>
      </c>
      <c r="AT101" s="5">
        <f>A_R[[#This Row],[19+]]-A_R[[#This Row],[20+]]</f>
        <v>0</v>
      </c>
      <c r="AU101" s="5">
        <f>A_R[[#This Row],[20+]]-A_R[[#This Row],[21+]]</f>
        <v>0</v>
      </c>
      <c r="AV101" s="5">
        <f>A_R[[#This Row],[21+]]-A_R[[#This Row],[22+]]</f>
        <v>0</v>
      </c>
      <c r="AW101" s="5">
        <f>A_R[[#This Row],[22+]]-A_R[[#This Row],[23+]]</f>
        <v>0</v>
      </c>
      <c r="AX101" s="5">
        <f>A_R[[#This Row],[23+]]-A_R[[#This Row],[24+]]</f>
        <v>0</v>
      </c>
      <c r="AY101" s="5">
        <f>A_R[[#This Row],[24+]]-A_R[[#This Row],[25+]]</f>
        <v>0</v>
      </c>
      <c r="AZ101" s="5">
        <f>A_R[[#This Row],[25+]]-A_R[[#This Row],[26+]]</f>
        <v>0</v>
      </c>
      <c r="BA101" s="5">
        <f>A_R[[#This Row],[26+]]-A_R[[#This Row],[27+]]</f>
        <v>0</v>
      </c>
      <c r="BB101" s="5">
        <f>A_R[[#This Row],[27+]]-A_R[[#This Row],[28+]]</f>
        <v>0</v>
      </c>
    </row>
    <row r="102" spans="1:54" x14ac:dyDescent="0.25">
      <c r="A102" s="10"/>
      <c r="B102" s="13"/>
      <c r="C102" s="13"/>
      <c r="D102" s="11"/>
      <c r="E102" s="9"/>
      <c r="G102" s="4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5">
        <f>A_R[[#This Row],[5+]]-A_R[[#This Row],[6+]]</f>
        <v>0</v>
      </c>
      <c r="AG102" s="5">
        <f>A_R[[#This Row],[6+]]-A_R[[#This Row],[7+]]</f>
        <v>0</v>
      </c>
      <c r="AH102" s="5">
        <f>A_R[[#This Row],[7+]]-A_R[[#This Row],[8+]]</f>
        <v>0</v>
      </c>
      <c r="AI102" s="5">
        <f>A_R[[#This Row],[8+]]-A_R[[#This Row],[9+]]</f>
        <v>0</v>
      </c>
      <c r="AJ102" s="5">
        <f>A_R[[#This Row],[9+]]-A_R[[#This Row],[10+]]</f>
        <v>0</v>
      </c>
      <c r="AK102" s="5">
        <f>A_R[[#This Row],[10+]]-A_R[[#This Row],[11+]]</f>
        <v>0</v>
      </c>
      <c r="AL102" s="5">
        <f>A_R[[#This Row],[11+]]-A_R[[#This Row],[12+]]</f>
        <v>0</v>
      </c>
      <c r="AM102" s="5">
        <f>A_R[[#This Row],[12+]]-A_R[[#This Row],[13+]]</f>
        <v>0</v>
      </c>
      <c r="AN102" s="5">
        <f>A_R[[#This Row],[13+]]-A_R[[#This Row],[14+]]</f>
        <v>0</v>
      </c>
      <c r="AO102" s="5">
        <f>A_R[[#This Row],[14+]]-A_R[[#This Row],[15+]]</f>
        <v>0</v>
      </c>
      <c r="AP102" s="5">
        <f>A_R[[#This Row],[15+]]-A_R[[#This Row],[16+]]</f>
        <v>0</v>
      </c>
      <c r="AQ102" s="5">
        <f>A_R[[#This Row],[16+]]-A_R[[#This Row],[17+]]</f>
        <v>0</v>
      </c>
      <c r="AR102" s="5">
        <f>A_R[[#This Row],[17+]]-A_R[[#This Row],[18+]]</f>
        <v>0</v>
      </c>
      <c r="AS102" s="5">
        <f>A_R[[#This Row],[18+]]-A_R[[#This Row],[19+]]</f>
        <v>0</v>
      </c>
      <c r="AT102" s="5">
        <f>A_R[[#This Row],[19+]]-A_R[[#This Row],[20+]]</f>
        <v>0</v>
      </c>
      <c r="AU102" s="5">
        <f>A_R[[#This Row],[20+]]-A_R[[#This Row],[21+]]</f>
        <v>0</v>
      </c>
      <c r="AV102" s="5">
        <f>A_R[[#This Row],[21+]]-A_R[[#This Row],[22+]]</f>
        <v>0</v>
      </c>
      <c r="AW102" s="5">
        <f>A_R[[#This Row],[22+]]-A_R[[#This Row],[23+]]</f>
        <v>0</v>
      </c>
      <c r="AX102" s="5">
        <f>A_R[[#This Row],[23+]]-A_R[[#This Row],[24+]]</f>
        <v>0</v>
      </c>
      <c r="AY102" s="5">
        <f>A_R[[#This Row],[24+]]-A_R[[#This Row],[25+]]</f>
        <v>0</v>
      </c>
      <c r="AZ102" s="5">
        <f>A_R[[#This Row],[25+]]-A_R[[#This Row],[26+]]</f>
        <v>0</v>
      </c>
      <c r="BA102" s="5">
        <f>A_R[[#This Row],[26+]]-A_R[[#This Row],[27+]]</f>
        <v>0</v>
      </c>
      <c r="BB102" s="5">
        <f>A_R[[#This Row],[27+]]-A_R[[#This Row],[28+]]</f>
        <v>0</v>
      </c>
    </row>
    <row r="103" spans="1:54" x14ac:dyDescent="0.25">
      <c r="A103" s="10"/>
      <c r="B103" s="13"/>
      <c r="C103" s="13"/>
      <c r="D103" s="11"/>
      <c r="E103" s="9"/>
      <c r="G103" s="4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5">
        <f>A_R[[#This Row],[5+]]-A_R[[#This Row],[6+]]</f>
        <v>0</v>
      </c>
      <c r="AG103" s="5">
        <f>A_R[[#This Row],[6+]]-A_R[[#This Row],[7+]]</f>
        <v>0</v>
      </c>
      <c r="AH103" s="5">
        <f>A_R[[#This Row],[7+]]-A_R[[#This Row],[8+]]</f>
        <v>0</v>
      </c>
      <c r="AI103" s="5">
        <f>A_R[[#This Row],[8+]]-A_R[[#This Row],[9+]]</f>
        <v>0</v>
      </c>
      <c r="AJ103" s="5">
        <f>A_R[[#This Row],[9+]]-A_R[[#This Row],[10+]]</f>
        <v>0</v>
      </c>
      <c r="AK103" s="5">
        <f>A_R[[#This Row],[10+]]-A_R[[#This Row],[11+]]</f>
        <v>0</v>
      </c>
      <c r="AL103" s="5">
        <f>A_R[[#This Row],[11+]]-A_R[[#This Row],[12+]]</f>
        <v>0</v>
      </c>
      <c r="AM103" s="5">
        <f>A_R[[#This Row],[12+]]-A_R[[#This Row],[13+]]</f>
        <v>0</v>
      </c>
      <c r="AN103" s="5">
        <f>A_R[[#This Row],[13+]]-A_R[[#This Row],[14+]]</f>
        <v>0</v>
      </c>
      <c r="AO103" s="5">
        <f>A_R[[#This Row],[14+]]-A_R[[#This Row],[15+]]</f>
        <v>0</v>
      </c>
      <c r="AP103" s="5">
        <f>A_R[[#This Row],[15+]]-A_R[[#This Row],[16+]]</f>
        <v>0</v>
      </c>
      <c r="AQ103" s="5">
        <f>A_R[[#This Row],[16+]]-A_R[[#This Row],[17+]]</f>
        <v>0</v>
      </c>
      <c r="AR103" s="5">
        <f>A_R[[#This Row],[17+]]-A_R[[#This Row],[18+]]</f>
        <v>0</v>
      </c>
      <c r="AS103" s="5">
        <f>A_R[[#This Row],[18+]]-A_R[[#This Row],[19+]]</f>
        <v>0</v>
      </c>
      <c r="AT103" s="5">
        <f>A_R[[#This Row],[19+]]-A_R[[#This Row],[20+]]</f>
        <v>0</v>
      </c>
      <c r="AU103" s="5">
        <f>A_R[[#This Row],[20+]]-A_R[[#This Row],[21+]]</f>
        <v>0</v>
      </c>
      <c r="AV103" s="5">
        <f>A_R[[#This Row],[21+]]-A_R[[#This Row],[22+]]</f>
        <v>0</v>
      </c>
      <c r="AW103" s="5">
        <f>A_R[[#This Row],[22+]]-A_R[[#This Row],[23+]]</f>
        <v>0</v>
      </c>
      <c r="AX103" s="5">
        <f>A_R[[#This Row],[23+]]-A_R[[#This Row],[24+]]</f>
        <v>0</v>
      </c>
      <c r="AY103" s="5">
        <f>A_R[[#This Row],[24+]]-A_R[[#This Row],[25+]]</f>
        <v>0</v>
      </c>
      <c r="AZ103" s="5">
        <f>A_R[[#This Row],[25+]]-A_R[[#This Row],[26+]]</f>
        <v>0</v>
      </c>
      <c r="BA103" s="5">
        <f>A_R[[#This Row],[26+]]-A_R[[#This Row],[27+]]</f>
        <v>0</v>
      </c>
      <c r="BB103" s="5">
        <f>A_R[[#This Row],[27+]]-A_R[[#This Row],[28+]]</f>
        <v>0</v>
      </c>
    </row>
    <row r="104" spans="1:54" x14ac:dyDescent="0.25">
      <c r="A104" s="10"/>
      <c r="B104" s="13"/>
      <c r="C104" s="13"/>
      <c r="D104" s="11"/>
      <c r="E104" s="9"/>
      <c r="G104" s="4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5">
        <f>A_R[[#This Row],[5+]]-A_R[[#This Row],[6+]]</f>
        <v>0</v>
      </c>
      <c r="AG104" s="5">
        <f>A_R[[#This Row],[6+]]-A_R[[#This Row],[7+]]</f>
        <v>0</v>
      </c>
      <c r="AH104" s="5">
        <f>A_R[[#This Row],[7+]]-A_R[[#This Row],[8+]]</f>
        <v>0</v>
      </c>
      <c r="AI104" s="5">
        <f>A_R[[#This Row],[8+]]-A_R[[#This Row],[9+]]</f>
        <v>0</v>
      </c>
      <c r="AJ104" s="5">
        <f>A_R[[#This Row],[9+]]-A_R[[#This Row],[10+]]</f>
        <v>0</v>
      </c>
      <c r="AK104" s="5">
        <f>A_R[[#This Row],[10+]]-A_R[[#This Row],[11+]]</f>
        <v>0</v>
      </c>
      <c r="AL104" s="5">
        <f>A_R[[#This Row],[11+]]-A_R[[#This Row],[12+]]</f>
        <v>0</v>
      </c>
      <c r="AM104" s="5">
        <f>A_R[[#This Row],[12+]]-A_R[[#This Row],[13+]]</f>
        <v>0</v>
      </c>
      <c r="AN104" s="5">
        <f>A_R[[#This Row],[13+]]-A_R[[#This Row],[14+]]</f>
        <v>0</v>
      </c>
      <c r="AO104" s="5">
        <f>A_R[[#This Row],[14+]]-A_R[[#This Row],[15+]]</f>
        <v>0</v>
      </c>
      <c r="AP104" s="5">
        <f>A_R[[#This Row],[15+]]-A_R[[#This Row],[16+]]</f>
        <v>0</v>
      </c>
      <c r="AQ104" s="5">
        <f>A_R[[#This Row],[16+]]-A_R[[#This Row],[17+]]</f>
        <v>0</v>
      </c>
      <c r="AR104" s="5">
        <f>A_R[[#This Row],[17+]]-A_R[[#This Row],[18+]]</f>
        <v>0</v>
      </c>
      <c r="AS104" s="5">
        <f>A_R[[#This Row],[18+]]-A_R[[#This Row],[19+]]</f>
        <v>0</v>
      </c>
      <c r="AT104" s="5">
        <f>A_R[[#This Row],[19+]]-A_R[[#This Row],[20+]]</f>
        <v>0</v>
      </c>
      <c r="AU104" s="5">
        <f>A_R[[#This Row],[20+]]-A_R[[#This Row],[21+]]</f>
        <v>0</v>
      </c>
      <c r="AV104" s="5">
        <f>A_R[[#This Row],[21+]]-A_R[[#This Row],[22+]]</f>
        <v>0</v>
      </c>
      <c r="AW104" s="5">
        <f>A_R[[#This Row],[22+]]-A_R[[#This Row],[23+]]</f>
        <v>0</v>
      </c>
      <c r="AX104" s="5">
        <f>A_R[[#This Row],[23+]]-A_R[[#This Row],[24+]]</f>
        <v>0</v>
      </c>
      <c r="AY104" s="5">
        <f>A_R[[#This Row],[24+]]-A_R[[#This Row],[25+]]</f>
        <v>0</v>
      </c>
      <c r="AZ104" s="5">
        <f>A_R[[#This Row],[25+]]-A_R[[#This Row],[26+]]</f>
        <v>0</v>
      </c>
      <c r="BA104" s="5">
        <f>A_R[[#This Row],[26+]]-A_R[[#This Row],[27+]]</f>
        <v>0</v>
      </c>
      <c r="BB104" s="5">
        <f>A_R[[#This Row],[27+]]-A_R[[#This Row],[28+]]</f>
        <v>0</v>
      </c>
    </row>
    <row r="105" spans="1:54" x14ac:dyDescent="0.25">
      <c r="A105" s="10"/>
      <c r="B105" s="13"/>
      <c r="C105" s="13"/>
      <c r="D105" s="11"/>
      <c r="E105" s="9"/>
      <c r="G105" s="4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5">
        <f>A_R[[#This Row],[5+]]-A_R[[#This Row],[6+]]</f>
        <v>0</v>
      </c>
      <c r="AG105" s="5">
        <f>A_R[[#This Row],[6+]]-A_R[[#This Row],[7+]]</f>
        <v>0</v>
      </c>
      <c r="AH105" s="5">
        <f>A_R[[#This Row],[7+]]-A_R[[#This Row],[8+]]</f>
        <v>0</v>
      </c>
      <c r="AI105" s="5">
        <f>A_R[[#This Row],[8+]]-A_R[[#This Row],[9+]]</f>
        <v>0</v>
      </c>
      <c r="AJ105" s="5">
        <f>A_R[[#This Row],[9+]]-A_R[[#This Row],[10+]]</f>
        <v>0</v>
      </c>
      <c r="AK105" s="5">
        <f>A_R[[#This Row],[10+]]-A_R[[#This Row],[11+]]</f>
        <v>0</v>
      </c>
      <c r="AL105" s="5">
        <f>A_R[[#This Row],[11+]]-A_R[[#This Row],[12+]]</f>
        <v>0</v>
      </c>
      <c r="AM105" s="5">
        <f>A_R[[#This Row],[12+]]-A_R[[#This Row],[13+]]</f>
        <v>0</v>
      </c>
      <c r="AN105" s="5">
        <f>A_R[[#This Row],[13+]]-A_R[[#This Row],[14+]]</f>
        <v>0</v>
      </c>
      <c r="AO105" s="5">
        <f>A_R[[#This Row],[14+]]-A_R[[#This Row],[15+]]</f>
        <v>0</v>
      </c>
      <c r="AP105" s="5">
        <f>A_R[[#This Row],[15+]]-A_R[[#This Row],[16+]]</f>
        <v>0</v>
      </c>
      <c r="AQ105" s="5">
        <f>A_R[[#This Row],[16+]]-A_R[[#This Row],[17+]]</f>
        <v>0</v>
      </c>
      <c r="AR105" s="5">
        <f>A_R[[#This Row],[17+]]-A_R[[#This Row],[18+]]</f>
        <v>0</v>
      </c>
      <c r="AS105" s="5">
        <f>A_R[[#This Row],[18+]]-A_R[[#This Row],[19+]]</f>
        <v>0</v>
      </c>
      <c r="AT105" s="5">
        <f>A_R[[#This Row],[19+]]-A_R[[#This Row],[20+]]</f>
        <v>0</v>
      </c>
      <c r="AU105" s="5">
        <f>A_R[[#This Row],[20+]]-A_R[[#This Row],[21+]]</f>
        <v>0</v>
      </c>
      <c r="AV105" s="5">
        <f>A_R[[#This Row],[21+]]-A_R[[#This Row],[22+]]</f>
        <v>0</v>
      </c>
      <c r="AW105" s="5">
        <f>A_R[[#This Row],[22+]]-A_R[[#This Row],[23+]]</f>
        <v>0</v>
      </c>
      <c r="AX105" s="5">
        <f>A_R[[#This Row],[23+]]-A_R[[#This Row],[24+]]</f>
        <v>0</v>
      </c>
      <c r="AY105" s="5">
        <f>A_R[[#This Row],[24+]]-A_R[[#This Row],[25+]]</f>
        <v>0</v>
      </c>
      <c r="AZ105" s="5">
        <f>A_R[[#This Row],[25+]]-A_R[[#This Row],[26+]]</f>
        <v>0</v>
      </c>
      <c r="BA105" s="5">
        <f>A_R[[#This Row],[26+]]-A_R[[#This Row],[27+]]</f>
        <v>0</v>
      </c>
      <c r="BB105" s="5">
        <f>A_R[[#This Row],[27+]]-A_R[[#This Row],[28+]]</f>
        <v>0</v>
      </c>
    </row>
    <row r="106" spans="1:54" x14ac:dyDescent="0.25">
      <c r="A106" s="10"/>
      <c r="B106" s="13"/>
      <c r="C106" s="13"/>
      <c r="D106" s="11"/>
      <c r="E106" s="9"/>
      <c r="G106" s="4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5">
        <f>A_R[[#This Row],[5+]]-A_R[[#This Row],[6+]]</f>
        <v>0</v>
      </c>
      <c r="AG106" s="5">
        <f>A_R[[#This Row],[6+]]-A_R[[#This Row],[7+]]</f>
        <v>0</v>
      </c>
      <c r="AH106" s="5">
        <f>A_R[[#This Row],[7+]]-A_R[[#This Row],[8+]]</f>
        <v>0</v>
      </c>
      <c r="AI106" s="5">
        <f>A_R[[#This Row],[8+]]-A_R[[#This Row],[9+]]</f>
        <v>0</v>
      </c>
      <c r="AJ106" s="5">
        <f>A_R[[#This Row],[9+]]-A_R[[#This Row],[10+]]</f>
        <v>0</v>
      </c>
      <c r="AK106" s="5">
        <f>A_R[[#This Row],[10+]]-A_R[[#This Row],[11+]]</f>
        <v>0</v>
      </c>
      <c r="AL106" s="5">
        <f>A_R[[#This Row],[11+]]-A_R[[#This Row],[12+]]</f>
        <v>0</v>
      </c>
      <c r="AM106" s="5">
        <f>A_R[[#This Row],[12+]]-A_R[[#This Row],[13+]]</f>
        <v>0</v>
      </c>
      <c r="AN106" s="5">
        <f>A_R[[#This Row],[13+]]-A_R[[#This Row],[14+]]</f>
        <v>0</v>
      </c>
      <c r="AO106" s="5">
        <f>A_R[[#This Row],[14+]]-A_R[[#This Row],[15+]]</f>
        <v>0</v>
      </c>
      <c r="AP106" s="5">
        <f>A_R[[#This Row],[15+]]-A_R[[#This Row],[16+]]</f>
        <v>0</v>
      </c>
      <c r="AQ106" s="5">
        <f>A_R[[#This Row],[16+]]-A_R[[#This Row],[17+]]</f>
        <v>0</v>
      </c>
      <c r="AR106" s="5">
        <f>A_R[[#This Row],[17+]]-A_R[[#This Row],[18+]]</f>
        <v>0</v>
      </c>
      <c r="AS106" s="5">
        <f>A_R[[#This Row],[18+]]-A_R[[#This Row],[19+]]</f>
        <v>0</v>
      </c>
      <c r="AT106" s="5">
        <f>A_R[[#This Row],[19+]]-A_R[[#This Row],[20+]]</f>
        <v>0</v>
      </c>
      <c r="AU106" s="5">
        <f>A_R[[#This Row],[20+]]-A_R[[#This Row],[21+]]</f>
        <v>0</v>
      </c>
      <c r="AV106" s="5">
        <f>A_R[[#This Row],[21+]]-A_R[[#This Row],[22+]]</f>
        <v>0</v>
      </c>
      <c r="AW106" s="5">
        <f>A_R[[#This Row],[22+]]-A_R[[#This Row],[23+]]</f>
        <v>0</v>
      </c>
      <c r="AX106" s="5">
        <f>A_R[[#This Row],[23+]]-A_R[[#This Row],[24+]]</f>
        <v>0</v>
      </c>
      <c r="AY106" s="5">
        <f>A_R[[#This Row],[24+]]-A_R[[#This Row],[25+]]</f>
        <v>0</v>
      </c>
      <c r="AZ106" s="5">
        <f>A_R[[#This Row],[25+]]-A_R[[#This Row],[26+]]</f>
        <v>0</v>
      </c>
      <c r="BA106" s="5">
        <f>A_R[[#This Row],[26+]]-A_R[[#This Row],[27+]]</f>
        <v>0</v>
      </c>
      <c r="BB106" s="5">
        <f>A_R[[#This Row],[27+]]-A_R[[#This Row],[28+]]</f>
        <v>0</v>
      </c>
    </row>
    <row r="107" spans="1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1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1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1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1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1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106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98" activePane="bottomRight" state="frozen"/>
      <selection activeCell="O4" sqref="O4"/>
      <selection pane="topRight" activeCell="O4" sqref="O4"/>
      <selection pane="bottomLeft" activeCell="O4" sqref="O4"/>
      <selection pane="bottomRight" activeCell="H20" sqref="H20"/>
    </sheetView>
  </sheetViews>
  <sheetFormatPr defaultColWidth="64.140625"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25" style="8" bestFit="1" customWidth="1"/>
    <col min="6" max="6" width="8.85546875" bestFit="1" customWidth="1"/>
    <col min="7" max="7" width="7" bestFit="1" customWidth="1"/>
    <col min="8" max="35" width="8.140625" bestFit="1" customWidth="1"/>
    <col min="36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x14ac:dyDescent="0.25">
      <c r="A2" s="10">
        <v>22400788</v>
      </c>
      <c r="B2" t="s">
        <v>218</v>
      </c>
      <c r="C2" t="s">
        <v>219</v>
      </c>
      <c r="D2" s="11">
        <v>0.79166666666666663</v>
      </c>
      <c r="E2" s="9" t="str">
        <f>HYPERLINK("https://www.nba.com/stats/player/1630217/boxscores-traditional", "Desmond Bane")</f>
        <v>Desmond Bane</v>
      </c>
      <c r="F2">
        <v>35</v>
      </c>
      <c r="G2" s="4">
        <v>3.5779999999999998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0.99995000000000001</v>
      </c>
      <c r="T2" s="3">
        <v>0.99985999999999997</v>
      </c>
      <c r="U2" s="3">
        <v>0.99960000000000004</v>
      </c>
      <c r="V2" s="3">
        <v>0.99892999999999998</v>
      </c>
      <c r="W2" s="3">
        <v>0.99736000000000002</v>
      </c>
      <c r="X2" s="3">
        <v>0.99412999999999996</v>
      </c>
      <c r="Y2" s="3">
        <v>0.98745000000000005</v>
      </c>
      <c r="Z2" s="3">
        <v>0.97499999999999998</v>
      </c>
      <c r="AA2" s="3">
        <v>0.95352000000000003</v>
      </c>
      <c r="AB2" s="3">
        <v>0.91923999999999995</v>
      </c>
      <c r="AC2" s="3">
        <v>0.86863999999999997</v>
      </c>
      <c r="AD2" s="3">
        <v>0.79954999999999998</v>
      </c>
      <c r="AE2" s="3">
        <v>0.71226</v>
      </c>
      <c r="AF2" s="3">
        <v>0.61026000000000002</v>
      </c>
      <c r="AG2" s="3">
        <v>0.5</v>
      </c>
      <c r="AH2" s="3">
        <v>0.38973999999999998</v>
      </c>
      <c r="AI2" s="3">
        <v>0.28774</v>
      </c>
      <c r="AJ2" s="3">
        <v>0.20044999999999999</v>
      </c>
      <c r="AK2" s="3">
        <v>0.13136</v>
      </c>
      <c r="AL2" s="3">
        <v>8.0759999999999998E-2</v>
      </c>
      <c r="AM2" s="3">
        <v>4.648E-2</v>
      </c>
      <c r="AN2" s="3">
        <v>2.5000000000000001E-2</v>
      </c>
      <c r="AO2" s="3">
        <v>1.255E-2</v>
      </c>
      <c r="AP2" s="3">
        <v>5.8700000000000002E-3</v>
      </c>
      <c r="AQ2" s="3">
        <v>2.64E-3</v>
      </c>
      <c r="AR2" s="3">
        <v>1.07E-3</v>
      </c>
      <c r="AS2" s="3">
        <v>4.0000000000000002E-4</v>
      </c>
      <c r="AT2" s="3">
        <v>1.3999999999999999E-4</v>
      </c>
      <c r="AU2" s="3">
        <v>5.0000000000000002E-5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5">
        <f>P_A_R[[#This Row],[10+]]-P_A_R[[#This Row],[11+]]</f>
        <v>0</v>
      </c>
      <c r="BG2" s="5">
        <f>P_A_R[[#This Row],[11+]]-P_A_R[[#This Row],[12+]]</f>
        <v>0</v>
      </c>
      <c r="BH2" s="5">
        <f>P_A_R[[#This Row],[12+]]-P_A_R[[#This Row],[13+]]</f>
        <v>0</v>
      </c>
      <c r="BI2" s="5">
        <f>P_A_R[[#This Row],[13+]]-P_A_R[[#This Row],[14+]]</f>
        <v>0</v>
      </c>
      <c r="BJ2" s="5">
        <f>P_A_R[[#This Row],[14+]]-P_A_R[[#This Row],[15+]]</f>
        <v>0</v>
      </c>
      <c r="BK2" s="5">
        <f>P_A_R[[#This Row],[15+]]-P_A_R[[#This Row],[16+]]</f>
        <v>0</v>
      </c>
      <c r="BL2" s="5">
        <f>P_A_R[[#This Row],[16+]]-P_A_R[[#This Row],[17+]]</f>
        <v>0</v>
      </c>
      <c r="BM2" s="5">
        <f>P_A_R[[#This Row],[17+]]-P_A_R[[#This Row],[18+]]</f>
        <v>0</v>
      </c>
      <c r="BN2" s="5">
        <f>P_A_R[[#This Row],[18+]]-P_A_R[[#This Row],[19+]]</f>
        <v>0</v>
      </c>
      <c r="BO2" s="5">
        <f>P_A_R[[#This Row],[19+]]-P_A_R[[#This Row],[20+]]</f>
        <v>0</v>
      </c>
      <c r="BP2" s="5">
        <f>P_A_R[[#This Row],[20+]]-P_A_R[[#This Row],[21+]]</f>
        <v>4.9999999999994493E-5</v>
      </c>
      <c r="BQ2" s="5">
        <f>P_A_R[[#This Row],[21+]]-P_A_R[[#This Row],[22+]]</f>
        <v>9.0000000000034497E-5</v>
      </c>
      <c r="BR2" s="5">
        <f>P_A_R[[#This Row],[22+]]-P_A_R[[#This Row],[23+]]</f>
        <v>2.5999999999992696E-4</v>
      </c>
      <c r="BS2" s="5">
        <f>P_A_R[[#This Row],[23+]]-P_A_R[[#This Row],[24+]]</f>
        <v>6.7000000000005944E-4</v>
      </c>
      <c r="BT2" s="5">
        <f>P_A_R[[#This Row],[24+]]-P_A_R[[#This Row],[25+]]</f>
        <v>1.5699999999999603E-3</v>
      </c>
      <c r="BU2" s="5">
        <f>P_A_R[[#This Row],[25+]]-P_A_R[[#This Row],[26+]]</f>
        <v>3.2300000000000662E-3</v>
      </c>
      <c r="BV2" s="5">
        <f>P_A_R[[#This Row],[26+]]-P_A_R[[#This Row],[27+]]</f>
        <v>6.6799999999999082E-3</v>
      </c>
      <c r="BW2" s="5">
        <f>P_A_R[[#This Row],[27+]]-P_A_R[[#This Row],[28+]]</f>
        <v>1.2450000000000072E-2</v>
      </c>
      <c r="BX2" s="5">
        <f>P_A_R[[#This Row],[28+]]-P_A_R[[#This Row],[29+]]</f>
        <v>2.1479999999999944E-2</v>
      </c>
      <c r="BY2" s="5">
        <f>P_A_R[[#This Row],[29+]]-P_A_R[[#This Row],[30+]]</f>
        <v>3.4280000000000088E-2</v>
      </c>
      <c r="BZ2" s="5">
        <f>P_A_R[[#This Row],[30+]]-P_A_R[[#This Row],[31+]]</f>
        <v>5.0599999999999978E-2</v>
      </c>
      <c r="CA2" s="5">
        <f>P_A_R[[#This Row],[31+]]-P_A_R[[#This Row],[32+]]</f>
        <v>6.9089999999999985E-2</v>
      </c>
      <c r="CB2" s="5">
        <f>P_A_R[[#This Row],[32+]]-P_A_R[[#This Row],[33+]]</f>
        <v>8.7289999999999979E-2</v>
      </c>
      <c r="CC2" s="5">
        <f>P_A_R[[#This Row],[33+]]-P_A_R[[#This Row],[34+]]</f>
        <v>0.10199999999999998</v>
      </c>
      <c r="CD2" s="5">
        <f>P_A_R[[#This Row],[34+]]-P_A_R[[#This Row],[35+]]</f>
        <v>0.11026000000000002</v>
      </c>
      <c r="CE2" s="5">
        <f>P_A_R[[#This Row],[35+]]-P_A_R[[#This Row],[36+]]</f>
        <v>0.11026000000000002</v>
      </c>
      <c r="CF2" s="5">
        <f>P_A_R[[#This Row],[36+]]-P_A_R[[#This Row],[37+]]</f>
        <v>0.10199999999999998</v>
      </c>
      <c r="CG2" s="5">
        <f>P_A_R[[#This Row],[37+]]-P_A_R[[#This Row],[38+]]</f>
        <v>8.7290000000000006E-2</v>
      </c>
      <c r="CH2" s="5">
        <f>P_A_R[[#This Row],[38+]]-P_A_R[[#This Row],[39+]]</f>
        <v>6.9089999999999985E-2</v>
      </c>
      <c r="CI2" s="5">
        <f>P_A_R[[#This Row],[39+]]-P_A_R[[#This Row],[40+]]</f>
        <v>5.0600000000000006E-2</v>
      </c>
      <c r="CJ2" s="5">
        <f>P_A_R[[#This Row],[40+]]-P_A_R[[#This Row],[41+]]</f>
        <v>3.4279999999999998E-2</v>
      </c>
      <c r="CK2" s="5">
        <f>P_A_R[[#This Row],[41+]]-P_A_R[[#This Row],[42+]]</f>
        <v>2.1479999999999999E-2</v>
      </c>
      <c r="CL2" s="5">
        <f>P_A_R[[#This Row],[42+]]-P_A_R[[#This Row],[43+]]</f>
        <v>1.2450000000000001E-2</v>
      </c>
      <c r="CM2" s="5">
        <f>P_A_R[[#This Row],[43+]]-P_A_R[[#This Row],[44+]]</f>
        <v>6.6800000000000002E-3</v>
      </c>
      <c r="CN2" s="5">
        <f>P_A_R[[#This Row],[44+]]-P_A_R[[#This Row],[45+]]</f>
        <v>3.2300000000000002E-3</v>
      </c>
      <c r="CO2" s="5">
        <f>P_A_R[[#This Row],[45+]]-P_A_R[[#This Row],[46+]]</f>
        <v>1.57E-3</v>
      </c>
      <c r="CP2" s="5">
        <f>P_A_R[[#This Row],[46+]]-P_A_R[[#This Row],[47+]]</f>
        <v>6.7000000000000002E-4</v>
      </c>
      <c r="CQ2" s="5">
        <f>P_A_R[[#This Row],[47+]]-P_A_R[[#This Row],[48+]]</f>
        <v>2.6000000000000003E-4</v>
      </c>
      <c r="CR2" s="5">
        <f>P_A_R[[#This Row],[48+]]-P_A_R[[#This Row],[49+]]</f>
        <v>8.9999999999999992E-5</v>
      </c>
      <c r="CS2" s="5">
        <f>P_A_R[[#This Row],[49+]]-P_A_R[[#This Row],[50+]]</f>
        <v>5.0000000000000002E-5</v>
      </c>
      <c r="CT2" s="5">
        <f>P_A_R[[#This Row],[50+]]-P_A_R[[#This Row],[51+]]</f>
        <v>0</v>
      </c>
      <c r="CU2" s="5">
        <f>P_A_R[[#This Row],[51+]]-P_A_R[[#This Row],[52+]]</f>
        <v>0</v>
      </c>
      <c r="CV2" s="5">
        <f>P_A_R[[#This Row],[52+]]-P_A_R[[#This Row],[53+]]</f>
        <v>0</v>
      </c>
      <c r="CW2" s="5">
        <f>P_A_R[[#This Row],[53+]]-P_A_R[[#This Row],[54+]]</f>
        <v>0</v>
      </c>
      <c r="CX2" s="5">
        <f>P_A_R[[#This Row],[54+]]-P_A_R[[#This Row],[55+]]</f>
        <v>0</v>
      </c>
      <c r="CY2" s="5">
        <f>P_A_R[[#This Row],[55+]]-P_A_R[[#This Row],[56+]]</f>
        <v>0</v>
      </c>
      <c r="CZ2" s="5">
        <f>P_A_R[[#This Row],[56+]]-P_A_R[[#This Row],[57+]]</f>
        <v>0</v>
      </c>
      <c r="DA2" s="5">
        <f>P_A_R[[#This Row],[57+]]-P_A_R[[#This Row],[58+]]</f>
        <v>0</v>
      </c>
      <c r="DB2" s="5">
        <f>P_A_R[[#This Row],[58+]]-P_A_R[[#This Row],[59+]]</f>
        <v>0</v>
      </c>
    </row>
    <row r="3" spans="1:106" x14ac:dyDescent="0.25">
      <c r="A3" s="10">
        <v>22400788</v>
      </c>
      <c r="B3" t="s">
        <v>218</v>
      </c>
      <c r="C3" t="s">
        <v>219</v>
      </c>
      <c r="D3" s="11">
        <v>0.79166666666666663</v>
      </c>
      <c r="E3" s="9" t="str">
        <f>HYPERLINK("https://www.nba.com/stats/player/1629630/boxscores-traditional", "Ja Morant")</f>
        <v>Ja Morant</v>
      </c>
      <c r="F3">
        <v>31.6</v>
      </c>
      <c r="G3" s="4">
        <v>8.3330000000000002</v>
      </c>
      <c r="H3" s="3">
        <v>0.99519999999999997</v>
      </c>
      <c r="I3" s="3">
        <v>0.99324000000000001</v>
      </c>
      <c r="J3" s="3">
        <v>0.99060999999999999</v>
      </c>
      <c r="K3" s="3">
        <v>0.98712999999999995</v>
      </c>
      <c r="L3" s="3">
        <v>0.98257000000000005</v>
      </c>
      <c r="M3" s="3">
        <v>0.97670000000000001</v>
      </c>
      <c r="N3" s="3">
        <v>0.96926000000000001</v>
      </c>
      <c r="O3" s="3">
        <v>0.95994000000000002</v>
      </c>
      <c r="P3" s="3">
        <v>0.94845000000000002</v>
      </c>
      <c r="Q3" s="3">
        <v>0.93447999999999998</v>
      </c>
      <c r="R3" s="3">
        <v>0.91774</v>
      </c>
      <c r="S3" s="3">
        <v>0.89795999999999998</v>
      </c>
      <c r="T3" s="3">
        <v>0.87492999999999999</v>
      </c>
      <c r="U3" s="3">
        <v>0.84848999999999997</v>
      </c>
      <c r="V3" s="3">
        <v>0.81859000000000004</v>
      </c>
      <c r="W3" s="3">
        <v>0.78524000000000005</v>
      </c>
      <c r="X3" s="3">
        <v>0.74856999999999996</v>
      </c>
      <c r="Y3" s="3">
        <v>0.70884000000000003</v>
      </c>
      <c r="Z3" s="3">
        <v>0.66639999999999999</v>
      </c>
      <c r="AA3" s="3">
        <v>0.62172000000000005</v>
      </c>
      <c r="AB3" s="3">
        <v>0.57535000000000003</v>
      </c>
      <c r="AC3" s="3">
        <v>0.52790000000000004</v>
      </c>
      <c r="AD3" s="3">
        <v>0.48005999999999999</v>
      </c>
      <c r="AE3" s="3">
        <v>0.43251000000000001</v>
      </c>
      <c r="AF3" s="3">
        <v>0.38590999999999998</v>
      </c>
      <c r="AG3" s="3">
        <v>0.34089999999999998</v>
      </c>
      <c r="AH3" s="3">
        <v>0.29805999999999999</v>
      </c>
      <c r="AI3" s="3">
        <v>0.25785000000000002</v>
      </c>
      <c r="AJ3" s="3">
        <v>0.22065000000000001</v>
      </c>
      <c r="AK3" s="3">
        <v>0.18673000000000001</v>
      </c>
      <c r="AL3" s="3">
        <v>0.15625</v>
      </c>
      <c r="AM3" s="3">
        <v>0.12923999999999999</v>
      </c>
      <c r="AN3" s="3">
        <v>0.10564999999999999</v>
      </c>
      <c r="AO3" s="3">
        <v>8.5339999999999999E-2</v>
      </c>
      <c r="AP3" s="3">
        <v>6.8110000000000004E-2</v>
      </c>
      <c r="AQ3" s="3">
        <v>5.3699999999999998E-2</v>
      </c>
      <c r="AR3" s="3">
        <v>4.1820000000000003E-2</v>
      </c>
      <c r="AS3" s="3">
        <v>3.2160000000000001E-2</v>
      </c>
      <c r="AT3" s="3">
        <v>2.4420000000000001E-2</v>
      </c>
      <c r="AU3" s="3">
        <v>1.831E-2</v>
      </c>
      <c r="AV3" s="3">
        <v>1.355E-2</v>
      </c>
      <c r="AW3" s="3">
        <v>9.9000000000000008E-3</v>
      </c>
      <c r="AX3" s="3">
        <v>7.1399999999999996E-3</v>
      </c>
      <c r="AY3" s="3">
        <v>5.0800000000000003E-3</v>
      </c>
      <c r="AZ3" s="3">
        <v>3.5699999999999998E-3</v>
      </c>
      <c r="BA3" s="3">
        <v>2.48E-3</v>
      </c>
      <c r="BB3" s="3">
        <v>1.6900000000000001E-3</v>
      </c>
      <c r="BC3" s="3">
        <v>1.14E-3</v>
      </c>
      <c r="BD3" s="3">
        <v>7.6000000000000004E-4</v>
      </c>
      <c r="BE3" s="3">
        <v>5.0000000000000001E-4</v>
      </c>
      <c r="BF3" s="5">
        <f>P_A_R[[#This Row],[10+]]-P_A_R[[#This Row],[11+]]</f>
        <v>1.9599999999999618E-3</v>
      </c>
      <c r="BG3" s="5">
        <f>P_A_R[[#This Row],[11+]]-P_A_R[[#This Row],[12+]]</f>
        <v>2.6300000000000212E-3</v>
      </c>
      <c r="BH3" s="5">
        <f>P_A_R[[#This Row],[12+]]-P_A_R[[#This Row],[13+]]</f>
        <v>3.4800000000000386E-3</v>
      </c>
      <c r="BI3" s="5">
        <f>P_A_R[[#This Row],[13+]]-P_A_R[[#This Row],[14+]]</f>
        <v>4.5599999999998975E-3</v>
      </c>
      <c r="BJ3" s="5">
        <f>P_A_R[[#This Row],[14+]]-P_A_R[[#This Row],[15+]]</f>
        <v>5.8700000000000419E-3</v>
      </c>
      <c r="BK3" s="5">
        <f>P_A_R[[#This Row],[15+]]-P_A_R[[#This Row],[16+]]</f>
        <v>7.4400000000000022E-3</v>
      </c>
      <c r="BL3" s="5">
        <f>P_A_R[[#This Row],[16+]]-P_A_R[[#This Row],[17+]]</f>
        <v>9.319999999999995E-3</v>
      </c>
      <c r="BM3" s="5">
        <f>P_A_R[[#This Row],[17+]]-P_A_R[[#This Row],[18+]]</f>
        <v>1.149E-2</v>
      </c>
      <c r="BN3" s="5">
        <f>P_A_R[[#This Row],[18+]]-P_A_R[[#This Row],[19+]]</f>
        <v>1.3970000000000038E-2</v>
      </c>
      <c r="BO3" s="5">
        <f>P_A_R[[#This Row],[19+]]-P_A_R[[#This Row],[20+]]</f>
        <v>1.6739999999999977E-2</v>
      </c>
      <c r="BP3" s="5">
        <f>P_A_R[[#This Row],[20+]]-P_A_R[[#This Row],[21+]]</f>
        <v>1.978000000000002E-2</v>
      </c>
      <c r="BQ3" s="5">
        <f>P_A_R[[#This Row],[21+]]-P_A_R[[#This Row],[22+]]</f>
        <v>2.3029999999999995E-2</v>
      </c>
      <c r="BR3" s="5">
        <f>P_A_R[[#This Row],[22+]]-P_A_R[[#This Row],[23+]]</f>
        <v>2.6440000000000019E-2</v>
      </c>
      <c r="BS3" s="5">
        <f>P_A_R[[#This Row],[23+]]-P_A_R[[#This Row],[24+]]</f>
        <v>2.9899999999999927E-2</v>
      </c>
      <c r="BT3" s="5">
        <f>P_A_R[[#This Row],[24+]]-P_A_R[[#This Row],[25+]]</f>
        <v>3.3349999999999991E-2</v>
      </c>
      <c r="BU3" s="5">
        <f>P_A_R[[#This Row],[25+]]-P_A_R[[#This Row],[26+]]</f>
        <v>3.6670000000000091E-2</v>
      </c>
      <c r="BV3" s="5">
        <f>P_A_R[[#This Row],[26+]]-P_A_R[[#This Row],[27+]]</f>
        <v>3.9729999999999932E-2</v>
      </c>
      <c r="BW3" s="5">
        <f>P_A_R[[#This Row],[27+]]-P_A_R[[#This Row],[28+]]</f>
        <v>4.2440000000000033E-2</v>
      </c>
      <c r="BX3" s="5">
        <f>P_A_R[[#This Row],[28+]]-P_A_R[[#This Row],[29+]]</f>
        <v>4.4679999999999942E-2</v>
      </c>
      <c r="BY3" s="5">
        <f>P_A_R[[#This Row],[29+]]-P_A_R[[#This Row],[30+]]</f>
        <v>4.6370000000000022E-2</v>
      </c>
      <c r="BZ3" s="5">
        <f>P_A_R[[#This Row],[30+]]-P_A_R[[#This Row],[31+]]</f>
        <v>4.7449999999999992E-2</v>
      </c>
      <c r="CA3" s="5">
        <f>P_A_R[[#This Row],[31+]]-P_A_R[[#This Row],[32+]]</f>
        <v>4.7840000000000049E-2</v>
      </c>
      <c r="CB3" s="5">
        <f>P_A_R[[#This Row],[32+]]-P_A_R[[#This Row],[33+]]</f>
        <v>4.7549999999999981E-2</v>
      </c>
      <c r="CC3" s="5">
        <f>P_A_R[[#This Row],[33+]]-P_A_R[[#This Row],[34+]]</f>
        <v>4.660000000000003E-2</v>
      </c>
      <c r="CD3" s="5">
        <f>P_A_R[[#This Row],[34+]]-P_A_R[[#This Row],[35+]]</f>
        <v>4.5009999999999994E-2</v>
      </c>
      <c r="CE3" s="5">
        <f>P_A_R[[#This Row],[35+]]-P_A_R[[#This Row],[36+]]</f>
        <v>4.2839999999999989E-2</v>
      </c>
      <c r="CF3" s="5">
        <f>P_A_R[[#This Row],[36+]]-P_A_R[[#This Row],[37+]]</f>
        <v>4.0209999999999968E-2</v>
      </c>
      <c r="CG3" s="5">
        <f>P_A_R[[#This Row],[37+]]-P_A_R[[#This Row],[38+]]</f>
        <v>3.7200000000000011E-2</v>
      </c>
      <c r="CH3" s="5">
        <f>P_A_R[[#This Row],[38+]]-P_A_R[[#This Row],[39+]]</f>
        <v>3.3920000000000006E-2</v>
      </c>
      <c r="CI3" s="5">
        <f>P_A_R[[#This Row],[39+]]-P_A_R[[#This Row],[40+]]</f>
        <v>3.0480000000000007E-2</v>
      </c>
      <c r="CJ3" s="5">
        <f>P_A_R[[#This Row],[40+]]-P_A_R[[#This Row],[41+]]</f>
        <v>2.7010000000000006E-2</v>
      </c>
      <c r="CK3" s="5">
        <f>P_A_R[[#This Row],[41+]]-P_A_R[[#This Row],[42+]]</f>
        <v>2.359E-2</v>
      </c>
      <c r="CL3" s="5">
        <f>P_A_R[[#This Row],[42+]]-P_A_R[[#This Row],[43+]]</f>
        <v>2.0309999999999995E-2</v>
      </c>
      <c r="CM3" s="5">
        <f>P_A_R[[#This Row],[43+]]-P_A_R[[#This Row],[44+]]</f>
        <v>1.7229999999999995E-2</v>
      </c>
      <c r="CN3" s="5">
        <f>P_A_R[[#This Row],[44+]]-P_A_R[[#This Row],[45+]]</f>
        <v>1.4410000000000006E-2</v>
      </c>
      <c r="CO3" s="5">
        <f>P_A_R[[#This Row],[45+]]-P_A_R[[#This Row],[46+]]</f>
        <v>1.1879999999999995E-2</v>
      </c>
      <c r="CP3" s="5">
        <f>P_A_R[[#This Row],[46+]]-P_A_R[[#This Row],[47+]]</f>
        <v>9.6600000000000019E-3</v>
      </c>
      <c r="CQ3" s="5">
        <f>P_A_R[[#This Row],[47+]]-P_A_R[[#This Row],[48+]]</f>
        <v>7.7400000000000004E-3</v>
      </c>
      <c r="CR3" s="5">
        <f>P_A_R[[#This Row],[48+]]-P_A_R[[#This Row],[49+]]</f>
        <v>6.1100000000000008E-3</v>
      </c>
      <c r="CS3" s="5">
        <f>P_A_R[[#This Row],[49+]]-P_A_R[[#This Row],[50+]]</f>
        <v>4.7600000000000003E-3</v>
      </c>
      <c r="CT3" s="5">
        <f>P_A_R[[#This Row],[50+]]-P_A_R[[#This Row],[51+]]</f>
        <v>3.6499999999999987E-3</v>
      </c>
      <c r="CU3" s="5">
        <f>P_A_R[[#This Row],[51+]]-P_A_R[[#This Row],[52+]]</f>
        <v>2.7600000000000012E-3</v>
      </c>
      <c r="CV3" s="5">
        <f>P_A_R[[#This Row],[52+]]-P_A_R[[#This Row],[53+]]</f>
        <v>2.0599999999999993E-3</v>
      </c>
      <c r="CW3" s="5">
        <f>P_A_R[[#This Row],[53+]]-P_A_R[[#This Row],[54+]]</f>
        <v>1.5100000000000005E-3</v>
      </c>
      <c r="CX3" s="5">
        <f>P_A_R[[#This Row],[54+]]-P_A_R[[#This Row],[55+]]</f>
        <v>1.0899999999999998E-3</v>
      </c>
      <c r="CY3" s="5">
        <f>P_A_R[[#This Row],[55+]]-P_A_R[[#This Row],[56+]]</f>
        <v>7.899999999999999E-4</v>
      </c>
      <c r="CZ3" s="5">
        <f>P_A_R[[#This Row],[56+]]-P_A_R[[#This Row],[57+]]</f>
        <v>5.5000000000000014E-4</v>
      </c>
      <c r="DA3" s="5">
        <f>P_A_R[[#This Row],[57+]]-P_A_R[[#This Row],[58+]]</f>
        <v>3.7999999999999991E-4</v>
      </c>
      <c r="DB3" s="5">
        <f>P_A_R[[#This Row],[58+]]-P_A_R[[#This Row],[59+]]</f>
        <v>2.6000000000000003E-4</v>
      </c>
    </row>
    <row r="4" spans="1:106" x14ac:dyDescent="0.25">
      <c r="A4" s="10">
        <v>22400788</v>
      </c>
      <c r="B4" t="s">
        <v>218</v>
      </c>
      <c r="C4" t="s">
        <v>219</v>
      </c>
      <c r="D4" s="11">
        <v>0.79166666666666663</v>
      </c>
      <c r="E4" s="9" t="str">
        <f>HYPERLINK("https://www.nba.com/stats/player/1628991/boxscores-traditional", "Jaren Jackson Jr.")</f>
        <v>Jaren Jackson Jr.</v>
      </c>
      <c r="F4">
        <v>30</v>
      </c>
      <c r="G4" s="4">
        <v>8.6490000000000009</v>
      </c>
      <c r="H4" s="3">
        <v>0.98956</v>
      </c>
      <c r="I4" s="3">
        <v>0.98609999999999998</v>
      </c>
      <c r="J4" s="3">
        <v>0.98124</v>
      </c>
      <c r="K4" s="3">
        <v>0.97558</v>
      </c>
      <c r="L4" s="3">
        <v>0.96784000000000003</v>
      </c>
      <c r="M4" s="3">
        <v>0.95818000000000003</v>
      </c>
      <c r="N4" s="3">
        <v>0.94738</v>
      </c>
      <c r="O4" s="3">
        <v>0.93318999999999996</v>
      </c>
      <c r="P4" s="3">
        <v>0.91774</v>
      </c>
      <c r="Q4" s="3">
        <v>0.89795999999999998</v>
      </c>
      <c r="R4" s="3">
        <v>0.87697999999999998</v>
      </c>
      <c r="S4" s="3">
        <v>0.85082999999999998</v>
      </c>
      <c r="T4" s="3">
        <v>0.82121</v>
      </c>
      <c r="U4" s="3">
        <v>0.79103000000000001</v>
      </c>
      <c r="V4" s="3">
        <v>0.75490000000000002</v>
      </c>
      <c r="W4" s="3">
        <v>0.71904000000000001</v>
      </c>
      <c r="X4" s="3">
        <v>0.67723999999999995</v>
      </c>
      <c r="Y4" s="3">
        <v>0.63683000000000001</v>
      </c>
      <c r="Z4" s="3">
        <v>0.59094999999999998</v>
      </c>
      <c r="AA4" s="3">
        <v>0.54776000000000002</v>
      </c>
      <c r="AB4" s="3">
        <v>0.5</v>
      </c>
      <c r="AC4" s="3">
        <v>0.45223999999999998</v>
      </c>
      <c r="AD4" s="3">
        <v>0.40905000000000002</v>
      </c>
      <c r="AE4" s="3">
        <v>0.36316999999999999</v>
      </c>
      <c r="AF4" s="3">
        <v>0.32275999999999999</v>
      </c>
      <c r="AG4" s="3">
        <v>0.28095999999999999</v>
      </c>
      <c r="AH4" s="3">
        <v>0.24510000000000001</v>
      </c>
      <c r="AI4" s="3">
        <v>0.20896999999999999</v>
      </c>
      <c r="AJ4" s="3">
        <v>0.17879</v>
      </c>
      <c r="AK4" s="3">
        <v>0.14917</v>
      </c>
      <c r="AL4" s="3">
        <v>0.12302</v>
      </c>
      <c r="AM4" s="3">
        <v>0.10204000000000001</v>
      </c>
      <c r="AN4" s="3">
        <v>8.226E-2</v>
      </c>
      <c r="AO4" s="3">
        <v>6.6809999999999994E-2</v>
      </c>
      <c r="AP4" s="3">
        <v>5.262E-2</v>
      </c>
      <c r="AQ4" s="3">
        <v>4.1820000000000003E-2</v>
      </c>
      <c r="AR4" s="3">
        <v>3.2160000000000001E-2</v>
      </c>
      <c r="AS4" s="3">
        <v>2.4420000000000001E-2</v>
      </c>
      <c r="AT4" s="3">
        <v>1.8759999999999999E-2</v>
      </c>
      <c r="AU4" s="3">
        <v>1.3899999999999999E-2</v>
      </c>
      <c r="AV4" s="3">
        <v>1.044E-2</v>
      </c>
      <c r="AW4" s="3">
        <v>7.5500000000000003E-3</v>
      </c>
      <c r="AX4" s="3">
        <v>5.5399999999999998E-3</v>
      </c>
      <c r="AY4" s="3">
        <v>3.9100000000000003E-3</v>
      </c>
      <c r="AZ4" s="3">
        <v>2.8E-3</v>
      </c>
      <c r="BA4" s="3">
        <v>1.9300000000000001E-3</v>
      </c>
      <c r="BB4" s="3">
        <v>1.31E-3</v>
      </c>
      <c r="BC4" s="3">
        <v>8.9999999999999998E-4</v>
      </c>
      <c r="BD4" s="3">
        <v>5.9999999999999995E-4</v>
      </c>
      <c r="BE4" s="3">
        <v>4.0000000000000002E-4</v>
      </c>
      <c r="BF4" s="5">
        <f>P_A_R[[#This Row],[10+]]-P_A_R[[#This Row],[11+]]</f>
        <v>3.4600000000000186E-3</v>
      </c>
      <c r="BG4" s="5">
        <f>P_A_R[[#This Row],[11+]]-P_A_R[[#This Row],[12+]]</f>
        <v>4.8599999999999755E-3</v>
      </c>
      <c r="BH4" s="5">
        <f>P_A_R[[#This Row],[12+]]-P_A_R[[#This Row],[13+]]</f>
        <v>5.6599999999999984E-3</v>
      </c>
      <c r="BI4" s="5">
        <f>P_A_R[[#This Row],[13+]]-P_A_R[[#This Row],[14+]]</f>
        <v>7.7399999999999691E-3</v>
      </c>
      <c r="BJ4" s="5">
        <f>P_A_R[[#This Row],[14+]]-P_A_R[[#This Row],[15+]]</f>
        <v>9.6600000000000019E-3</v>
      </c>
      <c r="BK4" s="5">
        <f>P_A_R[[#This Row],[15+]]-P_A_R[[#This Row],[16+]]</f>
        <v>1.0800000000000032E-2</v>
      </c>
      <c r="BL4" s="5">
        <f>P_A_R[[#This Row],[16+]]-P_A_R[[#This Row],[17+]]</f>
        <v>1.4190000000000036E-2</v>
      </c>
      <c r="BM4" s="5">
        <f>P_A_R[[#This Row],[17+]]-P_A_R[[#This Row],[18+]]</f>
        <v>1.5449999999999964E-2</v>
      </c>
      <c r="BN4" s="5">
        <f>P_A_R[[#This Row],[18+]]-P_A_R[[#This Row],[19+]]</f>
        <v>1.978000000000002E-2</v>
      </c>
      <c r="BO4" s="5">
        <f>P_A_R[[#This Row],[19+]]-P_A_R[[#This Row],[20+]]</f>
        <v>2.0979999999999999E-2</v>
      </c>
      <c r="BP4" s="5">
        <f>P_A_R[[#This Row],[20+]]-P_A_R[[#This Row],[21+]]</f>
        <v>2.6150000000000007E-2</v>
      </c>
      <c r="BQ4" s="5">
        <f>P_A_R[[#This Row],[21+]]-P_A_R[[#This Row],[22+]]</f>
        <v>2.961999999999998E-2</v>
      </c>
      <c r="BR4" s="5">
        <f>P_A_R[[#This Row],[22+]]-P_A_R[[#This Row],[23+]]</f>
        <v>3.0179999999999985E-2</v>
      </c>
      <c r="BS4" s="5">
        <f>P_A_R[[#This Row],[23+]]-P_A_R[[#This Row],[24+]]</f>
        <v>3.6129999999999995E-2</v>
      </c>
      <c r="BT4" s="5">
        <f>P_A_R[[#This Row],[24+]]-P_A_R[[#This Row],[25+]]</f>
        <v>3.5860000000000003E-2</v>
      </c>
      <c r="BU4" s="5">
        <f>P_A_R[[#This Row],[25+]]-P_A_R[[#This Row],[26+]]</f>
        <v>4.1800000000000059E-2</v>
      </c>
      <c r="BV4" s="5">
        <f>P_A_R[[#This Row],[26+]]-P_A_R[[#This Row],[27+]]</f>
        <v>4.0409999999999946E-2</v>
      </c>
      <c r="BW4" s="5">
        <f>P_A_R[[#This Row],[27+]]-P_A_R[[#This Row],[28+]]</f>
        <v>4.5880000000000032E-2</v>
      </c>
      <c r="BX4" s="5">
        <f>P_A_R[[#This Row],[28+]]-P_A_R[[#This Row],[29+]]</f>
        <v>4.3189999999999951E-2</v>
      </c>
      <c r="BY4" s="5">
        <f>P_A_R[[#This Row],[29+]]-P_A_R[[#This Row],[30+]]</f>
        <v>4.7760000000000025E-2</v>
      </c>
      <c r="BZ4" s="5">
        <f>P_A_R[[#This Row],[30+]]-P_A_R[[#This Row],[31+]]</f>
        <v>4.7760000000000025E-2</v>
      </c>
      <c r="CA4" s="5">
        <f>P_A_R[[#This Row],[31+]]-P_A_R[[#This Row],[32+]]</f>
        <v>4.3189999999999951E-2</v>
      </c>
      <c r="CB4" s="5">
        <f>P_A_R[[#This Row],[32+]]-P_A_R[[#This Row],[33+]]</f>
        <v>4.5880000000000032E-2</v>
      </c>
      <c r="CC4" s="5">
        <f>P_A_R[[#This Row],[33+]]-P_A_R[[#This Row],[34+]]</f>
        <v>4.0410000000000001E-2</v>
      </c>
      <c r="CD4" s="5">
        <f>P_A_R[[#This Row],[34+]]-P_A_R[[#This Row],[35+]]</f>
        <v>4.1800000000000004E-2</v>
      </c>
      <c r="CE4" s="5">
        <f>P_A_R[[#This Row],[35+]]-P_A_R[[#This Row],[36+]]</f>
        <v>3.5859999999999975E-2</v>
      </c>
      <c r="CF4" s="5">
        <f>P_A_R[[#This Row],[36+]]-P_A_R[[#This Row],[37+]]</f>
        <v>3.6130000000000023E-2</v>
      </c>
      <c r="CG4" s="5">
        <f>P_A_R[[#This Row],[37+]]-P_A_R[[#This Row],[38+]]</f>
        <v>3.0179999999999985E-2</v>
      </c>
      <c r="CH4" s="5">
        <f>P_A_R[[#This Row],[38+]]-P_A_R[[#This Row],[39+]]</f>
        <v>2.9620000000000007E-2</v>
      </c>
      <c r="CI4" s="5">
        <f>P_A_R[[#This Row],[39+]]-P_A_R[[#This Row],[40+]]</f>
        <v>2.6149999999999993E-2</v>
      </c>
      <c r="CJ4" s="5">
        <f>P_A_R[[#This Row],[40+]]-P_A_R[[#This Row],[41+]]</f>
        <v>2.0979999999999999E-2</v>
      </c>
      <c r="CK4" s="5">
        <f>P_A_R[[#This Row],[41+]]-P_A_R[[#This Row],[42+]]</f>
        <v>1.9780000000000006E-2</v>
      </c>
      <c r="CL4" s="5">
        <f>P_A_R[[#This Row],[42+]]-P_A_R[[#This Row],[43+]]</f>
        <v>1.5450000000000005E-2</v>
      </c>
      <c r="CM4" s="5">
        <f>P_A_R[[#This Row],[43+]]-P_A_R[[#This Row],[44+]]</f>
        <v>1.4189999999999994E-2</v>
      </c>
      <c r="CN4" s="5">
        <f>P_A_R[[#This Row],[44+]]-P_A_R[[#This Row],[45+]]</f>
        <v>1.0799999999999997E-2</v>
      </c>
      <c r="CO4" s="5">
        <f>P_A_R[[#This Row],[45+]]-P_A_R[[#This Row],[46+]]</f>
        <v>9.6600000000000019E-3</v>
      </c>
      <c r="CP4" s="5">
        <f>P_A_R[[#This Row],[46+]]-P_A_R[[#This Row],[47+]]</f>
        <v>7.7400000000000004E-3</v>
      </c>
      <c r="CQ4" s="5">
        <f>P_A_R[[#This Row],[47+]]-P_A_R[[#This Row],[48+]]</f>
        <v>5.6600000000000018E-3</v>
      </c>
      <c r="CR4" s="5">
        <f>P_A_R[[#This Row],[48+]]-P_A_R[[#This Row],[49+]]</f>
        <v>4.8599999999999997E-3</v>
      </c>
      <c r="CS4" s="5">
        <f>P_A_R[[#This Row],[49+]]-P_A_R[[#This Row],[50+]]</f>
        <v>3.4599999999999995E-3</v>
      </c>
      <c r="CT4" s="5">
        <f>P_A_R[[#This Row],[50+]]-P_A_R[[#This Row],[51+]]</f>
        <v>2.8899999999999993E-3</v>
      </c>
      <c r="CU4" s="5">
        <f>P_A_R[[#This Row],[51+]]-P_A_R[[#This Row],[52+]]</f>
        <v>2.0100000000000005E-3</v>
      </c>
      <c r="CV4" s="5">
        <f>P_A_R[[#This Row],[52+]]-P_A_R[[#This Row],[53+]]</f>
        <v>1.6299999999999995E-3</v>
      </c>
      <c r="CW4" s="5">
        <f>P_A_R[[#This Row],[53+]]-P_A_R[[#This Row],[54+]]</f>
        <v>1.1100000000000003E-3</v>
      </c>
      <c r="CX4" s="5">
        <f>P_A_R[[#This Row],[54+]]-P_A_R[[#This Row],[55+]]</f>
        <v>8.699999999999999E-4</v>
      </c>
      <c r="CY4" s="5">
        <f>P_A_R[[#This Row],[55+]]-P_A_R[[#This Row],[56+]]</f>
        <v>6.2000000000000011E-4</v>
      </c>
      <c r="CZ4" s="5">
        <f>P_A_R[[#This Row],[56+]]-P_A_R[[#This Row],[57+]]</f>
        <v>4.0999999999999999E-4</v>
      </c>
      <c r="DA4" s="5">
        <f>P_A_R[[#This Row],[57+]]-P_A_R[[#This Row],[58+]]</f>
        <v>3.0000000000000003E-4</v>
      </c>
      <c r="DB4" s="5">
        <f>P_A_R[[#This Row],[58+]]-P_A_R[[#This Row],[59+]]</f>
        <v>1.9999999999999993E-4</v>
      </c>
    </row>
    <row r="5" spans="1:106" x14ac:dyDescent="0.25">
      <c r="A5" s="10">
        <v>22400788</v>
      </c>
      <c r="B5" t="s">
        <v>218</v>
      </c>
      <c r="C5" t="s">
        <v>219</v>
      </c>
      <c r="D5" s="11">
        <v>0.79166666666666663</v>
      </c>
      <c r="E5" s="9" t="str">
        <f>HYPERLINK("https://www.nba.com/stats/player/1630583/boxscores-traditional", "Santi Aldama")</f>
        <v>Santi Aldama</v>
      </c>
      <c r="F5">
        <v>19.8</v>
      </c>
      <c r="G5" s="4">
        <v>6.524</v>
      </c>
      <c r="H5" s="3">
        <v>0.93318999999999996</v>
      </c>
      <c r="I5" s="3">
        <v>0.91149000000000002</v>
      </c>
      <c r="J5" s="3">
        <v>0.88492999999999999</v>
      </c>
      <c r="K5" s="3">
        <v>0.85082999999999998</v>
      </c>
      <c r="L5" s="3">
        <v>0.81327000000000005</v>
      </c>
      <c r="M5" s="3">
        <v>0.77034999999999998</v>
      </c>
      <c r="N5" s="3">
        <v>0.71904000000000001</v>
      </c>
      <c r="O5" s="3">
        <v>0.66639999999999999</v>
      </c>
      <c r="P5" s="3">
        <v>0.61026000000000002</v>
      </c>
      <c r="Q5" s="3">
        <v>0.54776000000000002</v>
      </c>
      <c r="R5" s="3">
        <v>0.48803000000000002</v>
      </c>
      <c r="S5" s="3">
        <v>0.42858000000000002</v>
      </c>
      <c r="T5" s="3">
        <v>0.36692999999999998</v>
      </c>
      <c r="U5" s="3">
        <v>0.31207000000000001</v>
      </c>
      <c r="V5" s="3">
        <v>0.26108999999999999</v>
      </c>
      <c r="W5" s="3">
        <v>0.21185999999999999</v>
      </c>
      <c r="X5" s="3">
        <v>0.17105999999999999</v>
      </c>
      <c r="Y5" s="3">
        <v>0.13567000000000001</v>
      </c>
      <c r="Z5" s="3">
        <v>0.10383000000000001</v>
      </c>
      <c r="AA5" s="3">
        <v>7.9269999999999993E-2</v>
      </c>
      <c r="AB5" s="3">
        <v>5.9380000000000002E-2</v>
      </c>
      <c r="AC5" s="3">
        <v>4.2720000000000001E-2</v>
      </c>
      <c r="AD5" s="3">
        <v>3.074E-2</v>
      </c>
      <c r="AE5" s="3">
        <v>2.1690000000000001E-2</v>
      </c>
      <c r="AF5" s="3">
        <v>1.4630000000000001E-2</v>
      </c>
      <c r="AG5" s="3">
        <v>9.9000000000000008E-3</v>
      </c>
      <c r="AH5" s="3">
        <v>6.5700000000000003E-3</v>
      </c>
      <c r="AI5" s="3">
        <v>4.15E-3</v>
      </c>
      <c r="AJ5" s="3">
        <v>2.64E-3</v>
      </c>
      <c r="AK5" s="3">
        <v>1.64E-3</v>
      </c>
      <c r="AL5" s="3">
        <v>9.7000000000000005E-4</v>
      </c>
      <c r="AM5" s="3">
        <v>5.8E-4</v>
      </c>
      <c r="AN5" s="3">
        <v>3.4000000000000002E-4</v>
      </c>
      <c r="AO5" s="3">
        <v>1.9000000000000001E-4</v>
      </c>
      <c r="AP5" s="3">
        <v>1E-4</v>
      </c>
      <c r="AQ5" s="3">
        <v>6.0000000000000002E-5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5">
        <f>P_A_R[[#This Row],[10+]]-P_A_R[[#This Row],[11+]]</f>
        <v>2.1699999999999942E-2</v>
      </c>
      <c r="BG5" s="5">
        <f>P_A_R[[#This Row],[11+]]-P_A_R[[#This Row],[12+]]</f>
        <v>2.6560000000000028E-2</v>
      </c>
      <c r="BH5" s="5">
        <f>P_A_R[[#This Row],[12+]]-P_A_R[[#This Row],[13+]]</f>
        <v>3.4100000000000019E-2</v>
      </c>
      <c r="BI5" s="5">
        <f>P_A_R[[#This Row],[13+]]-P_A_R[[#This Row],[14+]]</f>
        <v>3.7559999999999927E-2</v>
      </c>
      <c r="BJ5" s="5">
        <f>P_A_R[[#This Row],[14+]]-P_A_R[[#This Row],[15+]]</f>
        <v>4.2920000000000069E-2</v>
      </c>
      <c r="BK5" s="5">
        <f>P_A_R[[#This Row],[15+]]-P_A_R[[#This Row],[16+]]</f>
        <v>5.1309999999999967E-2</v>
      </c>
      <c r="BL5" s="5">
        <f>P_A_R[[#This Row],[16+]]-P_A_R[[#This Row],[17+]]</f>
        <v>5.264000000000002E-2</v>
      </c>
      <c r="BM5" s="5">
        <f>P_A_R[[#This Row],[17+]]-P_A_R[[#This Row],[18+]]</f>
        <v>5.6139999999999968E-2</v>
      </c>
      <c r="BN5" s="5">
        <f>P_A_R[[#This Row],[18+]]-P_A_R[[#This Row],[19+]]</f>
        <v>6.25E-2</v>
      </c>
      <c r="BO5" s="5">
        <f>P_A_R[[#This Row],[19+]]-P_A_R[[#This Row],[20+]]</f>
        <v>5.9730000000000005E-2</v>
      </c>
      <c r="BP5" s="5">
        <f>P_A_R[[#This Row],[20+]]-P_A_R[[#This Row],[21+]]</f>
        <v>5.9450000000000003E-2</v>
      </c>
      <c r="BQ5" s="5">
        <f>P_A_R[[#This Row],[21+]]-P_A_R[[#This Row],[22+]]</f>
        <v>6.1650000000000038E-2</v>
      </c>
      <c r="BR5" s="5">
        <f>P_A_R[[#This Row],[22+]]-P_A_R[[#This Row],[23+]]</f>
        <v>5.4859999999999964E-2</v>
      </c>
      <c r="BS5" s="5">
        <f>P_A_R[[#This Row],[23+]]-P_A_R[[#This Row],[24+]]</f>
        <v>5.0980000000000025E-2</v>
      </c>
      <c r="BT5" s="5">
        <f>P_A_R[[#This Row],[24+]]-P_A_R[[#This Row],[25+]]</f>
        <v>4.9229999999999996E-2</v>
      </c>
      <c r="BU5" s="5">
        <f>P_A_R[[#This Row],[25+]]-P_A_R[[#This Row],[26+]]</f>
        <v>4.0800000000000003E-2</v>
      </c>
      <c r="BV5" s="5">
        <f>P_A_R[[#This Row],[26+]]-P_A_R[[#This Row],[27+]]</f>
        <v>3.5389999999999977E-2</v>
      </c>
      <c r="BW5" s="5">
        <f>P_A_R[[#This Row],[27+]]-P_A_R[[#This Row],[28+]]</f>
        <v>3.1840000000000007E-2</v>
      </c>
      <c r="BX5" s="5">
        <f>P_A_R[[#This Row],[28+]]-P_A_R[[#This Row],[29+]]</f>
        <v>2.4560000000000012E-2</v>
      </c>
      <c r="BY5" s="5">
        <f>P_A_R[[#This Row],[29+]]-P_A_R[[#This Row],[30+]]</f>
        <v>1.9889999999999991E-2</v>
      </c>
      <c r="BZ5" s="5">
        <f>P_A_R[[#This Row],[30+]]-P_A_R[[#This Row],[31+]]</f>
        <v>1.6660000000000001E-2</v>
      </c>
      <c r="CA5" s="5">
        <f>P_A_R[[#This Row],[31+]]-P_A_R[[#This Row],[32+]]</f>
        <v>1.1980000000000001E-2</v>
      </c>
      <c r="CB5" s="5">
        <f>P_A_R[[#This Row],[32+]]-P_A_R[[#This Row],[33+]]</f>
        <v>9.049999999999999E-3</v>
      </c>
      <c r="CC5" s="5">
        <f>P_A_R[[#This Row],[33+]]-P_A_R[[#This Row],[34+]]</f>
        <v>7.0600000000000003E-3</v>
      </c>
      <c r="CD5" s="5">
        <f>P_A_R[[#This Row],[34+]]-P_A_R[[#This Row],[35+]]</f>
        <v>4.7299999999999998E-3</v>
      </c>
      <c r="CE5" s="5">
        <f>P_A_R[[#This Row],[35+]]-P_A_R[[#This Row],[36+]]</f>
        <v>3.3300000000000005E-3</v>
      </c>
      <c r="CF5" s="5">
        <f>P_A_R[[#This Row],[36+]]-P_A_R[[#This Row],[37+]]</f>
        <v>2.4200000000000003E-3</v>
      </c>
      <c r="CG5" s="5">
        <f>P_A_R[[#This Row],[37+]]-P_A_R[[#This Row],[38+]]</f>
        <v>1.5100000000000001E-3</v>
      </c>
      <c r="CH5" s="5">
        <f>P_A_R[[#This Row],[38+]]-P_A_R[[#This Row],[39+]]</f>
        <v>1E-3</v>
      </c>
      <c r="CI5" s="5">
        <f>P_A_R[[#This Row],[39+]]-P_A_R[[#This Row],[40+]]</f>
        <v>6.6999999999999991E-4</v>
      </c>
      <c r="CJ5" s="5">
        <f>P_A_R[[#This Row],[40+]]-P_A_R[[#This Row],[41+]]</f>
        <v>3.9000000000000005E-4</v>
      </c>
      <c r="CK5" s="5">
        <f>P_A_R[[#This Row],[41+]]-P_A_R[[#This Row],[42+]]</f>
        <v>2.3999999999999998E-4</v>
      </c>
      <c r="CL5" s="5">
        <f>P_A_R[[#This Row],[42+]]-P_A_R[[#This Row],[43+]]</f>
        <v>1.5000000000000001E-4</v>
      </c>
      <c r="CM5" s="5">
        <f>P_A_R[[#This Row],[43+]]-P_A_R[[#This Row],[44+]]</f>
        <v>9.0000000000000006E-5</v>
      </c>
      <c r="CN5" s="5">
        <f>P_A_R[[#This Row],[44+]]-P_A_R[[#This Row],[45+]]</f>
        <v>4.0000000000000003E-5</v>
      </c>
      <c r="CO5" s="5">
        <f>P_A_R[[#This Row],[45+]]-P_A_R[[#This Row],[46+]]</f>
        <v>6.0000000000000002E-5</v>
      </c>
      <c r="CP5" s="5">
        <f>P_A_R[[#This Row],[46+]]-P_A_R[[#This Row],[47+]]</f>
        <v>0</v>
      </c>
      <c r="CQ5" s="5">
        <f>P_A_R[[#This Row],[47+]]-P_A_R[[#This Row],[48+]]</f>
        <v>0</v>
      </c>
      <c r="CR5" s="5">
        <f>P_A_R[[#This Row],[48+]]-P_A_R[[#This Row],[49+]]</f>
        <v>0</v>
      </c>
      <c r="CS5" s="5">
        <f>P_A_R[[#This Row],[49+]]-P_A_R[[#This Row],[50+]]</f>
        <v>0</v>
      </c>
      <c r="CT5" s="5">
        <f>P_A_R[[#This Row],[50+]]-P_A_R[[#This Row],[51+]]</f>
        <v>0</v>
      </c>
      <c r="CU5" s="5">
        <f>P_A_R[[#This Row],[51+]]-P_A_R[[#This Row],[52+]]</f>
        <v>0</v>
      </c>
      <c r="CV5" s="5">
        <f>P_A_R[[#This Row],[52+]]-P_A_R[[#This Row],[53+]]</f>
        <v>0</v>
      </c>
      <c r="CW5" s="5">
        <f>P_A_R[[#This Row],[53+]]-P_A_R[[#This Row],[54+]]</f>
        <v>0</v>
      </c>
      <c r="CX5" s="5">
        <f>P_A_R[[#This Row],[54+]]-P_A_R[[#This Row],[55+]]</f>
        <v>0</v>
      </c>
      <c r="CY5" s="5">
        <f>P_A_R[[#This Row],[55+]]-P_A_R[[#This Row],[56+]]</f>
        <v>0</v>
      </c>
      <c r="CZ5" s="5">
        <f>P_A_R[[#This Row],[56+]]-P_A_R[[#This Row],[57+]]</f>
        <v>0</v>
      </c>
      <c r="DA5" s="5">
        <f>P_A_R[[#This Row],[57+]]-P_A_R[[#This Row],[58+]]</f>
        <v>0</v>
      </c>
      <c r="DB5" s="5">
        <f>P_A_R[[#This Row],[58+]]-P_A_R[[#This Row],[59+]]</f>
        <v>0</v>
      </c>
    </row>
    <row r="6" spans="1:106" x14ac:dyDescent="0.25">
      <c r="A6" s="10">
        <v>22400788</v>
      </c>
      <c r="B6" t="s">
        <v>218</v>
      </c>
      <c r="C6" t="s">
        <v>219</v>
      </c>
      <c r="D6" s="11">
        <v>0.79166666666666663</v>
      </c>
      <c r="E6" s="9" t="str">
        <f>HYPERLINK("https://www.nba.com/stats/player/1630590/boxscores-traditional", "Scotty Pippen Jr.")</f>
        <v>Scotty Pippen Jr.</v>
      </c>
      <c r="F6">
        <v>16.399999999999999</v>
      </c>
      <c r="G6" s="4">
        <v>4.8</v>
      </c>
      <c r="H6" s="3">
        <v>0.90824000000000005</v>
      </c>
      <c r="I6" s="3">
        <v>0.86863999999999997</v>
      </c>
      <c r="J6" s="3">
        <v>0.82121</v>
      </c>
      <c r="K6" s="3">
        <v>0.76114999999999999</v>
      </c>
      <c r="L6" s="3">
        <v>0.69145999999999996</v>
      </c>
      <c r="M6" s="3">
        <v>0.61409000000000002</v>
      </c>
      <c r="N6" s="3">
        <v>0.53188000000000002</v>
      </c>
      <c r="O6" s="3">
        <v>0.44828000000000001</v>
      </c>
      <c r="P6" s="3">
        <v>0.37069999999999997</v>
      </c>
      <c r="Q6" s="3">
        <v>0.29459999999999997</v>
      </c>
      <c r="R6" s="3">
        <v>0.22663</v>
      </c>
      <c r="S6" s="3">
        <v>0.16853000000000001</v>
      </c>
      <c r="T6" s="3">
        <v>0.121</v>
      </c>
      <c r="U6" s="3">
        <v>8.3790000000000003E-2</v>
      </c>
      <c r="V6" s="3">
        <v>5.7049999999999997E-2</v>
      </c>
      <c r="W6" s="3">
        <v>3.6729999999999999E-2</v>
      </c>
      <c r="X6" s="3">
        <v>2.2749999999999999E-2</v>
      </c>
      <c r="Y6" s="3">
        <v>1.355E-2</v>
      </c>
      <c r="Z6" s="3">
        <v>7.7600000000000004E-3</v>
      </c>
      <c r="AA6" s="3">
        <v>4.2700000000000004E-3</v>
      </c>
      <c r="AB6" s="3">
        <v>2.33E-3</v>
      </c>
      <c r="AC6" s="3">
        <v>1.1800000000000001E-3</v>
      </c>
      <c r="AD6" s="3">
        <v>5.8E-4</v>
      </c>
      <c r="AE6" s="3">
        <v>2.7E-4</v>
      </c>
      <c r="AF6" s="3">
        <v>1.2E-4</v>
      </c>
      <c r="AG6" s="3">
        <v>5.0000000000000002E-5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5">
        <f>P_A_R[[#This Row],[10+]]-P_A_R[[#This Row],[11+]]</f>
        <v>3.960000000000008E-2</v>
      </c>
      <c r="BG6" s="5">
        <f>P_A_R[[#This Row],[11+]]-P_A_R[[#This Row],[12+]]</f>
        <v>4.7429999999999972E-2</v>
      </c>
      <c r="BH6" s="5">
        <f>P_A_R[[#This Row],[12+]]-P_A_R[[#This Row],[13+]]</f>
        <v>6.0060000000000002E-2</v>
      </c>
      <c r="BI6" s="5">
        <f>P_A_R[[#This Row],[13+]]-P_A_R[[#This Row],[14+]]</f>
        <v>6.969000000000003E-2</v>
      </c>
      <c r="BJ6" s="5">
        <f>P_A_R[[#This Row],[14+]]-P_A_R[[#This Row],[15+]]</f>
        <v>7.7369999999999939E-2</v>
      </c>
      <c r="BK6" s="5">
        <f>P_A_R[[#This Row],[15+]]-P_A_R[[#This Row],[16+]]</f>
        <v>8.2210000000000005E-2</v>
      </c>
      <c r="BL6" s="5">
        <f>P_A_R[[#This Row],[16+]]-P_A_R[[#This Row],[17+]]</f>
        <v>8.3600000000000008E-2</v>
      </c>
      <c r="BM6" s="5">
        <f>P_A_R[[#This Row],[17+]]-P_A_R[[#This Row],[18+]]</f>
        <v>7.7580000000000038E-2</v>
      </c>
      <c r="BN6" s="5">
        <f>P_A_R[[#This Row],[18+]]-P_A_R[[#This Row],[19+]]</f>
        <v>7.6100000000000001E-2</v>
      </c>
      <c r="BO6" s="5">
        <f>P_A_R[[#This Row],[19+]]-P_A_R[[#This Row],[20+]]</f>
        <v>6.7969999999999975E-2</v>
      </c>
      <c r="BP6" s="5">
        <f>P_A_R[[#This Row],[20+]]-P_A_R[[#This Row],[21+]]</f>
        <v>5.8099999999999985E-2</v>
      </c>
      <c r="BQ6" s="5">
        <f>P_A_R[[#This Row],[21+]]-P_A_R[[#This Row],[22+]]</f>
        <v>4.7530000000000017E-2</v>
      </c>
      <c r="BR6" s="5">
        <f>P_A_R[[#This Row],[22+]]-P_A_R[[#This Row],[23+]]</f>
        <v>3.7209999999999993E-2</v>
      </c>
      <c r="BS6" s="5">
        <f>P_A_R[[#This Row],[23+]]-P_A_R[[#This Row],[24+]]</f>
        <v>2.6740000000000007E-2</v>
      </c>
      <c r="BT6" s="5">
        <f>P_A_R[[#This Row],[24+]]-P_A_R[[#This Row],[25+]]</f>
        <v>2.0319999999999998E-2</v>
      </c>
      <c r="BU6" s="5">
        <f>P_A_R[[#This Row],[25+]]-P_A_R[[#This Row],[26+]]</f>
        <v>1.3979999999999999E-2</v>
      </c>
      <c r="BV6" s="5">
        <f>P_A_R[[#This Row],[26+]]-P_A_R[[#This Row],[27+]]</f>
        <v>9.1999999999999998E-3</v>
      </c>
      <c r="BW6" s="5">
        <f>P_A_R[[#This Row],[27+]]-P_A_R[[#This Row],[28+]]</f>
        <v>5.7899999999999991E-3</v>
      </c>
      <c r="BX6" s="5">
        <f>P_A_R[[#This Row],[28+]]-P_A_R[[#This Row],[29+]]</f>
        <v>3.49E-3</v>
      </c>
      <c r="BY6" s="5">
        <f>P_A_R[[#This Row],[29+]]-P_A_R[[#This Row],[30+]]</f>
        <v>1.9400000000000003E-3</v>
      </c>
      <c r="BZ6" s="5">
        <f>P_A_R[[#This Row],[30+]]-P_A_R[[#This Row],[31+]]</f>
        <v>1.15E-3</v>
      </c>
      <c r="CA6" s="5">
        <f>P_A_R[[#This Row],[31+]]-P_A_R[[#This Row],[32+]]</f>
        <v>6.0000000000000006E-4</v>
      </c>
      <c r="CB6" s="5">
        <f>P_A_R[[#This Row],[32+]]-P_A_R[[#This Row],[33+]]</f>
        <v>3.1E-4</v>
      </c>
      <c r="CC6" s="5">
        <f>P_A_R[[#This Row],[33+]]-P_A_R[[#This Row],[34+]]</f>
        <v>1.5000000000000001E-4</v>
      </c>
      <c r="CD6" s="5">
        <f>P_A_R[[#This Row],[34+]]-P_A_R[[#This Row],[35+]]</f>
        <v>6.9999999999999994E-5</v>
      </c>
      <c r="CE6" s="5">
        <f>P_A_R[[#This Row],[35+]]-P_A_R[[#This Row],[36+]]</f>
        <v>5.0000000000000002E-5</v>
      </c>
      <c r="CF6" s="5">
        <f>P_A_R[[#This Row],[36+]]-P_A_R[[#This Row],[37+]]</f>
        <v>0</v>
      </c>
      <c r="CG6" s="5">
        <f>P_A_R[[#This Row],[37+]]-P_A_R[[#This Row],[38+]]</f>
        <v>0</v>
      </c>
      <c r="CH6" s="5">
        <f>P_A_R[[#This Row],[38+]]-P_A_R[[#This Row],[39+]]</f>
        <v>0</v>
      </c>
      <c r="CI6" s="5">
        <f>P_A_R[[#This Row],[39+]]-P_A_R[[#This Row],[40+]]</f>
        <v>0</v>
      </c>
      <c r="CJ6" s="5">
        <f>P_A_R[[#This Row],[40+]]-P_A_R[[#This Row],[41+]]</f>
        <v>0</v>
      </c>
      <c r="CK6" s="5">
        <f>P_A_R[[#This Row],[41+]]-P_A_R[[#This Row],[42+]]</f>
        <v>0</v>
      </c>
      <c r="CL6" s="5">
        <f>P_A_R[[#This Row],[42+]]-P_A_R[[#This Row],[43+]]</f>
        <v>0</v>
      </c>
      <c r="CM6" s="5">
        <f>P_A_R[[#This Row],[43+]]-P_A_R[[#This Row],[44+]]</f>
        <v>0</v>
      </c>
      <c r="CN6" s="5">
        <f>P_A_R[[#This Row],[44+]]-P_A_R[[#This Row],[45+]]</f>
        <v>0</v>
      </c>
      <c r="CO6" s="5">
        <f>P_A_R[[#This Row],[45+]]-P_A_R[[#This Row],[46+]]</f>
        <v>0</v>
      </c>
      <c r="CP6" s="5">
        <f>P_A_R[[#This Row],[46+]]-P_A_R[[#This Row],[47+]]</f>
        <v>0</v>
      </c>
      <c r="CQ6" s="5">
        <f>P_A_R[[#This Row],[47+]]-P_A_R[[#This Row],[48+]]</f>
        <v>0</v>
      </c>
      <c r="CR6" s="5">
        <f>P_A_R[[#This Row],[48+]]-P_A_R[[#This Row],[49+]]</f>
        <v>0</v>
      </c>
      <c r="CS6" s="5">
        <f>P_A_R[[#This Row],[49+]]-P_A_R[[#This Row],[50+]]</f>
        <v>0</v>
      </c>
      <c r="CT6" s="5">
        <f>P_A_R[[#This Row],[50+]]-P_A_R[[#This Row],[51+]]</f>
        <v>0</v>
      </c>
      <c r="CU6" s="5">
        <f>P_A_R[[#This Row],[51+]]-P_A_R[[#This Row],[52+]]</f>
        <v>0</v>
      </c>
      <c r="CV6" s="5">
        <f>P_A_R[[#This Row],[52+]]-P_A_R[[#This Row],[53+]]</f>
        <v>0</v>
      </c>
      <c r="CW6" s="5">
        <f>P_A_R[[#This Row],[53+]]-P_A_R[[#This Row],[54+]]</f>
        <v>0</v>
      </c>
      <c r="CX6" s="5">
        <f>P_A_R[[#This Row],[54+]]-P_A_R[[#This Row],[55+]]</f>
        <v>0</v>
      </c>
      <c r="CY6" s="5">
        <f>P_A_R[[#This Row],[55+]]-P_A_R[[#This Row],[56+]]</f>
        <v>0</v>
      </c>
      <c r="CZ6" s="5">
        <f>P_A_R[[#This Row],[56+]]-P_A_R[[#This Row],[57+]]</f>
        <v>0</v>
      </c>
      <c r="DA6" s="5">
        <f>P_A_R[[#This Row],[57+]]-P_A_R[[#This Row],[58+]]</f>
        <v>0</v>
      </c>
      <c r="DB6" s="5">
        <f>P_A_R[[#This Row],[58+]]-P_A_R[[#This Row],[59+]]</f>
        <v>0</v>
      </c>
    </row>
    <row r="7" spans="1:106" x14ac:dyDescent="0.25">
      <c r="A7" s="10">
        <v>22400788</v>
      </c>
      <c r="B7" t="s">
        <v>218</v>
      </c>
      <c r="C7" t="s">
        <v>219</v>
      </c>
      <c r="D7" s="11">
        <v>0.79166666666666663</v>
      </c>
      <c r="E7" s="9" t="str">
        <f>HYPERLINK("https://www.nba.com/stats/player/1641713/boxscores-traditional", "GG Jackson")</f>
        <v>GG Jackson</v>
      </c>
      <c r="F7">
        <v>19.600000000000001</v>
      </c>
      <c r="G7" s="4">
        <v>10.151</v>
      </c>
      <c r="H7" s="3">
        <v>0.82894000000000001</v>
      </c>
      <c r="I7" s="3">
        <v>0.80234000000000005</v>
      </c>
      <c r="J7" s="3">
        <v>0.77337</v>
      </c>
      <c r="K7" s="3">
        <v>0.74214999999999998</v>
      </c>
      <c r="L7" s="3">
        <v>0.70884000000000003</v>
      </c>
      <c r="M7" s="3">
        <v>0.67364000000000002</v>
      </c>
      <c r="N7" s="3">
        <v>0.63683000000000001</v>
      </c>
      <c r="O7" s="3">
        <v>0.60257000000000005</v>
      </c>
      <c r="P7" s="3">
        <v>0.56355999999999995</v>
      </c>
      <c r="Q7" s="3">
        <v>0.52392000000000005</v>
      </c>
      <c r="R7" s="3">
        <v>0.48404999999999998</v>
      </c>
      <c r="S7" s="3">
        <v>0.44433</v>
      </c>
      <c r="T7" s="3">
        <v>0.40516999999999997</v>
      </c>
      <c r="U7" s="3">
        <v>0.37069999999999997</v>
      </c>
      <c r="V7" s="3">
        <v>0.33360000000000001</v>
      </c>
      <c r="W7" s="3">
        <v>0.29805999999999999</v>
      </c>
      <c r="X7" s="3">
        <v>0.26434999999999997</v>
      </c>
      <c r="Y7" s="3">
        <v>0.23269999999999999</v>
      </c>
      <c r="Z7" s="3">
        <v>0.20327000000000001</v>
      </c>
      <c r="AA7" s="3">
        <v>0.17619000000000001</v>
      </c>
      <c r="AB7" s="3">
        <v>0.15386</v>
      </c>
      <c r="AC7" s="3">
        <v>0.13136</v>
      </c>
      <c r="AD7" s="3">
        <v>0.11123</v>
      </c>
      <c r="AE7" s="3">
        <v>9.3420000000000003E-2</v>
      </c>
      <c r="AF7" s="3">
        <v>7.7799999999999994E-2</v>
      </c>
      <c r="AG7" s="3">
        <v>6.4259999999999998E-2</v>
      </c>
      <c r="AH7" s="3">
        <v>5.262E-2</v>
      </c>
      <c r="AI7" s="3">
        <v>4.3630000000000002E-2</v>
      </c>
      <c r="AJ7" s="3">
        <v>3.5150000000000001E-2</v>
      </c>
      <c r="AK7" s="3">
        <v>2.8070000000000001E-2</v>
      </c>
      <c r="AL7" s="3">
        <v>2.222E-2</v>
      </c>
      <c r="AM7" s="3">
        <v>1.7430000000000001E-2</v>
      </c>
      <c r="AN7" s="3">
        <v>1.355E-2</v>
      </c>
      <c r="AO7" s="3">
        <v>1.044E-2</v>
      </c>
      <c r="AP7" s="3">
        <v>8.2000000000000007E-3</v>
      </c>
      <c r="AQ7" s="3">
        <v>6.2100000000000002E-3</v>
      </c>
      <c r="AR7" s="3">
        <v>4.6600000000000001E-3</v>
      </c>
      <c r="AS7" s="3">
        <v>3.47E-3</v>
      </c>
      <c r="AT7" s="3">
        <v>2.5600000000000002E-3</v>
      </c>
      <c r="AU7" s="3">
        <v>1.8699999999999999E-3</v>
      </c>
      <c r="AV7" s="3">
        <v>1.39E-3</v>
      </c>
      <c r="AW7" s="3">
        <v>1E-3</v>
      </c>
      <c r="AX7" s="3">
        <v>7.1000000000000002E-4</v>
      </c>
      <c r="AY7" s="3">
        <v>5.0000000000000001E-4</v>
      </c>
      <c r="AZ7" s="3">
        <v>3.5E-4</v>
      </c>
      <c r="BA7" s="3">
        <v>2.4000000000000001E-4</v>
      </c>
      <c r="BB7" s="3">
        <v>1.7000000000000001E-4</v>
      </c>
      <c r="BC7" s="3">
        <v>1.2E-4</v>
      </c>
      <c r="BD7" s="3">
        <v>8.0000000000000007E-5</v>
      </c>
      <c r="BE7" s="3">
        <v>5.0000000000000002E-5</v>
      </c>
      <c r="BF7" s="5">
        <f>P_A_R[[#This Row],[10+]]-P_A_R[[#This Row],[11+]]</f>
        <v>2.6599999999999957E-2</v>
      </c>
      <c r="BG7" s="5">
        <f>P_A_R[[#This Row],[11+]]-P_A_R[[#This Row],[12+]]</f>
        <v>2.8970000000000051E-2</v>
      </c>
      <c r="BH7" s="5">
        <f>P_A_R[[#This Row],[12+]]-P_A_R[[#This Row],[13+]]</f>
        <v>3.1220000000000026E-2</v>
      </c>
      <c r="BI7" s="5">
        <f>P_A_R[[#This Row],[13+]]-P_A_R[[#This Row],[14+]]</f>
        <v>3.3309999999999951E-2</v>
      </c>
      <c r="BJ7" s="5">
        <f>P_A_R[[#This Row],[14+]]-P_A_R[[#This Row],[15+]]</f>
        <v>3.5200000000000009E-2</v>
      </c>
      <c r="BK7" s="5">
        <f>P_A_R[[#This Row],[15+]]-P_A_R[[#This Row],[16+]]</f>
        <v>3.6810000000000009E-2</v>
      </c>
      <c r="BL7" s="5">
        <f>P_A_R[[#This Row],[16+]]-P_A_R[[#This Row],[17+]]</f>
        <v>3.4259999999999957E-2</v>
      </c>
      <c r="BM7" s="5">
        <f>P_A_R[[#This Row],[17+]]-P_A_R[[#This Row],[18+]]</f>
        <v>3.90100000000001E-2</v>
      </c>
      <c r="BN7" s="5">
        <f>P_A_R[[#This Row],[18+]]-P_A_R[[#This Row],[19+]]</f>
        <v>3.9639999999999898E-2</v>
      </c>
      <c r="BO7" s="5">
        <f>P_A_R[[#This Row],[19+]]-P_A_R[[#This Row],[20+]]</f>
        <v>3.9870000000000072E-2</v>
      </c>
      <c r="BP7" s="5">
        <f>P_A_R[[#This Row],[20+]]-P_A_R[[#This Row],[21+]]</f>
        <v>3.9719999999999978E-2</v>
      </c>
      <c r="BQ7" s="5">
        <f>P_A_R[[#This Row],[21+]]-P_A_R[[#This Row],[22+]]</f>
        <v>3.9160000000000028E-2</v>
      </c>
      <c r="BR7" s="5">
        <f>P_A_R[[#This Row],[22+]]-P_A_R[[#This Row],[23+]]</f>
        <v>3.4470000000000001E-2</v>
      </c>
      <c r="BS7" s="5">
        <f>P_A_R[[#This Row],[23+]]-P_A_R[[#This Row],[24+]]</f>
        <v>3.7099999999999966E-2</v>
      </c>
      <c r="BT7" s="5">
        <f>P_A_R[[#This Row],[24+]]-P_A_R[[#This Row],[25+]]</f>
        <v>3.5540000000000016E-2</v>
      </c>
      <c r="BU7" s="5">
        <f>P_A_R[[#This Row],[25+]]-P_A_R[[#This Row],[26+]]</f>
        <v>3.3710000000000018E-2</v>
      </c>
      <c r="BV7" s="5">
        <f>P_A_R[[#This Row],[26+]]-P_A_R[[#This Row],[27+]]</f>
        <v>3.1649999999999984E-2</v>
      </c>
      <c r="BW7" s="5">
        <f>P_A_R[[#This Row],[27+]]-P_A_R[[#This Row],[28+]]</f>
        <v>2.9429999999999984E-2</v>
      </c>
      <c r="BX7" s="5">
        <f>P_A_R[[#This Row],[28+]]-P_A_R[[#This Row],[29+]]</f>
        <v>2.7079999999999993E-2</v>
      </c>
      <c r="BY7" s="5">
        <f>P_A_R[[#This Row],[29+]]-P_A_R[[#This Row],[30+]]</f>
        <v>2.2330000000000017E-2</v>
      </c>
      <c r="BZ7" s="5">
        <f>P_A_R[[#This Row],[30+]]-P_A_R[[#This Row],[31+]]</f>
        <v>2.2499999999999992E-2</v>
      </c>
      <c r="CA7" s="5">
        <f>P_A_R[[#This Row],[31+]]-P_A_R[[#This Row],[32+]]</f>
        <v>2.0130000000000009E-2</v>
      </c>
      <c r="CB7" s="5">
        <f>P_A_R[[#This Row],[32+]]-P_A_R[[#This Row],[33+]]</f>
        <v>1.7809999999999993E-2</v>
      </c>
      <c r="CC7" s="5">
        <f>P_A_R[[#This Row],[33+]]-P_A_R[[#This Row],[34+]]</f>
        <v>1.5620000000000009E-2</v>
      </c>
      <c r="CD7" s="5">
        <f>P_A_R[[#This Row],[34+]]-P_A_R[[#This Row],[35+]]</f>
        <v>1.3539999999999996E-2</v>
      </c>
      <c r="CE7" s="5">
        <f>P_A_R[[#This Row],[35+]]-P_A_R[[#This Row],[36+]]</f>
        <v>1.1639999999999998E-2</v>
      </c>
      <c r="CF7" s="5">
        <f>P_A_R[[#This Row],[36+]]-P_A_R[[#This Row],[37+]]</f>
        <v>8.989999999999998E-3</v>
      </c>
      <c r="CG7" s="5">
        <f>P_A_R[[#This Row],[37+]]-P_A_R[[#This Row],[38+]]</f>
        <v>8.4800000000000014E-3</v>
      </c>
      <c r="CH7" s="5">
        <f>P_A_R[[#This Row],[38+]]-P_A_R[[#This Row],[39+]]</f>
        <v>7.0799999999999995E-3</v>
      </c>
      <c r="CI7" s="5">
        <f>P_A_R[[#This Row],[39+]]-P_A_R[[#This Row],[40+]]</f>
        <v>5.850000000000001E-3</v>
      </c>
      <c r="CJ7" s="5">
        <f>P_A_R[[#This Row],[40+]]-P_A_R[[#This Row],[41+]]</f>
        <v>4.7899999999999991E-3</v>
      </c>
      <c r="CK7" s="5">
        <f>P_A_R[[#This Row],[41+]]-P_A_R[[#This Row],[42+]]</f>
        <v>3.8800000000000015E-3</v>
      </c>
      <c r="CL7" s="5">
        <f>P_A_R[[#This Row],[42+]]-P_A_R[[#This Row],[43+]]</f>
        <v>3.1099999999999999E-3</v>
      </c>
      <c r="CM7" s="5">
        <f>P_A_R[[#This Row],[43+]]-P_A_R[[#This Row],[44+]]</f>
        <v>2.2399999999999989E-3</v>
      </c>
      <c r="CN7" s="5">
        <f>P_A_R[[#This Row],[44+]]-P_A_R[[#This Row],[45+]]</f>
        <v>1.9900000000000004E-3</v>
      </c>
      <c r="CO7" s="5">
        <f>P_A_R[[#This Row],[45+]]-P_A_R[[#This Row],[46+]]</f>
        <v>1.5500000000000002E-3</v>
      </c>
      <c r="CP7" s="5">
        <f>P_A_R[[#This Row],[46+]]-P_A_R[[#This Row],[47+]]</f>
        <v>1.1900000000000001E-3</v>
      </c>
      <c r="CQ7" s="5">
        <f>P_A_R[[#This Row],[47+]]-P_A_R[[#This Row],[48+]]</f>
        <v>9.0999999999999978E-4</v>
      </c>
      <c r="CR7" s="5">
        <f>P_A_R[[#This Row],[48+]]-P_A_R[[#This Row],[49+]]</f>
        <v>6.9000000000000029E-4</v>
      </c>
      <c r="CS7" s="5">
        <f>P_A_R[[#This Row],[49+]]-P_A_R[[#This Row],[50+]]</f>
        <v>4.7999999999999996E-4</v>
      </c>
      <c r="CT7" s="5">
        <f>P_A_R[[#This Row],[50+]]-P_A_R[[#This Row],[51+]]</f>
        <v>3.8999999999999994E-4</v>
      </c>
      <c r="CU7" s="5">
        <f>P_A_R[[#This Row],[51+]]-P_A_R[[#This Row],[52+]]</f>
        <v>2.9E-4</v>
      </c>
      <c r="CV7" s="5">
        <f>P_A_R[[#This Row],[52+]]-P_A_R[[#This Row],[53+]]</f>
        <v>2.1000000000000001E-4</v>
      </c>
      <c r="CW7" s="5">
        <f>P_A_R[[#This Row],[53+]]-P_A_R[[#This Row],[54+]]</f>
        <v>1.5000000000000001E-4</v>
      </c>
      <c r="CX7" s="5">
        <f>P_A_R[[#This Row],[54+]]-P_A_R[[#This Row],[55+]]</f>
        <v>1.0999999999999999E-4</v>
      </c>
      <c r="CY7" s="5">
        <f>P_A_R[[#This Row],[55+]]-P_A_R[[#This Row],[56+]]</f>
        <v>6.9999999999999994E-5</v>
      </c>
      <c r="CZ7" s="5">
        <f>P_A_R[[#This Row],[56+]]-P_A_R[[#This Row],[57+]]</f>
        <v>5.0000000000000009E-5</v>
      </c>
      <c r="DA7" s="5">
        <f>P_A_R[[#This Row],[57+]]-P_A_R[[#This Row],[58+]]</f>
        <v>3.9999999999999996E-5</v>
      </c>
      <c r="DB7" s="5">
        <f>P_A_R[[#This Row],[58+]]-P_A_R[[#This Row],[59+]]</f>
        <v>3.0000000000000004E-5</v>
      </c>
    </row>
    <row r="8" spans="1:106" x14ac:dyDescent="0.25">
      <c r="A8" s="10">
        <v>22400788</v>
      </c>
      <c r="B8" t="s">
        <v>218</v>
      </c>
      <c r="C8" t="s">
        <v>219</v>
      </c>
      <c r="D8" s="11">
        <v>0.79166666666666663</v>
      </c>
      <c r="E8" s="9" t="str">
        <f>HYPERLINK("https://www.nba.com/stats/player/1641744/boxscores-traditional", "Zach Edey")</f>
        <v>Zach Edey</v>
      </c>
      <c r="F8">
        <v>18</v>
      </c>
      <c r="G8" s="4">
        <v>10.391999999999999</v>
      </c>
      <c r="H8" s="3">
        <v>0.77934999999999999</v>
      </c>
      <c r="I8" s="3">
        <v>0.74856999999999996</v>
      </c>
      <c r="J8" s="3">
        <v>0.71904000000000001</v>
      </c>
      <c r="K8" s="3">
        <v>0.68439000000000005</v>
      </c>
      <c r="L8" s="3">
        <v>0.64802999999999999</v>
      </c>
      <c r="M8" s="3">
        <v>0.61409000000000002</v>
      </c>
      <c r="N8" s="3">
        <v>0.57535000000000003</v>
      </c>
      <c r="O8" s="3">
        <v>0.53983000000000003</v>
      </c>
      <c r="P8" s="3">
        <v>0.5</v>
      </c>
      <c r="Q8" s="3">
        <v>0.46017000000000002</v>
      </c>
      <c r="R8" s="3">
        <v>0.42465000000000003</v>
      </c>
      <c r="S8" s="3">
        <v>0.38590999999999998</v>
      </c>
      <c r="T8" s="3">
        <v>0.35197000000000001</v>
      </c>
      <c r="U8" s="3">
        <v>0.31561</v>
      </c>
      <c r="V8" s="3">
        <v>0.28095999999999999</v>
      </c>
      <c r="W8" s="3">
        <v>0.25142999999999999</v>
      </c>
      <c r="X8" s="3">
        <v>0.22065000000000001</v>
      </c>
      <c r="Y8" s="3">
        <v>0.19214999999999999</v>
      </c>
      <c r="Z8" s="3">
        <v>0.16853000000000001</v>
      </c>
      <c r="AA8" s="3">
        <v>0.14457</v>
      </c>
      <c r="AB8" s="3">
        <v>0.12506999999999999</v>
      </c>
      <c r="AC8" s="3">
        <v>0.10564999999999999</v>
      </c>
      <c r="AD8" s="3">
        <v>8.8510000000000005E-2</v>
      </c>
      <c r="AE8" s="3">
        <v>7.4929999999999997E-2</v>
      </c>
      <c r="AF8" s="3">
        <v>6.1780000000000002E-2</v>
      </c>
      <c r="AG8" s="3">
        <v>5.0500000000000003E-2</v>
      </c>
      <c r="AH8" s="3">
        <v>4.1820000000000003E-2</v>
      </c>
      <c r="AI8" s="3">
        <v>3.3619999999999997E-2</v>
      </c>
      <c r="AJ8" s="3">
        <v>2.743E-2</v>
      </c>
      <c r="AK8" s="3">
        <v>2.1690000000000001E-2</v>
      </c>
      <c r="AL8" s="3">
        <v>1.7000000000000001E-2</v>
      </c>
      <c r="AM8" s="3">
        <v>1.355E-2</v>
      </c>
      <c r="AN8" s="3">
        <v>1.044E-2</v>
      </c>
      <c r="AO8" s="3">
        <v>7.9799999999999992E-3</v>
      </c>
      <c r="AP8" s="3">
        <v>6.2100000000000002E-3</v>
      </c>
      <c r="AQ8" s="3">
        <v>4.6600000000000001E-3</v>
      </c>
      <c r="AR8" s="3">
        <v>3.5699999999999998E-3</v>
      </c>
      <c r="AS8" s="3">
        <v>2.64E-3</v>
      </c>
      <c r="AT8" s="3">
        <v>1.9300000000000001E-3</v>
      </c>
      <c r="AU8" s="3">
        <v>1.4400000000000001E-3</v>
      </c>
      <c r="AV8" s="3">
        <v>1.0399999999999999E-3</v>
      </c>
      <c r="AW8" s="3">
        <v>7.3999999999999999E-4</v>
      </c>
      <c r="AX8" s="3">
        <v>5.4000000000000001E-4</v>
      </c>
      <c r="AY8" s="3">
        <v>3.8000000000000002E-4</v>
      </c>
      <c r="AZ8" s="3">
        <v>2.7E-4</v>
      </c>
      <c r="BA8" s="3">
        <v>1.9000000000000001E-4</v>
      </c>
      <c r="BB8" s="3">
        <v>1.2999999999999999E-4</v>
      </c>
      <c r="BC8" s="3">
        <v>9.0000000000000006E-5</v>
      </c>
      <c r="BD8" s="3">
        <v>6.0000000000000002E-5</v>
      </c>
      <c r="BE8" s="3">
        <v>4.0000000000000003E-5</v>
      </c>
      <c r="BF8" s="5">
        <f>P_A_R[[#This Row],[10+]]-P_A_R[[#This Row],[11+]]</f>
        <v>3.078000000000003E-2</v>
      </c>
      <c r="BG8" s="5">
        <f>P_A_R[[#This Row],[11+]]-P_A_R[[#This Row],[12+]]</f>
        <v>2.9529999999999945E-2</v>
      </c>
      <c r="BH8" s="5">
        <f>P_A_R[[#This Row],[12+]]-P_A_R[[#This Row],[13+]]</f>
        <v>3.4649999999999959E-2</v>
      </c>
      <c r="BI8" s="5">
        <f>P_A_R[[#This Row],[13+]]-P_A_R[[#This Row],[14+]]</f>
        <v>3.6360000000000059E-2</v>
      </c>
      <c r="BJ8" s="5">
        <f>P_A_R[[#This Row],[14+]]-P_A_R[[#This Row],[15+]]</f>
        <v>3.393999999999997E-2</v>
      </c>
      <c r="BK8" s="5">
        <f>P_A_R[[#This Row],[15+]]-P_A_R[[#This Row],[16+]]</f>
        <v>3.8739999999999997E-2</v>
      </c>
      <c r="BL8" s="5">
        <f>P_A_R[[#This Row],[16+]]-P_A_R[[#This Row],[17+]]</f>
        <v>3.5519999999999996E-2</v>
      </c>
      <c r="BM8" s="5">
        <f>P_A_R[[#This Row],[17+]]-P_A_R[[#This Row],[18+]]</f>
        <v>3.9830000000000032E-2</v>
      </c>
      <c r="BN8" s="5">
        <f>P_A_R[[#This Row],[18+]]-P_A_R[[#This Row],[19+]]</f>
        <v>3.9829999999999977E-2</v>
      </c>
      <c r="BO8" s="5">
        <f>P_A_R[[#This Row],[19+]]-P_A_R[[#This Row],[20+]]</f>
        <v>3.5519999999999996E-2</v>
      </c>
      <c r="BP8" s="5">
        <f>P_A_R[[#This Row],[20+]]-P_A_R[[#This Row],[21+]]</f>
        <v>3.8740000000000052E-2</v>
      </c>
      <c r="BQ8" s="5">
        <f>P_A_R[[#This Row],[21+]]-P_A_R[[#This Row],[22+]]</f>
        <v>3.393999999999997E-2</v>
      </c>
      <c r="BR8" s="5">
        <f>P_A_R[[#This Row],[22+]]-P_A_R[[#This Row],[23+]]</f>
        <v>3.6360000000000003E-2</v>
      </c>
      <c r="BS8" s="5">
        <f>P_A_R[[#This Row],[23+]]-P_A_R[[#This Row],[24+]]</f>
        <v>3.4650000000000014E-2</v>
      </c>
      <c r="BT8" s="5">
        <f>P_A_R[[#This Row],[24+]]-P_A_R[[#This Row],[25+]]</f>
        <v>2.9530000000000001E-2</v>
      </c>
      <c r="BU8" s="5">
        <f>P_A_R[[#This Row],[25+]]-P_A_R[[#This Row],[26+]]</f>
        <v>3.0779999999999974E-2</v>
      </c>
      <c r="BV8" s="5">
        <f>P_A_R[[#This Row],[26+]]-P_A_R[[#This Row],[27+]]</f>
        <v>2.8500000000000025E-2</v>
      </c>
      <c r="BW8" s="5">
        <f>P_A_R[[#This Row],[27+]]-P_A_R[[#This Row],[28+]]</f>
        <v>2.3619999999999974E-2</v>
      </c>
      <c r="BX8" s="5">
        <f>P_A_R[[#This Row],[28+]]-P_A_R[[#This Row],[29+]]</f>
        <v>2.3960000000000009E-2</v>
      </c>
      <c r="BY8" s="5">
        <f>P_A_R[[#This Row],[29+]]-P_A_R[[#This Row],[30+]]</f>
        <v>1.9500000000000017E-2</v>
      </c>
      <c r="BZ8" s="5">
        <f>P_A_R[[#This Row],[30+]]-P_A_R[[#This Row],[31+]]</f>
        <v>1.9419999999999993E-2</v>
      </c>
      <c r="CA8" s="5">
        <f>P_A_R[[#This Row],[31+]]-P_A_R[[#This Row],[32+]]</f>
        <v>1.7139999999999989E-2</v>
      </c>
      <c r="CB8" s="5">
        <f>P_A_R[[#This Row],[32+]]-P_A_R[[#This Row],[33+]]</f>
        <v>1.3580000000000009E-2</v>
      </c>
      <c r="CC8" s="5">
        <f>P_A_R[[#This Row],[33+]]-P_A_R[[#This Row],[34+]]</f>
        <v>1.3149999999999995E-2</v>
      </c>
      <c r="CD8" s="5">
        <f>P_A_R[[#This Row],[34+]]-P_A_R[[#This Row],[35+]]</f>
        <v>1.1279999999999998E-2</v>
      </c>
      <c r="CE8" s="5">
        <f>P_A_R[[#This Row],[35+]]-P_A_R[[#This Row],[36+]]</f>
        <v>8.6800000000000002E-3</v>
      </c>
      <c r="CF8" s="5">
        <f>P_A_R[[#This Row],[36+]]-P_A_R[[#This Row],[37+]]</f>
        <v>8.2000000000000059E-3</v>
      </c>
      <c r="CG8" s="5">
        <f>P_A_R[[#This Row],[37+]]-P_A_R[[#This Row],[38+]]</f>
        <v>6.1899999999999976E-3</v>
      </c>
      <c r="CH8" s="5">
        <f>P_A_R[[#This Row],[38+]]-P_A_R[[#This Row],[39+]]</f>
        <v>5.7399999999999986E-3</v>
      </c>
      <c r="CI8" s="5">
        <f>P_A_R[[#This Row],[39+]]-P_A_R[[#This Row],[40+]]</f>
        <v>4.6899999999999997E-3</v>
      </c>
      <c r="CJ8" s="5">
        <f>P_A_R[[#This Row],[40+]]-P_A_R[[#This Row],[41+]]</f>
        <v>3.4500000000000017E-3</v>
      </c>
      <c r="CK8" s="5">
        <f>P_A_R[[#This Row],[41+]]-P_A_R[[#This Row],[42+]]</f>
        <v>3.1099999999999999E-3</v>
      </c>
      <c r="CL8" s="5">
        <f>P_A_R[[#This Row],[42+]]-P_A_R[[#This Row],[43+]]</f>
        <v>2.4600000000000004E-3</v>
      </c>
      <c r="CM8" s="5">
        <f>P_A_R[[#This Row],[43+]]-P_A_R[[#This Row],[44+]]</f>
        <v>1.769999999999999E-3</v>
      </c>
      <c r="CN8" s="5">
        <f>P_A_R[[#This Row],[44+]]-P_A_R[[#This Row],[45+]]</f>
        <v>1.5500000000000002E-3</v>
      </c>
      <c r="CO8" s="5">
        <f>P_A_R[[#This Row],[45+]]-P_A_R[[#This Row],[46+]]</f>
        <v>1.0900000000000003E-3</v>
      </c>
      <c r="CP8" s="5">
        <f>P_A_R[[#This Row],[46+]]-P_A_R[[#This Row],[47+]]</f>
        <v>9.2999999999999984E-4</v>
      </c>
      <c r="CQ8" s="5">
        <f>P_A_R[[#This Row],[47+]]-P_A_R[[#This Row],[48+]]</f>
        <v>7.0999999999999991E-4</v>
      </c>
      <c r="CR8" s="5">
        <f>P_A_R[[#This Row],[48+]]-P_A_R[[#This Row],[49+]]</f>
        <v>4.8999999999999998E-4</v>
      </c>
      <c r="CS8" s="5">
        <f>P_A_R[[#This Row],[49+]]-P_A_R[[#This Row],[50+]]</f>
        <v>4.0000000000000018E-4</v>
      </c>
      <c r="CT8" s="5">
        <f>P_A_R[[#This Row],[50+]]-P_A_R[[#This Row],[51+]]</f>
        <v>2.9999999999999992E-4</v>
      </c>
      <c r="CU8" s="5">
        <f>P_A_R[[#This Row],[51+]]-P_A_R[[#This Row],[52+]]</f>
        <v>1.9999999999999998E-4</v>
      </c>
      <c r="CV8" s="5">
        <f>P_A_R[[#This Row],[52+]]-P_A_R[[#This Row],[53+]]</f>
        <v>1.5999999999999999E-4</v>
      </c>
      <c r="CW8" s="5">
        <f>P_A_R[[#This Row],[53+]]-P_A_R[[#This Row],[54+]]</f>
        <v>1.1000000000000002E-4</v>
      </c>
      <c r="CX8" s="5">
        <f>P_A_R[[#This Row],[54+]]-P_A_R[[#This Row],[55+]]</f>
        <v>7.9999999999999993E-5</v>
      </c>
      <c r="CY8" s="5">
        <f>P_A_R[[#This Row],[55+]]-P_A_R[[#This Row],[56+]]</f>
        <v>6.0000000000000022E-5</v>
      </c>
      <c r="CZ8" s="5">
        <f>P_A_R[[#This Row],[56+]]-P_A_R[[#This Row],[57+]]</f>
        <v>3.9999999999999983E-5</v>
      </c>
      <c r="DA8" s="5">
        <f>P_A_R[[#This Row],[57+]]-P_A_R[[#This Row],[58+]]</f>
        <v>3.0000000000000004E-5</v>
      </c>
      <c r="DB8" s="5">
        <f>P_A_R[[#This Row],[58+]]-P_A_R[[#This Row],[59+]]</f>
        <v>1.9999999999999998E-5</v>
      </c>
    </row>
    <row r="9" spans="1:106" x14ac:dyDescent="0.25">
      <c r="A9" s="10">
        <v>22400788</v>
      </c>
      <c r="B9" t="s">
        <v>218</v>
      </c>
      <c r="C9" t="s">
        <v>219</v>
      </c>
      <c r="D9" s="11">
        <v>0.79166666666666663</v>
      </c>
      <c r="E9" s="9" t="str">
        <f>HYPERLINK("https://www.nba.com/stats/player/1629634/boxscores-traditional", "Brandon Clarke")</f>
        <v>Brandon Clarke</v>
      </c>
      <c r="F9">
        <v>14.2</v>
      </c>
      <c r="G9" s="4">
        <v>5.8449999999999998</v>
      </c>
      <c r="H9" s="3">
        <v>0.76424000000000003</v>
      </c>
      <c r="I9" s="3">
        <v>0.70884000000000003</v>
      </c>
      <c r="J9" s="3">
        <v>0.64802999999999999</v>
      </c>
      <c r="K9" s="3">
        <v>0.58316999999999997</v>
      </c>
      <c r="L9" s="3">
        <v>0.51197000000000004</v>
      </c>
      <c r="M9" s="3">
        <v>0.44433</v>
      </c>
      <c r="N9" s="3">
        <v>0.37828000000000001</v>
      </c>
      <c r="O9" s="3">
        <v>0.31561</v>
      </c>
      <c r="P9" s="3">
        <v>0.25785000000000002</v>
      </c>
      <c r="Q9" s="3">
        <v>0.20610999999999999</v>
      </c>
      <c r="R9" s="3">
        <v>0.16109000000000001</v>
      </c>
      <c r="S9" s="3">
        <v>0.12302</v>
      </c>
      <c r="T9" s="3">
        <v>9.1759999999999994E-2</v>
      </c>
      <c r="U9" s="3">
        <v>6.5519999999999995E-2</v>
      </c>
      <c r="V9" s="3">
        <v>4.648E-2</v>
      </c>
      <c r="W9" s="3">
        <v>3.2160000000000001E-2</v>
      </c>
      <c r="X9" s="3">
        <v>2.1690000000000001E-2</v>
      </c>
      <c r="Y9" s="3">
        <v>1.426E-2</v>
      </c>
      <c r="Z9" s="3">
        <v>9.1400000000000006E-3</v>
      </c>
      <c r="AA9" s="3">
        <v>5.7000000000000002E-3</v>
      </c>
      <c r="AB9" s="3">
        <v>3.47E-3</v>
      </c>
      <c r="AC9" s="3">
        <v>2.0500000000000002E-3</v>
      </c>
      <c r="AD9" s="3">
        <v>1.14E-3</v>
      </c>
      <c r="AE9" s="3">
        <v>6.4000000000000005E-4</v>
      </c>
      <c r="AF9" s="3">
        <v>3.5E-4</v>
      </c>
      <c r="AG9" s="3">
        <v>1.9000000000000001E-4</v>
      </c>
      <c r="AH9" s="3">
        <v>1E-4</v>
      </c>
      <c r="AI9" s="3">
        <v>5.0000000000000002E-5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5.5400000000000005E-2</v>
      </c>
      <c r="BG9" s="5">
        <f>P_A_R[[#This Row],[11+]]-P_A_R[[#This Row],[12+]]</f>
        <v>6.0810000000000031E-2</v>
      </c>
      <c r="BH9" s="5">
        <f>P_A_R[[#This Row],[12+]]-P_A_R[[#This Row],[13+]]</f>
        <v>6.4860000000000029E-2</v>
      </c>
      <c r="BI9" s="5">
        <f>P_A_R[[#This Row],[13+]]-P_A_R[[#This Row],[14+]]</f>
        <v>7.119999999999993E-2</v>
      </c>
      <c r="BJ9" s="5">
        <f>P_A_R[[#This Row],[14+]]-P_A_R[[#This Row],[15+]]</f>
        <v>6.7640000000000033E-2</v>
      </c>
      <c r="BK9" s="5">
        <f>P_A_R[[#This Row],[15+]]-P_A_R[[#This Row],[16+]]</f>
        <v>6.6049999999999998E-2</v>
      </c>
      <c r="BL9" s="5">
        <f>P_A_R[[#This Row],[16+]]-P_A_R[[#This Row],[17+]]</f>
        <v>6.2670000000000003E-2</v>
      </c>
      <c r="BM9" s="5">
        <f>P_A_R[[#This Row],[17+]]-P_A_R[[#This Row],[18+]]</f>
        <v>5.7759999999999978E-2</v>
      </c>
      <c r="BN9" s="5">
        <f>P_A_R[[#This Row],[18+]]-P_A_R[[#This Row],[19+]]</f>
        <v>5.1740000000000036E-2</v>
      </c>
      <c r="BO9" s="5">
        <f>P_A_R[[#This Row],[19+]]-P_A_R[[#This Row],[20+]]</f>
        <v>4.5019999999999977E-2</v>
      </c>
      <c r="BP9" s="5">
        <f>P_A_R[[#This Row],[20+]]-P_A_R[[#This Row],[21+]]</f>
        <v>3.8070000000000007E-2</v>
      </c>
      <c r="BQ9" s="5">
        <f>P_A_R[[#This Row],[21+]]-P_A_R[[#This Row],[22+]]</f>
        <v>3.126000000000001E-2</v>
      </c>
      <c r="BR9" s="5">
        <f>P_A_R[[#This Row],[22+]]-P_A_R[[#This Row],[23+]]</f>
        <v>2.6239999999999999E-2</v>
      </c>
      <c r="BS9" s="5">
        <f>P_A_R[[#This Row],[23+]]-P_A_R[[#This Row],[24+]]</f>
        <v>1.9039999999999994E-2</v>
      </c>
      <c r="BT9" s="5">
        <f>P_A_R[[#This Row],[24+]]-P_A_R[[#This Row],[25+]]</f>
        <v>1.4319999999999999E-2</v>
      </c>
      <c r="BU9" s="5">
        <f>P_A_R[[#This Row],[25+]]-P_A_R[[#This Row],[26+]]</f>
        <v>1.047E-2</v>
      </c>
      <c r="BV9" s="5">
        <f>P_A_R[[#This Row],[26+]]-P_A_R[[#This Row],[27+]]</f>
        <v>7.4300000000000008E-3</v>
      </c>
      <c r="BW9" s="5">
        <f>P_A_R[[#This Row],[27+]]-P_A_R[[#This Row],[28+]]</f>
        <v>5.1199999999999996E-3</v>
      </c>
      <c r="BX9" s="5">
        <f>P_A_R[[#This Row],[28+]]-P_A_R[[#This Row],[29+]]</f>
        <v>3.4400000000000003E-3</v>
      </c>
      <c r="BY9" s="5">
        <f>P_A_R[[#This Row],[29+]]-P_A_R[[#This Row],[30+]]</f>
        <v>2.2300000000000002E-3</v>
      </c>
      <c r="BZ9" s="5">
        <f>P_A_R[[#This Row],[30+]]-P_A_R[[#This Row],[31+]]</f>
        <v>1.4199999999999998E-3</v>
      </c>
      <c r="CA9" s="5">
        <f>P_A_R[[#This Row],[31+]]-P_A_R[[#This Row],[32+]]</f>
        <v>9.1000000000000022E-4</v>
      </c>
      <c r="CB9" s="5">
        <f>P_A_R[[#This Row],[32+]]-P_A_R[[#This Row],[33+]]</f>
        <v>4.999999999999999E-4</v>
      </c>
      <c r="CC9" s="5">
        <f>P_A_R[[#This Row],[33+]]-P_A_R[[#This Row],[34+]]</f>
        <v>2.9000000000000006E-4</v>
      </c>
      <c r="CD9" s="5">
        <f>P_A_R[[#This Row],[34+]]-P_A_R[[#This Row],[35+]]</f>
        <v>1.5999999999999999E-4</v>
      </c>
      <c r="CE9" s="5">
        <f>P_A_R[[#This Row],[35+]]-P_A_R[[#This Row],[36+]]</f>
        <v>9.0000000000000006E-5</v>
      </c>
      <c r="CF9" s="5">
        <f>P_A_R[[#This Row],[36+]]-P_A_R[[#This Row],[37+]]</f>
        <v>5.0000000000000002E-5</v>
      </c>
      <c r="CG9" s="5">
        <f>P_A_R[[#This Row],[37+]]-P_A_R[[#This Row],[38+]]</f>
        <v>5.0000000000000002E-5</v>
      </c>
      <c r="CH9" s="5">
        <f>P_A_R[[#This Row],[38+]]-P_A_R[[#This Row],[39+]]</f>
        <v>0</v>
      </c>
      <c r="CI9" s="5">
        <f>P_A_R[[#This Row],[39+]]-P_A_R[[#This Row],[40+]]</f>
        <v>0</v>
      </c>
      <c r="CJ9" s="5">
        <f>P_A_R[[#This Row],[40+]]-P_A_R[[#This Row],[41+]]</f>
        <v>0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x14ac:dyDescent="0.25">
      <c r="A10" s="10">
        <v>22400788</v>
      </c>
      <c r="B10" t="s">
        <v>218</v>
      </c>
      <c r="C10" t="s">
        <v>219</v>
      </c>
      <c r="D10" s="11">
        <v>0.79166666666666663</v>
      </c>
      <c r="E10" s="9" t="str">
        <f>HYPERLINK("https://www.nba.com/stats/player/1631246/boxscores-traditional", "Vince Williams Jr.")</f>
        <v>Vince Williams Jr.</v>
      </c>
      <c r="F10">
        <v>12.4</v>
      </c>
      <c r="G10" s="4">
        <v>4.2240000000000002</v>
      </c>
      <c r="H10" s="3">
        <v>0.71565999999999996</v>
      </c>
      <c r="I10" s="3">
        <v>0.62929999999999997</v>
      </c>
      <c r="J10" s="3">
        <v>0.53586</v>
      </c>
      <c r="K10" s="3">
        <v>0.44433</v>
      </c>
      <c r="L10" s="3">
        <v>0.35197000000000001</v>
      </c>
      <c r="M10" s="3">
        <v>0.26762999999999998</v>
      </c>
      <c r="N10" s="3">
        <v>0.19766</v>
      </c>
      <c r="O10" s="3">
        <v>0.13786000000000001</v>
      </c>
      <c r="P10" s="3">
        <v>9.1759999999999994E-2</v>
      </c>
      <c r="Q10" s="3">
        <v>5.9380000000000002E-2</v>
      </c>
      <c r="R10" s="3">
        <v>3.5929999999999997E-2</v>
      </c>
      <c r="S10" s="3">
        <v>2.068E-2</v>
      </c>
      <c r="T10" s="3">
        <v>1.1599999999999999E-2</v>
      </c>
      <c r="U10" s="3">
        <v>6.0400000000000002E-3</v>
      </c>
      <c r="V10" s="3">
        <v>2.98E-3</v>
      </c>
      <c r="W10" s="3">
        <v>1.4400000000000001E-3</v>
      </c>
      <c r="X10" s="3">
        <v>6.4000000000000005E-4</v>
      </c>
      <c r="Y10" s="3">
        <v>2.7E-4</v>
      </c>
      <c r="Z10" s="3">
        <v>1.1E-4</v>
      </c>
      <c r="AA10" s="3">
        <v>4.0000000000000003E-5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8.6359999999999992E-2</v>
      </c>
      <c r="BG10" s="5">
        <f>P_A_R[[#This Row],[11+]]-P_A_R[[#This Row],[12+]]</f>
        <v>9.3439999999999968E-2</v>
      </c>
      <c r="BH10" s="5">
        <f>P_A_R[[#This Row],[12+]]-P_A_R[[#This Row],[13+]]</f>
        <v>9.153E-2</v>
      </c>
      <c r="BI10" s="5">
        <f>P_A_R[[#This Row],[13+]]-P_A_R[[#This Row],[14+]]</f>
        <v>9.2359999999999998E-2</v>
      </c>
      <c r="BJ10" s="5">
        <f>P_A_R[[#This Row],[14+]]-P_A_R[[#This Row],[15+]]</f>
        <v>8.4340000000000026E-2</v>
      </c>
      <c r="BK10" s="5">
        <f>P_A_R[[#This Row],[15+]]-P_A_R[[#This Row],[16+]]</f>
        <v>6.9969999999999977E-2</v>
      </c>
      <c r="BL10" s="5">
        <f>P_A_R[[#This Row],[16+]]-P_A_R[[#This Row],[17+]]</f>
        <v>5.9799999999999992E-2</v>
      </c>
      <c r="BM10" s="5">
        <f>P_A_R[[#This Row],[17+]]-P_A_R[[#This Row],[18+]]</f>
        <v>4.6100000000000016E-2</v>
      </c>
      <c r="BN10" s="5">
        <f>P_A_R[[#This Row],[18+]]-P_A_R[[#This Row],[19+]]</f>
        <v>3.2379999999999992E-2</v>
      </c>
      <c r="BO10" s="5">
        <f>P_A_R[[#This Row],[19+]]-P_A_R[[#This Row],[20+]]</f>
        <v>2.3450000000000006E-2</v>
      </c>
      <c r="BP10" s="5">
        <f>P_A_R[[#This Row],[20+]]-P_A_R[[#This Row],[21+]]</f>
        <v>1.5249999999999996E-2</v>
      </c>
      <c r="BQ10" s="5">
        <f>P_A_R[[#This Row],[21+]]-P_A_R[[#This Row],[22+]]</f>
        <v>9.0800000000000013E-3</v>
      </c>
      <c r="BR10" s="5">
        <f>P_A_R[[#This Row],[22+]]-P_A_R[[#This Row],[23+]]</f>
        <v>5.559999999999999E-3</v>
      </c>
      <c r="BS10" s="5">
        <f>P_A_R[[#This Row],[23+]]-P_A_R[[#This Row],[24+]]</f>
        <v>3.0600000000000002E-3</v>
      </c>
      <c r="BT10" s="5">
        <f>P_A_R[[#This Row],[24+]]-P_A_R[[#This Row],[25+]]</f>
        <v>1.5399999999999999E-3</v>
      </c>
      <c r="BU10" s="5">
        <f>P_A_R[[#This Row],[25+]]-P_A_R[[#This Row],[26+]]</f>
        <v>8.0000000000000004E-4</v>
      </c>
      <c r="BV10" s="5">
        <f>P_A_R[[#This Row],[26+]]-P_A_R[[#This Row],[27+]]</f>
        <v>3.7000000000000005E-4</v>
      </c>
      <c r="BW10" s="5">
        <f>P_A_R[[#This Row],[27+]]-P_A_R[[#This Row],[28+]]</f>
        <v>1.5999999999999999E-4</v>
      </c>
      <c r="BX10" s="5">
        <f>P_A_R[[#This Row],[28+]]-P_A_R[[#This Row],[29+]]</f>
        <v>6.9999999999999994E-5</v>
      </c>
      <c r="BY10" s="5">
        <f>P_A_R[[#This Row],[29+]]-P_A_R[[#This Row],[30+]]</f>
        <v>4.0000000000000003E-5</v>
      </c>
      <c r="BZ10" s="5">
        <f>P_A_R[[#This Row],[30+]]-P_A_R[[#This Row],[31+]]</f>
        <v>0</v>
      </c>
      <c r="CA10" s="5">
        <f>P_A_R[[#This Row],[31+]]-P_A_R[[#This Row],[32+]]</f>
        <v>0</v>
      </c>
      <c r="CB10" s="5">
        <f>P_A_R[[#This Row],[32+]]-P_A_R[[#This Row],[33+]]</f>
        <v>0</v>
      </c>
      <c r="CC10" s="5">
        <f>P_A_R[[#This Row],[33+]]-P_A_R[[#This Row],[34+]]</f>
        <v>0</v>
      </c>
      <c r="CD10" s="5">
        <f>P_A_R[[#This Row],[34+]]-P_A_R[[#This Row],[35+]]</f>
        <v>0</v>
      </c>
      <c r="CE10" s="5">
        <f>P_A_R[[#This Row],[35+]]-P_A_R[[#This Row],[36+]]</f>
        <v>0</v>
      </c>
      <c r="CF10" s="5">
        <f>P_A_R[[#This Row],[36+]]-P_A_R[[#This Row],[37+]]</f>
        <v>0</v>
      </c>
      <c r="CG10" s="5">
        <f>P_A_R[[#This Row],[37+]]-P_A_R[[#This Row],[38+]]</f>
        <v>0</v>
      </c>
      <c r="CH10" s="5">
        <f>P_A_R[[#This Row],[38+]]-P_A_R[[#This Row],[39+]]</f>
        <v>0</v>
      </c>
      <c r="CI10" s="5">
        <f>P_A_R[[#This Row],[39+]]-P_A_R[[#This Row],[40+]]</f>
        <v>0</v>
      </c>
      <c r="CJ10" s="5">
        <f>P_A_R[[#This Row],[40+]]-P_A_R[[#This Row],[41+]]</f>
        <v>0</v>
      </c>
      <c r="CK10" s="5">
        <f>P_A_R[[#This Row],[41+]]-P_A_R[[#This Row],[42+]]</f>
        <v>0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x14ac:dyDescent="0.25">
      <c r="A11" s="10">
        <v>22400788</v>
      </c>
      <c r="B11" t="s">
        <v>218</v>
      </c>
      <c r="C11" t="s">
        <v>219</v>
      </c>
      <c r="D11" s="11">
        <v>0.79166666666666663</v>
      </c>
      <c r="E11" s="9" t="str">
        <f>HYPERLINK("https://www.nba.com/stats/player/1642377/boxscores-traditional", "Jaylen Wells")</f>
        <v>Jaylen Wells</v>
      </c>
      <c r="F11">
        <v>12.6</v>
      </c>
      <c r="G11" s="4">
        <v>5.7130000000000001</v>
      </c>
      <c r="H11" s="3">
        <v>0.67723999999999995</v>
      </c>
      <c r="I11" s="3">
        <v>0.61026000000000002</v>
      </c>
      <c r="J11" s="3">
        <v>0.54379999999999995</v>
      </c>
      <c r="K11" s="3">
        <v>0.47210000000000002</v>
      </c>
      <c r="L11" s="3">
        <v>0.40128999999999998</v>
      </c>
      <c r="M11" s="3">
        <v>0.33723999999999998</v>
      </c>
      <c r="N11" s="3">
        <v>0.27424999999999999</v>
      </c>
      <c r="O11" s="3">
        <v>0.22065000000000001</v>
      </c>
      <c r="P11" s="3">
        <v>0.17105999999999999</v>
      </c>
      <c r="Q11" s="3">
        <v>0.13136</v>
      </c>
      <c r="R11" s="3">
        <v>9.6799999999999997E-2</v>
      </c>
      <c r="S11" s="3">
        <v>7.0779999999999996E-2</v>
      </c>
      <c r="T11" s="3">
        <v>4.947E-2</v>
      </c>
      <c r="U11" s="3">
        <v>3.4380000000000001E-2</v>
      </c>
      <c r="V11" s="3">
        <v>2.2749999999999999E-2</v>
      </c>
      <c r="W11" s="3">
        <v>1.4999999999999999E-2</v>
      </c>
      <c r="X11" s="3">
        <v>9.3900000000000008E-3</v>
      </c>
      <c r="Y11" s="3">
        <v>5.8700000000000002E-3</v>
      </c>
      <c r="Z11" s="3">
        <v>3.47E-3</v>
      </c>
      <c r="AA11" s="3">
        <v>2.0500000000000002E-3</v>
      </c>
      <c r="AB11" s="3">
        <v>1.14E-3</v>
      </c>
      <c r="AC11" s="3">
        <v>6.4000000000000005E-4</v>
      </c>
      <c r="AD11" s="3">
        <v>3.4000000000000002E-4</v>
      </c>
      <c r="AE11" s="3">
        <v>1.8000000000000001E-4</v>
      </c>
      <c r="AF11" s="3">
        <v>9.0000000000000006E-5</v>
      </c>
      <c r="AG11" s="3">
        <v>4.0000000000000003E-5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5">
        <f>P_A_R[[#This Row],[10+]]-P_A_R[[#This Row],[11+]]</f>
        <v>6.6979999999999928E-2</v>
      </c>
      <c r="BG11" s="5">
        <f>P_A_R[[#This Row],[11+]]-P_A_R[[#This Row],[12+]]</f>
        <v>6.6460000000000075E-2</v>
      </c>
      <c r="BH11" s="5">
        <f>P_A_R[[#This Row],[12+]]-P_A_R[[#This Row],[13+]]</f>
        <v>7.169999999999993E-2</v>
      </c>
      <c r="BI11" s="5">
        <f>P_A_R[[#This Row],[13+]]-P_A_R[[#This Row],[14+]]</f>
        <v>7.081000000000004E-2</v>
      </c>
      <c r="BJ11" s="5">
        <f>P_A_R[[#This Row],[14+]]-P_A_R[[#This Row],[15+]]</f>
        <v>6.4049999999999996E-2</v>
      </c>
      <c r="BK11" s="5">
        <f>P_A_R[[#This Row],[15+]]-P_A_R[[#This Row],[16+]]</f>
        <v>6.298999999999999E-2</v>
      </c>
      <c r="BL11" s="5">
        <f>P_A_R[[#This Row],[16+]]-P_A_R[[#This Row],[17+]]</f>
        <v>5.3599999999999981E-2</v>
      </c>
      <c r="BM11" s="5">
        <f>P_A_R[[#This Row],[17+]]-P_A_R[[#This Row],[18+]]</f>
        <v>4.9590000000000023E-2</v>
      </c>
      <c r="BN11" s="5">
        <f>P_A_R[[#This Row],[18+]]-P_A_R[[#This Row],[19+]]</f>
        <v>3.9699999999999985E-2</v>
      </c>
      <c r="BO11" s="5">
        <f>P_A_R[[#This Row],[19+]]-P_A_R[[#This Row],[20+]]</f>
        <v>3.4560000000000007E-2</v>
      </c>
      <c r="BP11" s="5">
        <f>P_A_R[[#This Row],[20+]]-P_A_R[[#This Row],[21+]]</f>
        <v>2.6020000000000001E-2</v>
      </c>
      <c r="BQ11" s="5">
        <f>P_A_R[[#This Row],[21+]]-P_A_R[[#This Row],[22+]]</f>
        <v>2.1309999999999996E-2</v>
      </c>
      <c r="BR11" s="5">
        <f>P_A_R[[#This Row],[22+]]-P_A_R[[#This Row],[23+]]</f>
        <v>1.5089999999999999E-2</v>
      </c>
      <c r="BS11" s="5">
        <f>P_A_R[[#This Row],[23+]]-P_A_R[[#This Row],[24+]]</f>
        <v>1.1630000000000001E-2</v>
      </c>
      <c r="BT11" s="5">
        <f>P_A_R[[#This Row],[24+]]-P_A_R[[#This Row],[25+]]</f>
        <v>7.7499999999999999E-3</v>
      </c>
      <c r="BU11" s="5">
        <f>P_A_R[[#This Row],[25+]]-P_A_R[[#This Row],[26+]]</f>
        <v>5.6099999999999987E-3</v>
      </c>
      <c r="BV11" s="5">
        <f>P_A_R[[#This Row],[26+]]-P_A_R[[#This Row],[27+]]</f>
        <v>3.5200000000000006E-3</v>
      </c>
      <c r="BW11" s="5">
        <f>P_A_R[[#This Row],[27+]]-P_A_R[[#This Row],[28+]]</f>
        <v>2.4000000000000002E-3</v>
      </c>
      <c r="BX11" s="5">
        <f>P_A_R[[#This Row],[28+]]-P_A_R[[#This Row],[29+]]</f>
        <v>1.4199999999999998E-3</v>
      </c>
      <c r="BY11" s="5">
        <f>P_A_R[[#This Row],[29+]]-P_A_R[[#This Row],[30+]]</f>
        <v>9.1000000000000022E-4</v>
      </c>
      <c r="BZ11" s="5">
        <f>P_A_R[[#This Row],[30+]]-P_A_R[[#This Row],[31+]]</f>
        <v>4.999999999999999E-4</v>
      </c>
      <c r="CA11" s="5">
        <f>P_A_R[[#This Row],[31+]]-P_A_R[[#This Row],[32+]]</f>
        <v>3.0000000000000003E-4</v>
      </c>
      <c r="CB11" s="5">
        <f>P_A_R[[#This Row],[32+]]-P_A_R[[#This Row],[33+]]</f>
        <v>1.6000000000000001E-4</v>
      </c>
      <c r="CC11" s="5">
        <f>P_A_R[[#This Row],[33+]]-P_A_R[[#This Row],[34+]]</f>
        <v>9.0000000000000006E-5</v>
      </c>
      <c r="CD11" s="5">
        <f>P_A_R[[#This Row],[34+]]-P_A_R[[#This Row],[35+]]</f>
        <v>5.0000000000000002E-5</v>
      </c>
      <c r="CE11" s="5">
        <f>P_A_R[[#This Row],[35+]]-P_A_R[[#This Row],[36+]]</f>
        <v>4.0000000000000003E-5</v>
      </c>
      <c r="CF11" s="5">
        <f>P_A_R[[#This Row],[36+]]-P_A_R[[#This Row],[37+]]</f>
        <v>0</v>
      </c>
      <c r="CG11" s="5">
        <f>P_A_R[[#This Row],[37+]]-P_A_R[[#This Row],[38+]]</f>
        <v>0</v>
      </c>
      <c r="CH11" s="5">
        <f>P_A_R[[#This Row],[38+]]-P_A_R[[#This Row],[39+]]</f>
        <v>0</v>
      </c>
      <c r="CI11" s="5">
        <f>P_A_R[[#This Row],[39+]]-P_A_R[[#This Row],[40+]]</f>
        <v>0</v>
      </c>
      <c r="CJ11" s="5">
        <f>P_A_R[[#This Row],[40+]]-P_A_R[[#This Row],[41+]]</f>
        <v>0</v>
      </c>
      <c r="CK11" s="5">
        <f>P_A_R[[#This Row],[41+]]-P_A_R[[#This Row],[42+]]</f>
        <v>0</v>
      </c>
      <c r="CL11" s="5">
        <f>P_A_R[[#This Row],[42+]]-P_A_R[[#This Row],[43+]]</f>
        <v>0</v>
      </c>
      <c r="CM11" s="5">
        <f>P_A_R[[#This Row],[43+]]-P_A_R[[#This Row],[44+]]</f>
        <v>0</v>
      </c>
      <c r="CN11" s="5">
        <f>P_A_R[[#This Row],[44+]]-P_A_R[[#This Row],[45+]]</f>
        <v>0</v>
      </c>
      <c r="CO11" s="5">
        <f>P_A_R[[#This Row],[45+]]-P_A_R[[#This Row],[46+]]</f>
        <v>0</v>
      </c>
      <c r="CP11" s="5">
        <f>P_A_R[[#This Row],[46+]]-P_A_R[[#This Row],[47+]]</f>
        <v>0</v>
      </c>
      <c r="CQ11" s="5">
        <f>P_A_R[[#This Row],[47+]]-P_A_R[[#This Row],[48+]]</f>
        <v>0</v>
      </c>
      <c r="CR11" s="5">
        <f>P_A_R[[#This Row],[48+]]-P_A_R[[#This Row],[49+]]</f>
        <v>0</v>
      </c>
      <c r="CS11" s="5">
        <f>P_A_R[[#This Row],[49+]]-P_A_R[[#This Row],[50+]]</f>
        <v>0</v>
      </c>
      <c r="CT11" s="5">
        <f>P_A_R[[#This Row],[50+]]-P_A_R[[#This Row],[51+]]</f>
        <v>0</v>
      </c>
      <c r="CU11" s="5">
        <f>P_A_R[[#This Row],[51+]]-P_A_R[[#This Row],[52+]]</f>
        <v>0</v>
      </c>
      <c r="CV11" s="5">
        <f>P_A_R[[#This Row],[52+]]-P_A_R[[#This Row],[53+]]</f>
        <v>0</v>
      </c>
      <c r="CW11" s="5">
        <f>P_A_R[[#This Row],[53+]]-P_A_R[[#This Row],[54+]]</f>
        <v>0</v>
      </c>
      <c r="CX11" s="5">
        <f>P_A_R[[#This Row],[54+]]-P_A_R[[#This Row],[55+]]</f>
        <v>0</v>
      </c>
      <c r="CY11" s="5">
        <f>P_A_R[[#This Row],[55+]]-P_A_R[[#This Row],[56+]]</f>
        <v>0</v>
      </c>
      <c r="CZ11" s="5">
        <f>P_A_R[[#This Row],[56+]]-P_A_R[[#This Row],[57+]]</f>
        <v>0</v>
      </c>
      <c r="DA11" s="5">
        <f>P_A_R[[#This Row],[57+]]-P_A_R[[#This Row],[58+]]</f>
        <v>0</v>
      </c>
      <c r="DB11" s="5">
        <f>P_A_R[[#This Row],[58+]]-P_A_R[[#This Row],[59+]]</f>
        <v>0</v>
      </c>
    </row>
    <row r="12" spans="1:106" x14ac:dyDescent="0.25">
      <c r="A12" s="10">
        <v>22400788</v>
      </c>
      <c r="B12" t="s">
        <v>218</v>
      </c>
      <c r="C12" t="s">
        <v>219</v>
      </c>
      <c r="D12" s="11">
        <v>0.79166666666666663</v>
      </c>
      <c r="E12" s="9" t="str">
        <f>HYPERLINK("https://www.nba.com/stats/player/203935/boxscores-traditional", "Marcus Smart")</f>
        <v>Marcus Smart</v>
      </c>
      <c r="F12">
        <v>9.8000000000000007</v>
      </c>
      <c r="G12" s="4">
        <v>4.8330000000000002</v>
      </c>
      <c r="H12" s="3">
        <v>0.48404999999999998</v>
      </c>
      <c r="I12" s="3">
        <v>0.40128999999999998</v>
      </c>
      <c r="J12" s="3">
        <v>0.32275999999999999</v>
      </c>
      <c r="K12" s="3">
        <v>0.25463000000000002</v>
      </c>
      <c r="L12" s="3">
        <v>0.19214999999999999</v>
      </c>
      <c r="M12" s="3">
        <v>0.14007</v>
      </c>
      <c r="N12" s="3">
        <v>0.10027</v>
      </c>
      <c r="O12" s="3">
        <v>6.8110000000000004E-2</v>
      </c>
      <c r="P12" s="3">
        <v>4.4569999999999999E-2</v>
      </c>
      <c r="Q12" s="3">
        <v>2.8719999999999999E-2</v>
      </c>
      <c r="R12" s="3">
        <v>1.7430000000000001E-2</v>
      </c>
      <c r="S12" s="3">
        <v>1.017E-2</v>
      </c>
      <c r="T12" s="3">
        <v>5.8700000000000002E-3</v>
      </c>
      <c r="U12" s="3">
        <v>3.1700000000000001E-3</v>
      </c>
      <c r="V12" s="3">
        <v>1.64E-3</v>
      </c>
      <c r="W12" s="3">
        <v>8.1999999999999998E-4</v>
      </c>
      <c r="X12" s="3">
        <v>4.0000000000000002E-4</v>
      </c>
      <c r="Y12" s="3">
        <v>1.9000000000000001E-4</v>
      </c>
      <c r="Z12" s="3">
        <v>8.0000000000000007E-5</v>
      </c>
      <c r="AA12" s="3">
        <v>4.0000000000000003E-5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5">
        <f>P_A_R[[#This Row],[10+]]-P_A_R[[#This Row],[11+]]</f>
        <v>8.276E-2</v>
      </c>
      <c r="BG12" s="5">
        <f>P_A_R[[#This Row],[11+]]-P_A_R[[#This Row],[12+]]</f>
        <v>7.8529999999999989E-2</v>
      </c>
      <c r="BH12" s="5">
        <f>P_A_R[[#This Row],[12+]]-P_A_R[[#This Row],[13+]]</f>
        <v>6.8129999999999968E-2</v>
      </c>
      <c r="BI12" s="5">
        <f>P_A_R[[#This Row],[13+]]-P_A_R[[#This Row],[14+]]</f>
        <v>6.2480000000000036E-2</v>
      </c>
      <c r="BJ12" s="5">
        <f>P_A_R[[#This Row],[14+]]-P_A_R[[#This Row],[15+]]</f>
        <v>5.2079999999999987E-2</v>
      </c>
      <c r="BK12" s="5">
        <f>P_A_R[[#This Row],[15+]]-P_A_R[[#This Row],[16+]]</f>
        <v>3.9800000000000002E-2</v>
      </c>
      <c r="BL12" s="5">
        <f>P_A_R[[#This Row],[16+]]-P_A_R[[#This Row],[17+]]</f>
        <v>3.2159999999999994E-2</v>
      </c>
      <c r="BM12" s="5">
        <f>P_A_R[[#This Row],[17+]]-P_A_R[[#This Row],[18+]]</f>
        <v>2.3540000000000005E-2</v>
      </c>
      <c r="BN12" s="5">
        <f>P_A_R[[#This Row],[18+]]-P_A_R[[#This Row],[19+]]</f>
        <v>1.585E-2</v>
      </c>
      <c r="BO12" s="5">
        <f>P_A_R[[#This Row],[19+]]-P_A_R[[#This Row],[20+]]</f>
        <v>1.1289999999999998E-2</v>
      </c>
      <c r="BP12" s="5">
        <f>P_A_R[[#This Row],[20+]]-P_A_R[[#This Row],[21+]]</f>
        <v>7.2600000000000008E-3</v>
      </c>
      <c r="BQ12" s="5">
        <f>P_A_R[[#This Row],[21+]]-P_A_R[[#This Row],[22+]]</f>
        <v>4.3E-3</v>
      </c>
      <c r="BR12" s="5">
        <f>P_A_R[[#This Row],[22+]]-P_A_R[[#This Row],[23+]]</f>
        <v>2.7000000000000001E-3</v>
      </c>
      <c r="BS12" s="5">
        <f>P_A_R[[#This Row],[23+]]-P_A_R[[#This Row],[24+]]</f>
        <v>1.5300000000000001E-3</v>
      </c>
      <c r="BT12" s="5">
        <f>P_A_R[[#This Row],[24+]]-P_A_R[[#This Row],[25+]]</f>
        <v>8.1999999999999998E-4</v>
      </c>
      <c r="BU12" s="5">
        <f>P_A_R[[#This Row],[25+]]-P_A_R[[#This Row],[26+]]</f>
        <v>4.1999999999999996E-4</v>
      </c>
      <c r="BV12" s="5">
        <f>P_A_R[[#This Row],[26+]]-P_A_R[[#This Row],[27+]]</f>
        <v>2.1000000000000001E-4</v>
      </c>
      <c r="BW12" s="5">
        <f>P_A_R[[#This Row],[27+]]-P_A_R[[#This Row],[28+]]</f>
        <v>1.1E-4</v>
      </c>
      <c r="BX12" s="5">
        <f>P_A_R[[#This Row],[28+]]-P_A_R[[#This Row],[29+]]</f>
        <v>4.0000000000000003E-5</v>
      </c>
      <c r="BY12" s="5">
        <f>P_A_R[[#This Row],[29+]]-P_A_R[[#This Row],[30+]]</f>
        <v>4.0000000000000003E-5</v>
      </c>
      <c r="BZ12" s="5">
        <f>P_A_R[[#This Row],[30+]]-P_A_R[[#This Row],[31+]]</f>
        <v>0</v>
      </c>
      <c r="CA12" s="5">
        <f>P_A_R[[#This Row],[31+]]-P_A_R[[#This Row],[32+]]</f>
        <v>0</v>
      </c>
      <c r="CB12" s="5">
        <f>P_A_R[[#This Row],[32+]]-P_A_R[[#This Row],[33+]]</f>
        <v>0</v>
      </c>
      <c r="CC12" s="5">
        <f>P_A_R[[#This Row],[33+]]-P_A_R[[#This Row],[34+]]</f>
        <v>0</v>
      </c>
      <c r="CD12" s="5">
        <f>P_A_R[[#This Row],[34+]]-P_A_R[[#This Row],[35+]]</f>
        <v>0</v>
      </c>
      <c r="CE12" s="5">
        <f>P_A_R[[#This Row],[35+]]-P_A_R[[#This Row],[36+]]</f>
        <v>0</v>
      </c>
      <c r="CF12" s="5">
        <f>P_A_R[[#This Row],[36+]]-P_A_R[[#This Row],[37+]]</f>
        <v>0</v>
      </c>
      <c r="CG12" s="5">
        <f>P_A_R[[#This Row],[37+]]-P_A_R[[#This Row],[38+]]</f>
        <v>0</v>
      </c>
      <c r="CH12" s="5">
        <f>P_A_R[[#This Row],[38+]]-P_A_R[[#This Row],[39+]]</f>
        <v>0</v>
      </c>
      <c r="CI12" s="5">
        <f>P_A_R[[#This Row],[39+]]-P_A_R[[#This Row],[40+]]</f>
        <v>0</v>
      </c>
      <c r="CJ12" s="5">
        <f>P_A_R[[#This Row],[40+]]-P_A_R[[#This Row],[41+]]</f>
        <v>0</v>
      </c>
      <c r="CK12" s="5">
        <f>P_A_R[[#This Row],[41+]]-P_A_R[[#This Row],[42+]]</f>
        <v>0</v>
      </c>
      <c r="CL12" s="5">
        <f>P_A_R[[#This Row],[42+]]-P_A_R[[#This Row],[43+]]</f>
        <v>0</v>
      </c>
      <c r="CM12" s="5">
        <f>P_A_R[[#This Row],[43+]]-P_A_R[[#This Row],[44+]]</f>
        <v>0</v>
      </c>
      <c r="CN12" s="5">
        <f>P_A_R[[#This Row],[44+]]-P_A_R[[#This Row],[45+]]</f>
        <v>0</v>
      </c>
      <c r="CO12" s="5">
        <f>P_A_R[[#This Row],[45+]]-P_A_R[[#This Row],[46+]]</f>
        <v>0</v>
      </c>
      <c r="CP12" s="5">
        <f>P_A_R[[#This Row],[46+]]-P_A_R[[#This Row],[47+]]</f>
        <v>0</v>
      </c>
      <c r="CQ12" s="5">
        <f>P_A_R[[#This Row],[47+]]-P_A_R[[#This Row],[48+]]</f>
        <v>0</v>
      </c>
      <c r="CR12" s="5">
        <f>P_A_R[[#This Row],[48+]]-P_A_R[[#This Row],[49+]]</f>
        <v>0</v>
      </c>
      <c r="CS12" s="5">
        <f>P_A_R[[#This Row],[49+]]-P_A_R[[#This Row],[50+]]</f>
        <v>0</v>
      </c>
      <c r="CT12" s="5">
        <f>P_A_R[[#This Row],[50+]]-P_A_R[[#This Row],[51+]]</f>
        <v>0</v>
      </c>
      <c r="CU12" s="5">
        <f>P_A_R[[#This Row],[51+]]-P_A_R[[#This Row],[52+]]</f>
        <v>0</v>
      </c>
      <c r="CV12" s="5">
        <f>P_A_R[[#This Row],[52+]]-P_A_R[[#This Row],[53+]]</f>
        <v>0</v>
      </c>
      <c r="CW12" s="5">
        <f>P_A_R[[#This Row],[53+]]-P_A_R[[#This Row],[54+]]</f>
        <v>0</v>
      </c>
      <c r="CX12" s="5">
        <f>P_A_R[[#This Row],[54+]]-P_A_R[[#This Row],[55+]]</f>
        <v>0</v>
      </c>
      <c r="CY12" s="5">
        <f>P_A_R[[#This Row],[55+]]-P_A_R[[#This Row],[56+]]</f>
        <v>0</v>
      </c>
      <c r="CZ12" s="5">
        <f>P_A_R[[#This Row],[56+]]-P_A_R[[#This Row],[57+]]</f>
        <v>0</v>
      </c>
      <c r="DA12" s="5">
        <f>P_A_R[[#This Row],[57+]]-P_A_R[[#This Row],[58+]]</f>
        <v>0</v>
      </c>
      <c r="DB12" s="5">
        <f>P_A_R[[#This Row],[58+]]-P_A_R[[#This Row],[59+]]</f>
        <v>0</v>
      </c>
    </row>
    <row r="13" spans="1:106" x14ac:dyDescent="0.25">
      <c r="A13" s="10">
        <v>22400788</v>
      </c>
      <c r="B13" t="s">
        <v>218</v>
      </c>
      <c r="C13" t="s">
        <v>219</v>
      </c>
      <c r="D13" s="11">
        <v>0.79166666666666663</v>
      </c>
      <c r="E13" s="9" t="str">
        <f>HYPERLINK("https://www.nba.com/stats/player/1629723/boxscores-traditional", "John Konchar")</f>
        <v>John Konchar</v>
      </c>
      <c r="F13">
        <v>9.6</v>
      </c>
      <c r="G13" s="4">
        <v>5.4630000000000001</v>
      </c>
      <c r="H13" s="3">
        <v>0.47210000000000002</v>
      </c>
      <c r="I13" s="3">
        <v>0.39743000000000001</v>
      </c>
      <c r="J13" s="3">
        <v>0.32996999999999999</v>
      </c>
      <c r="K13" s="3">
        <v>0.26762999999999998</v>
      </c>
      <c r="L13" s="3">
        <v>0.20896999999999999</v>
      </c>
      <c r="M13" s="3">
        <v>0.16109000000000001</v>
      </c>
      <c r="N13" s="3">
        <v>0.121</v>
      </c>
      <c r="O13" s="3">
        <v>8.8510000000000005E-2</v>
      </c>
      <c r="P13" s="3">
        <v>6.1780000000000002E-2</v>
      </c>
      <c r="Q13" s="3">
        <v>4.2720000000000001E-2</v>
      </c>
      <c r="R13" s="3">
        <v>2.8719999999999999E-2</v>
      </c>
      <c r="S13" s="3">
        <v>1.831E-2</v>
      </c>
      <c r="T13" s="3">
        <v>1.1599999999999999E-2</v>
      </c>
      <c r="U13" s="3">
        <v>7.1399999999999996E-3</v>
      </c>
      <c r="V13" s="3">
        <v>4.15E-3</v>
      </c>
      <c r="W13" s="3">
        <v>2.3999999999999998E-3</v>
      </c>
      <c r="X13" s="3">
        <v>1.3500000000000001E-3</v>
      </c>
      <c r="Y13" s="3">
        <v>7.1000000000000002E-4</v>
      </c>
      <c r="Z13" s="3">
        <v>3.8000000000000002E-4</v>
      </c>
      <c r="AA13" s="3">
        <v>1.9000000000000001E-4</v>
      </c>
      <c r="AB13" s="3">
        <v>1E-4</v>
      </c>
      <c r="AC13" s="3">
        <v>4.0000000000000003E-5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5">
        <f>P_A_R[[#This Row],[10+]]-P_A_R[[#This Row],[11+]]</f>
        <v>7.4670000000000014E-2</v>
      </c>
      <c r="BG13" s="5">
        <f>P_A_R[[#This Row],[11+]]-P_A_R[[#This Row],[12+]]</f>
        <v>6.746000000000002E-2</v>
      </c>
      <c r="BH13" s="5">
        <f>P_A_R[[#This Row],[12+]]-P_A_R[[#This Row],[13+]]</f>
        <v>6.2340000000000007E-2</v>
      </c>
      <c r="BI13" s="5">
        <f>P_A_R[[#This Row],[13+]]-P_A_R[[#This Row],[14+]]</f>
        <v>5.865999999999999E-2</v>
      </c>
      <c r="BJ13" s="5">
        <f>P_A_R[[#This Row],[14+]]-P_A_R[[#This Row],[15+]]</f>
        <v>4.7879999999999978E-2</v>
      </c>
      <c r="BK13" s="5">
        <f>P_A_R[[#This Row],[15+]]-P_A_R[[#This Row],[16+]]</f>
        <v>4.0090000000000015E-2</v>
      </c>
      <c r="BL13" s="5">
        <f>P_A_R[[#This Row],[16+]]-P_A_R[[#This Row],[17+]]</f>
        <v>3.2489999999999991E-2</v>
      </c>
      <c r="BM13" s="5">
        <f>P_A_R[[#This Row],[17+]]-P_A_R[[#This Row],[18+]]</f>
        <v>2.6730000000000004E-2</v>
      </c>
      <c r="BN13" s="5">
        <f>P_A_R[[#This Row],[18+]]-P_A_R[[#This Row],[19+]]</f>
        <v>1.9060000000000001E-2</v>
      </c>
      <c r="BO13" s="5">
        <f>P_A_R[[#This Row],[19+]]-P_A_R[[#This Row],[20+]]</f>
        <v>1.4000000000000002E-2</v>
      </c>
      <c r="BP13" s="5">
        <f>P_A_R[[#This Row],[20+]]-P_A_R[[#This Row],[21+]]</f>
        <v>1.0409999999999999E-2</v>
      </c>
      <c r="BQ13" s="5">
        <f>P_A_R[[#This Row],[21+]]-P_A_R[[#This Row],[22+]]</f>
        <v>6.7100000000000007E-3</v>
      </c>
      <c r="BR13" s="5">
        <f>P_A_R[[#This Row],[22+]]-P_A_R[[#This Row],[23+]]</f>
        <v>4.4599999999999996E-3</v>
      </c>
      <c r="BS13" s="5">
        <f>P_A_R[[#This Row],[23+]]-P_A_R[[#This Row],[24+]]</f>
        <v>2.9899999999999996E-3</v>
      </c>
      <c r="BT13" s="5">
        <f>P_A_R[[#This Row],[24+]]-P_A_R[[#This Row],[25+]]</f>
        <v>1.7500000000000003E-3</v>
      </c>
      <c r="BU13" s="5">
        <f>P_A_R[[#This Row],[25+]]-P_A_R[[#This Row],[26+]]</f>
        <v>1.0499999999999997E-3</v>
      </c>
      <c r="BV13" s="5">
        <f>P_A_R[[#This Row],[26+]]-P_A_R[[#This Row],[27+]]</f>
        <v>6.4000000000000005E-4</v>
      </c>
      <c r="BW13" s="5">
        <f>P_A_R[[#This Row],[27+]]-P_A_R[[#This Row],[28+]]</f>
        <v>3.3E-4</v>
      </c>
      <c r="BX13" s="5">
        <f>P_A_R[[#This Row],[28+]]-P_A_R[[#This Row],[29+]]</f>
        <v>1.9000000000000001E-4</v>
      </c>
      <c r="BY13" s="5">
        <f>P_A_R[[#This Row],[29+]]-P_A_R[[#This Row],[30+]]</f>
        <v>9.0000000000000006E-5</v>
      </c>
      <c r="BZ13" s="5">
        <f>P_A_R[[#This Row],[30+]]-P_A_R[[#This Row],[31+]]</f>
        <v>6.0000000000000002E-5</v>
      </c>
      <c r="CA13" s="5">
        <f>P_A_R[[#This Row],[31+]]-P_A_R[[#This Row],[32+]]</f>
        <v>4.0000000000000003E-5</v>
      </c>
      <c r="CB13" s="5">
        <f>P_A_R[[#This Row],[32+]]-P_A_R[[#This Row],[33+]]</f>
        <v>0</v>
      </c>
      <c r="CC13" s="5">
        <f>P_A_R[[#This Row],[33+]]-P_A_R[[#This Row],[34+]]</f>
        <v>0</v>
      </c>
      <c r="CD13" s="5">
        <f>P_A_R[[#This Row],[34+]]-P_A_R[[#This Row],[35+]]</f>
        <v>0</v>
      </c>
      <c r="CE13" s="5">
        <f>P_A_R[[#This Row],[35+]]-P_A_R[[#This Row],[36+]]</f>
        <v>0</v>
      </c>
      <c r="CF13" s="5">
        <f>P_A_R[[#This Row],[36+]]-P_A_R[[#This Row],[37+]]</f>
        <v>0</v>
      </c>
      <c r="CG13" s="5">
        <f>P_A_R[[#This Row],[37+]]-P_A_R[[#This Row],[38+]]</f>
        <v>0</v>
      </c>
      <c r="CH13" s="5">
        <f>P_A_R[[#This Row],[38+]]-P_A_R[[#This Row],[39+]]</f>
        <v>0</v>
      </c>
      <c r="CI13" s="5">
        <f>P_A_R[[#This Row],[39+]]-P_A_R[[#This Row],[40+]]</f>
        <v>0</v>
      </c>
      <c r="CJ13" s="5">
        <f>P_A_R[[#This Row],[40+]]-P_A_R[[#This Row],[41+]]</f>
        <v>0</v>
      </c>
      <c r="CK13" s="5">
        <f>P_A_R[[#This Row],[41+]]-P_A_R[[#This Row],[42+]]</f>
        <v>0</v>
      </c>
      <c r="CL13" s="5">
        <f>P_A_R[[#This Row],[42+]]-P_A_R[[#This Row],[43+]]</f>
        <v>0</v>
      </c>
      <c r="CM13" s="5">
        <f>P_A_R[[#This Row],[43+]]-P_A_R[[#This Row],[44+]]</f>
        <v>0</v>
      </c>
      <c r="CN13" s="5">
        <f>P_A_R[[#This Row],[44+]]-P_A_R[[#This Row],[45+]]</f>
        <v>0</v>
      </c>
      <c r="CO13" s="5">
        <f>P_A_R[[#This Row],[45+]]-P_A_R[[#This Row],[46+]]</f>
        <v>0</v>
      </c>
      <c r="CP13" s="5">
        <f>P_A_R[[#This Row],[46+]]-P_A_R[[#This Row],[47+]]</f>
        <v>0</v>
      </c>
      <c r="CQ13" s="5">
        <f>P_A_R[[#This Row],[47+]]-P_A_R[[#This Row],[48+]]</f>
        <v>0</v>
      </c>
      <c r="CR13" s="5">
        <f>P_A_R[[#This Row],[48+]]-P_A_R[[#This Row],[49+]]</f>
        <v>0</v>
      </c>
      <c r="CS13" s="5">
        <f>P_A_R[[#This Row],[49+]]-P_A_R[[#This Row],[50+]]</f>
        <v>0</v>
      </c>
      <c r="CT13" s="5">
        <f>P_A_R[[#This Row],[50+]]-P_A_R[[#This Row],[51+]]</f>
        <v>0</v>
      </c>
      <c r="CU13" s="5">
        <f>P_A_R[[#This Row],[51+]]-P_A_R[[#This Row],[52+]]</f>
        <v>0</v>
      </c>
      <c r="CV13" s="5">
        <f>P_A_R[[#This Row],[52+]]-P_A_R[[#This Row],[53+]]</f>
        <v>0</v>
      </c>
      <c r="CW13" s="5">
        <f>P_A_R[[#This Row],[53+]]-P_A_R[[#This Row],[54+]]</f>
        <v>0</v>
      </c>
      <c r="CX13" s="5">
        <f>P_A_R[[#This Row],[54+]]-P_A_R[[#This Row],[55+]]</f>
        <v>0</v>
      </c>
      <c r="CY13" s="5">
        <f>P_A_R[[#This Row],[55+]]-P_A_R[[#This Row],[56+]]</f>
        <v>0</v>
      </c>
      <c r="CZ13" s="5">
        <f>P_A_R[[#This Row],[56+]]-P_A_R[[#This Row],[57+]]</f>
        <v>0</v>
      </c>
      <c r="DA13" s="5">
        <f>P_A_R[[#This Row],[57+]]-P_A_R[[#This Row],[58+]]</f>
        <v>0</v>
      </c>
      <c r="DB13" s="5">
        <f>P_A_R[[#This Row],[58+]]-P_A_R[[#This Row],[59+]]</f>
        <v>0</v>
      </c>
    </row>
    <row r="14" spans="1:106" x14ac:dyDescent="0.25">
      <c r="A14" s="10">
        <v>22400788</v>
      </c>
      <c r="B14" t="s">
        <v>218</v>
      </c>
      <c r="C14" t="s">
        <v>219</v>
      </c>
      <c r="D14" s="11">
        <v>0.79166666666666663</v>
      </c>
      <c r="E14" s="9" t="str">
        <f>HYPERLINK("https://www.nba.com/stats/player/1628379/boxscores-traditional", "Luke Kennard")</f>
        <v>Luke Kennard</v>
      </c>
      <c r="F14">
        <v>9.4</v>
      </c>
      <c r="G14" s="4">
        <v>3.98</v>
      </c>
      <c r="H14" s="3">
        <v>0.44037999999999999</v>
      </c>
      <c r="I14" s="3">
        <v>0.34458</v>
      </c>
      <c r="J14" s="3">
        <v>0.25785000000000002</v>
      </c>
      <c r="K14" s="3">
        <v>0.18406</v>
      </c>
      <c r="L14" s="3">
        <v>0.12302</v>
      </c>
      <c r="M14" s="3">
        <v>7.9269999999999993E-2</v>
      </c>
      <c r="N14" s="3">
        <v>4.8460000000000003E-2</v>
      </c>
      <c r="O14" s="3">
        <v>2.8070000000000001E-2</v>
      </c>
      <c r="P14" s="3">
        <v>1.5389999999999999E-2</v>
      </c>
      <c r="Q14" s="3">
        <v>7.9799999999999992E-3</v>
      </c>
      <c r="R14" s="3">
        <v>3.9100000000000003E-3</v>
      </c>
      <c r="S14" s="3">
        <v>1.81E-3</v>
      </c>
      <c r="T14" s="3">
        <v>7.6000000000000004E-4</v>
      </c>
      <c r="U14" s="3">
        <v>3.1E-4</v>
      </c>
      <c r="V14" s="3">
        <v>1.2E-4</v>
      </c>
      <c r="W14" s="3">
        <v>4.0000000000000003E-5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5">
        <f>P_A_R[[#This Row],[10+]]-P_A_R[[#This Row],[11+]]</f>
        <v>9.5799999999999996E-2</v>
      </c>
      <c r="BG14" s="5">
        <f>P_A_R[[#This Row],[11+]]-P_A_R[[#This Row],[12+]]</f>
        <v>8.6729999999999974E-2</v>
      </c>
      <c r="BH14" s="5">
        <f>P_A_R[[#This Row],[12+]]-P_A_R[[#This Row],[13+]]</f>
        <v>7.3790000000000022E-2</v>
      </c>
      <c r="BI14" s="5">
        <f>P_A_R[[#This Row],[13+]]-P_A_R[[#This Row],[14+]]</f>
        <v>6.1039999999999997E-2</v>
      </c>
      <c r="BJ14" s="5">
        <f>P_A_R[[#This Row],[14+]]-P_A_R[[#This Row],[15+]]</f>
        <v>4.3750000000000011E-2</v>
      </c>
      <c r="BK14" s="5">
        <f>P_A_R[[#This Row],[15+]]-P_A_R[[#This Row],[16+]]</f>
        <v>3.080999999999999E-2</v>
      </c>
      <c r="BL14" s="5">
        <f>P_A_R[[#This Row],[16+]]-P_A_R[[#This Row],[17+]]</f>
        <v>2.0390000000000002E-2</v>
      </c>
      <c r="BM14" s="5">
        <f>P_A_R[[#This Row],[17+]]-P_A_R[[#This Row],[18+]]</f>
        <v>1.2680000000000002E-2</v>
      </c>
      <c r="BN14" s="5">
        <f>P_A_R[[#This Row],[18+]]-P_A_R[[#This Row],[19+]]</f>
        <v>7.4099999999999999E-3</v>
      </c>
      <c r="BO14" s="5">
        <f>P_A_R[[#This Row],[19+]]-P_A_R[[#This Row],[20+]]</f>
        <v>4.069999999999999E-3</v>
      </c>
      <c r="BP14" s="5">
        <f>P_A_R[[#This Row],[20+]]-P_A_R[[#This Row],[21+]]</f>
        <v>2.1000000000000003E-3</v>
      </c>
      <c r="BQ14" s="5">
        <f>P_A_R[[#This Row],[21+]]-P_A_R[[#This Row],[22+]]</f>
        <v>1.0499999999999999E-3</v>
      </c>
      <c r="BR14" s="5">
        <f>P_A_R[[#This Row],[22+]]-P_A_R[[#This Row],[23+]]</f>
        <v>4.5000000000000004E-4</v>
      </c>
      <c r="BS14" s="5">
        <f>P_A_R[[#This Row],[23+]]-P_A_R[[#This Row],[24+]]</f>
        <v>1.9000000000000001E-4</v>
      </c>
      <c r="BT14" s="5">
        <f>P_A_R[[#This Row],[24+]]-P_A_R[[#This Row],[25+]]</f>
        <v>7.9999999999999993E-5</v>
      </c>
      <c r="BU14" s="5">
        <f>P_A_R[[#This Row],[25+]]-P_A_R[[#This Row],[26+]]</f>
        <v>4.0000000000000003E-5</v>
      </c>
      <c r="BV14" s="5">
        <f>P_A_R[[#This Row],[26+]]-P_A_R[[#This Row],[27+]]</f>
        <v>0</v>
      </c>
      <c r="BW14" s="5">
        <f>P_A_R[[#This Row],[27+]]-P_A_R[[#This Row],[28+]]</f>
        <v>0</v>
      </c>
      <c r="BX14" s="5">
        <f>P_A_R[[#This Row],[28+]]-P_A_R[[#This Row],[29+]]</f>
        <v>0</v>
      </c>
      <c r="BY14" s="5">
        <f>P_A_R[[#This Row],[29+]]-P_A_R[[#This Row],[30+]]</f>
        <v>0</v>
      </c>
      <c r="BZ14" s="5">
        <f>P_A_R[[#This Row],[30+]]-P_A_R[[#This Row],[31+]]</f>
        <v>0</v>
      </c>
      <c r="CA14" s="5">
        <f>P_A_R[[#This Row],[31+]]-P_A_R[[#This Row],[32+]]</f>
        <v>0</v>
      </c>
      <c r="CB14" s="5">
        <f>P_A_R[[#This Row],[32+]]-P_A_R[[#This Row],[33+]]</f>
        <v>0</v>
      </c>
      <c r="CC14" s="5">
        <f>P_A_R[[#This Row],[33+]]-P_A_R[[#This Row],[34+]]</f>
        <v>0</v>
      </c>
      <c r="CD14" s="5">
        <f>P_A_R[[#This Row],[34+]]-P_A_R[[#This Row],[35+]]</f>
        <v>0</v>
      </c>
      <c r="CE14" s="5">
        <f>P_A_R[[#This Row],[35+]]-P_A_R[[#This Row],[36+]]</f>
        <v>0</v>
      </c>
      <c r="CF14" s="5">
        <f>P_A_R[[#This Row],[36+]]-P_A_R[[#This Row],[37+]]</f>
        <v>0</v>
      </c>
      <c r="CG14" s="5">
        <f>P_A_R[[#This Row],[37+]]-P_A_R[[#This Row],[38+]]</f>
        <v>0</v>
      </c>
      <c r="CH14" s="5">
        <f>P_A_R[[#This Row],[38+]]-P_A_R[[#This Row],[39+]]</f>
        <v>0</v>
      </c>
      <c r="CI14" s="5">
        <f>P_A_R[[#This Row],[39+]]-P_A_R[[#This Row],[40+]]</f>
        <v>0</v>
      </c>
      <c r="CJ14" s="5">
        <f>P_A_R[[#This Row],[40+]]-P_A_R[[#This Row],[41+]]</f>
        <v>0</v>
      </c>
      <c r="CK14" s="5">
        <f>P_A_R[[#This Row],[41+]]-P_A_R[[#This Row],[42+]]</f>
        <v>0</v>
      </c>
      <c r="CL14" s="5">
        <f>P_A_R[[#This Row],[42+]]-P_A_R[[#This Row],[43+]]</f>
        <v>0</v>
      </c>
      <c r="CM14" s="5">
        <f>P_A_R[[#This Row],[43+]]-P_A_R[[#This Row],[44+]]</f>
        <v>0</v>
      </c>
      <c r="CN14" s="5">
        <f>P_A_R[[#This Row],[44+]]-P_A_R[[#This Row],[45+]]</f>
        <v>0</v>
      </c>
      <c r="CO14" s="5">
        <f>P_A_R[[#This Row],[45+]]-P_A_R[[#This Row],[46+]]</f>
        <v>0</v>
      </c>
      <c r="CP14" s="5">
        <f>P_A_R[[#This Row],[46+]]-P_A_R[[#This Row],[47+]]</f>
        <v>0</v>
      </c>
      <c r="CQ14" s="5">
        <f>P_A_R[[#This Row],[47+]]-P_A_R[[#This Row],[48+]]</f>
        <v>0</v>
      </c>
      <c r="CR14" s="5">
        <f>P_A_R[[#This Row],[48+]]-P_A_R[[#This Row],[49+]]</f>
        <v>0</v>
      </c>
      <c r="CS14" s="5">
        <f>P_A_R[[#This Row],[49+]]-P_A_R[[#This Row],[50+]]</f>
        <v>0</v>
      </c>
      <c r="CT14" s="5">
        <f>P_A_R[[#This Row],[50+]]-P_A_R[[#This Row],[51+]]</f>
        <v>0</v>
      </c>
      <c r="CU14" s="5">
        <f>P_A_R[[#This Row],[51+]]-P_A_R[[#This Row],[52+]]</f>
        <v>0</v>
      </c>
      <c r="CV14" s="5">
        <f>P_A_R[[#This Row],[52+]]-P_A_R[[#This Row],[53+]]</f>
        <v>0</v>
      </c>
      <c r="CW14" s="5">
        <f>P_A_R[[#This Row],[53+]]-P_A_R[[#This Row],[54+]]</f>
        <v>0</v>
      </c>
      <c r="CX14" s="5">
        <f>P_A_R[[#This Row],[54+]]-P_A_R[[#This Row],[55+]]</f>
        <v>0</v>
      </c>
      <c r="CY14" s="5">
        <f>P_A_R[[#This Row],[55+]]-P_A_R[[#This Row],[56+]]</f>
        <v>0</v>
      </c>
      <c r="CZ14" s="5">
        <f>P_A_R[[#This Row],[56+]]-P_A_R[[#This Row],[57+]]</f>
        <v>0</v>
      </c>
      <c r="DA14" s="5">
        <f>P_A_R[[#This Row],[57+]]-P_A_R[[#This Row],[58+]]</f>
        <v>0</v>
      </c>
      <c r="DB14" s="5">
        <f>P_A_R[[#This Row],[58+]]-P_A_R[[#This Row],[59+]]</f>
        <v>0</v>
      </c>
    </row>
    <row r="15" spans="1:106" x14ac:dyDescent="0.25">
      <c r="A15" s="10">
        <v>22400788</v>
      </c>
      <c r="B15" t="s">
        <v>219</v>
      </c>
      <c r="C15" t="s">
        <v>218</v>
      </c>
      <c r="D15" s="11">
        <v>0.79166666666666663</v>
      </c>
      <c r="E15" s="9" t="str">
        <f>HYPERLINK("https://www.nba.com/stats/player/1630543/boxscores-traditional", "Isaiah Jackson")</f>
        <v>Isaiah Jackson</v>
      </c>
      <c r="F15">
        <v>16.25</v>
      </c>
      <c r="G15" s="4">
        <v>1.2989999999999999</v>
      </c>
      <c r="H15" s="3">
        <v>1</v>
      </c>
      <c r="I15" s="3">
        <v>1</v>
      </c>
      <c r="J15" s="3">
        <v>0.99946000000000002</v>
      </c>
      <c r="K15" s="3">
        <v>0.99378999999999995</v>
      </c>
      <c r="L15" s="3">
        <v>0.95818000000000003</v>
      </c>
      <c r="M15" s="3">
        <v>0.83147000000000004</v>
      </c>
      <c r="N15" s="3">
        <v>0.57535000000000003</v>
      </c>
      <c r="O15" s="3">
        <v>0.28095999999999999</v>
      </c>
      <c r="P15" s="3">
        <v>8.8510000000000005E-2</v>
      </c>
      <c r="Q15" s="3">
        <v>1.7000000000000001E-2</v>
      </c>
      <c r="R15" s="3">
        <v>1.9300000000000001E-3</v>
      </c>
      <c r="S15" s="3">
        <v>1.2999999999999999E-4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5">
        <f>P_A_R[[#This Row],[10+]]-P_A_R[[#This Row],[11+]]</f>
        <v>0</v>
      </c>
      <c r="BG15" s="5">
        <f>P_A_R[[#This Row],[11+]]-P_A_R[[#This Row],[12+]]</f>
        <v>5.3999999999998494E-4</v>
      </c>
      <c r="BH15" s="5">
        <f>P_A_R[[#This Row],[12+]]-P_A_R[[#This Row],[13+]]</f>
        <v>5.6700000000000639E-3</v>
      </c>
      <c r="BI15" s="5">
        <f>P_A_R[[#This Row],[13+]]-P_A_R[[#This Row],[14+]]</f>
        <v>3.5609999999999919E-2</v>
      </c>
      <c r="BJ15" s="5">
        <f>P_A_R[[#This Row],[14+]]-P_A_R[[#This Row],[15+]]</f>
        <v>0.12670999999999999</v>
      </c>
      <c r="BK15" s="5">
        <f>P_A_R[[#This Row],[15+]]-P_A_R[[#This Row],[16+]]</f>
        <v>0.25612000000000001</v>
      </c>
      <c r="BL15" s="5">
        <f>P_A_R[[#This Row],[16+]]-P_A_R[[#This Row],[17+]]</f>
        <v>0.29439000000000004</v>
      </c>
      <c r="BM15" s="5">
        <f>P_A_R[[#This Row],[17+]]-P_A_R[[#This Row],[18+]]</f>
        <v>0.19244999999999998</v>
      </c>
      <c r="BN15" s="5">
        <f>P_A_R[[#This Row],[18+]]-P_A_R[[#This Row],[19+]]</f>
        <v>7.1510000000000004E-2</v>
      </c>
      <c r="BO15" s="5">
        <f>P_A_R[[#This Row],[19+]]-P_A_R[[#This Row],[20+]]</f>
        <v>1.5070000000000002E-2</v>
      </c>
      <c r="BP15" s="5">
        <f>P_A_R[[#This Row],[20+]]-P_A_R[[#This Row],[21+]]</f>
        <v>1.8000000000000002E-3</v>
      </c>
      <c r="BQ15" s="5">
        <f>P_A_R[[#This Row],[21+]]-P_A_R[[#This Row],[22+]]</f>
        <v>1.2999999999999999E-4</v>
      </c>
      <c r="BR15" s="5">
        <f>P_A_R[[#This Row],[22+]]-P_A_R[[#This Row],[23+]]</f>
        <v>0</v>
      </c>
      <c r="BS15" s="5">
        <f>P_A_R[[#This Row],[23+]]-P_A_R[[#This Row],[24+]]</f>
        <v>0</v>
      </c>
      <c r="BT15" s="5">
        <f>P_A_R[[#This Row],[24+]]-P_A_R[[#This Row],[25+]]</f>
        <v>0</v>
      </c>
      <c r="BU15" s="5">
        <f>P_A_R[[#This Row],[25+]]-P_A_R[[#This Row],[26+]]</f>
        <v>0</v>
      </c>
      <c r="BV15" s="5">
        <f>P_A_R[[#This Row],[26+]]-P_A_R[[#This Row],[27+]]</f>
        <v>0</v>
      </c>
      <c r="BW15" s="5">
        <f>P_A_R[[#This Row],[27+]]-P_A_R[[#This Row],[28+]]</f>
        <v>0</v>
      </c>
      <c r="BX15" s="5">
        <f>P_A_R[[#This Row],[28+]]-P_A_R[[#This Row],[29+]]</f>
        <v>0</v>
      </c>
      <c r="BY15" s="5">
        <f>P_A_R[[#This Row],[29+]]-P_A_R[[#This Row],[30+]]</f>
        <v>0</v>
      </c>
      <c r="BZ15" s="5">
        <f>P_A_R[[#This Row],[30+]]-P_A_R[[#This Row],[31+]]</f>
        <v>0</v>
      </c>
      <c r="CA15" s="5">
        <f>P_A_R[[#This Row],[31+]]-P_A_R[[#This Row],[32+]]</f>
        <v>0</v>
      </c>
      <c r="CB15" s="5">
        <f>P_A_R[[#This Row],[32+]]-P_A_R[[#This Row],[33+]]</f>
        <v>0</v>
      </c>
      <c r="CC15" s="5">
        <f>P_A_R[[#This Row],[33+]]-P_A_R[[#This Row],[34+]]</f>
        <v>0</v>
      </c>
      <c r="CD15" s="5">
        <f>P_A_R[[#This Row],[34+]]-P_A_R[[#This Row],[35+]]</f>
        <v>0</v>
      </c>
      <c r="CE15" s="5">
        <f>P_A_R[[#This Row],[35+]]-P_A_R[[#This Row],[36+]]</f>
        <v>0</v>
      </c>
      <c r="CF15" s="5">
        <f>P_A_R[[#This Row],[36+]]-P_A_R[[#This Row],[37+]]</f>
        <v>0</v>
      </c>
      <c r="CG15" s="5">
        <f>P_A_R[[#This Row],[37+]]-P_A_R[[#This Row],[38+]]</f>
        <v>0</v>
      </c>
      <c r="CH15" s="5">
        <f>P_A_R[[#This Row],[38+]]-P_A_R[[#This Row],[39+]]</f>
        <v>0</v>
      </c>
      <c r="CI15" s="5">
        <f>P_A_R[[#This Row],[39+]]-P_A_R[[#This Row],[40+]]</f>
        <v>0</v>
      </c>
      <c r="CJ15" s="5">
        <f>P_A_R[[#This Row],[40+]]-P_A_R[[#This Row],[41+]]</f>
        <v>0</v>
      </c>
      <c r="CK15" s="5">
        <f>P_A_R[[#This Row],[41+]]-P_A_R[[#This Row],[42+]]</f>
        <v>0</v>
      </c>
      <c r="CL15" s="5">
        <f>P_A_R[[#This Row],[42+]]-P_A_R[[#This Row],[43+]]</f>
        <v>0</v>
      </c>
      <c r="CM15" s="5">
        <f>P_A_R[[#This Row],[43+]]-P_A_R[[#This Row],[44+]]</f>
        <v>0</v>
      </c>
      <c r="CN15" s="5">
        <f>P_A_R[[#This Row],[44+]]-P_A_R[[#This Row],[45+]]</f>
        <v>0</v>
      </c>
      <c r="CO15" s="5">
        <f>P_A_R[[#This Row],[45+]]-P_A_R[[#This Row],[46+]]</f>
        <v>0</v>
      </c>
      <c r="CP15" s="5">
        <f>P_A_R[[#This Row],[46+]]-P_A_R[[#This Row],[47+]]</f>
        <v>0</v>
      </c>
      <c r="CQ15" s="5">
        <f>P_A_R[[#This Row],[47+]]-P_A_R[[#This Row],[48+]]</f>
        <v>0</v>
      </c>
      <c r="CR15" s="5">
        <f>P_A_R[[#This Row],[48+]]-P_A_R[[#This Row],[49+]]</f>
        <v>0</v>
      </c>
      <c r="CS15" s="5">
        <f>P_A_R[[#This Row],[49+]]-P_A_R[[#This Row],[50+]]</f>
        <v>0</v>
      </c>
      <c r="CT15" s="5">
        <f>P_A_R[[#This Row],[50+]]-P_A_R[[#This Row],[51+]]</f>
        <v>0</v>
      </c>
      <c r="CU15" s="5">
        <f>P_A_R[[#This Row],[51+]]-P_A_R[[#This Row],[52+]]</f>
        <v>0</v>
      </c>
      <c r="CV15" s="5">
        <f>P_A_R[[#This Row],[52+]]-P_A_R[[#This Row],[53+]]</f>
        <v>0</v>
      </c>
      <c r="CW15" s="5">
        <f>P_A_R[[#This Row],[53+]]-P_A_R[[#This Row],[54+]]</f>
        <v>0</v>
      </c>
      <c r="CX15" s="5">
        <f>P_A_R[[#This Row],[54+]]-P_A_R[[#This Row],[55+]]</f>
        <v>0</v>
      </c>
      <c r="CY15" s="5">
        <f>P_A_R[[#This Row],[55+]]-P_A_R[[#This Row],[56+]]</f>
        <v>0</v>
      </c>
      <c r="CZ15" s="5">
        <f>P_A_R[[#This Row],[56+]]-P_A_R[[#This Row],[57+]]</f>
        <v>0</v>
      </c>
      <c r="DA15" s="5">
        <f>P_A_R[[#This Row],[57+]]-P_A_R[[#This Row],[58+]]</f>
        <v>0</v>
      </c>
      <c r="DB15" s="5">
        <f>P_A_R[[#This Row],[58+]]-P_A_R[[#This Row],[59+]]</f>
        <v>0</v>
      </c>
    </row>
    <row r="16" spans="1:106" x14ac:dyDescent="0.25">
      <c r="A16" s="10">
        <v>22400788</v>
      </c>
      <c r="B16" t="s">
        <v>219</v>
      </c>
      <c r="C16" t="s">
        <v>218</v>
      </c>
      <c r="D16" s="11">
        <v>0.79166666666666663</v>
      </c>
      <c r="E16" s="9" t="str">
        <f>HYPERLINK("https://www.nba.com/stats/player/1627783/boxscores-traditional", "Pascal Siakam")</f>
        <v>Pascal Siakam</v>
      </c>
      <c r="F16">
        <v>31.4</v>
      </c>
      <c r="G16" s="4">
        <v>8.1140000000000008</v>
      </c>
      <c r="H16" s="3">
        <v>0.99585000000000001</v>
      </c>
      <c r="I16" s="3">
        <v>0.99395999999999995</v>
      </c>
      <c r="J16" s="3">
        <v>0.99158000000000002</v>
      </c>
      <c r="K16" s="3">
        <v>0.98839999999999995</v>
      </c>
      <c r="L16" s="3">
        <v>0.98382000000000003</v>
      </c>
      <c r="M16" s="3">
        <v>0.97831000000000001</v>
      </c>
      <c r="N16" s="3">
        <v>0.97128000000000003</v>
      </c>
      <c r="O16" s="3">
        <v>0.96164000000000005</v>
      </c>
      <c r="P16" s="3">
        <v>0.95052999999999999</v>
      </c>
      <c r="Q16" s="3">
        <v>0.93698999999999999</v>
      </c>
      <c r="R16" s="3">
        <v>0.91923999999999995</v>
      </c>
      <c r="S16" s="3">
        <v>0.89973000000000003</v>
      </c>
      <c r="T16" s="3">
        <v>0.87697999999999998</v>
      </c>
      <c r="U16" s="3">
        <v>0.85082999999999998</v>
      </c>
      <c r="V16" s="3">
        <v>0.81859000000000004</v>
      </c>
      <c r="W16" s="3">
        <v>0.78524000000000005</v>
      </c>
      <c r="X16" s="3">
        <v>0.74856999999999996</v>
      </c>
      <c r="Y16" s="3">
        <v>0.70540000000000003</v>
      </c>
      <c r="Z16" s="3">
        <v>0.66276000000000002</v>
      </c>
      <c r="AA16" s="3">
        <v>0.61790999999999996</v>
      </c>
      <c r="AB16" s="3">
        <v>0.56749000000000005</v>
      </c>
      <c r="AC16" s="3">
        <v>0.51993999999999996</v>
      </c>
      <c r="AD16" s="3">
        <v>0.47210000000000002</v>
      </c>
      <c r="AE16" s="3">
        <v>0.42074</v>
      </c>
      <c r="AF16" s="3">
        <v>0.37447999999999998</v>
      </c>
      <c r="AG16" s="3">
        <v>0.32996999999999999</v>
      </c>
      <c r="AH16" s="3">
        <v>0.28433999999999998</v>
      </c>
      <c r="AI16" s="3">
        <v>0.24510000000000001</v>
      </c>
      <c r="AJ16" s="3">
        <v>0.20896999999999999</v>
      </c>
      <c r="AK16" s="3">
        <v>0.17360999999999999</v>
      </c>
      <c r="AL16" s="3">
        <v>0.14457</v>
      </c>
      <c r="AM16" s="3">
        <v>0.11899999999999999</v>
      </c>
      <c r="AN16" s="3">
        <v>9.5100000000000004E-2</v>
      </c>
      <c r="AO16" s="3">
        <v>7.6359999999999997E-2</v>
      </c>
      <c r="AP16" s="3">
        <v>6.0569999999999999E-2</v>
      </c>
      <c r="AQ16" s="3">
        <v>4.648E-2</v>
      </c>
      <c r="AR16" s="3">
        <v>3.5929999999999997E-2</v>
      </c>
      <c r="AS16" s="3">
        <v>2.743E-2</v>
      </c>
      <c r="AT16" s="3">
        <v>2.018E-2</v>
      </c>
      <c r="AU16" s="3">
        <v>1.4999999999999999E-2</v>
      </c>
      <c r="AV16" s="3">
        <v>1.1010000000000001E-2</v>
      </c>
      <c r="AW16" s="3">
        <v>7.7600000000000004E-3</v>
      </c>
      <c r="AX16" s="3">
        <v>5.5399999999999998E-3</v>
      </c>
      <c r="AY16" s="3">
        <v>3.9100000000000003E-3</v>
      </c>
      <c r="AZ16" s="3">
        <v>2.64E-3</v>
      </c>
      <c r="BA16" s="3">
        <v>1.81E-3</v>
      </c>
      <c r="BB16" s="3">
        <v>1.2199999999999999E-3</v>
      </c>
      <c r="BC16" s="3">
        <v>7.9000000000000001E-4</v>
      </c>
      <c r="BD16" s="3">
        <v>5.1999999999999995E-4</v>
      </c>
      <c r="BE16" s="3">
        <v>3.4000000000000002E-4</v>
      </c>
      <c r="BF16" s="5">
        <f>P_A_R[[#This Row],[10+]]-P_A_R[[#This Row],[11+]]</f>
        <v>1.8900000000000583E-3</v>
      </c>
      <c r="BG16" s="5">
        <f>P_A_R[[#This Row],[11+]]-P_A_R[[#This Row],[12+]]</f>
        <v>2.3799999999999377E-3</v>
      </c>
      <c r="BH16" s="5">
        <f>P_A_R[[#This Row],[12+]]-P_A_R[[#This Row],[13+]]</f>
        <v>3.1800000000000717E-3</v>
      </c>
      <c r="BI16" s="5">
        <f>P_A_R[[#This Row],[13+]]-P_A_R[[#This Row],[14+]]</f>
        <v>4.5799999999999175E-3</v>
      </c>
      <c r="BJ16" s="5">
        <f>P_A_R[[#This Row],[14+]]-P_A_R[[#This Row],[15+]]</f>
        <v>5.5100000000000149E-3</v>
      </c>
      <c r="BK16" s="5">
        <f>P_A_R[[#This Row],[15+]]-P_A_R[[#This Row],[16+]]</f>
        <v>7.0299999999999807E-3</v>
      </c>
      <c r="BL16" s="5">
        <f>P_A_R[[#This Row],[16+]]-P_A_R[[#This Row],[17+]]</f>
        <v>9.6399999999999819E-3</v>
      </c>
      <c r="BM16" s="5">
        <f>P_A_R[[#This Row],[17+]]-P_A_R[[#This Row],[18+]]</f>
        <v>1.1110000000000064E-2</v>
      </c>
      <c r="BN16" s="5">
        <f>P_A_R[[#This Row],[18+]]-P_A_R[[#This Row],[19+]]</f>
        <v>1.3539999999999996E-2</v>
      </c>
      <c r="BO16" s="5">
        <f>P_A_R[[#This Row],[19+]]-P_A_R[[#This Row],[20+]]</f>
        <v>1.7750000000000044E-2</v>
      </c>
      <c r="BP16" s="5">
        <f>P_A_R[[#This Row],[20+]]-P_A_R[[#This Row],[21+]]</f>
        <v>1.9509999999999916E-2</v>
      </c>
      <c r="BQ16" s="5">
        <f>P_A_R[[#This Row],[21+]]-P_A_R[[#This Row],[22+]]</f>
        <v>2.2750000000000048E-2</v>
      </c>
      <c r="BR16" s="5">
        <f>P_A_R[[#This Row],[22+]]-P_A_R[[#This Row],[23+]]</f>
        <v>2.6150000000000007E-2</v>
      </c>
      <c r="BS16" s="5">
        <f>P_A_R[[#This Row],[23+]]-P_A_R[[#This Row],[24+]]</f>
        <v>3.2239999999999935E-2</v>
      </c>
      <c r="BT16" s="5">
        <f>P_A_R[[#This Row],[24+]]-P_A_R[[#This Row],[25+]]</f>
        <v>3.3349999999999991E-2</v>
      </c>
      <c r="BU16" s="5">
        <f>P_A_R[[#This Row],[25+]]-P_A_R[[#This Row],[26+]]</f>
        <v>3.6670000000000091E-2</v>
      </c>
      <c r="BV16" s="5">
        <f>P_A_R[[#This Row],[26+]]-P_A_R[[#This Row],[27+]]</f>
        <v>4.3169999999999931E-2</v>
      </c>
      <c r="BW16" s="5">
        <f>P_A_R[[#This Row],[27+]]-P_A_R[[#This Row],[28+]]</f>
        <v>4.2640000000000011E-2</v>
      </c>
      <c r="BX16" s="5">
        <f>P_A_R[[#This Row],[28+]]-P_A_R[[#This Row],[29+]]</f>
        <v>4.4850000000000056E-2</v>
      </c>
      <c r="BY16" s="5">
        <f>P_A_R[[#This Row],[29+]]-P_A_R[[#This Row],[30+]]</f>
        <v>5.0419999999999909E-2</v>
      </c>
      <c r="BZ16" s="5">
        <f>P_A_R[[#This Row],[30+]]-P_A_R[[#This Row],[31+]]</f>
        <v>4.7550000000000092E-2</v>
      </c>
      <c r="CA16" s="5">
        <f>P_A_R[[#This Row],[31+]]-P_A_R[[#This Row],[32+]]</f>
        <v>4.7839999999999938E-2</v>
      </c>
      <c r="CB16" s="5">
        <f>P_A_R[[#This Row],[32+]]-P_A_R[[#This Row],[33+]]</f>
        <v>5.1360000000000017E-2</v>
      </c>
      <c r="CC16" s="5">
        <f>P_A_R[[#This Row],[33+]]-P_A_R[[#This Row],[34+]]</f>
        <v>4.6260000000000023E-2</v>
      </c>
      <c r="CD16" s="5">
        <f>P_A_R[[#This Row],[34+]]-P_A_R[[#This Row],[35+]]</f>
        <v>4.4509999999999994E-2</v>
      </c>
      <c r="CE16" s="5">
        <f>P_A_R[[#This Row],[35+]]-P_A_R[[#This Row],[36+]]</f>
        <v>4.5630000000000004E-2</v>
      </c>
      <c r="CF16" s="5">
        <f>P_A_R[[#This Row],[36+]]-P_A_R[[#This Row],[37+]]</f>
        <v>3.9239999999999969E-2</v>
      </c>
      <c r="CG16" s="5">
        <f>P_A_R[[#This Row],[37+]]-P_A_R[[#This Row],[38+]]</f>
        <v>3.6130000000000023E-2</v>
      </c>
      <c r="CH16" s="5">
        <f>P_A_R[[#This Row],[38+]]-P_A_R[[#This Row],[39+]]</f>
        <v>3.5360000000000003E-2</v>
      </c>
      <c r="CI16" s="5">
        <f>P_A_R[[#This Row],[39+]]-P_A_R[[#This Row],[40+]]</f>
        <v>2.9039999999999982E-2</v>
      </c>
      <c r="CJ16" s="5">
        <f>P_A_R[[#This Row],[40+]]-P_A_R[[#This Row],[41+]]</f>
        <v>2.5570000000000009E-2</v>
      </c>
      <c r="CK16" s="5">
        <f>P_A_R[[#This Row],[41+]]-P_A_R[[#This Row],[42+]]</f>
        <v>2.3899999999999991E-2</v>
      </c>
      <c r="CL16" s="5">
        <f>P_A_R[[#This Row],[42+]]-P_A_R[[#This Row],[43+]]</f>
        <v>1.8740000000000007E-2</v>
      </c>
      <c r="CM16" s="5">
        <f>P_A_R[[#This Row],[43+]]-P_A_R[[#This Row],[44+]]</f>
        <v>1.5789999999999998E-2</v>
      </c>
      <c r="CN16" s="5">
        <f>P_A_R[[#This Row],[44+]]-P_A_R[[#This Row],[45+]]</f>
        <v>1.4089999999999998E-2</v>
      </c>
      <c r="CO16" s="5">
        <f>P_A_R[[#This Row],[45+]]-P_A_R[[#This Row],[46+]]</f>
        <v>1.0550000000000004E-2</v>
      </c>
      <c r="CP16" s="5">
        <f>P_A_R[[#This Row],[46+]]-P_A_R[[#This Row],[47+]]</f>
        <v>8.4999999999999971E-3</v>
      </c>
      <c r="CQ16" s="5">
        <f>P_A_R[[#This Row],[47+]]-P_A_R[[#This Row],[48+]]</f>
        <v>7.2499999999999995E-3</v>
      </c>
      <c r="CR16" s="5">
        <f>P_A_R[[#This Row],[48+]]-P_A_R[[#This Row],[49+]]</f>
        <v>5.1800000000000006E-3</v>
      </c>
      <c r="CS16" s="5">
        <f>P_A_R[[#This Row],[49+]]-P_A_R[[#This Row],[50+]]</f>
        <v>3.9899999999999988E-3</v>
      </c>
      <c r="CT16" s="5">
        <f>P_A_R[[#This Row],[50+]]-P_A_R[[#This Row],[51+]]</f>
        <v>3.2500000000000003E-3</v>
      </c>
      <c r="CU16" s="5">
        <f>P_A_R[[#This Row],[51+]]-P_A_R[[#This Row],[52+]]</f>
        <v>2.2200000000000006E-3</v>
      </c>
      <c r="CV16" s="5">
        <f>P_A_R[[#This Row],[52+]]-P_A_R[[#This Row],[53+]]</f>
        <v>1.6299999999999995E-3</v>
      </c>
      <c r="CW16" s="5">
        <f>P_A_R[[#This Row],[53+]]-P_A_R[[#This Row],[54+]]</f>
        <v>1.2700000000000003E-3</v>
      </c>
      <c r="CX16" s="5">
        <f>P_A_R[[#This Row],[54+]]-P_A_R[[#This Row],[55+]]</f>
        <v>8.3000000000000001E-4</v>
      </c>
      <c r="CY16" s="5">
        <f>P_A_R[[#This Row],[55+]]-P_A_R[[#This Row],[56+]]</f>
        <v>5.9000000000000003E-4</v>
      </c>
      <c r="CZ16" s="5">
        <f>P_A_R[[#This Row],[56+]]-P_A_R[[#This Row],[57+]]</f>
        <v>4.2999999999999994E-4</v>
      </c>
      <c r="DA16" s="5">
        <f>P_A_R[[#This Row],[57+]]-P_A_R[[#This Row],[58+]]</f>
        <v>2.7000000000000006E-4</v>
      </c>
      <c r="DB16" s="5">
        <f>P_A_R[[#This Row],[58+]]-P_A_R[[#This Row],[59+]]</f>
        <v>1.7999999999999993E-4</v>
      </c>
    </row>
    <row r="17" spans="1:106" x14ac:dyDescent="0.25">
      <c r="A17" s="10">
        <v>22400788</v>
      </c>
      <c r="B17" t="s">
        <v>219</v>
      </c>
      <c r="C17" t="s">
        <v>218</v>
      </c>
      <c r="D17" s="11">
        <v>0.79166666666666663</v>
      </c>
      <c r="E17" s="9" t="str">
        <f>HYPERLINK("https://www.nba.com/stats/player/1631097/boxscores-traditional", "Bennedict Mathurin")</f>
        <v>Bennedict Mathurin</v>
      </c>
      <c r="F17">
        <v>27.8</v>
      </c>
      <c r="G17" s="4">
        <v>6.8819999999999997</v>
      </c>
      <c r="H17" s="3">
        <v>0.99519999999999997</v>
      </c>
      <c r="I17" s="3">
        <v>0.99265999999999999</v>
      </c>
      <c r="J17" s="3">
        <v>0.98928000000000005</v>
      </c>
      <c r="K17" s="3">
        <v>0.98421999999999998</v>
      </c>
      <c r="L17" s="3">
        <v>0.97777999999999998</v>
      </c>
      <c r="M17" s="3">
        <v>0.96855999999999998</v>
      </c>
      <c r="N17" s="3">
        <v>0.95637000000000005</v>
      </c>
      <c r="O17" s="3">
        <v>0.94179000000000002</v>
      </c>
      <c r="P17" s="3">
        <v>0.92220000000000002</v>
      </c>
      <c r="Q17" s="3">
        <v>0.89973000000000003</v>
      </c>
      <c r="R17" s="3">
        <v>0.87075999999999998</v>
      </c>
      <c r="S17" s="3">
        <v>0.83891000000000004</v>
      </c>
      <c r="T17" s="3">
        <v>0.79954999999999998</v>
      </c>
      <c r="U17" s="3">
        <v>0.75804000000000005</v>
      </c>
      <c r="V17" s="3">
        <v>0.70884000000000003</v>
      </c>
      <c r="W17" s="3">
        <v>0.65910000000000002</v>
      </c>
      <c r="X17" s="3">
        <v>0.60257000000000005</v>
      </c>
      <c r="Y17" s="3">
        <v>0.54776000000000002</v>
      </c>
      <c r="Z17" s="3">
        <v>0.48803000000000002</v>
      </c>
      <c r="AA17" s="3">
        <v>0.43251000000000001</v>
      </c>
      <c r="AB17" s="3">
        <v>0.37447999999999998</v>
      </c>
      <c r="AC17" s="3">
        <v>0.32275999999999999</v>
      </c>
      <c r="AD17" s="3">
        <v>0.27093</v>
      </c>
      <c r="AE17" s="3">
        <v>0.22363</v>
      </c>
      <c r="AF17" s="3">
        <v>0.18406</v>
      </c>
      <c r="AG17" s="3">
        <v>0.14685999999999999</v>
      </c>
      <c r="AH17" s="3">
        <v>0.11702</v>
      </c>
      <c r="AI17" s="3">
        <v>9.0120000000000006E-2</v>
      </c>
      <c r="AJ17" s="3">
        <v>6.9440000000000002E-2</v>
      </c>
      <c r="AK17" s="3">
        <v>5.1549999999999999E-2</v>
      </c>
      <c r="AL17" s="3">
        <v>3.8359999999999998E-2</v>
      </c>
      <c r="AM17" s="3">
        <v>2.743E-2</v>
      </c>
      <c r="AN17" s="3">
        <v>1.9699999999999999E-2</v>
      </c>
      <c r="AO17" s="3">
        <v>1.355E-2</v>
      </c>
      <c r="AP17" s="3">
        <v>9.3900000000000008E-3</v>
      </c>
      <c r="AQ17" s="3">
        <v>6.2100000000000002E-3</v>
      </c>
      <c r="AR17" s="3">
        <v>4.15E-3</v>
      </c>
      <c r="AS17" s="3">
        <v>2.64E-3</v>
      </c>
      <c r="AT17" s="3">
        <v>1.64E-3</v>
      </c>
      <c r="AU17" s="3">
        <v>1.0399999999999999E-3</v>
      </c>
      <c r="AV17" s="3">
        <v>6.2E-4</v>
      </c>
      <c r="AW17" s="3">
        <v>3.8000000000000002E-4</v>
      </c>
      <c r="AX17" s="3">
        <v>2.2000000000000001E-4</v>
      </c>
      <c r="AY17" s="3">
        <v>1.2999999999999999E-4</v>
      </c>
      <c r="AZ17" s="3">
        <v>6.9999999999999994E-5</v>
      </c>
      <c r="BA17" s="3">
        <v>4.0000000000000003E-5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2.5399999999999867E-3</v>
      </c>
      <c r="BG17" s="5">
        <f>P_A_R[[#This Row],[11+]]-P_A_R[[#This Row],[12+]]</f>
        <v>3.3799999999999386E-3</v>
      </c>
      <c r="BH17" s="5">
        <f>P_A_R[[#This Row],[12+]]-P_A_R[[#This Row],[13+]]</f>
        <v>5.0600000000000644E-3</v>
      </c>
      <c r="BI17" s="5">
        <f>P_A_R[[#This Row],[13+]]-P_A_R[[#This Row],[14+]]</f>
        <v>6.4400000000000013E-3</v>
      </c>
      <c r="BJ17" s="5">
        <f>P_A_R[[#This Row],[14+]]-P_A_R[[#This Row],[15+]]</f>
        <v>9.220000000000006E-3</v>
      </c>
      <c r="BK17" s="5">
        <f>P_A_R[[#This Row],[15+]]-P_A_R[[#This Row],[16+]]</f>
        <v>1.2189999999999923E-2</v>
      </c>
      <c r="BL17" s="5">
        <f>P_A_R[[#This Row],[16+]]-P_A_R[[#This Row],[17+]]</f>
        <v>1.4580000000000037E-2</v>
      </c>
      <c r="BM17" s="5">
        <f>P_A_R[[#This Row],[17+]]-P_A_R[[#This Row],[18+]]</f>
        <v>1.9589999999999996E-2</v>
      </c>
      <c r="BN17" s="5">
        <f>P_A_R[[#This Row],[18+]]-P_A_R[[#This Row],[19+]]</f>
        <v>2.246999999999999E-2</v>
      </c>
      <c r="BO17" s="5">
        <f>P_A_R[[#This Row],[19+]]-P_A_R[[#This Row],[20+]]</f>
        <v>2.8970000000000051E-2</v>
      </c>
      <c r="BP17" s="5">
        <f>P_A_R[[#This Row],[20+]]-P_A_R[[#This Row],[21+]]</f>
        <v>3.1849999999999934E-2</v>
      </c>
      <c r="BQ17" s="5">
        <f>P_A_R[[#This Row],[21+]]-P_A_R[[#This Row],[22+]]</f>
        <v>3.9360000000000062E-2</v>
      </c>
      <c r="BR17" s="5">
        <f>P_A_R[[#This Row],[22+]]-P_A_R[[#This Row],[23+]]</f>
        <v>4.1509999999999936E-2</v>
      </c>
      <c r="BS17" s="5">
        <f>P_A_R[[#This Row],[23+]]-P_A_R[[#This Row],[24+]]</f>
        <v>4.9200000000000021E-2</v>
      </c>
      <c r="BT17" s="5">
        <f>P_A_R[[#This Row],[24+]]-P_A_R[[#This Row],[25+]]</f>
        <v>4.9740000000000006E-2</v>
      </c>
      <c r="BU17" s="5">
        <f>P_A_R[[#This Row],[25+]]-P_A_R[[#This Row],[26+]]</f>
        <v>5.6529999999999969E-2</v>
      </c>
      <c r="BV17" s="5">
        <f>P_A_R[[#This Row],[26+]]-P_A_R[[#This Row],[27+]]</f>
        <v>5.4810000000000025E-2</v>
      </c>
      <c r="BW17" s="5">
        <f>P_A_R[[#This Row],[27+]]-P_A_R[[#This Row],[28+]]</f>
        <v>5.9730000000000005E-2</v>
      </c>
      <c r="BX17" s="5">
        <f>P_A_R[[#This Row],[28+]]-P_A_R[[#This Row],[29+]]</f>
        <v>5.5520000000000014E-2</v>
      </c>
      <c r="BY17" s="5">
        <f>P_A_R[[#This Row],[29+]]-P_A_R[[#This Row],[30+]]</f>
        <v>5.8030000000000026E-2</v>
      </c>
      <c r="BZ17" s="5">
        <f>P_A_R[[#This Row],[30+]]-P_A_R[[#This Row],[31+]]</f>
        <v>5.1719999999999988E-2</v>
      </c>
      <c r="CA17" s="5">
        <f>P_A_R[[#This Row],[31+]]-P_A_R[[#This Row],[32+]]</f>
        <v>5.1829999999999987E-2</v>
      </c>
      <c r="CB17" s="5">
        <f>P_A_R[[#This Row],[32+]]-P_A_R[[#This Row],[33+]]</f>
        <v>4.7300000000000009E-2</v>
      </c>
      <c r="CC17" s="5">
        <f>P_A_R[[#This Row],[33+]]-P_A_R[[#This Row],[34+]]</f>
        <v>3.9569999999999994E-2</v>
      </c>
      <c r="CD17" s="5">
        <f>P_A_R[[#This Row],[34+]]-P_A_R[[#This Row],[35+]]</f>
        <v>3.7200000000000011E-2</v>
      </c>
      <c r="CE17" s="5">
        <f>P_A_R[[#This Row],[35+]]-P_A_R[[#This Row],[36+]]</f>
        <v>2.9839999999999992E-2</v>
      </c>
      <c r="CF17" s="5">
        <f>P_A_R[[#This Row],[36+]]-P_A_R[[#This Row],[37+]]</f>
        <v>2.6899999999999993E-2</v>
      </c>
      <c r="CG17" s="5">
        <f>P_A_R[[#This Row],[37+]]-P_A_R[[#This Row],[38+]]</f>
        <v>2.0680000000000004E-2</v>
      </c>
      <c r="CH17" s="5">
        <f>P_A_R[[#This Row],[38+]]-P_A_R[[#This Row],[39+]]</f>
        <v>1.7890000000000003E-2</v>
      </c>
      <c r="CI17" s="5">
        <f>P_A_R[[#This Row],[39+]]-P_A_R[[#This Row],[40+]]</f>
        <v>1.319E-2</v>
      </c>
      <c r="CJ17" s="5">
        <f>P_A_R[[#This Row],[40+]]-P_A_R[[#This Row],[41+]]</f>
        <v>1.0929999999999999E-2</v>
      </c>
      <c r="CK17" s="5">
        <f>P_A_R[[#This Row],[41+]]-P_A_R[[#This Row],[42+]]</f>
        <v>7.7300000000000008E-3</v>
      </c>
      <c r="CL17" s="5">
        <f>P_A_R[[#This Row],[42+]]-P_A_R[[#This Row],[43+]]</f>
        <v>6.1499999999999992E-3</v>
      </c>
      <c r="CM17" s="5">
        <f>P_A_R[[#This Row],[43+]]-P_A_R[[#This Row],[44+]]</f>
        <v>4.1599999999999988E-3</v>
      </c>
      <c r="CN17" s="5">
        <f>P_A_R[[#This Row],[44+]]-P_A_R[[#This Row],[45+]]</f>
        <v>3.1800000000000005E-3</v>
      </c>
      <c r="CO17" s="5">
        <f>P_A_R[[#This Row],[45+]]-P_A_R[[#This Row],[46+]]</f>
        <v>2.0600000000000002E-3</v>
      </c>
      <c r="CP17" s="5">
        <f>P_A_R[[#This Row],[46+]]-P_A_R[[#This Row],[47+]]</f>
        <v>1.5100000000000001E-3</v>
      </c>
      <c r="CQ17" s="5">
        <f>P_A_R[[#This Row],[47+]]-P_A_R[[#This Row],[48+]]</f>
        <v>1E-3</v>
      </c>
      <c r="CR17" s="5">
        <f>P_A_R[[#This Row],[48+]]-P_A_R[[#This Row],[49+]]</f>
        <v>6.0000000000000006E-4</v>
      </c>
      <c r="CS17" s="5">
        <f>P_A_R[[#This Row],[49+]]-P_A_R[[#This Row],[50+]]</f>
        <v>4.1999999999999991E-4</v>
      </c>
      <c r="CT17" s="5">
        <f>P_A_R[[#This Row],[50+]]-P_A_R[[#This Row],[51+]]</f>
        <v>2.3999999999999998E-4</v>
      </c>
      <c r="CU17" s="5">
        <f>P_A_R[[#This Row],[51+]]-P_A_R[[#This Row],[52+]]</f>
        <v>1.6000000000000001E-4</v>
      </c>
      <c r="CV17" s="5">
        <f>P_A_R[[#This Row],[52+]]-P_A_R[[#This Row],[53+]]</f>
        <v>9.0000000000000019E-5</v>
      </c>
      <c r="CW17" s="5">
        <f>P_A_R[[#This Row],[53+]]-P_A_R[[#This Row],[54+]]</f>
        <v>5.9999999999999995E-5</v>
      </c>
      <c r="CX17" s="5">
        <f>P_A_R[[#This Row],[54+]]-P_A_R[[#This Row],[55+]]</f>
        <v>2.9999999999999991E-5</v>
      </c>
      <c r="CY17" s="5">
        <f>P_A_R[[#This Row],[55+]]-P_A_R[[#This Row],[56+]]</f>
        <v>4.0000000000000003E-5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x14ac:dyDescent="0.25">
      <c r="A18" s="10">
        <v>22400788</v>
      </c>
      <c r="B18" t="s">
        <v>219</v>
      </c>
      <c r="C18" t="s">
        <v>218</v>
      </c>
      <c r="D18" s="11">
        <v>0.79166666666666663</v>
      </c>
      <c r="E18" s="9" t="str">
        <f>HYPERLINK("https://www.nba.com/stats/player/204456/boxscores-traditional", "T.J. McConnell")</f>
        <v>T.J. McConnell</v>
      </c>
      <c r="F18">
        <v>16.8</v>
      </c>
      <c r="G18" s="4">
        <v>3.4870000000000001</v>
      </c>
      <c r="H18" s="3">
        <v>0.97441</v>
      </c>
      <c r="I18" s="3">
        <v>0.95154000000000005</v>
      </c>
      <c r="J18" s="3">
        <v>0.91620999999999997</v>
      </c>
      <c r="K18" s="3">
        <v>0.86214000000000002</v>
      </c>
      <c r="L18" s="3">
        <v>0.78813999999999995</v>
      </c>
      <c r="M18" s="3">
        <v>0.69847000000000004</v>
      </c>
      <c r="N18" s="3">
        <v>0.59094999999999998</v>
      </c>
      <c r="O18" s="3">
        <v>0.47608</v>
      </c>
      <c r="P18" s="3">
        <v>0.36692999999999998</v>
      </c>
      <c r="Q18" s="3">
        <v>0.26434999999999997</v>
      </c>
      <c r="R18" s="3">
        <v>0.17879</v>
      </c>
      <c r="S18" s="3">
        <v>0.11507000000000001</v>
      </c>
      <c r="T18" s="3">
        <v>6.8110000000000004E-2</v>
      </c>
      <c r="U18" s="3">
        <v>3.7539999999999997E-2</v>
      </c>
      <c r="V18" s="3">
        <v>1.9699999999999999E-2</v>
      </c>
      <c r="W18" s="3">
        <v>9.3900000000000008E-3</v>
      </c>
      <c r="X18" s="3">
        <v>4.15E-3</v>
      </c>
      <c r="Y18" s="3">
        <v>1.6900000000000001E-3</v>
      </c>
      <c r="Z18" s="3">
        <v>6.6E-4</v>
      </c>
      <c r="AA18" s="3">
        <v>2.3000000000000001E-4</v>
      </c>
      <c r="AB18" s="3">
        <v>8.0000000000000007E-5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2.2869999999999946E-2</v>
      </c>
      <c r="BG18" s="5">
        <f>P_A_R[[#This Row],[11+]]-P_A_R[[#This Row],[12+]]</f>
        <v>3.5330000000000084E-2</v>
      </c>
      <c r="BH18" s="5">
        <f>P_A_R[[#This Row],[12+]]-P_A_R[[#This Row],[13+]]</f>
        <v>5.4069999999999951E-2</v>
      </c>
      <c r="BI18" s="5">
        <f>P_A_R[[#This Row],[13+]]-P_A_R[[#This Row],[14+]]</f>
        <v>7.4000000000000066E-2</v>
      </c>
      <c r="BJ18" s="5">
        <f>P_A_R[[#This Row],[14+]]-P_A_R[[#This Row],[15+]]</f>
        <v>8.9669999999999916E-2</v>
      </c>
      <c r="BK18" s="5">
        <f>P_A_R[[#This Row],[15+]]-P_A_R[[#This Row],[16+]]</f>
        <v>0.10752000000000006</v>
      </c>
      <c r="BL18" s="5">
        <f>P_A_R[[#This Row],[16+]]-P_A_R[[#This Row],[17+]]</f>
        <v>0.11486999999999997</v>
      </c>
      <c r="BM18" s="5">
        <f>P_A_R[[#This Row],[17+]]-P_A_R[[#This Row],[18+]]</f>
        <v>0.10915000000000002</v>
      </c>
      <c r="BN18" s="5">
        <f>P_A_R[[#This Row],[18+]]-P_A_R[[#This Row],[19+]]</f>
        <v>0.10258</v>
      </c>
      <c r="BO18" s="5">
        <f>P_A_R[[#This Row],[19+]]-P_A_R[[#This Row],[20+]]</f>
        <v>8.5559999999999969E-2</v>
      </c>
      <c r="BP18" s="5">
        <f>P_A_R[[#This Row],[20+]]-P_A_R[[#This Row],[21+]]</f>
        <v>6.3719999999999999E-2</v>
      </c>
      <c r="BQ18" s="5">
        <f>P_A_R[[#This Row],[21+]]-P_A_R[[#This Row],[22+]]</f>
        <v>4.6960000000000002E-2</v>
      </c>
      <c r="BR18" s="5">
        <f>P_A_R[[#This Row],[22+]]-P_A_R[[#This Row],[23+]]</f>
        <v>3.0570000000000007E-2</v>
      </c>
      <c r="BS18" s="5">
        <f>P_A_R[[#This Row],[23+]]-P_A_R[[#This Row],[24+]]</f>
        <v>1.7839999999999998E-2</v>
      </c>
      <c r="BT18" s="5">
        <f>P_A_R[[#This Row],[24+]]-P_A_R[[#This Row],[25+]]</f>
        <v>1.0309999999999998E-2</v>
      </c>
      <c r="BU18" s="5">
        <f>P_A_R[[#This Row],[25+]]-P_A_R[[#This Row],[26+]]</f>
        <v>5.2400000000000007E-3</v>
      </c>
      <c r="BV18" s="5">
        <f>P_A_R[[#This Row],[26+]]-P_A_R[[#This Row],[27+]]</f>
        <v>2.4599999999999999E-3</v>
      </c>
      <c r="BW18" s="5">
        <f>P_A_R[[#This Row],[27+]]-P_A_R[[#This Row],[28+]]</f>
        <v>1.0300000000000001E-3</v>
      </c>
      <c r="BX18" s="5">
        <f>P_A_R[[#This Row],[28+]]-P_A_R[[#This Row],[29+]]</f>
        <v>4.2999999999999999E-4</v>
      </c>
      <c r="BY18" s="5">
        <f>P_A_R[[#This Row],[29+]]-P_A_R[[#This Row],[30+]]</f>
        <v>1.5000000000000001E-4</v>
      </c>
      <c r="BZ18" s="5">
        <f>P_A_R[[#This Row],[30+]]-P_A_R[[#This Row],[31+]]</f>
        <v>8.0000000000000007E-5</v>
      </c>
      <c r="CA18" s="5">
        <f>P_A_R[[#This Row],[31+]]-P_A_R[[#This Row],[32+]]</f>
        <v>0</v>
      </c>
      <c r="CB18" s="5">
        <f>P_A_R[[#This Row],[32+]]-P_A_R[[#This Row],[33+]]</f>
        <v>0</v>
      </c>
      <c r="CC18" s="5">
        <f>P_A_R[[#This Row],[33+]]-P_A_R[[#This Row],[34+]]</f>
        <v>0</v>
      </c>
      <c r="CD18" s="5">
        <f>P_A_R[[#This Row],[34+]]-P_A_R[[#This Row],[35+]]</f>
        <v>0</v>
      </c>
      <c r="CE18" s="5">
        <f>P_A_R[[#This Row],[35+]]-P_A_R[[#This Row],[36+]]</f>
        <v>0</v>
      </c>
      <c r="CF18" s="5">
        <f>P_A_R[[#This Row],[36+]]-P_A_R[[#This Row],[37+]]</f>
        <v>0</v>
      </c>
      <c r="CG18" s="5">
        <f>P_A_R[[#This Row],[37+]]-P_A_R[[#This Row],[38+]]</f>
        <v>0</v>
      </c>
      <c r="CH18" s="5">
        <f>P_A_R[[#This Row],[38+]]-P_A_R[[#This Row],[39+]]</f>
        <v>0</v>
      </c>
      <c r="CI18" s="5">
        <f>P_A_R[[#This Row],[39+]]-P_A_R[[#This Row],[40+]]</f>
        <v>0</v>
      </c>
      <c r="CJ18" s="5">
        <f>P_A_R[[#This Row],[40+]]-P_A_R[[#This Row],[41+]]</f>
        <v>0</v>
      </c>
      <c r="CK18" s="5">
        <f>P_A_R[[#This Row],[41+]]-P_A_R[[#This Row],[42+]]</f>
        <v>0</v>
      </c>
      <c r="CL18" s="5">
        <f>P_A_R[[#This Row],[42+]]-P_A_R[[#This Row],[43+]]</f>
        <v>0</v>
      </c>
      <c r="CM18" s="5">
        <f>P_A_R[[#This Row],[43+]]-P_A_R[[#This Row],[44+]]</f>
        <v>0</v>
      </c>
      <c r="CN18" s="5">
        <f>P_A_R[[#This Row],[44+]]-P_A_R[[#This Row],[45+]]</f>
        <v>0</v>
      </c>
      <c r="CO18" s="5">
        <f>P_A_R[[#This Row],[45+]]-P_A_R[[#This Row],[46+]]</f>
        <v>0</v>
      </c>
      <c r="CP18" s="5">
        <f>P_A_R[[#This Row],[46+]]-P_A_R[[#This Row],[47+]]</f>
        <v>0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x14ac:dyDescent="0.25">
      <c r="A19" s="10">
        <v>22400788</v>
      </c>
      <c r="B19" t="s">
        <v>219</v>
      </c>
      <c r="C19" t="s">
        <v>218</v>
      </c>
      <c r="D19" s="11">
        <v>0.79166666666666663</v>
      </c>
      <c r="E19" s="9" t="str">
        <f>HYPERLINK("https://www.nba.com/stats/player/1628418/boxscores-traditional", "Thomas Bryant")</f>
        <v>Thomas Bryant</v>
      </c>
      <c r="F19">
        <v>23.4</v>
      </c>
      <c r="G19" s="4">
        <v>7.06</v>
      </c>
      <c r="H19" s="3">
        <v>0.97128000000000003</v>
      </c>
      <c r="I19" s="3">
        <v>0.96079999999999999</v>
      </c>
      <c r="J19" s="3">
        <v>0.94630000000000003</v>
      </c>
      <c r="K19" s="3">
        <v>0.92922000000000005</v>
      </c>
      <c r="L19" s="3">
        <v>0.90824000000000005</v>
      </c>
      <c r="M19" s="3">
        <v>0.88297999999999999</v>
      </c>
      <c r="N19" s="3">
        <v>0.85314000000000001</v>
      </c>
      <c r="O19" s="3">
        <v>0.81859000000000004</v>
      </c>
      <c r="P19" s="3">
        <v>0.77637</v>
      </c>
      <c r="Q19" s="3">
        <v>0.73236999999999997</v>
      </c>
      <c r="R19" s="3">
        <v>0.68439000000000005</v>
      </c>
      <c r="S19" s="3">
        <v>0.63307000000000002</v>
      </c>
      <c r="T19" s="3">
        <v>0.57926</v>
      </c>
      <c r="U19" s="3">
        <v>0.52392000000000005</v>
      </c>
      <c r="V19" s="3">
        <v>0.46811999999999998</v>
      </c>
      <c r="W19" s="3">
        <v>0.40905000000000002</v>
      </c>
      <c r="X19" s="3">
        <v>0.35569000000000001</v>
      </c>
      <c r="Y19" s="3">
        <v>0.30503000000000002</v>
      </c>
      <c r="Z19" s="3">
        <v>0.25785000000000002</v>
      </c>
      <c r="AA19" s="3">
        <v>0.21476000000000001</v>
      </c>
      <c r="AB19" s="3">
        <v>0.17619000000000001</v>
      </c>
      <c r="AC19" s="3">
        <v>0.14007</v>
      </c>
      <c r="AD19" s="3">
        <v>0.11123</v>
      </c>
      <c r="AE19" s="3">
        <v>8.6910000000000001E-2</v>
      </c>
      <c r="AF19" s="3">
        <v>6.6809999999999994E-2</v>
      </c>
      <c r="AG19" s="3">
        <v>5.0500000000000003E-2</v>
      </c>
      <c r="AH19" s="3">
        <v>3.7539999999999997E-2</v>
      </c>
      <c r="AI19" s="3">
        <v>2.6800000000000001E-2</v>
      </c>
      <c r="AJ19" s="3">
        <v>1.9230000000000001E-2</v>
      </c>
      <c r="AK19" s="3">
        <v>1.355E-2</v>
      </c>
      <c r="AL19" s="3">
        <v>9.3900000000000008E-3</v>
      </c>
      <c r="AM19" s="3">
        <v>6.3899999999999998E-3</v>
      </c>
      <c r="AN19" s="3">
        <v>4.2700000000000004E-3</v>
      </c>
      <c r="AO19" s="3">
        <v>2.7200000000000002E-3</v>
      </c>
      <c r="AP19" s="3">
        <v>1.75E-3</v>
      </c>
      <c r="AQ19" s="3">
        <v>1.1100000000000001E-3</v>
      </c>
      <c r="AR19" s="3">
        <v>6.8999999999999997E-4</v>
      </c>
      <c r="AS19" s="3">
        <v>4.2000000000000002E-4</v>
      </c>
      <c r="AT19" s="3">
        <v>2.5000000000000001E-4</v>
      </c>
      <c r="AU19" s="3">
        <v>1.3999999999999999E-4</v>
      </c>
      <c r="AV19" s="3">
        <v>8.0000000000000007E-5</v>
      </c>
      <c r="AW19" s="3">
        <v>5.0000000000000002E-5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1.0480000000000045E-2</v>
      </c>
      <c r="BG19" s="5">
        <f>P_A_R[[#This Row],[11+]]-P_A_R[[#This Row],[12+]]</f>
        <v>1.4499999999999957E-2</v>
      </c>
      <c r="BH19" s="5">
        <f>P_A_R[[#This Row],[12+]]-P_A_R[[#This Row],[13+]]</f>
        <v>1.7079999999999984E-2</v>
      </c>
      <c r="BI19" s="5">
        <f>P_A_R[[#This Row],[13+]]-P_A_R[[#This Row],[14+]]</f>
        <v>2.0979999999999999E-2</v>
      </c>
      <c r="BJ19" s="5">
        <f>P_A_R[[#This Row],[14+]]-P_A_R[[#This Row],[15+]]</f>
        <v>2.526000000000006E-2</v>
      </c>
      <c r="BK19" s="5">
        <f>P_A_R[[#This Row],[15+]]-P_A_R[[#This Row],[16+]]</f>
        <v>2.9839999999999978E-2</v>
      </c>
      <c r="BL19" s="5">
        <f>P_A_R[[#This Row],[16+]]-P_A_R[[#This Row],[17+]]</f>
        <v>3.454999999999997E-2</v>
      </c>
      <c r="BM19" s="5">
        <f>P_A_R[[#This Row],[17+]]-P_A_R[[#This Row],[18+]]</f>
        <v>4.2220000000000035E-2</v>
      </c>
      <c r="BN19" s="5">
        <f>P_A_R[[#This Row],[18+]]-P_A_R[[#This Row],[19+]]</f>
        <v>4.4000000000000039E-2</v>
      </c>
      <c r="BO19" s="5">
        <f>P_A_R[[#This Row],[19+]]-P_A_R[[#This Row],[20+]]</f>
        <v>4.7979999999999912E-2</v>
      </c>
      <c r="BP19" s="5">
        <f>P_A_R[[#This Row],[20+]]-P_A_R[[#This Row],[21+]]</f>
        <v>5.1320000000000032E-2</v>
      </c>
      <c r="BQ19" s="5">
        <f>P_A_R[[#This Row],[21+]]-P_A_R[[#This Row],[22+]]</f>
        <v>5.3810000000000024E-2</v>
      </c>
      <c r="BR19" s="5">
        <f>P_A_R[[#This Row],[22+]]-P_A_R[[#This Row],[23+]]</f>
        <v>5.5339999999999945E-2</v>
      </c>
      <c r="BS19" s="5">
        <f>P_A_R[[#This Row],[23+]]-P_A_R[[#This Row],[24+]]</f>
        <v>5.5800000000000072E-2</v>
      </c>
      <c r="BT19" s="5">
        <f>P_A_R[[#This Row],[24+]]-P_A_R[[#This Row],[25+]]</f>
        <v>5.9069999999999956E-2</v>
      </c>
      <c r="BU19" s="5">
        <f>P_A_R[[#This Row],[25+]]-P_A_R[[#This Row],[26+]]</f>
        <v>5.3360000000000019E-2</v>
      </c>
      <c r="BV19" s="5">
        <f>P_A_R[[#This Row],[26+]]-P_A_R[[#This Row],[27+]]</f>
        <v>5.0659999999999983E-2</v>
      </c>
      <c r="BW19" s="5">
        <f>P_A_R[[#This Row],[27+]]-P_A_R[[#This Row],[28+]]</f>
        <v>4.718E-2</v>
      </c>
      <c r="BX19" s="5">
        <f>P_A_R[[#This Row],[28+]]-P_A_R[[#This Row],[29+]]</f>
        <v>4.3090000000000017E-2</v>
      </c>
      <c r="BY19" s="5">
        <f>P_A_R[[#This Row],[29+]]-P_A_R[[#This Row],[30+]]</f>
        <v>3.8569999999999993E-2</v>
      </c>
      <c r="BZ19" s="5">
        <f>P_A_R[[#This Row],[30+]]-P_A_R[[#This Row],[31+]]</f>
        <v>3.6120000000000013E-2</v>
      </c>
      <c r="CA19" s="5">
        <f>P_A_R[[#This Row],[31+]]-P_A_R[[#This Row],[32+]]</f>
        <v>2.8840000000000005E-2</v>
      </c>
      <c r="CB19" s="5">
        <f>P_A_R[[#This Row],[32+]]-P_A_R[[#This Row],[33+]]</f>
        <v>2.4319999999999994E-2</v>
      </c>
      <c r="CC19" s="5">
        <f>P_A_R[[#This Row],[33+]]-P_A_R[[#This Row],[34+]]</f>
        <v>2.0100000000000007E-2</v>
      </c>
      <c r="CD19" s="5">
        <f>P_A_R[[#This Row],[34+]]-P_A_R[[#This Row],[35+]]</f>
        <v>1.6309999999999991E-2</v>
      </c>
      <c r="CE19" s="5">
        <f>P_A_R[[#This Row],[35+]]-P_A_R[[#This Row],[36+]]</f>
        <v>1.2960000000000006E-2</v>
      </c>
      <c r="CF19" s="5">
        <f>P_A_R[[#This Row],[36+]]-P_A_R[[#This Row],[37+]]</f>
        <v>1.0739999999999996E-2</v>
      </c>
      <c r="CG19" s="5">
        <f>P_A_R[[#This Row],[37+]]-P_A_R[[#This Row],[38+]]</f>
        <v>7.5700000000000003E-3</v>
      </c>
      <c r="CH19" s="5">
        <f>P_A_R[[#This Row],[38+]]-P_A_R[[#This Row],[39+]]</f>
        <v>5.680000000000001E-3</v>
      </c>
      <c r="CI19" s="5">
        <f>P_A_R[[#This Row],[39+]]-P_A_R[[#This Row],[40+]]</f>
        <v>4.1599999999999988E-3</v>
      </c>
      <c r="CJ19" s="5">
        <f>P_A_R[[#This Row],[40+]]-P_A_R[[#This Row],[41+]]</f>
        <v>3.0000000000000009E-3</v>
      </c>
      <c r="CK19" s="5">
        <f>P_A_R[[#This Row],[41+]]-P_A_R[[#This Row],[42+]]</f>
        <v>2.1199999999999995E-3</v>
      </c>
      <c r="CL19" s="5">
        <f>P_A_R[[#This Row],[42+]]-P_A_R[[#This Row],[43+]]</f>
        <v>1.5500000000000002E-3</v>
      </c>
      <c r="CM19" s="5">
        <f>P_A_R[[#This Row],[43+]]-P_A_R[[#This Row],[44+]]</f>
        <v>9.7000000000000016E-4</v>
      </c>
      <c r="CN19" s="5">
        <f>P_A_R[[#This Row],[44+]]-P_A_R[[#This Row],[45+]]</f>
        <v>6.3999999999999994E-4</v>
      </c>
      <c r="CO19" s="5">
        <f>P_A_R[[#This Row],[45+]]-P_A_R[[#This Row],[46+]]</f>
        <v>4.2000000000000013E-4</v>
      </c>
      <c r="CP19" s="5">
        <f>P_A_R[[#This Row],[46+]]-P_A_R[[#This Row],[47+]]</f>
        <v>2.6999999999999995E-4</v>
      </c>
      <c r="CQ19" s="5">
        <f>P_A_R[[#This Row],[47+]]-P_A_R[[#This Row],[48+]]</f>
        <v>1.7000000000000001E-4</v>
      </c>
      <c r="CR19" s="5">
        <f>P_A_R[[#This Row],[48+]]-P_A_R[[#This Row],[49+]]</f>
        <v>1.1000000000000002E-4</v>
      </c>
      <c r="CS19" s="5">
        <f>P_A_R[[#This Row],[49+]]-P_A_R[[#This Row],[50+]]</f>
        <v>5.9999999999999981E-5</v>
      </c>
      <c r="CT19" s="5">
        <f>P_A_R[[#This Row],[50+]]-P_A_R[[#This Row],[51+]]</f>
        <v>3.0000000000000004E-5</v>
      </c>
      <c r="CU19" s="5">
        <f>P_A_R[[#This Row],[51+]]-P_A_R[[#This Row],[52+]]</f>
        <v>5.0000000000000002E-5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x14ac:dyDescent="0.25">
      <c r="A20" s="10">
        <v>22400788</v>
      </c>
      <c r="B20" t="s">
        <v>219</v>
      </c>
      <c r="C20" t="s">
        <v>218</v>
      </c>
      <c r="D20" s="11">
        <v>0.79166666666666663</v>
      </c>
      <c r="E20" s="9" t="str">
        <f>HYPERLINK("https://www.nba.com/stats/player/1630169/boxscores-traditional", "Tyrese Haliburton")</f>
        <v>Tyrese Haliburton</v>
      </c>
      <c r="F20">
        <v>24.2</v>
      </c>
      <c r="G20" s="4">
        <v>8.2799999999999994</v>
      </c>
      <c r="H20" s="3">
        <v>0.95637000000000005</v>
      </c>
      <c r="I20" s="3">
        <v>0.94408000000000003</v>
      </c>
      <c r="J20" s="3">
        <v>0.92922000000000005</v>
      </c>
      <c r="K20" s="3">
        <v>0.91149000000000002</v>
      </c>
      <c r="L20" s="3">
        <v>0.89065000000000005</v>
      </c>
      <c r="M20" s="3">
        <v>0.86650000000000005</v>
      </c>
      <c r="N20" s="3">
        <v>0.83891000000000004</v>
      </c>
      <c r="O20" s="3">
        <v>0.80784999999999996</v>
      </c>
      <c r="P20" s="3">
        <v>0.77337</v>
      </c>
      <c r="Q20" s="3">
        <v>0.73565000000000003</v>
      </c>
      <c r="R20" s="3">
        <v>0.69496999999999998</v>
      </c>
      <c r="S20" s="3">
        <v>0.65173000000000003</v>
      </c>
      <c r="T20" s="3">
        <v>0.60641999999999996</v>
      </c>
      <c r="U20" s="3">
        <v>0.55567</v>
      </c>
      <c r="V20" s="3">
        <v>0.50797999999999999</v>
      </c>
      <c r="W20" s="3">
        <v>0.46017000000000002</v>
      </c>
      <c r="X20" s="3">
        <v>0.41293999999999997</v>
      </c>
      <c r="Y20" s="3">
        <v>0.36692999999999998</v>
      </c>
      <c r="Z20" s="3">
        <v>0.32275999999999999</v>
      </c>
      <c r="AA20" s="3">
        <v>0.28095999999999999</v>
      </c>
      <c r="AB20" s="3">
        <v>0.24196000000000001</v>
      </c>
      <c r="AC20" s="3">
        <v>0.20610999999999999</v>
      </c>
      <c r="AD20" s="3">
        <v>0.17360999999999999</v>
      </c>
      <c r="AE20" s="3">
        <v>0.14457</v>
      </c>
      <c r="AF20" s="3">
        <v>0.11899999999999999</v>
      </c>
      <c r="AG20" s="3">
        <v>9.6799999999999997E-2</v>
      </c>
      <c r="AH20" s="3">
        <v>7.6359999999999997E-2</v>
      </c>
      <c r="AI20" s="3">
        <v>6.0569999999999999E-2</v>
      </c>
      <c r="AJ20" s="3">
        <v>4.7460000000000002E-2</v>
      </c>
      <c r="AK20" s="3">
        <v>3.6729999999999999E-2</v>
      </c>
      <c r="AL20" s="3">
        <v>2.8070000000000001E-2</v>
      </c>
      <c r="AM20" s="3">
        <v>2.1180000000000001E-2</v>
      </c>
      <c r="AN20" s="3">
        <v>1.5779999999999999E-2</v>
      </c>
      <c r="AO20" s="3">
        <v>1.1599999999999999E-2</v>
      </c>
      <c r="AP20" s="3">
        <v>8.4200000000000004E-3</v>
      </c>
      <c r="AQ20" s="3">
        <v>6.0400000000000002E-3</v>
      </c>
      <c r="AR20" s="3">
        <v>4.2700000000000004E-3</v>
      </c>
      <c r="AS20" s="3">
        <v>2.98E-3</v>
      </c>
      <c r="AT20" s="3">
        <v>2.0500000000000002E-3</v>
      </c>
      <c r="AU20" s="3">
        <v>1.3500000000000001E-3</v>
      </c>
      <c r="AV20" s="3">
        <v>8.9999999999999998E-4</v>
      </c>
      <c r="AW20" s="3">
        <v>5.9999999999999995E-4</v>
      </c>
      <c r="AX20" s="3">
        <v>3.8999999999999999E-4</v>
      </c>
      <c r="AY20" s="3">
        <v>2.5000000000000001E-4</v>
      </c>
      <c r="AZ20" s="3">
        <v>1.6000000000000001E-4</v>
      </c>
      <c r="BA20" s="3">
        <v>1E-4</v>
      </c>
      <c r="BB20" s="3">
        <v>6.0000000000000002E-5</v>
      </c>
      <c r="BC20" s="3">
        <v>4.0000000000000003E-5</v>
      </c>
      <c r="BD20" s="3">
        <v>0</v>
      </c>
      <c r="BE20" s="3">
        <v>0</v>
      </c>
      <c r="BF20" s="5">
        <f>P_A_R[[#This Row],[10+]]-P_A_R[[#This Row],[11+]]</f>
        <v>1.2290000000000023E-2</v>
      </c>
      <c r="BG20" s="5">
        <f>P_A_R[[#This Row],[11+]]-P_A_R[[#This Row],[12+]]</f>
        <v>1.4859999999999984E-2</v>
      </c>
      <c r="BH20" s="5">
        <f>P_A_R[[#This Row],[12+]]-P_A_R[[#This Row],[13+]]</f>
        <v>1.7730000000000024E-2</v>
      </c>
      <c r="BI20" s="5">
        <f>P_A_R[[#This Row],[13+]]-P_A_R[[#This Row],[14+]]</f>
        <v>2.083999999999997E-2</v>
      </c>
      <c r="BJ20" s="5">
        <f>P_A_R[[#This Row],[14+]]-P_A_R[[#This Row],[15+]]</f>
        <v>2.4150000000000005E-2</v>
      </c>
      <c r="BK20" s="5">
        <f>P_A_R[[#This Row],[15+]]-P_A_R[[#This Row],[16+]]</f>
        <v>2.7590000000000003E-2</v>
      </c>
      <c r="BL20" s="5">
        <f>P_A_R[[#This Row],[16+]]-P_A_R[[#This Row],[17+]]</f>
        <v>3.1060000000000088E-2</v>
      </c>
      <c r="BM20" s="5">
        <f>P_A_R[[#This Row],[17+]]-P_A_R[[#This Row],[18+]]</f>
        <v>3.4479999999999955E-2</v>
      </c>
      <c r="BN20" s="5">
        <f>P_A_R[[#This Row],[18+]]-P_A_R[[#This Row],[19+]]</f>
        <v>3.7719999999999976E-2</v>
      </c>
      <c r="BO20" s="5">
        <f>P_A_R[[#This Row],[19+]]-P_A_R[[#This Row],[20+]]</f>
        <v>4.0680000000000049E-2</v>
      </c>
      <c r="BP20" s="5">
        <f>P_A_R[[#This Row],[20+]]-P_A_R[[#This Row],[21+]]</f>
        <v>4.3239999999999945E-2</v>
      </c>
      <c r="BQ20" s="5">
        <f>P_A_R[[#This Row],[21+]]-P_A_R[[#This Row],[22+]]</f>
        <v>4.5310000000000072E-2</v>
      </c>
      <c r="BR20" s="5">
        <f>P_A_R[[#This Row],[22+]]-P_A_R[[#This Row],[23+]]</f>
        <v>5.0749999999999962E-2</v>
      </c>
      <c r="BS20" s="5">
        <f>P_A_R[[#This Row],[23+]]-P_A_R[[#This Row],[24+]]</f>
        <v>4.769000000000001E-2</v>
      </c>
      <c r="BT20" s="5">
        <f>P_A_R[[#This Row],[24+]]-P_A_R[[#This Row],[25+]]</f>
        <v>4.7809999999999964E-2</v>
      </c>
      <c r="BU20" s="5">
        <f>P_A_R[[#This Row],[25+]]-P_A_R[[#This Row],[26+]]</f>
        <v>4.723000000000005E-2</v>
      </c>
      <c r="BV20" s="5">
        <f>P_A_R[[#This Row],[26+]]-P_A_R[[#This Row],[27+]]</f>
        <v>4.6009999999999995E-2</v>
      </c>
      <c r="BW20" s="5">
        <f>P_A_R[[#This Row],[27+]]-P_A_R[[#This Row],[28+]]</f>
        <v>4.4169999999999987E-2</v>
      </c>
      <c r="BX20" s="5">
        <f>P_A_R[[#This Row],[28+]]-P_A_R[[#This Row],[29+]]</f>
        <v>4.1800000000000004E-2</v>
      </c>
      <c r="BY20" s="5">
        <f>P_A_R[[#This Row],[29+]]-P_A_R[[#This Row],[30+]]</f>
        <v>3.8999999999999979E-2</v>
      </c>
      <c r="BZ20" s="5">
        <f>P_A_R[[#This Row],[30+]]-P_A_R[[#This Row],[31+]]</f>
        <v>3.5850000000000021E-2</v>
      </c>
      <c r="CA20" s="5">
        <f>P_A_R[[#This Row],[31+]]-P_A_R[[#This Row],[32+]]</f>
        <v>3.2500000000000001E-2</v>
      </c>
      <c r="CB20" s="5">
        <f>P_A_R[[#This Row],[32+]]-P_A_R[[#This Row],[33+]]</f>
        <v>2.9039999999999982E-2</v>
      </c>
      <c r="CC20" s="5">
        <f>P_A_R[[#This Row],[33+]]-P_A_R[[#This Row],[34+]]</f>
        <v>2.5570000000000009E-2</v>
      </c>
      <c r="CD20" s="5">
        <f>P_A_R[[#This Row],[34+]]-P_A_R[[#This Row],[35+]]</f>
        <v>2.2199999999999998E-2</v>
      </c>
      <c r="CE20" s="5">
        <f>P_A_R[[#This Row],[35+]]-P_A_R[[#This Row],[36+]]</f>
        <v>2.044E-2</v>
      </c>
      <c r="CF20" s="5">
        <f>P_A_R[[#This Row],[36+]]-P_A_R[[#This Row],[37+]]</f>
        <v>1.5789999999999998E-2</v>
      </c>
      <c r="CG20" s="5">
        <f>P_A_R[[#This Row],[37+]]-P_A_R[[#This Row],[38+]]</f>
        <v>1.3109999999999997E-2</v>
      </c>
      <c r="CH20" s="5">
        <f>P_A_R[[#This Row],[38+]]-P_A_R[[#This Row],[39+]]</f>
        <v>1.0730000000000003E-2</v>
      </c>
      <c r="CI20" s="5">
        <f>P_A_R[[#This Row],[39+]]-P_A_R[[#This Row],[40+]]</f>
        <v>8.6599999999999976E-3</v>
      </c>
      <c r="CJ20" s="5">
        <f>P_A_R[[#This Row],[40+]]-P_A_R[[#This Row],[41+]]</f>
        <v>6.8900000000000003E-3</v>
      </c>
      <c r="CK20" s="5">
        <f>P_A_R[[#This Row],[41+]]-P_A_R[[#This Row],[42+]]</f>
        <v>5.400000000000002E-3</v>
      </c>
      <c r="CL20" s="5">
        <f>P_A_R[[#This Row],[42+]]-P_A_R[[#This Row],[43+]]</f>
        <v>4.1799999999999997E-3</v>
      </c>
      <c r="CM20" s="5">
        <f>P_A_R[[#This Row],[43+]]-P_A_R[[#This Row],[44+]]</f>
        <v>3.1799999999999988E-3</v>
      </c>
      <c r="CN20" s="5">
        <f>P_A_R[[#This Row],[44+]]-P_A_R[[#This Row],[45+]]</f>
        <v>2.3800000000000002E-3</v>
      </c>
      <c r="CO20" s="5">
        <f>P_A_R[[#This Row],[45+]]-P_A_R[[#This Row],[46+]]</f>
        <v>1.7699999999999999E-3</v>
      </c>
      <c r="CP20" s="5">
        <f>P_A_R[[#This Row],[46+]]-P_A_R[[#This Row],[47+]]</f>
        <v>1.2900000000000003E-3</v>
      </c>
      <c r="CQ20" s="5">
        <f>P_A_R[[#This Row],[47+]]-P_A_R[[#This Row],[48+]]</f>
        <v>9.2999999999999984E-4</v>
      </c>
      <c r="CR20" s="5">
        <f>P_A_R[[#This Row],[48+]]-P_A_R[[#This Row],[49+]]</f>
        <v>7.000000000000001E-4</v>
      </c>
      <c r="CS20" s="5">
        <f>P_A_R[[#This Row],[49+]]-P_A_R[[#This Row],[50+]]</f>
        <v>4.500000000000001E-4</v>
      </c>
      <c r="CT20" s="5">
        <f>P_A_R[[#This Row],[50+]]-P_A_R[[#This Row],[51+]]</f>
        <v>3.0000000000000003E-4</v>
      </c>
      <c r="CU20" s="5">
        <f>P_A_R[[#This Row],[51+]]-P_A_R[[#This Row],[52+]]</f>
        <v>2.0999999999999995E-4</v>
      </c>
      <c r="CV20" s="5">
        <f>P_A_R[[#This Row],[52+]]-P_A_R[[#This Row],[53+]]</f>
        <v>1.3999999999999999E-4</v>
      </c>
      <c r="CW20" s="5">
        <f>P_A_R[[#This Row],[53+]]-P_A_R[[#This Row],[54+]]</f>
        <v>8.9999999999999992E-5</v>
      </c>
      <c r="CX20" s="5">
        <f>P_A_R[[#This Row],[54+]]-P_A_R[[#This Row],[55+]]</f>
        <v>6.0000000000000008E-5</v>
      </c>
      <c r="CY20" s="5">
        <f>P_A_R[[#This Row],[55+]]-P_A_R[[#This Row],[56+]]</f>
        <v>4.0000000000000003E-5</v>
      </c>
      <c r="CZ20" s="5">
        <f>P_A_R[[#This Row],[56+]]-P_A_R[[#This Row],[57+]]</f>
        <v>1.9999999999999998E-5</v>
      </c>
      <c r="DA20" s="5">
        <f>P_A_R[[#This Row],[57+]]-P_A_R[[#This Row],[58+]]</f>
        <v>4.0000000000000003E-5</v>
      </c>
      <c r="DB20" s="5">
        <f>P_A_R[[#This Row],[58+]]-P_A_R[[#This Row],[59+]]</f>
        <v>0</v>
      </c>
    </row>
    <row r="21" spans="1:106" x14ac:dyDescent="0.25">
      <c r="A21" s="10">
        <v>22400788</v>
      </c>
      <c r="B21" t="s">
        <v>219</v>
      </c>
      <c r="C21" t="s">
        <v>218</v>
      </c>
      <c r="D21" s="11">
        <v>0.79166666666666663</v>
      </c>
      <c r="E21" s="9" t="str">
        <f>HYPERLINK("https://www.nba.com/stats/player/1626167/boxscores-traditional", "Myles Turner")</f>
        <v>Myles Turner</v>
      </c>
      <c r="F21">
        <v>21</v>
      </c>
      <c r="G21" s="4">
        <v>7.5369999999999999</v>
      </c>
      <c r="H21" s="3">
        <v>0.92784999999999995</v>
      </c>
      <c r="I21" s="3">
        <v>0.90824000000000005</v>
      </c>
      <c r="J21" s="3">
        <v>0.88297999999999999</v>
      </c>
      <c r="K21" s="3">
        <v>0.85543000000000002</v>
      </c>
      <c r="L21" s="3">
        <v>0.82381000000000004</v>
      </c>
      <c r="M21" s="3">
        <v>0.78813999999999995</v>
      </c>
      <c r="N21" s="3">
        <v>0.74536999999999998</v>
      </c>
      <c r="O21" s="3">
        <v>0.70194000000000001</v>
      </c>
      <c r="P21" s="3">
        <v>0.65542</v>
      </c>
      <c r="Q21" s="3">
        <v>0.60641999999999996</v>
      </c>
      <c r="R21" s="3">
        <v>0.55171999999999999</v>
      </c>
      <c r="S21" s="3">
        <v>0.5</v>
      </c>
      <c r="T21" s="3">
        <v>0.44828000000000001</v>
      </c>
      <c r="U21" s="3">
        <v>0.39357999999999999</v>
      </c>
      <c r="V21" s="3">
        <v>0.34458</v>
      </c>
      <c r="W21" s="3">
        <v>0.29805999999999999</v>
      </c>
      <c r="X21" s="3">
        <v>0.25463000000000002</v>
      </c>
      <c r="Y21" s="3">
        <v>0.21185999999999999</v>
      </c>
      <c r="Z21" s="3">
        <v>0.17619000000000001</v>
      </c>
      <c r="AA21" s="3">
        <v>0.14457</v>
      </c>
      <c r="AB21" s="3">
        <v>0.11702</v>
      </c>
      <c r="AC21" s="3">
        <v>9.1759999999999994E-2</v>
      </c>
      <c r="AD21" s="3">
        <v>7.2150000000000006E-2</v>
      </c>
      <c r="AE21" s="3">
        <v>5.5919999999999997E-2</v>
      </c>
      <c r="AF21" s="3">
        <v>4.2720000000000001E-2</v>
      </c>
      <c r="AG21" s="3">
        <v>3.1440000000000003E-2</v>
      </c>
      <c r="AH21" s="3">
        <v>2.3300000000000001E-2</v>
      </c>
      <c r="AI21" s="3">
        <v>1.7000000000000001E-2</v>
      </c>
      <c r="AJ21" s="3">
        <v>1.191E-2</v>
      </c>
      <c r="AK21" s="3">
        <v>8.4200000000000004E-3</v>
      </c>
      <c r="AL21" s="3">
        <v>5.8700000000000002E-3</v>
      </c>
      <c r="AM21" s="3">
        <v>4.0200000000000001E-3</v>
      </c>
      <c r="AN21" s="3">
        <v>2.64E-3</v>
      </c>
      <c r="AO21" s="3">
        <v>1.75E-3</v>
      </c>
      <c r="AP21" s="3">
        <v>1.14E-3</v>
      </c>
      <c r="AQ21" s="3">
        <v>7.3999999999999999E-4</v>
      </c>
      <c r="AR21" s="3">
        <v>4.4999999999999999E-4</v>
      </c>
      <c r="AS21" s="3">
        <v>2.7999999999999998E-4</v>
      </c>
      <c r="AT21" s="3">
        <v>1.7000000000000001E-4</v>
      </c>
      <c r="AU21" s="3">
        <v>1E-4</v>
      </c>
      <c r="AV21" s="3">
        <v>6.0000000000000002E-5</v>
      </c>
      <c r="AW21" s="3">
        <v>3.0000000000000001E-5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5">
        <f>P_A_R[[#This Row],[10+]]-P_A_R[[#This Row],[11+]]</f>
        <v>1.9609999999999905E-2</v>
      </c>
      <c r="BG21" s="5">
        <f>P_A_R[[#This Row],[11+]]-P_A_R[[#This Row],[12+]]</f>
        <v>2.526000000000006E-2</v>
      </c>
      <c r="BH21" s="5">
        <f>P_A_R[[#This Row],[12+]]-P_A_R[[#This Row],[13+]]</f>
        <v>2.7549999999999963E-2</v>
      </c>
      <c r="BI21" s="5">
        <f>P_A_R[[#This Row],[13+]]-P_A_R[[#This Row],[14+]]</f>
        <v>3.1619999999999981E-2</v>
      </c>
      <c r="BJ21" s="5">
        <f>P_A_R[[#This Row],[14+]]-P_A_R[[#This Row],[15+]]</f>
        <v>3.5670000000000091E-2</v>
      </c>
      <c r="BK21" s="5">
        <f>P_A_R[[#This Row],[15+]]-P_A_R[[#This Row],[16+]]</f>
        <v>4.2769999999999975E-2</v>
      </c>
      <c r="BL21" s="5">
        <f>P_A_R[[#This Row],[16+]]-P_A_R[[#This Row],[17+]]</f>
        <v>4.3429999999999969E-2</v>
      </c>
      <c r="BM21" s="5">
        <f>P_A_R[[#This Row],[17+]]-P_A_R[[#This Row],[18+]]</f>
        <v>4.6520000000000006E-2</v>
      </c>
      <c r="BN21" s="5">
        <f>P_A_R[[#This Row],[18+]]-P_A_R[[#This Row],[19+]]</f>
        <v>4.9000000000000044E-2</v>
      </c>
      <c r="BO21" s="5">
        <f>P_A_R[[#This Row],[19+]]-P_A_R[[#This Row],[20+]]</f>
        <v>5.4699999999999971E-2</v>
      </c>
      <c r="BP21" s="5">
        <f>P_A_R[[#This Row],[20+]]-P_A_R[[#This Row],[21+]]</f>
        <v>5.1719999999999988E-2</v>
      </c>
      <c r="BQ21" s="5">
        <f>P_A_R[[#This Row],[21+]]-P_A_R[[#This Row],[22+]]</f>
        <v>5.1719999999999988E-2</v>
      </c>
      <c r="BR21" s="5">
        <f>P_A_R[[#This Row],[22+]]-P_A_R[[#This Row],[23+]]</f>
        <v>5.4700000000000026E-2</v>
      </c>
      <c r="BS21" s="5">
        <f>P_A_R[[#This Row],[23+]]-P_A_R[[#This Row],[24+]]</f>
        <v>4.8999999999999988E-2</v>
      </c>
      <c r="BT21" s="5">
        <f>P_A_R[[#This Row],[24+]]-P_A_R[[#This Row],[25+]]</f>
        <v>4.6520000000000006E-2</v>
      </c>
      <c r="BU21" s="5">
        <f>P_A_R[[#This Row],[25+]]-P_A_R[[#This Row],[26+]]</f>
        <v>4.3429999999999969E-2</v>
      </c>
      <c r="BV21" s="5">
        <f>P_A_R[[#This Row],[26+]]-P_A_R[[#This Row],[27+]]</f>
        <v>4.277000000000003E-2</v>
      </c>
      <c r="BW21" s="5">
        <f>P_A_R[[#This Row],[27+]]-P_A_R[[#This Row],[28+]]</f>
        <v>3.566999999999998E-2</v>
      </c>
      <c r="BX21" s="5">
        <f>P_A_R[[#This Row],[28+]]-P_A_R[[#This Row],[29+]]</f>
        <v>3.1620000000000009E-2</v>
      </c>
      <c r="BY21" s="5">
        <f>P_A_R[[#This Row],[29+]]-P_A_R[[#This Row],[30+]]</f>
        <v>2.7550000000000005E-2</v>
      </c>
      <c r="BZ21" s="5">
        <f>P_A_R[[#This Row],[30+]]-P_A_R[[#This Row],[31+]]</f>
        <v>2.5260000000000005E-2</v>
      </c>
      <c r="CA21" s="5">
        <f>P_A_R[[#This Row],[31+]]-P_A_R[[#This Row],[32+]]</f>
        <v>1.9609999999999989E-2</v>
      </c>
      <c r="CB21" s="5">
        <f>P_A_R[[#This Row],[32+]]-P_A_R[[#This Row],[33+]]</f>
        <v>1.6230000000000008E-2</v>
      </c>
      <c r="CC21" s="5">
        <f>P_A_R[[#This Row],[33+]]-P_A_R[[#This Row],[34+]]</f>
        <v>1.3199999999999996E-2</v>
      </c>
      <c r="CD21" s="5">
        <f>P_A_R[[#This Row],[34+]]-P_A_R[[#This Row],[35+]]</f>
        <v>1.1279999999999998E-2</v>
      </c>
      <c r="CE21" s="5">
        <f>P_A_R[[#This Row],[35+]]-P_A_R[[#This Row],[36+]]</f>
        <v>8.1400000000000014E-3</v>
      </c>
      <c r="CF21" s="5">
        <f>P_A_R[[#This Row],[36+]]-P_A_R[[#This Row],[37+]]</f>
        <v>6.3E-3</v>
      </c>
      <c r="CG21" s="5">
        <f>P_A_R[[#This Row],[37+]]-P_A_R[[#This Row],[38+]]</f>
        <v>5.0900000000000008E-3</v>
      </c>
      <c r="CH21" s="5">
        <f>P_A_R[[#This Row],[38+]]-P_A_R[[#This Row],[39+]]</f>
        <v>3.49E-3</v>
      </c>
      <c r="CI21" s="5">
        <f>P_A_R[[#This Row],[39+]]-P_A_R[[#This Row],[40+]]</f>
        <v>2.5500000000000002E-3</v>
      </c>
      <c r="CJ21" s="5">
        <f>P_A_R[[#This Row],[40+]]-P_A_R[[#This Row],[41+]]</f>
        <v>1.8500000000000001E-3</v>
      </c>
      <c r="CK21" s="5">
        <f>P_A_R[[#This Row],[41+]]-P_A_R[[#This Row],[42+]]</f>
        <v>1.3800000000000002E-3</v>
      </c>
      <c r="CL21" s="5">
        <f>P_A_R[[#This Row],[42+]]-P_A_R[[#This Row],[43+]]</f>
        <v>8.8999999999999995E-4</v>
      </c>
      <c r="CM21" s="5">
        <f>P_A_R[[#This Row],[43+]]-P_A_R[[#This Row],[44+]]</f>
        <v>6.1000000000000008E-4</v>
      </c>
      <c r="CN21" s="5">
        <f>P_A_R[[#This Row],[44+]]-P_A_R[[#This Row],[45+]]</f>
        <v>3.9999999999999996E-4</v>
      </c>
      <c r="CO21" s="5">
        <f>P_A_R[[#This Row],[45+]]-P_A_R[[#This Row],[46+]]</f>
        <v>2.9E-4</v>
      </c>
      <c r="CP21" s="5">
        <f>P_A_R[[#This Row],[46+]]-P_A_R[[#This Row],[47+]]</f>
        <v>1.7000000000000001E-4</v>
      </c>
      <c r="CQ21" s="5">
        <f>P_A_R[[#This Row],[47+]]-P_A_R[[#This Row],[48+]]</f>
        <v>1.0999999999999996E-4</v>
      </c>
      <c r="CR21" s="5">
        <f>P_A_R[[#This Row],[48+]]-P_A_R[[#This Row],[49+]]</f>
        <v>7.0000000000000007E-5</v>
      </c>
      <c r="CS21" s="5">
        <f>P_A_R[[#This Row],[49+]]-P_A_R[[#This Row],[50+]]</f>
        <v>4.0000000000000003E-5</v>
      </c>
      <c r="CT21" s="5">
        <f>P_A_R[[#This Row],[50+]]-P_A_R[[#This Row],[51+]]</f>
        <v>3.0000000000000001E-5</v>
      </c>
      <c r="CU21" s="5">
        <f>P_A_R[[#This Row],[51+]]-P_A_R[[#This Row],[52+]]</f>
        <v>3.0000000000000001E-5</v>
      </c>
      <c r="CV21" s="5">
        <f>P_A_R[[#This Row],[52+]]-P_A_R[[#This Row],[53+]]</f>
        <v>0</v>
      </c>
      <c r="CW21" s="5">
        <f>P_A_R[[#This Row],[53+]]-P_A_R[[#This Row],[54+]]</f>
        <v>0</v>
      </c>
      <c r="CX21" s="5">
        <f>P_A_R[[#This Row],[54+]]-P_A_R[[#This Row],[55+]]</f>
        <v>0</v>
      </c>
      <c r="CY21" s="5">
        <f>P_A_R[[#This Row],[55+]]-P_A_R[[#This Row],[56+]]</f>
        <v>0</v>
      </c>
      <c r="CZ21" s="5">
        <f>P_A_R[[#This Row],[56+]]-P_A_R[[#This Row],[57+]]</f>
        <v>0</v>
      </c>
      <c r="DA21" s="5">
        <f>P_A_R[[#This Row],[57+]]-P_A_R[[#This Row],[58+]]</f>
        <v>0</v>
      </c>
      <c r="DB21" s="5">
        <f>P_A_R[[#This Row],[58+]]-P_A_R[[#This Row],[59+]]</f>
        <v>0</v>
      </c>
    </row>
    <row r="22" spans="1:106" x14ac:dyDescent="0.25">
      <c r="A22" s="10">
        <v>22400788</v>
      </c>
      <c r="B22" t="s">
        <v>219</v>
      </c>
      <c r="C22" t="s">
        <v>218</v>
      </c>
      <c r="D22" s="11">
        <v>0.79166666666666663</v>
      </c>
      <c r="E22" s="9" t="str">
        <f>HYPERLINK("https://www.nba.com/stats/player/1630167/boxscores-traditional", "Obi Toppin")</f>
        <v>Obi Toppin</v>
      </c>
      <c r="F22">
        <v>22.4</v>
      </c>
      <c r="G22" s="4">
        <v>10.707000000000001</v>
      </c>
      <c r="H22" s="3">
        <v>0.87697999999999998</v>
      </c>
      <c r="I22" s="3">
        <v>0.85543000000000002</v>
      </c>
      <c r="J22" s="3">
        <v>0.83398000000000005</v>
      </c>
      <c r="K22" s="3">
        <v>0.81057000000000001</v>
      </c>
      <c r="L22" s="3">
        <v>0.7823</v>
      </c>
      <c r="M22" s="3">
        <v>0.75490000000000002</v>
      </c>
      <c r="N22" s="3">
        <v>0.72575000000000001</v>
      </c>
      <c r="O22" s="3">
        <v>0.69145999999999996</v>
      </c>
      <c r="P22" s="3">
        <v>0.65910000000000002</v>
      </c>
      <c r="Q22" s="3">
        <v>0.62551999999999996</v>
      </c>
      <c r="R22" s="3">
        <v>0.58706000000000003</v>
      </c>
      <c r="S22" s="3">
        <v>0.55171999999999999</v>
      </c>
      <c r="T22" s="3">
        <v>0.51595000000000002</v>
      </c>
      <c r="U22" s="3">
        <v>0.47608</v>
      </c>
      <c r="V22" s="3">
        <v>0.44037999999999999</v>
      </c>
      <c r="W22" s="3">
        <v>0.40516999999999997</v>
      </c>
      <c r="X22" s="3">
        <v>0.36692999999999998</v>
      </c>
      <c r="Y22" s="3">
        <v>0.33360000000000001</v>
      </c>
      <c r="Z22" s="3">
        <v>0.30153000000000002</v>
      </c>
      <c r="AA22" s="3">
        <v>0.26762999999999998</v>
      </c>
      <c r="AB22" s="3">
        <v>0.23885000000000001</v>
      </c>
      <c r="AC22" s="3">
        <v>0.21185999999999999</v>
      </c>
      <c r="AD22" s="3">
        <v>0.18406</v>
      </c>
      <c r="AE22" s="3">
        <v>0.16109000000000001</v>
      </c>
      <c r="AF22" s="3">
        <v>0.14007</v>
      </c>
      <c r="AG22" s="3">
        <v>0.11899999999999999</v>
      </c>
      <c r="AH22" s="3">
        <v>0.10204000000000001</v>
      </c>
      <c r="AI22" s="3">
        <v>8.6910000000000001E-2</v>
      </c>
      <c r="AJ22" s="3">
        <v>7.2150000000000006E-2</v>
      </c>
      <c r="AK22" s="3">
        <v>6.0569999999999999E-2</v>
      </c>
      <c r="AL22" s="3">
        <v>5.0500000000000003E-2</v>
      </c>
      <c r="AM22" s="3">
        <v>4.0930000000000001E-2</v>
      </c>
      <c r="AN22" s="3">
        <v>3.3619999999999997E-2</v>
      </c>
      <c r="AO22" s="3">
        <v>2.743E-2</v>
      </c>
      <c r="AP22" s="3">
        <v>2.1690000000000001E-2</v>
      </c>
      <c r="AQ22" s="3">
        <v>1.7430000000000001E-2</v>
      </c>
      <c r="AR22" s="3">
        <v>1.3899999999999999E-2</v>
      </c>
      <c r="AS22" s="3">
        <v>1.072E-2</v>
      </c>
      <c r="AT22" s="3">
        <v>8.4200000000000004E-3</v>
      </c>
      <c r="AU22" s="3">
        <v>6.5700000000000003E-3</v>
      </c>
      <c r="AV22" s="3">
        <v>4.9399999999999999E-3</v>
      </c>
      <c r="AW22" s="3">
        <v>3.79E-3</v>
      </c>
      <c r="AX22" s="3">
        <v>2.8900000000000002E-3</v>
      </c>
      <c r="AY22" s="3">
        <v>2.1199999999999999E-3</v>
      </c>
      <c r="AZ22" s="3">
        <v>1.5900000000000001E-3</v>
      </c>
      <c r="BA22" s="3">
        <v>1.1800000000000001E-3</v>
      </c>
      <c r="BB22" s="3">
        <v>8.4000000000000003E-4</v>
      </c>
      <c r="BC22" s="3">
        <v>6.2E-4</v>
      </c>
      <c r="BD22" s="3">
        <v>4.4999999999999999E-4</v>
      </c>
      <c r="BE22" s="3">
        <v>3.1E-4</v>
      </c>
      <c r="BF22" s="5">
        <f>P_A_R[[#This Row],[10+]]-P_A_R[[#This Row],[11+]]</f>
        <v>2.1549999999999958E-2</v>
      </c>
      <c r="BG22" s="5">
        <f>P_A_R[[#This Row],[11+]]-P_A_R[[#This Row],[12+]]</f>
        <v>2.1449999999999969E-2</v>
      </c>
      <c r="BH22" s="5">
        <f>P_A_R[[#This Row],[12+]]-P_A_R[[#This Row],[13+]]</f>
        <v>2.3410000000000042E-2</v>
      </c>
      <c r="BI22" s="5">
        <f>P_A_R[[#This Row],[13+]]-P_A_R[[#This Row],[14+]]</f>
        <v>2.8270000000000017E-2</v>
      </c>
      <c r="BJ22" s="5">
        <f>P_A_R[[#This Row],[14+]]-P_A_R[[#This Row],[15+]]</f>
        <v>2.739999999999998E-2</v>
      </c>
      <c r="BK22" s="5">
        <f>P_A_R[[#This Row],[15+]]-P_A_R[[#This Row],[16+]]</f>
        <v>2.9150000000000009E-2</v>
      </c>
      <c r="BL22" s="5">
        <f>P_A_R[[#This Row],[16+]]-P_A_R[[#This Row],[17+]]</f>
        <v>3.4290000000000043E-2</v>
      </c>
      <c r="BM22" s="5">
        <f>P_A_R[[#This Row],[17+]]-P_A_R[[#This Row],[18+]]</f>
        <v>3.2359999999999944E-2</v>
      </c>
      <c r="BN22" s="5">
        <f>P_A_R[[#This Row],[18+]]-P_A_R[[#This Row],[19+]]</f>
        <v>3.3580000000000054E-2</v>
      </c>
      <c r="BO22" s="5">
        <f>P_A_R[[#This Row],[19+]]-P_A_R[[#This Row],[20+]]</f>
        <v>3.8459999999999939E-2</v>
      </c>
      <c r="BP22" s="5">
        <f>P_A_R[[#This Row],[20+]]-P_A_R[[#This Row],[21+]]</f>
        <v>3.5340000000000038E-2</v>
      </c>
      <c r="BQ22" s="5">
        <f>P_A_R[[#This Row],[21+]]-P_A_R[[#This Row],[22+]]</f>
        <v>3.5769999999999968E-2</v>
      </c>
      <c r="BR22" s="5">
        <f>P_A_R[[#This Row],[22+]]-P_A_R[[#This Row],[23+]]</f>
        <v>3.9870000000000017E-2</v>
      </c>
      <c r="BS22" s="5">
        <f>P_A_R[[#This Row],[23+]]-P_A_R[[#This Row],[24+]]</f>
        <v>3.570000000000001E-2</v>
      </c>
      <c r="BT22" s="5">
        <f>P_A_R[[#This Row],[24+]]-P_A_R[[#This Row],[25+]]</f>
        <v>3.5210000000000019E-2</v>
      </c>
      <c r="BU22" s="5">
        <f>P_A_R[[#This Row],[25+]]-P_A_R[[#This Row],[26+]]</f>
        <v>3.8239999999999996E-2</v>
      </c>
      <c r="BV22" s="5">
        <f>P_A_R[[#This Row],[26+]]-P_A_R[[#This Row],[27+]]</f>
        <v>3.3329999999999971E-2</v>
      </c>
      <c r="BW22" s="5">
        <f>P_A_R[[#This Row],[27+]]-P_A_R[[#This Row],[28+]]</f>
        <v>3.2069999999999987E-2</v>
      </c>
      <c r="BX22" s="5">
        <f>P_A_R[[#This Row],[28+]]-P_A_R[[#This Row],[29+]]</f>
        <v>3.3900000000000041E-2</v>
      </c>
      <c r="BY22" s="5">
        <f>P_A_R[[#This Row],[29+]]-P_A_R[[#This Row],[30+]]</f>
        <v>2.8779999999999972E-2</v>
      </c>
      <c r="BZ22" s="5">
        <f>P_A_R[[#This Row],[30+]]-P_A_R[[#This Row],[31+]]</f>
        <v>2.6990000000000014E-2</v>
      </c>
      <c r="CA22" s="5">
        <f>P_A_R[[#This Row],[31+]]-P_A_R[[#This Row],[32+]]</f>
        <v>2.7799999999999991E-2</v>
      </c>
      <c r="CB22" s="5">
        <f>P_A_R[[#This Row],[32+]]-P_A_R[[#This Row],[33+]]</f>
        <v>2.296999999999999E-2</v>
      </c>
      <c r="CC22" s="5">
        <f>P_A_R[[#This Row],[33+]]-P_A_R[[#This Row],[34+]]</f>
        <v>2.1020000000000011E-2</v>
      </c>
      <c r="CD22" s="5">
        <f>P_A_R[[#This Row],[34+]]-P_A_R[[#This Row],[35+]]</f>
        <v>2.1070000000000005E-2</v>
      </c>
      <c r="CE22" s="5">
        <f>P_A_R[[#This Row],[35+]]-P_A_R[[#This Row],[36+]]</f>
        <v>1.6959999999999989E-2</v>
      </c>
      <c r="CF22" s="5">
        <f>P_A_R[[#This Row],[36+]]-P_A_R[[#This Row],[37+]]</f>
        <v>1.5130000000000005E-2</v>
      </c>
      <c r="CG22" s="5">
        <f>P_A_R[[#This Row],[37+]]-P_A_R[[#This Row],[38+]]</f>
        <v>1.4759999999999995E-2</v>
      </c>
      <c r="CH22" s="5">
        <f>P_A_R[[#This Row],[38+]]-P_A_R[[#This Row],[39+]]</f>
        <v>1.1580000000000007E-2</v>
      </c>
      <c r="CI22" s="5">
        <f>P_A_R[[#This Row],[39+]]-P_A_R[[#This Row],[40+]]</f>
        <v>1.0069999999999996E-2</v>
      </c>
      <c r="CJ22" s="5">
        <f>P_A_R[[#This Row],[40+]]-P_A_R[[#This Row],[41+]]</f>
        <v>9.5700000000000021E-3</v>
      </c>
      <c r="CK22" s="5">
        <f>P_A_R[[#This Row],[41+]]-P_A_R[[#This Row],[42+]]</f>
        <v>7.310000000000004E-3</v>
      </c>
      <c r="CL22" s="5">
        <f>P_A_R[[#This Row],[42+]]-P_A_R[[#This Row],[43+]]</f>
        <v>6.1899999999999976E-3</v>
      </c>
      <c r="CM22" s="5">
        <f>P_A_R[[#This Row],[43+]]-P_A_R[[#This Row],[44+]]</f>
        <v>5.7399999999999986E-3</v>
      </c>
      <c r="CN22" s="5">
        <f>P_A_R[[#This Row],[44+]]-P_A_R[[#This Row],[45+]]</f>
        <v>4.2599999999999999E-3</v>
      </c>
      <c r="CO22" s="5">
        <f>P_A_R[[#This Row],[45+]]-P_A_R[[#This Row],[46+]]</f>
        <v>3.5300000000000019E-3</v>
      </c>
      <c r="CP22" s="5">
        <f>P_A_R[[#This Row],[46+]]-P_A_R[[#This Row],[47+]]</f>
        <v>3.1799999999999988E-3</v>
      </c>
      <c r="CQ22" s="5">
        <f>P_A_R[[#This Row],[47+]]-P_A_R[[#This Row],[48+]]</f>
        <v>2.3E-3</v>
      </c>
      <c r="CR22" s="5">
        <f>P_A_R[[#This Row],[48+]]-P_A_R[[#This Row],[49+]]</f>
        <v>1.8500000000000001E-3</v>
      </c>
      <c r="CS22" s="5">
        <f>P_A_R[[#This Row],[49+]]-P_A_R[[#This Row],[50+]]</f>
        <v>1.6300000000000004E-3</v>
      </c>
      <c r="CT22" s="5">
        <f>P_A_R[[#This Row],[50+]]-P_A_R[[#This Row],[51+]]</f>
        <v>1.15E-3</v>
      </c>
      <c r="CU22" s="5">
        <f>P_A_R[[#This Row],[51+]]-P_A_R[[#This Row],[52+]]</f>
        <v>8.9999999999999976E-4</v>
      </c>
      <c r="CV22" s="5">
        <f>P_A_R[[#This Row],[52+]]-P_A_R[[#This Row],[53+]]</f>
        <v>7.7000000000000028E-4</v>
      </c>
      <c r="CW22" s="5">
        <f>P_A_R[[#This Row],[53+]]-P_A_R[[#This Row],[54+]]</f>
        <v>5.2999999999999987E-4</v>
      </c>
      <c r="CX22" s="5">
        <f>P_A_R[[#This Row],[54+]]-P_A_R[[#This Row],[55+]]</f>
        <v>4.0999999999999999E-4</v>
      </c>
      <c r="CY22" s="5">
        <f>P_A_R[[#This Row],[55+]]-P_A_R[[#This Row],[56+]]</f>
        <v>3.4000000000000002E-4</v>
      </c>
      <c r="CZ22" s="5">
        <f>P_A_R[[#This Row],[56+]]-P_A_R[[#This Row],[57+]]</f>
        <v>2.2000000000000003E-4</v>
      </c>
      <c r="DA22" s="5">
        <f>P_A_R[[#This Row],[57+]]-P_A_R[[#This Row],[58+]]</f>
        <v>1.7000000000000001E-4</v>
      </c>
      <c r="DB22" s="5">
        <f>P_A_R[[#This Row],[58+]]-P_A_R[[#This Row],[59+]]</f>
        <v>1.3999999999999999E-4</v>
      </c>
    </row>
    <row r="23" spans="1:106" x14ac:dyDescent="0.25">
      <c r="A23" s="10">
        <v>22400788</v>
      </c>
      <c r="B23" t="s">
        <v>219</v>
      </c>
      <c r="C23" t="s">
        <v>218</v>
      </c>
      <c r="D23" s="11">
        <v>0.79166666666666663</v>
      </c>
      <c r="E23" s="9" t="str">
        <f>HYPERLINK("https://www.nba.com/stats/player/1641767/boxscores-traditional", "Ben Sheppard")</f>
        <v>Ben Sheppard</v>
      </c>
      <c r="F23">
        <v>12.2</v>
      </c>
      <c r="G23" s="4">
        <v>2.786</v>
      </c>
      <c r="H23" s="3">
        <v>0.78524000000000005</v>
      </c>
      <c r="I23" s="3">
        <v>0.66639999999999999</v>
      </c>
      <c r="J23" s="3">
        <v>0.52790000000000004</v>
      </c>
      <c r="K23" s="3">
        <v>0.38590999999999998</v>
      </c>
      <c r="L23" s="3">
        <v>0.25785000000000002</v>
      </c>
      <c r="M23" s="3">
        <v>0.15625</v>
      </c>
      <c r="N23" s="3">
        <v>8.6910000000000001E-2</v>
      </c>
      <c r="O23" s="3">
        <v>4.2720000000000001E-2</v>
      </c>
      <c r="P23" s="3">
        <v>1.8759999999999999E-2</v>
      </c>
      <c r="Q23" s="3">
        <v>7.3400000000000002E-3</v>
      </c>
      <c r="R23" s="3">
        <v>2.5600000000000002E-3</v>
      </c>
      <c r="S23" s="3">
        <v>7.9000000000000001E-4</v>
      </c>
      <c r="T23" s="3">
        <v>2.2000000000000001E-4</v>
      </c>
      <c r="U23" s="3">
        <v>5.0000000000000002E-5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0.11884000000000006</v>
      </c>
      <c r="BG23" s="5">
        <f>P_A_R[[#This Row],[11+]]-P_A_R[[#This Row],[12+]]</f>
        <v>0.13849999999999996</v>
      </c>
      <c r="BH23" s="5">
        <f>P_A_R[[#This Row],[12+]]-P_A_R[[#This Row],[13+]]</f>
        <v>0.14199000000000006</v>
      </c>
      <c r="BI23" s="5">
        <f>P_A_R[[#This Row],[13+]]-P_A_R[[#This Row],[14+]]</f>
        <v>0.12805999999999995</v>
      </c>
      <c r="BJ23" s="5">
        <f>P_A_R[[#This Row],[14+]]-P_A_R[[#This Row],[15+]]</f>
        <v>0.10160000000000002</v>
      </c>
      <c r="BK23" s="5">
        <f>P_A_R[[#This Row],[15+]]-P_A_R[[#This Row],[16+]]</f>
        <v>6.9339999999999999E-2</v>
      </c>
      <c r="BL23" s="5">
        <f>P_A_R[[#This Row],[16+]]-P_A_R[[#This Row],[17+]]</f>
        <v>4.419E-2</v>
      </c>
      <c r="BM23" s="5">
        <f>P_A_R[[#This Row],[17+]]-P_A_R[[#This Row],[18+]]</f>
        <v>2.3960000000000002E-2</v>
      </c>
      <c r="BN23" s="5">
        <f>P_A_R[[#This Row],[18+]]-P_A_R[[#This Row],[19+]]</f>
        <v>1.142E-2</v>
      </c>
      <c r="BO23" s="5">
        <f>P_A_R[[#This Row],[19+]]-P_A_R[[#This Row],[20+]]</f>
        <v>4.7799999999999995E-3</v>
      </c>
      <c r="BP23" s="5">
        <f>P_A_R[[#This Row],[20+]]-P_A_R[[#This Row],[21+]]</f>
        <v>1.7700000000000003E-3</v>
      </c>
      <c r="BQ23" s="5">
        <f>P_A_R[[#This Row],[21+]]-P_A_R[[#This Row],[22+]]</f>
        <v>5.6999999999999998E-4</v>
      </c>
      <c r="BR23" s="5">
        <f>P_A_R[[#This Row],[22+]]-P_A_R[[#This Row],[23+]]</f>
        <v>1.7000000000000001E-4</v>
      </c>
      <c r="BS23" s="5">
        <f>P_A_R[[#This Row],[23+]]-P_A_R[[#This Row],[24+]]</f>
        <v>5.0000000000000002E-5</v>
      </c>
      <c r="BT23" s="5">
        <f>P_A_R[[#This Row],[24+]]-P_A_R[[#This Row],[25+]]</f>
        <v>0</v>
      </c>
      <c r="BU23" s="5">
        <f>P_A_R[[#This Row],[25+]]-P_A_R[[#This Row],[26+]]</f>
        <v>0</v>
      </c>
      <c r="BV23" s="5">
        <f>P_A_R[[#This Row],[26+]]-P_A_R[[#This Row],[27+]]</f>
        <v>0</v>
      </c>
      <c r="BW23" s="5">
        <f>P_A_R[[#This Row],[27+]]-P_A_R[[#This Row],[28+]]</f>
        <v>0</v>
      </c>
      <c r="BX23" s="5">
        <f>P_A_R[[#This Row],[28+]]-P_A_R[[#This Row],[29+]]</f>
        <v>0</v>
      </c>
      <c r="BY23" s="5">
        <f>P_A_R[[#This Row],[29+]]-P_A_R[[#This Row],[30+]]</f>
        <v>0</v>
      </c>
      <c r="BZ23" s="5">
        <f>P_A_R[[#This Row],[30+]]-P_A_R[[#This Row],[31+]]</f>
        <v>0</v>
      </c>
      <c r="CA23" s="5">
        <f>P_A_R[[#This Row],[31+]]-P_A_R[[#This Row],[32+]]</f>
        <v>0</v>
      </c>
      <c r="CB23" s="5">
        <f>P_A_R[[#This Row],[32+]]-P_A_R[[#This Row],[33+]]</f>
        <v>0</v>
      </c>
      <c r="CC23" s="5">
        <f>P_A_R[[#This Row],[33+]]-P_A_R[[#This Row],[34+]]</f>
        <v>0</v>
      </c>
      <c r="CD23" s="5">
        <f>P_A_R[[#This Row],[34+]]-P_A_R[[#This Row],[35+]]</f>
        <v>0</v>
      </c>
      <c r="CE23" s="5">
        <f>P_A_R[[#This Row],[35+]]-P_A_R[[#This Row],[36+]]</f>
        <v>0</v>
      </c>
      <c r="CF23" s="5">
        <f>P_A_R[[#This Row],[36+]]-P_A_R[[#This Row],[37+]]</f>
        <v>0</v>
      </c>
      <c r="CG23" s="5">
        <f>P_A_R[[#This Row],[37+]]-P_A_R[[#This Row],[38+]]</f>
        <v>0</v>
      </c>
      <c r="CH23" s="5">
        <f>P_A_R[[#This Row],[38+]]-P_A_R[[#This Row],[39+]]</f>
        <v>0</v>
      </c>
      <c r="CI23" s="5">
        <f>P_A_R[[#This Row],[39+]]-P_A_R[[#This Row],[40+]]</f>
        <v>0</v>
      </c>
      <c r="CJ23" s="5">
        <f>P_A_R[[#This Row],[40+]]-P_A_R[[#This Row],[41+]]</f>
        <v>0</v>
      </c>
      <c r="CK23" s="5">
        <f>P_A_R[[#This Row],[41+]]-P_A_R[[#This Row],[42+]]</f>
        <v>0</v>
      </c>
      <c r="CL23" s="5">
        <f>P_A_R[[#This Row],[42+]]-P_A_R[[#This Row],[43+]]</f>
        <v>0</v>
      </c>
      <c r="CM23" s="5">
        <f>P_A_R[[#This Row],[43+]]-P_A_R[[#This Row],[44+]]</f>
        <v>0</v>
      </c>
      <c r="CN23" s="5">
        <f>P_A_R[[#This Row],[44+]]-P_A_R[[#This Row],[45+]]</f>
        <v>0</v>
      </c>
      <c r="CO23" s="5">
        <f>P_A_R[[#This Row],[45+]]-P_A_R[[#This Row],[46+]]</f>
        <v>0</v>
      </c>
      <c r="CP23" s="5">
        <f>P_A_R[[#This Row],[46+]]-P_A_R[[#This Row],[47+]]</f>
        <v>0</v>
      </c>
      <c r="CQ23" s="5">
        <f>P_A_R[[#This Row],[47+]]-P_A_R[[#This Row],[48+]]</f>
        <v>0</v>
      </c>
      <c r="CR23" s="5">
        <f>P_A_R[[#This Row],[48+]]-P_A_R[[#This Row],[49+]]</f>
        <v>0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x14ac:dyDescent="0.25">
      <c r="A24" s="10">
        <v>22400788</v>
      </c>
      <c r="B24" t="s">
        <v>219</v>
      </c>
      <c r="C24" t="s">
        <v>218</v>
      </c>
      <c r="D24" s="11">
        <v>0.79166666666666663</v>
      </c>
      <c r="E24" s="9" t="str">
        <f>HYPERLINK("https://www.nba.com/stats/player/1629614/boxscores-traditional", "Andrew Nembhard")</f>
        <v>Andrew Nembhard</v>
      </c>
      <c r="F24">
        <v>13.2</v>
      </c>
      <c r="G24" s="4">
        <v>6.8819999999999997</v>
      </c>
      <c r="H24" s="3">
        <v>0.67723999999999995</v>
      </c>
      <c r="I24" s="3">
        <v>0.62551999999999996</v>
      </c>
      <c r="J24" s="3">
        <v>0.56749000000000005</v>
      </c>
      <c r="K24" s="3">
        <v>0.51197000000000004</v>
      </c>
      <c r="L24" s="3">
        <v>0.45223999999999998</v>
      </c>
      <c r="M24" s="3">
        <v>0.39743000000000001</v>
      </c>
      <c r="N24" s="3">
        <v>0.34089999999999998</v>
      </c>
      <c r="O24" s="3">
        <v>0.29115999999999997</v>
      </c>
      <c r="P24" s="3">
        <v>0.24196000000000001</v>
      </c>
      <c r="Q24" s="3">
        <v>0.20044999999999999</v>
      </c>
      <c r="R24" s="3">
        <v>0.16109000000000001</v>
      </c>
      <c r="S24" s="3">
        <v>0.12923999999999999</v>
      </c>
      <c r="T24" s="3">
        <v>0.10027</v>
      </c>
      <c r="U24" s="3">
        <v>7.7799999999999994E-2</v>
      </c>
      <c r="V24" s="3">
        <v>5.8209999999999998E-2</v>
      </c>
      <c r="W24" s="3">
        <v>4.3630000000000002E-2</v>
      </c>
      <c r="X24" s="3">
        <v>3.1440000000000003E-2</v>
      </c>
      <c r="Y24" s="3">
        <v>2.222E-2</v>
      </c>
      <c r="Z24" s="3">
        <v>1.5779999999999999E-2</v>
      </c>
      <c r="AA24" s="3">
        <v>1.072E-2</v>
      </c>
      <c r="AB24" s="3">
        <v>7.3400000000000002E-3</v>
      </c>
      <c r="AC24" s="3">
        <v>4.7999999999999996E-3</v>
      </c>
      <c r="AD24" s="3">
        <v>3.1700000000000001E-3</v>
      </c>
      <c r="AE24" s="3">
        <v>1.99E-3</v>
      </c>
      <c r="AF24" s="3">
        <v>1.2600000000000001E-3</v>
      </c>
      <c r="AG24" s="3">
        <v>7.6000000000000004E-4</v>
      </c>
      <c r="AH24" s="3">
        <v>4.6999999999999999E-4</v>
      </c>
      <c r="AI24" s="3">
        <v>2.7E-4</v>
      </c>
      <c r="AJ24" s="3">
        <v>1.6000000000000001E-4</v>
      </c>
      <c r="AK24" s="3">
        <v>9.0000000000000006E-5</v>
      </c>
      <c r="AL24" s="3">
        <v>5.0000000000000002E-5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5">
        <f>P_A_R[[#This Row],[10+]]-P_A_R[[#This Row],[11+]]</f>
        <v>5.1719999999999988E-2</v>
      </c>
      <c r="BG24" s="5">
        <f>P_A_R[[#This Row],[11+]]-P_A_R[[#This Row],[12+]]</f>
        <v>5.8029999999999915E-2</v>
      </c>
      <c r="BH24" s="5">
        <f>P_A_R[[#This Row],[12+]]-P_A_R[[#This Row],[13+]]</f>
        <v>5.5520000000000014E-2</v>
      </c>
      <c r="BI24" s="5">
        <f>P_A_R[[#This Row],[13+]]-P_A_R[[#This Row],[14+]]</f>
        <v>5.9730000000000061E-2</v>
      </c>
      <c r="BJ24" s="5">
        <f>P_A_R[[#This Row],[14+]]-P_A_R[[#This Row],[15+]]</f>
        <v>5.480999999999997E-2</v>
      </c>
      <c r="BK24" s="5">
        <f>P_A_R[[#This Row],[15+]]-P_A_R[[#This Row],[16+]]</f>
        <v>5.6530000000000025E-2</v>
      </c>
      <c r="BL24" s="5">
        <f>P_A_R[[#This Row],[16+]]-P_A_R[[#This Row],[17+]]</f>
        <v>4.9740000000000006E-2</v>
      </c>
      <c r="BM24" s="5">
        <f>P_A_R[[#This Row],[17+]]-P_A_R[[#This Row],[18+]]</f>
        <v>4.9199999999999966E-2</v>
      </c>
      <c r="BN24" s="5">
        <f>P_A_R[[#This Row],[18+]]-P_A_R[[#This Row],[19+]]</f>
        <v>4.1510000000000019E-2</v>
      </c>
      <c r="BO24" s="5">
        <f>P_A_R[[#This Row],[19+]]-P_A_R[[#This Row],[20+]]</f>
        <v>3.9359999999999978E-2</v>
      </c>
      <c r="BP24" s="5">
        <f>P_A_R[[#This Row],[20+]]-P_A_R[[#This Row],[21+]]</f>
        <v>3.1850000000000017E-2</v>
      </c>
      <c r="BQ24" s="5">
        <f>P_A_R[[#This Row],[21+]]-P_A_R[[#This Row],[22+]]</f>
        <v>2.8969999999999996E-2</v>
      </c>
      <c r="BR24" s="5">
        <f>P_A_R[[#This Row],[22+]]-P_A_R[[#This Row],[23+]]</f>
        <v>2.2470000000000004E-2</v>
      </c>
      <c r="BS24" s="5">
        <f>P_A_R[[#This Row],[23+]]-P_A_R[[#This Row],[24+]]</f>
        <v>1.9589999999999996E-2</v>
      </c>
      <c r="BT24" s="5">
        <f>P_A_R[[#This Row],[24+]]-P_A_R[[#This Row],[25+]]</f>
        <v>1.4579999999999996E-2</v>
      </c>
      <c r="BU24" s="5">
        <f>P_A_R[[#This Row],[25+]]-P_A_R[[#This Row],[26+]]</f>
        <v>1.2189999999999999E-2</v>
      </c>
      <c r="BV24" s="5">
        <f>P_A_R[[#This Row],[26+]]-P_A_R[[#This Row],[27+]]</f>
        <v>9.2200000000000025E-3</v>
      </c>
      <c r="BW24" s="5">
        <f>P_A_R[[#This Row],[27+]]-P_A_R[[#This Row],[28+]]</f>
        <v>6.4400000000000013E-3</v>
      </c>
      <c r="BX24" s="5">
        <f>P_A_R[[#This Row],[28+]]-P_A_R[[#This Row],[29+]]</f>
        <v>5.0599999999999985E-3</v>
      </c>
      <c r="BY24" s="5">
        <f>P_A_R[[#This Row],[29+]]-P_A_R[[#This Row],[30+]]</f>
        <v>3.3800000000000002E-3</v>
      </c>
      <c r="BZ24" s="5">
        <f>P_A_R[[#This Row],[30+]]-P_A_R[[#This Row],[31+]]</f>
        <v>2.5400000000000006E-3</v>
      </c>
      <c r="CA24" s="5">
        <f>P_A_R[[#This Row],[31+]]-P_A_R[[#This Row],[32+]]</f>
        <v>1.6299999999999995E-3</v>
      </c>
      <c r="CB24" s="5">
        <f>P_A_R[[#This Row],[32+]]-P_A_R[[#This Row],[33+]]</f>
        <v>1.1800000000000001E-3</v>
      </c>
      <c r="CC24" s="5">
        <f>P_A_R[[#This Row],[33+]]-P_A_R[[#This Row],[34+]]</f>
        <v>7.2999999999999996E-4</v>
      </c>
      <c r="CD24" s="5">
        <f>P_A_R[[#This Row],[34+]]-P_A_R[[#This Row],[35+]]</f>
        <v>5.0000000000000001E-4</v>
      </c>
      <c r="CE24" s="5">
        <f>P_A_R[[#This Row],[35+]]-P_A_R[[#This Row],[36+]]</f>
        <v>2.9000000000000006E-4</v>
      </c>
      <c r="CF24" s="5">
        <f>P_A_R[[#This Row],[36+]]-P_A_R[[#This Row],[37+]]</f>
        <v>1.9999999999999998E-4</v>
      </c>
      <c r="CG24" s="5">
        <f>P_A_R[[#This Row],[37+]]-P_A_R[[#This Row],[38+]]</f>
        <v>1.0999999999999999E-4</v>
      </c>
      <c r="CH24" s="5">
        <f>P_A_R[[#This Row],[38+]]-P_A_R[[#This Row],[39+]]</f>
        <v>7.0000000000000007E-5</v>
      </c>
      <c r="CI24" s="5">
        <f>P_A_R[[#This Row],[39+]]-P_A_R[[#This Row],[40+]]</f>
        <v>4.0000000000000003E-5</v>
      </c>
      <c r="CJ24" s="5">
        <f>P_A_R[[#This Row],[40+]]-P_A_R[[#This Row],[41+]]</f>
        <v>5.0000000000000002E-5</v>
      </c>
      <c r="CK24" s="5">
        <f>P_A_R[[#This Row],[41+]]-P_A_R[[#This Row],[42+]]</f>
        <v>0</v>
      </c>
      <c r="CL24" s="5">
        <f>P_A_R[[#This Row],[42+]]-P_A_R[[#This Row],[43+]]</f>
        <v>0</v>
      </c>
      <c r="CM24" s="5">
        <f>P_A_R[[#This Row],[43+]]-P_A_R[[#This Row],[44+]]</f>
        <v>0</v>
      </c>
      <c r="CN24" s="5">
        <f>P_A_R[[#This Row],[44+]]-P_A_R[[#This Row],[45+]]</f>
        <v>0</v>
      </c>
      <c r="CO24" s="5">
        <f>P_A_R[[#This Row],[45+]]-P_A_R[[#This Row],[46+]]</f>
        <v>0</v>
      </c>
      <c r="CP24" s="5">
        <f>P_A_R[[#This Row],[46+]]-P_A_R[[#This Row],[47+]]</f>
        <v>0</v>
      </c>
      <c r="CQ24" s="5">
        <f>P_A_R[[#This Row],[47+]]-P_A_R[[#This Row],[48+]]</f>
        <v>0</v>
      </c>
      <c r="CR24" s="5">
        <f>P_A_R[[#This Row],[48+]]-P_A_R[[#This Row],[49+]]</f>
        <v>0</v>
      </c>
      <c r="CS24" s="5">
        <f>P_A_R[[#This Row],[49+]]-P_A_R[[#This Row],[50+]]</f>
        <v>0</v>
      </c>
      <c r="CT24" s="5">
        <f>P_A_R[[#This Row],[50+]]-P_A_R[[#This Row],[51+]]</f>
        <v>0</v>
      </c>
      <c r="CU24" s="5">
        <f>P_A_R[[#This Row],[51+]]-P_A_R[[#This Row],[52+]]</f>
        <v>0</v>
      </c>
      <c r="CV24" s="5">
        <f>P_A_R[[#This Row],[52+]]-P_A_R[[#This Row],[53+]]</f>
        <v>0</v>
      </c>
      <c r="CW24" s="5">
        <f>P_A_R[[#This Row],[53+]]-P_A_R[[#This Row],[54+]]</f>
        <v>0</v>
      </c>
      <c r="CX24" s="5">
        <f>P_A_R[[#This Row],[54+]]-P_A_R[[#This Row],[55+]]</f>
        <v>0</v>
      </c>
      <c r="CY24" s="5">
        <f>P_A_R[[#This Row],[55+]]-P_A_R[[#This Row],[56+]]</f>
        <v>0</v>
      </c>
      <c r="CZ24" s="5">
        <f>P_A_R[[#This Row],[56+]]-P_A_R[[#This Row],[57+]]</f>
        <v>0</v>
      </c>
      <c r="DA24" s="5">
        <f>P_A_R[[#This Row],[57+]]-P_A_R[[#This Row],[58+]]</f>
        <v>0</v>
      </c>
      <c r="DB24" s="5">
        <f>P_A_R[[#This Row],[58+]]-P_A_R[[#This Row],[59+]]</f>
        <v>0</v>
      </c>
    </row>
    <row r="25" spans="1:106" x14ac:dyDescent="0.25">
      <c r="A25" s="10">
        <v>22400788</v>
      </c>
      <c r="B25" t="s">
        <v>219</v>
      </c>
      <c r="C25" t="s">
        <v>218</v>
      </c>
      <c r="D25" s="11">
        <v>0.79166666666666663</v>
      </c>
      <c r="E25" s="9" t="str">
        <f>HYPERLINK("https://www.nba.com/stats/player/1630174/boxscores-traditional", "Aaron Nesmith")</f>
        <v>Aaron Nesmith</v>
      </c>
      <c r="F25">
        <v>8.6</v>
      </c>
      <c r="G25" s="4">
        <v>3.3820000000000001</v>
      </c>
      <c r="H25" s="3">
        <v>0.34089999999999998</v>
      </c>
      <c r="I25" s="3">
        <v>0.23885000000000001</v>
      </c>
      <c r="J25" s="3">
        <v>0.15625</v>
      </c>
      <c r="K25" s="3">
        <v>9.6799999999999997E-2</v>
      </c>
      <c r="L25" s="3">
        <v>5.4800000000000001E-2</v>
      </c>
      <c r="M25" s="3">
        <v>2.938E-2</v>
      </c>
      <c r="N25" s="3">
        <v>1.426E-2</v>
      </c>
      <c r="O25" s="3">
        <v>6.5700000000000003E-3</v>
      </c>
      <c r="P25" s="3">
        <v>2.7200000000000002E-3</v>
      </c>
      <c r="Q25" s="3">
        <v>1.0399999999999999E-3</v>
      </c>
      <c r="R25" s="3">
        <v>3.8000000000000002E-4</v>
      </c>
      <c r="S25" s="3">
        <v>1.2E-4</v>
      </c>
      <c r="T25" s="3">
        <v>4.0000000000000003E-5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5">
        <f>P_A_R[[#This Row],[10+]]-P_A_R[[#This Row],[11+]]</f>
        <v>0.10204999999999997</v>
      </c>
      <c r="BG25" s="5">
        <f>P_A_R[[#This Row],[11+]]-P_A_R[[#This Row],[12+]]</f>
        <v>8.2600000000000007E-2</v>
      </c>
      <c r="BH25" s="5">
        <f>P_A_R[[#This Row],[12+]]-P_A_R[[#This Row],[13+]]</f>
        <v>5.9450000000000003E-2</v>
      </c>
      <c r="BI25" s="5">
        <f>P_A_R[[#This Row],[13+]]-P_A_R[[#This Row],[14+]]</f>
        <v>4.1999999999999996E-2</v>
      </c>
      <c r="BJ25" s="5">
        <f>P_A_R[[#This Row],[14+]]-P_A_R[[#This Row],[15+]]</f>
        <v>2.5420000000000002E-2</v>
      </c>
      <c r="BK25" s="5">
        <f>P_A_R[[#This Row],[15+]]-P_A_R[[#This Row],[16+]]</f>
        <v>1.512E-2</v>
      </c>
      <c r="BL25" s="5">
        <f>P_A_R[[#This Row],[16+]]-P_A_R[[#This Row],[17+]]</f>
        <v>7.6899999999999998E-3</v>
      </c>
      <c r="BM25" s="5">
        <f>P_A_R[[#This Row],[17+]]-P_A_R[[#This Row],[18+]]</f>
        <v>3.8500000000000001E-3</v>
      </c>
      <c r="BN25" s="5">
        <f>P_A_R[[#This Row],[18+]]-P_A_R[[#This Row],[19+]]</f>
        <v>1.6800000000000003E-3</v>
      </c>
      <c r="BO25" s="5">
        <f>P_A_R[[#This Row],[19+]]-P_A_R[[#This Row],[20+]]</f>
        <v>6.5999999999999989E-4</v>
      </c>
      <c r="BP25" s="5">
        <f>P_A_R[[#This Row],[20+]]-P_A_R[[#This Row],[21+]]</f>
        <v>2.6000000000000003E-4</v>
      </c>
      <c r="BQ25" s="5">
        <f>P_A_R[[#This Row],[21+]]-P_A_R[[#This Row],[22+]]</f>
        <v>7.9999999999999993E-5</v>
      </c>
      <c r="BR25" s="5">
        <f>P_A_R[[#This Row],[22+]]-P_A_R[[#This Row],[23+]]</f>
        <v>4.0000000000000003E-5</v>
      </c>
      <c r="BS25" s="5">
        <f>P_A_R[[#This Row],[23+]]-P_A_R[[#This Row],[24+]]</f>
        <v>0</v>
      </c>
      <c r="BT25" s="5">
        <f>P_A_R[[#This Row],[24+]]-P_A_R[[#This Row],[25+]]</f>
        <v>0</v>
      </c>
      <c r="BU25" s="5">
        <f>P_A_R[[#This Row],[25+]]-P_A_R[[#This Row],[26+]]</f>
        <v>0</v>
      </c>
      <c r="BV25" s="5">
        <f>P_A_R[[#This Row],[26+]]-P_A_R[[#This Row],[27+]]</f>
        <v>0</v>
      </c>
      <c r="BW25" s="5">
        <f>P_A_R[[#This Row],[27+]]-P_A_R[[#This Row],[28+]]</f>
        <v>0</v>
      </c>
      <c r="BX25" s="5">
        <f>P_A_R[[#This Row],[28+]]-P_A_R[[#This Row],[29+]]</f>
        <v>0</v>
      </c>
      <c r="BY25" s="5">
        <f>P_A_R[[#This Row],[29+]]-P_A_R[[#This Row],[30+]]</f>
        <v>0</v>
      </c>
      <c r="BZ25" s="5">
        <f>P_A_R[[#This Row],[30+]]-P_A_R[[#This Row],[31+]]</f>
        <v>0</v>
      </c>
      <c r="CA25" s="5">
        <f>P_A_R[[#This Row],[31+]]-P_A_R[[#This Row],[32+]]</f>
        <v>0</v>
      </c>
      <c r="CB25" s="5">
        <f>P_A_R[[#This Row],[32+]]-P_A_R[[#This Row],[33+]]</f>
        <v>0</v>
      </c>
      <c r="CC25" s="5">
        <f>P_A_R[[#This Row],[33+]]-P_A_R[[#This Row],[34+]]</f>
        <v>0</v>
      </c>
      <c r="CD25" s="5">
        <f>P_A_R[[#This Row],[34+]]-P_A_R[[#This Row],[35+]]</f>
        <v>0</v>
      </c>
      <c r="CE25" s="5">
        <f>P_A_R[[#This Row],[35+]]-P_A_R[[#This Row],[36+]]</f>
        <v>0</v>
      </c>
      <c r="CF25" s="5">
        <f>P_A_R[[#This Row],[36+]]-P_A_R[[#This Row],[37+]]</f>
        <v>0</v>
      </c>
      <c r="CG25" s="5">
        <f>P_A_R[[#This Row],[37+]]-P_A_R[[#This Row],[38+]]</f>
        <v>0</v>
      </c>
      <c r="CH25" s="5">
        <f>P_A_R[[#This Row],[38+]]-P_A_R[[#This Row],[39+]]</f>
        <v>0</v>
      </c>
      <c r="CI25" s="5">
        <f>P_A_R[[#This Row],[39+]]-P_A_R[[#This Row],[40+]]</f>
        <v>0</v>
      </c>
      <c r="CJ25" s="5">
        <f>P_A_R[[#This Row],[40+]]-P_A_R[[#This Row],[41+]]</f>
        <v>0</v>
      </c>
      <c r="CK25" s="5">
        <f>P_A_R[[#This Row],[41+]]-P_A_R[[#This Row],[42+]]</f>
        <v>0</v>
      </c>
      <c r="CL25" s="5">
        <f>P_A_R[[#This Row],[42+]]-P_A_R[[#This Row],[43+]]</f>
        <v>0</v>
      </c>
      <c r="CM25" s="5">
        <f>P_A_R[[#This Row],[43+]]-P_A_R[[#This Row],[44+]]</f>
        <v>0</v>
      </c>
      <c r="CN25" s="5">
        <f>P_A_R[[#This Row],[44+]]-P_A_R[[#This Row],[45+]]</f>
        <v>0</v>
      </c>
      <c r="CO25" s="5">
        <f>P_A_R[[#This Row],[45+]]-P_A_R[[#This Row],[46+]]</f>
        <v>0</v>
      </c>
      <c r="CP25" s="5">
        <f>P_A_R[[#This Row],[46+]]-P_A_R[[#This Row],[47+]]</f>
        <v>0</v>
      </c>
      <c r="CQ25" s="5">
        <f>P_A_R[[#This Row],[47+]]-P_A_R[[#This Row],[48+]]</f>
        <v>0</v>
      </c>
      <c r="CR25" s="5">
        <f>P_A_R[[#This Row],[48+]]-P_A_R[[#This Row],[49+]]</f>
        <v>0</v>
      </c>
      <c r="CS25" s="5">
        <f>P_A_R[[#This Row],[49+]]-P_A_R[[#This Row],[50+]]</f>
        <v>0</v>
      </c>
      <c r="CT25" s="5">
        <f>P_A_R[[#This Row],[50+]]-P_A_R[[#This Row],[51+]]</f>
        <v>0</v>
      </c>
      <c r="CU25" s="5">
        <f>P_A_R[[#This Row],[51+]]-P_A_R[[#This Row],[52+]]</f>
        <v>0</v>
      </c>
      <c r="CV25" s="5">
        <f>P_A_R[[#This Row],[52+]]-P_A_R[[#This Row],[53+]]</f>
        <v>0</v>
      </c>
      <c r="CW25" s="5">
        <f>P_A_R[[#This Row],[53+]]-P_A_R[[#This Row],[54+]]</f>
        <v>0</v>
      </c>
      <c r="CX25" s="5">
        <f>P_A_R[[#This Row],[54+]]-P_A_R[[#This Row],[55+]]</f>
        <v>0</v>
      </c>
      <c r="CY25" s="5">
        <f>P_A_R[[#This Row],[55+]]-P_A_R[[#This Row],[56+]]</f>
        <v>0</v>
      </c>
      <c r="CZ25" s="5">
        <f>P_A_R[[#This Row],[56+]]-P_A_R[[#This Row],[57+]]</f>
        <v>0</v>
      </c>
      <c r="DA25" s="5">
        <f>P_A_R[[#This Row],[57+]]-P_A_R[[#This Row],[58+]]</f>
        <v>0</v>
      </c>
      <c r="DB25" s="5">
        <f>P_A_R[[#This Row],[58+]]-P_A_R[[#This Row],[59+]]</f>
        <v>0</v>
      </c>
    </row>
    <row r="26" spans="1:106" x14ac:dyDescent="0.25">
      <c r="A26" s="10">
        <v>22400789</v>
      </c>
      <c r="B26" t="s">
        <v>235</v>
      </c>
      <c r="C26" t="s">
        <v>76</v>
      </c>
      <c r="D26" s="11">
        <v>0.79166666666666663</v>
      </c>
      <c r="E26" s="9" t="str">
        <f>HYPERLINK("https://www.nba.com/stats/player/203954/boxscores-traditional", "Joel Embiid")</f>
        <v>Joel Embiid</v>
      </c>
      <c r="F26">
        <v>44</v>
      </c>
      <c r="G26" s="4">
        <v>4.6040000000000001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V26" s="3">
        <v>1</v>
      </c>
      <c r="W26" s="3">
        <v>1</v>
      </c>
      <c r="X26" s="3">
        <v>0.99995000000000001</v>
      </c>
      <c r="Y26" s="3">
        <v>0.99988999999999995</v>
      </c>
      <c r="Z26" s="3">
        <v>0.99975000000000003</v>
      </c>
      <c r="AA26" s="3">
        <v>0.99944</v>
      </c>
      <c r="AB26" s="3">
        <v>0.99882000000000004</v>
      </c>
      <c r="AC26" s="3">
        <v>0.99760000000000004</v>
      </c>
      <c r="AD26" s="3">
        <v>0.99546999999999997</v>
      </c>
      <c r="AE26" s="3">
        <v>0.99158000000000002</v>
      </c>
      <c r="AF26" s="3">
        <v>0.98499999999999999</v>
      </c>
      <c r="AG26" s="3">
        <v>0.97441</v>
      </c>
      <c r="AH26" s="3">
        <v>0.95906999999999998</v>
      </c>
      <c r="AI26" s="3">
        <v>0.93574000000000002</v>
      </c>
      <c r="AJ26" s="3">
        <v>0.9032</v>
      </c>
      <c r="AK26" s="3">
        <v>0.86214000000000002</v>
      </c>
      <c r="AL26" s="3">
        <v>0.80784999999999996</v>
      </c>
      <c r="AM26" s="3">
        <v>0.74214999999999998</v>
      </c>
      <c r="AN26" s="3">
        <v>0.66639999999999999</v>
      </c>
      <c r="AO26" s="3">
        <v>0.58706000000000003</v>
      </c>
      <c r="AP26" s="3">
        <v>0.5</v>
      </c>
      <c r="AQ26" s="3">
        <v>0.41293999999999997</v>
      </c>
      <c r="AR26" s="3">
        <v>0.33360000000000001</v>
      </c>
      <c r="AS26" s="3">
        <v>0.25785000000000002</v>
      </c>
      <c r="AT26" s="3">
        <v>0.19214999999999999</v>
      </c>
      <c r="AU26" s="3">
        <v>0.13786000000000001</v>
      </c>
      <c r="AV26" s="3">
        <v>9.6799999999999997E-2</v>
      </c>
      <c r="AW26" s="3">
        <v>6.4259999999999998E-2</v>
      </c>
      <c r="AX26" s="3">
        <v>4.0930000000000001E-2</v>
      </c>
      <c r="AY26" s="3">
        <v>2.5590000000000002E-2</v>
      </c>
      <c r="AZ26" s="3">
        <v>1.4999999999999999E-2</v>
      </c>
      <c r="BA26" s="3">
        <v>8.4200000000000004E-3</v>
      </c>
      <c r="BB26" s="3">
        <v>4.5300000000000002E-3</v>
      </c>
      <c r="BC26" s="3">
        <v>2.3999999999999998E-3</v>
      </c>
      <c r="BD26" s="3">
        <v>1.1800000000000001E-3</v>
      </c>
      <c r="BE26" s="3">
        <v>5.5999999999999995E-4</v>
      </c>
      <c r="BF26" s="5">
        <f>P_A_R[[#This Row],[10+]]-P_A_R[[#This Row],[11+]]</f>
        <v>0</v>
      </c>
      <c r="BG26" s="5">
        <f>P_A_R[[#This Row],[11+]]-P_A_R[[#This Row],[12+]]</f>
        <v>0</v>
      </c>
      <c r="BH26" s="5">
        <f>P_A_R[[#This Row],[12+]]-P_A_R[[#This Row],[13+]]</f>
        <v>0</v>
      </c>
      <c r="BI26" s="5">
        <f>P_A_R[[#This Row],[13+]]-P_A_R[[#This Row],[14+]]</f>
        <v>0</v>
      </c>
      <c r="BJ26" s="5">
        <f>P_A_R[[#This Row],[14+]]-P_A_R[[#This Row],[15+]]</f>
        <v>0</v>
      </c>
      <c r="BK26" s="5">
        <f>P_A_R[[#This Row],[15+]]-P_A_R[[#This Row],[16+]]</f>
        <v>0</v>
      </c>
      <c r="BL26" s="5">
        <f>P_A_R[[#This Row],[16+]]-P_A_R[[#This Row],[17+]]</f>
        <v>0</v>
      </c>
      <c r="BM26" s="5">
        <f>P_A_R[[#This Row],[17+]]-P_A_R[[#This Row],[18+]]</f>
        <v>0</v>
      </c>
      <c r="BN26" s="5">
        <f>P_A_R[[#This Row],[18+]]-P_A_R[[#This Row],[19+]]</f>
        <v>0</v>
      </c>
      <c r="BO26" s="5">
        <f>P_A_R[[#This Row],[19+]]-P_A_R[[#This Row],[20+]]</f>
        <v>0</v>
      </c>
      <c r="BP26" s="5">
        <f>P_A_R[[#This Row],[20+]]-P_A_R[[#This Row],[21+]]</f>
        <v>0</v>
      </c>
      <c r="BQ26" s="5">
        <f>P_A_R[[#This Row],[21+]]-P_A_R[[#This Row],[22+]]</f>
        <v>0</v>
      </c>
      <c r="BR26" s="5">
        <f>P_A_R[[#This Row],[22+]]-P_A_R[[#This Row],[23+]]</f>
        <v>0</v>
      </c>
      <c r="BS26" s="5">
        <f>P_A_R[[#This Row],[23+]]-P_A_R[[#This Row],[24+]]</f>
        <v>0</v>
      </c>
      <c r="BT26" s="5">
        <f>P_A_R[[#This Row],[24+]]-P_A_R[[#This Row],[25+]]</f>
        <v>0</v>
      </c>
      <c r="BU26" s="5">
        <f>P_A_R[[#This Row],[25+]]-P_A_R[[#This Row],[26+]]</f>
        <v>4.9999999999994493E-5</v>
      </c>
      <c r="BV26" s="5">
        <f>P_A_R[[#This Row],[26+]]-P_A_R[[#This Row],[27+]]</f>
        <v>6.0000000000060005E-5</v>
      </c>
      <c r="BW26" s="5">
        <f>P_A_R[[#This Row],[27+]]-P_A_R[[#This Row],[28+]]</f>
        <v>1.3999999999991797E-4</v>
      </c>
      <c r="BX26" s="5">
        <f>P_A_R[[#This Row],[28+]]-P_A_R[[#This Row],[29+]]</f>
        <v>3.1000000000003247E-4</v>
      </c>
      <c r="BY26" s="5">
        <f>P_A_R[[#This Row],[29+]]-P_A_R[[#This Row],[30+]]</f>
        <v>6.1999999999995392E-4</v>
      </c>
      <c r="BZ26" s="5">
        <f>P_A_R[[#This Row],[30+]]-P_A_R[[#This Row],[31+]]</f>
        <v>1.2199999999999989E-3</v>
      </c>
      <c r="CA26" s="5">
        <f>P_A_R[[#This Row],[31+]]-P_A_R[[#This Row],[32+]]</f>
        <v>2.1300000000000763E-3</v>
      </c>
      <c r="CB26" s="5">
        <f>P_A_R[[#This Row],[32+]]-P_A_R[[#This Row],[33+]]</f>
        <v>3.8899999999999491E-3</v>
      </c>
      <c r="CC26" s="5">
        <f>P_A_R[[#This Row],[33+]]-P_A_R[[#This Row],[34+]]</f>
        <v>6.5800000000000303E-3</v>
      </c>
      <c r="CD26" s="5">
        <f>P_A_R[[#This Row],[34+]]-P_A_R[[#This Row],[35+]]</f>
        <v>1.0589999999999988E-2</v>
      </c>
      <c r="CE26" s="5">
        <f>P_A_R[[#This Row],[35+]]-P_A_R[[#This Row],[36+]]</f>
        <v>1.534000000000002E-2</v>
      </c>
      <c r="CF26" s="5">
        <f>P_A_R[[#This Row],[36+]]-P_A_R[[#This Row],[37+]]</f>
        <v>2.3329999999999962E-2</v>
      </c>
      <c r="CG26" s="5">
        <f>P_A_R[[#This Row],[37+]]-P_A_R[[#This Row],[38+]]</f>
        <v>3.2540000000000013E-2</v>
      </c>
      <c r="CH26" s="5">
        <f>P_A_R[[#This Row],[38+]]-P_A_R[[#This Row],[39+]]</f>
        <v>4.1059999999999985E-2</v>
      </c>
      <c r="CI26" s="5">
        <f>P_A_R[[#This Row],[39+]]-P_A_R[[#This Row],[40+]]</f>
        <v>5.429000000000006E-2</v>
      </c>
      <c r="CJ26" s="5">
        <f>P_A_R[[#This Row],[40+]]-P_A_R[[#This Row],[41+]]</f>
        <v>6.5699999999999981E-2</v>
      </c>
      <c r="CK26" s="5">
        <f>P_A_R[[#This Row],[41+]]-P_A_R[[#This Row],[42+]]</f>
        <v>7.5749999999999984E-2</v>
      </c>
      <c r="CL26" s="5">
        <f>P_A_R[[#This Row],[42+]]-P_A_R[[#This Row],[43+]]</f>
        <v>7.9339999999999966E-2</v>
      </c>
      <c r="CM26" s="5">
        <f>P_A_R[[#This Row],[43+]]-P_A_R[[#This Row],[44+]]</f>
        <v>8.7060000000000026E-2</v>
      </c>
      <c r="CN26" s="5">
        <f>P_A_R[[#This Row],[44+]]-P_A_R[[#This Row],[45+]]</f>
        <v>8.7060000000000026E-2</v>
      </c>
      <c r="CO26" s="5">
        <f>P_A_R[[#This Row],[45+]]-P_A_R[[#This Row],[46+]]</f>
        <v>7.9339999999999966E-2</v>
      </c>
      <c r="CP26" s="5">
        <f>P_A_R[[#This Row],[46+]]-P_A_R[[#This Row],[47+]]</f>
        <v>7.5749999999999984E-2</v>
      </c>
      <c r="CQ26" s="5">
        <f>P_A_R[[#This Row],[47+]]-P_A_R[[#This Row],[48+]]</f>
        <v>6.5700000000000036E-2</v>
      </c>
      <c r="CR26" s="5">
        <f>P_A_R[[#This Row],[48+]]-P_A_R[[#This Row],[49+]]</f>
        <v>5.4289999999999977E-2</v>
      </c>
      <c r="CS26" s="5">
        <f>P_A_R[[#This Row],[49+]]-P_A_R[[#This Row],[50+]]</f>
        <v>4.1060000000000013E-2</v>
      </c>
      <c r="CT26" s="5">
        <f>P_A_R[[#This Row],[50+]]-P_A_R[[#This Row],[51+]]</f>
        <v>3.2539999999999999E-2</v>
      </c>
      <c r="CU26" s="5">
        <f>P_A_R[[#This Row],[51+]]-P_A_R[[#This Row],[52+]]</f>
        <v>2.3329999999999997E-2</v>
      </c>
      <c r="CV26" s="5">
        <f>P_A_R[[#This Row],[52+]]-P_A_R[[#This Row],[53+]]</f>
        <v>1.5339999999999999E-2</v>
      </c>
      <c r="CW26" s="5">
        <f>P_A_R[[#This Row],[53+]]-P_A_R[[#This Row],[54+]]</f>
        <v>1.0590000000000002E-2</v>
      </c>
      <c r="CX26" s="5">
        <f>P_A_R[[#This Row],[54+]]-P_A_R[[#This Row],[55+]]</f>
        <v>6.579999999999999E-3</v>
      </c>
      <c r="CY26" s="5">
        <f>P_A_R[[#This Row],[55+]]-P_A_R[[#This Row],[56+]]</f>
        <v>3.8900000000000002E-3</v>
      </c>
      <c r="CZ26" s="5">
        <f>P_A_R[[#This Row],[56+]]-P_A_R[[#This Row],[57+]]</f>
        <v>2.1300000000000004E-3</v>
      </c>
      <c r="DA26" s="5">
        <f>P_A_R[[#This Row],[57+]]-P_A_R[[#This Row],[58+]]</f>
        <v>1.2199999999999997E-3</v>
      </c>
      <c r="DB26" s="5">
        <f>P_A_R[[#This Row],[58+]]-P_A_R[[#This Row],[59+]]</f>
        <v>6.2000000000000011E-4</v>
      </c>
    </row>
    <row r="27" spans="1:106" x14ac:dyDescent="0.25">
      <c r="A27" s="10">
        <v>22400789</v>
      </c>
      <c r="B27" t="s">
        <v>235</v>
      </c>
      <c r="C27" t="s">
        <v>76</v>
      </c>
      <c r="D27" s="11">
        <v>0.79166666666666663</v>
      </c>
      <c r="E27" s="9" t="str">
        <f>HYPERLINK("https://www.nba.com/stats/player/1626162/boxscores-traditional", "Kelly Oubre Jr.")</f>
        <v>Kelly Oubre Jr.</v>
      </c>
      <c r="F27">
        <v>24.8</v>
      </c>
      <c r="G27" s="4">
        <v>5.6360000000000001</v>
      </c>
      <c r="H27" s="3">
        <v>0.99573</v>
      </c>
      <c r="I27" s="3">
        <v>0.99285999999999996</v>
      </c>
      <c r="J27" s="3">
        <v>0.98839999999999995</v>
      </c>
      <c r="K27" s="3">
        <v>0.98168999999999995</v>
      </c>
      <c r="L27" s="3">
        <v>0.97257000000000005</v>
      </c>
      <c r="M27" s="3">
        <v>0.95906999999999998</v>
      </c>
      <c r="N27" s="3">
        <v>0.94062000000000001</v>
      </c>
      <c r="O27" s="3">
        <v>0.91620999999999997</v>
      </c>
      <c r="P27" s="3">
        <v>0.88685999999999998</v>
      </c>
      <c r="Q27" s="3">
        <v>0.84848999999999997</v>
      </c>
      <c r="R27" s="3">
        <v>0.80234000000000005</v>
      </c>
      <c r="S27" s="3">
        <v>0.74856999999999996</v>
      </c>
      <c r="T27" s="3">
        <v>0.69145999999999996</v>
      </c>
      <c r="U27" s="3">
        <v>0.62551999999999996</v>
      </c>
      <c r="V27" s="3">
        <v>0.55567</v>
      </c>
      <c r="W27" s="3">
        <v>0.48404999999999998</v>
      </c>
      <c r="X27" s="3">
        <v>0.41682999999999998</v>
      </c>
      <c r="Y27" s="3">
        <v>0.34827000000000002</v>
      </c>
      <c r="Z27" s="3">
        <v>0.28433999999999998</v>
      </c>
      <c r="AA27" s="3">
        <v>0.22663</v>
      </c>
      <c r="AB27" s="3">
        <v>0.17879</v>
      </c>
      <c r="AC27" s="3">
        <v>0.13567000000000001</v>
      </c>
      <c r="AD27" s="3">
        <v>0.10027</v>
      </c>
      <c r="AE27" s="3">
        <v>7.3529999999999998E-2</v>
      </c>
      <c r="AF27" s="3">
        <v>5.1549999999999999E-2</v>
      </c>
      <c r="AG27" s="3">
        <v>3.5150000000000001E-2</v>
      </c>
      <c r="AH27" s="3">
        <v>2.3300000000000001E-2</v>
      </c>
      <c r="AI27" s="3">
        <v>1.5389999999999999E-2</v>
      </c>
      <c r="AJ27" s="3">
        <v>9.6399999999999993E-3</v>
      </c>
      <c r="AK27" s="3">
        <v>5.8700000000000002E-3</v>
      </c>
      <c r="AL27" s="3">
        <v>3.47E-3</v>
      </c>
      <c r="AM27" s="3">
        <v>2.0500000000000002E-3</v>
      </c>
      <c r="AN27" s="3">
        <v>1.14E-3</v>
      </c>
      <c r="AO27" s="3">
        <v>6.2E-4</v>
      </c>
      <c r="AP27" s="3">
        <v>3.2000000000000003E-4</v>
      </c>
      <c r="AQ27" s="3">
        <v>1.7000000000000001E-4</v>
      </c>
      <c r="AR27" s="3">
        <v>8.0000000000000007E-5</v>
      </c>
      <c r="AS27" s="3">
        <v>4.0000000000000003E-5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5">
        <f>P_A_R[[#This Row],[10+]]-P_A_R[[#This Row],[11+]]</f>
        <v>2.8700000000000392E-3</v>
      </c>
      <c r="BG27" s="5">
        <f>P_A_R[[#This Row],[11+]]-P_A_R[[#This Row],[12+]]</f>
        <v>4.4600000000000195E-3</v>
      </c>
      <c r="BH27" s="5">
        <f>P_A_R[[#This Row],[12+]]-P_A_R[[#This Row],[13+]]</f>
        <v>6.7099999999999937E-3</v>
      </c>
      <c r="BI27" s="5">
        <f>P_A_R[[#This Row],[13+]]-P_A_R[[#This Row],[14+]]</f>
        <v>9.119999999999906E-3</v>
      </c>
      <c r="BJ27" s="5">
        <f>P_A_R[[#This Row],[14+]]-P_A_R[[#This Row],[15+]]</f>
        <v>1.3500000000000068E-2</v>
      </c>
      <c r="BK27" s="5">
        <f>P_A_R[[#This Row],[15+]]-P_A_R[[#This Row],[16+]]</f>
        <v>1.8449999999999966E-2</v>
      </c>
      <c r="BL27" s="5">
        <f>P_A_R[[#This Row],[16+]]-P_A_R[[#This Row],[17+]]</f>
        <v>2.4410000000000043E-2</v>
      </c>
      <c r="BM27" s="5">
        <f>P_A_R[[#This Row],[17+]]-P_A_R[[#This Row],[18+]]</f>
        <v>2.9349999999999987E-2</v>
      </c>
      <c r="BN27" s="5">
        <f>P_A_R[[#This Row],[18+]]-P_A_R[[#This Row],[19+]]</f>
        <v>3.8370000000000015E-2</v>
      </c>
      <c r="BO27" s="5">
        <f>P_A_R[[#This Row],[19+]]-P_A_R[[#This Row],[20+]]</f>
        <v>4.6149999999999913E-2</v>
      </c>
      <c r="BP27" s="5">
        <f>P_A_R[[#This Row],[20+]]-P_A_R[[#This Row],[21+]]</f>
        <v>5.3770000000000095E-2</v>
      </c>
      <c r="BQ27" s="5">
        <f>P_A_R[[#This Row],[21+]]-P_A_R[[#This Row],[22+]]</f>
        <v>5.7109999999999994E-2</v>
      </c>
      <c r="BR27" s="5">
        <f>P_A_R[[#This Row],[22+]]-P_A_R[[#This Row],[23+]]</f>
        <v>6.5939999999999999E-2</v>
      </c>
      <c r="BS27" s="5">
        <f>P_A_R[[#This Row],[23+]]-P_A_R[[#This Row],[24+]]</f>
        <v>6.9849999999999968E-2</v>
      </c>
      <c r="BT27" s="5">
        <f>P_A_R[[#This Row],[24+]]-P_A_R[[#This Row],[25+]]</f>
        <v>7.1620000000000017E-2</v>
      </c>
      <c r="BU27" s="5">
        <f>P_A_R[[#This Row],[25+]]-P_A_R[[#This Row],[26+]]</f>
        <v>6.7220000000000002E-2</v>
      </c>
      <c r="BV27" s="5">
        <f>P_A_R[[#This Row],[26+]]-P_A_R[[#This Row],[27+]]</f>
        <v>6.8559999999999954E-2</v>
      </c>
      <c r="BW27" s="5">
        <f>P_A_R[[#This Row],[27+]]-P_A_R[[#This Row],[28+]]</f>
        <v>6.3930000000000042E-2</v>
      </c>
      <c r="BX27" s="5">
        <f>P_A_R[[#This Row],[28+]]-P_A_R[[#This Row],[29+]]</f>
        <v>5.7709999999999984E-2</v>
      </c>
      <c r="BY27" s="5">
        <f>P_A_R[[#This Row],[29+]]-P_A_R[[#This Row],[30+]]</f>
        <v>4.7839999999999994E-2</v>
      </c>
      <c r="BZ27" s="5">
        <f>P_A_R[[#This Row],[30+]]-P_A_R[[#This Row],[31+]]</f>
        <v>4.3119999999999992E-2</v>
      </c>
      <c r="CA27" s="5">
        <f>P_A_R[[#This Row],[31+]]-P_A_R[[#This Row],[32+]]</f>
        <v>3.5400000000000015E-2</v>
      </c>
      <c r="CB27" s="5">
        <f>P_A_R[[#This Row],[32+]]-P_A_R[[#This Row],[33+]]</f>
        <v>2.674E-2</v>
      </c>
      <c r="CC27" s="5">
        <f>P_A_R[[#This Row],[33+]]-P_A_R[[#This Row],[34+]]</f>
        <v>2.198E-2</v>
      </c>
      <c r="CD27" s="5">
        <f>P_A_R[[#This Row],[34+]]-P_A_R[[#This Row],[35+]]</f>
        <v>1.6399999999999998E-2</v>
      </c>
      <c r="CE27" s="5">
        <f>P_A_R[[#This Row],[35+]]-P_A_R[[#This Row],[36+]]</f>
        <v>1.1849999999999999E-2</v>
      </c>
      <c r="CF27" s="5">
        <f>P_A_R[[#This Row],[36+]]-P_A_R[[#This Row],[37+]]</f>
        <v>7.9100000000000021E-3</v>
      </c>
      <c r="CG27" s="5">
        <f>P_A_R[[#This Row],[37+]]-P_A_R[[#This Row],[38+]]</f>
        <v>5.7499999999999999E-3</v>
      </c>
      <c r="CH27" s="5">
        <f>P_A_R[[#This Row],[38+]]-P_A_R[[#This Row],[39+]]</f>
        <v>3.769999999999999E-3</v>
      </c>
      <c r="CI27" s="5">
        <f>P_A_R[[#This Row],[39+]]-P_A_R[[#This Row],[40+]]</f>
        <v>2.4000000000000002E-3</v>
      </c>
      <c r="CJ27" s="5">
        <f>P_A_R[[#This Row],[40+]]-P_A_R[[#This Row],[41+]]</f>
        <v>1.4199999999999998E-3</v>
      </c>
      <c r="CK27" s="5">
        <f>P_A_R[[#This Row],[41+]]-P_A_R[[#This Row],[42+]]</f>
        <v>9.1000000000000022E-4</v>
      </c>
      <c r="CL27" s="5">
        <f>P_A_R[[#This Row],[42+]]-P_A_R[[#This Row],[43+]]</f>
        <v>5.1999999999999995E-4</v>
      </c>
      <c r="CM27" s="5">
        <f>P_A_R[[#This Row],[43+]]-P_A_R[[#This Row],[44+]]</f>
        <v>2.9999999999999997E-4</v>
      </c>
      <c r="CN27" s="5">
        <f>P_A_R[[#This Row],[44+]]-P_A_R[[#This Row],[45+]]</f>
        <v>1.5000000000000001E-4</v>
      </c>
      <c r="CO27" s="5">
        <f>P_A_R[[#This Row],[45+]]-P_A_R[[#This Row],[46+]]</f>
        <v>9.0000000000000006E-5</v>
      </c>
      <c r="CP27" s="5">
        <f>P_A_R[[#This Row],[46+]]-P_A_R[[#This Row],[47+]]</f>
        <v>4.0000000000000003E-5</v>
      </c>
      <c r="CQ27" s="5">
        <f>P_A_R[[#This Row],[47+]]-P_A_R[[#This Row],[48+]]</f>
        <v>4.0000000000000003E-5</v>
      </c>
      <c r="CR27" s="5">
        <f>P_A_R[[#This Row],[48+]]-P_A_R[[#This Row],[49+]]</f>
        <v>0</v>
      </c>
      <c r="CS27" s="5">
        <f>P_A_R[[#This Row],[49+]]-P_A_R[[#This Row],[50+]]</f>
        <v>0</v>
      </c>
      <c r="CT27" s="5">
        <f>P_A_R[[#This Row],[50+]]-P_A_R[[#This Row],[51+]]</f>
        <v>0</v>
      </c>
      <c r="CU27" s="5">
        <f>P_A_R[[#This Row],[51+]]-P_A_R[[#This Row],[52+]]</f>
        <v>0</v>
      </c>
      <c r="CV27" s="5">
        <f>P_A_R[[#This Row],[52+]]-P_A_R[[#This Row],[53+]]</f>
        <v>0</v>
      </c>
      <c r="CW27" s="5">
        <f>P_A_R[[#This Row],[53+]]-P_A_R[[#This Row],[54+]]</f>
        <v>0</v>
      </c>
      <c r="CX27" s="5">
        <f>P_A_R[[#This Row],[54+]]-P_A_R[[#This Row],[55+]]</f>
        <v>0</v>
      </c>
      <c r="CY27" s="5">
        <f>P_A_R[[#This Row],[55+]]-P_A_R[[#This Row],[56+]]</f>
        <v>0</v>
      </c>
      <c r="CZ27" s="5">
        <f>P_A_R[[#This Row],[56+]]-P_A_R[[#This Row],[57+]]</f>
        <v>0</v>
      </c>
      <c r="DA27" s="5">
        <f>P_A_R[[#This Row],[57+]]-P_A_R[[#This Row],[58+]]</f>
        <v>0</v>
      </c>
      <c r="DB27" s="5">
        <f>P_A_R[[#This Row],[58+]]-P_A_R[[#This Row],[59+]]</f>
        <v>0</v>
      </c>
    </row>
    <row r="28" spans="1:106" x14ac:dyDescent="0.25">
      <c r="A28" s="10">
        <v>22400789</v>
      </c>
      <c r="B28" t="s">
        <v>235</v>
      </c>
      <c r="C28" t="s">
        <v>76</v>
      </c>
      <c r="D28" s="11">
        <v>0.79166666666666663</v>
      </c>
      <c r="E28" s="9" t="str">
        <f>HYPERLINK("https://www.nba.com/stats/player/1630178/boxscores-traditional", "Tyrese Maxey")</f>
        <v>Tyrese Maxey</v>
      </c>
      <c r="F28">
        <v>37.4</v>
      </c>
      <c r="G28" s="4">
        <v>13.185</v>
      </c>
      <c r="H28" s="3">
        <v>0.98124</v>
      </c>
      <c r="I28" s="3">
        <v>0.97724999999999995</v>
      </c>
      <c r="J28" s="3">
        <v>0.97319999999999995</v>
      </c>
      <c r="K28" s="3">
        <v>0.96784000000000003</v>
      </c>
      <c r="L28" s="3">
        <v>0.96164000000000005</v>
      </c>
      <c r="M28" s="3">
        <v>0.95543</v>
      </c>
      <c r="N28" s="3">
        <v>0.94738</v>
      </c>
      <c r="O28" s="3">
        <v>0.93942999999999999</v>
      </c>
      <c r="P28" s="3">
        <v>0.92922000000000005</v>
      </c>
      <c r="Q28" s="3">
        <v>0.91923999999999995</v>
      </c>
      <c r="R28" s="3">
        <v>0.90658000000000005</v>
      </c>
      <c r="S28" s="3">
        <v>0.89251000000000003</v>
      </c>
      <c r="T28" s="3">
        <v>0.879</v>
      </c>
      <c r="U28" s="3">
        <v>0.86214000000000002</v>
      </c>
      <c r="V28" s="3">
        <v>0.84614</v>
      </c>
      <c r="W28" s="3">
        <v>0.82638999999999996</v>
      </c>
      <c r="X28" s="3">
        <v>0.80510999999999999</v>
      </c>
      <c r="Y28" s="3">
        <v>0.78524000000000005</v>
      </c>
      <c r="Z28" s="3">
        <v>0.76114999999999999</v>
      </c>
      <c r="AA28" s="3">
        <v>0.73890999999999996</v>
      </c>
      <c r="AB28" s="3">
        <v>0.71226</v>
      </c>
      <c r="AC28" s="3">
        <v>0.68793000000000004</v>
      </c>
      <c r="AD28" s="3">
        <v>0.65910000000000002</v>
      </c>
      <c r="AE28" s="3">
        <v>0.62929999999999997</v>
      </c>
      <c r="AF28" s="3">
        <v>0.60257000000000005</v>
      </c>
      <c r="AG28" s="3">
        <v>0.57142000000000004</v>
      </c>
      <c r="AH28" s="3">
        <v>0.54379999999999995</v>
      </c>
      <c r="AI28" s="3">
        <v>0.51197000000000004</v>
      </c>
      <c r="AJ28" s="3">
        <v>0.48005999999999999</v>
      </c>
      <c r="AK28" s="3">
        <v>0.45223999999999998</v>
      </c>
      <c r="AL28" s="3">
        <v>0.42074</v>
      </c>
      <c r="AM28" s="3">
        <v>0.39357999999999999</v>
      </c>
      <c r="AN28" s="3">
        <v>0.36316999999999999</v>
      </c>
      <c r="AO28" s="3">
        <v>0.33723999999999998</v>
      </c>
      <c r="AP28" s="3">
        <v>0.30853999999999998</v>
      </c>
      <c r="AQ28" s="3">
        <v>0.28095999999999999</v>
      </c>
      <c r="AR28" s="3">
        <v>0.25785000000000002</v>
      </c>
      <c r="AS28" s="3">
        <v>0.23269999999999999</v>
      </c>
      <c r="AT28" s="3">
        <v>0.21185999999999999</v>
      </c>
      <c r="AU28" s="3">
        <v>0.18942999999999999</v>
      </c>
      <c r="AV28" s="3">
        <v>0.16853000000000001</v>
      </c>
      <c r="AW28" s="3">
        <v>0.15151000000000001</v>
      </c>
      <c r="AX28" s="3">
        <v>0.13350000000000001</v>
      </c>
      <c r="AY28" s="3">
        <v>0.11899999999999999</v>
      </c>
      <c r="AZ28" s="3">
        <v>0.10383000000000001</v>
      </c>
      <c r="BA28" s="3">
        <v>9.1759999999999994E-2</v>
      </c>
      <c r="BB28" s="3">
        <v>7.9269999999999993E-2</v>
      </c>
      <c r="BC28" s="3">
        <v>6.8110000000000004E-2</v>
      </c>
      <c r="BD28" s="3">
        <v>5.9380000000000002E-2</v>
      </c>
      <c r="BE28" s="3">
        <v>5.0500000000000003E-2</v>
      </c>
      <c r="BF28" s="5">
        <f>P_A_R[[#This Row],[10+]]-P_A_R[[#This Row],[11+]]</f>
        <v>3.9900000000000491E-3</v>
      </c>
      <c r="BG28" s="5">
        <f>P_A_R[[#This Row],[11+]]-P_A_R[[#This Row],[12+]]</f>
        <v>4.049999999999998E-3</v>
      </c>
      <c r="BH28" s="5">
        <f>P_A_R[[#This Row],[12+]]-P_A_R[[#This Row],[13+]]</f>
        <v>5.3599999999999204E-3</v>
      </c>
      <c r="BI28" s="5">
        <f>P_A_R[[#This Row],[13+]]-P_A_R[[#This Row],[14+]]</f>
        <v>6.1999999999999833E-3</v>
      </c>
      <c r="BJ28" s="5">
        <f>P_A_R[[#This Row],[14+]]-P_A_R[[#This Row],[15+]]</f>
        <v>6.2100000000000488E-3</v>
      </c>
      <c r="BK28" s="5">
        <f>P_A_R[[#This Row],[15+]]-P_A_R[[#This Row],[16+]]</f>
        <v>8.0500000000000016E-3</v>
      </c>
      <c r="BL28" s="5">
        <f>P_A_R[[#This Row],[16+]]-P_A_R[[#This Row],[17+]]</f>
        <v>7.9500000000000126E-3</v>
      </c>
      <c r="BM28" s="5">
        <f>P_A_R[[#This Row],[17+]]-P_A_R[[#This Row],[18+]]</f>
        <v>1.0209999999999941E-2</v>
      </c>
      <c r="BN28" s="5">
        <f>P_A_R[[#This Row],[18+]]-P_A_R[[#This Row],[19+]]</f>
        <v>9.9800000000000999E-3</v>
      </c>
      <c r="BO28" s="5">
        <f>P_A_R[[#This Row],[19+]]-P_A_R[[#This Row],[20+]]</f>
        <v>1.2659999999999894E-2</v>
      </c>
      <c r="BP28" s="5">
        <f>P_A_R[[#This Row],[20+]]-P_A_R[[#This Row],[21+]]</f>
        <v>1.4070000000000027E-2</v>
      </c>
      <c r="BQ28" s="5">
        <f>P_A_R[[#This Row],[21+]]-P_A_R[[#This Row],[22+]]</f>
        <v>1.3510000000000022E-2</v>
      </c>
      <c r="BR28" s="5">
        <f>P_A_R[[#This Row],[22+]]-P_A_R[[#This Row],[23+]]</f>
        <v>1.6859999999999986E-2</v>
      </c>
      <c r="BS28" s="5">
        <f>P_A_R[[#This Row],[23+]]-P_A_R[[#This Row],[24+]]</f>
        <v>1.6000000000000014E-2</v>
      </c>
      <c r="BT28" s="5">
        <f>P_A_R[[#This Row],[24+]]-P_A_R[[#This Row],[25+]]</f>
        <v>1.9750000000000045E-2</v>
      </c>
      <c r="BU28" s="5">
        <f>P_A_R[[#This Row],[25+]]-P_A_R[[#This Row],[26+]]</f>
        <v>2.1279999999999966E-2</v>
      </c>
      <c r="BV28" s="5">
        <f>P_A_R[[#This Row],[26+]]-P_A_R[[#This Row],[27+]]</f>
        <v>1.9869999999999943E-2</v>
      </c>
      <c r="BW28" s="5">
        <f>P_A_R[[#This Row],[27+]]-P_A_R[[#This Row],[28+]]</f>
        <v>2.4090000000000056E-2</v>
      </c>
      <c r="BX28" s="5">
        <f>P_A_R[[#This Row],[28+]]-P_A_R[[#This Row],[29+]]</f>
        <v>2.2240000000000038E-2</v>
      </c>
      <c r="BY28" s="5">
        <f>P_A_R[[#This Row],[29+]]-P_A_R[[#This Row],[30+]]</f>
        <v>2.6649999999999952E-2</v>
      </c>
      <c r="BZ28" s="5">
        <f>P_A_R[[#This Row],[30+]]-P_A_R[[#This Row],[31+]]</f>
        <v>2.4329999999999963E-2</v>
      </c>
      <c r="CA28" s="5">
        <f>P_A_R[[#This Row],[31+]]-P_A_R[[#This Row],[32+]]</f>
        <v>2.8830000000000022E-2</v>
      </c>
      <c r="CB28" s="5">
        <f>P_A_R[[#This Row],[32+]]-P_A_R[[#This Row],[33+]]</f>
        <v>2.9800000000000049E-2</v>
      </c>
      <c r="CC28" s="5">
        <f>P_A_R[[#This Row],[33+]]-P_A_R[[#This Row],[34+]]</f>
        <v>2.672999999999992E-2</v>
      </c>
      <c r="CD28" s="5">
        <f>P_A_R[[#This Row],[34+]]-P_A_R[[#This Row],[35+]]</f>
        <v>3.1150000000000011E-2</v>
      </c>
      <c r="CE28" s="5">
        <f>P_A_R[[#This Row],[35+]]-P_A_R[[#This Row],[36+]]</f>
        <v>2.7620000000000089E-2</v>
      </c>
      <c r="CF28" s="5">
        <f>P_A_R[[#This Row],[36+]]-P_A_R[[#This Row],[37+]]</f>
        <v>3.1829999999999914E-2</v>
      </c>
      <c r="CG28" s="5">
        <f>P_A_R[[#This Row],[37+]]-P_A_R[[#This Row],[38+]]</f>
        <v>3.1910000000000049E-2</v>
      </c>
      <c r="CH28" s="5">
        <f>P_A_R[[#This Row],[38+]]-P_A_R[[#This Row],[39+]]</f>
        <v>2.7820000000000011E-2</v>
      </c>
      <c r="CI28" s="5">
        <f>P_A_R[[#This Row],[39+]]-P_A_R[[#This Row],[40+]]</f>
        <v>3.1499999999999972E-2</v>
      </c>
      <c r="CJ28" s="5">
        <f>P_A_R[[#This Row],[40+]]-P_A_R[[#This Row],[41+]]</f>
        <v>2.7160000000000017E-2</v>
      </c>
      <c r="CK28" s="5">
        <f>P_A_R[[#This Row],[41+]]-P_A_R[[#This Row],[42+]]</f>
        <v>3.0409999999999993E-2</v>
      </c>
      <c r="CL28" s="5">
        <f>P_A_R[[#This Row],[42+]]-P_A_R[[#This Row],[43+]]</f>
        <v>2.5930000000000009E-2</v>
      </c>
      <c r="CM28" s="5">
        <f>P_A_R[[#This Row],[43+]]-P_A_R[[#This Row],[44+]]</f>
        <v>2.8700000000000003E-2</v>
      </c>
      <c r="CN28" s="5">
        <f>P_A_R[[#This Row],[44+]]-P_A_R[[#This Row],[45+]]</f>
        <v>2.7579999999999993E-2</v>
      </c>
      <c r="CO28" s="5">
        <f>P_A_R[[#This Row],[45+]]-P_A_R[[#This Row],[46+]]</f>
        <v>2.3109999999999964E-2</v>
      </c>
      <c r="CP28" s="5">
        <f>P_A_R[[#This Row],[46+]]-P_A_R[[#This Row],[47+]]</f>
        <v>2.5150000000000033E-2</v>
      </c>
      <c r="CQ28" s="5">
        <f>P_A_R[[#This Row],[47+]]-P_A_R[[#This Row],[48+]]</f>
        <v>2.0839999999999997E-2</v>
      </c>
      <c r="CR28" s="5">
        <f>P_A_R[[#This Row],[48+]]-P_A_R[[#This Row],[49+]]</f>
        <v>2.2430000000000005E-2</v>
      </c>
      <c r="CS28" s="5">
        <f>P_A_R[[#This Row],[49+]]-P_A_R[[#This Row],[50+]]</f>
        <v>2.0899999999999974E-2</v>
      </c>
      <c r="CT28" s="5">
        <f>P_A_R[[#This Row],[50+]]-P_A_R[[#This Row],[51+]]</f>
        <v>1.7020000000000007E-2</v>
      </c>
      <c r="CU28" s="5">
        <f>P_A_R[[#This Row],[51+]]-P_A_R[[#This Row],[52+]]</f>
        <v>1.8009999999999998E-2</v>
      </c>
      <c r="CV28" s="5">
        <f>P_A_R[[#This Row],[52+]]-P_A_R[[#This Row],[53+]]</f>
        <v>1.4500000000000013E-2</v>
      </c>
      <c r="CW28" s="5">
        <f>P_A_R[[#This Row],[53+]]-P_A_R[[#This Row],[54+]]</f>
        <v>1.5169999999999989E-2</v>
      </c>
      <c r="CX28" s="5">
        <f>P_A_R[[#This Row],[54+]]-P_A_R[[#This Row],[55+]]</f>
        <v>1.2070000000000011E-2</v>
      </c>
      <c r="CY28" s="5">
        <f>P_A_R[[#This Row],[55+]]-P_A_R[[#This Row],[56+]]</f>
        <v>1.2490000000000001E-2</v>
      </c>
      <c r="CZ28" s="5">
        <f>P_A_R[[#This Row],[56+]]-P_A_R[[#This Row],[57+]]</f>
        <v>1.1159999999999989E-2</v>
      </c>
      <c r="DA28" s="5">
        <f>P_A_R[[#This Row],[57+]]-P_A_R[[#This Row],[58+]]</f>
        <v>8.7300000000000016E-3</v>
      </c>
      <c r="DB28" s="5">
        <f>P_A_R[[#This Row],[58+]]-P_A_R[[#This Row],[59+]]</f>
        <v>8.879999999999999E-3</v>
      </c>
    </row>
    <row r="29" spans="1:106" x14ac:dyDescent="0.25">
      <c r="A29" s="10">
        <v>22400789</v>
      </c>
      <c r="B29" t="s">
        <v>235</v>
      </c>
      <c r="C29" t="s">
        <v>76</v>
      </c>
      <c r="D29" s="11">
        <v>0.79166666666666663</v>
      </c>
      <c r="E29" s="9" t="str">
        <f>HYPERLINK("https://www.nba.com/stats/player/1629656/boxscores-traditional", "Quentin Grimes")</f>
        <v>Quentin Grimes</v>
      </c>
      <c r="F29">
        <v>26.75</v>
      </c>
      <c r="G29" s="4">
        <v>9.6270000000000007</v>
      </c>
      <c r="H29" s="3">
        <v>0.95906999999999998</v>
      </c>
      <c r="I29" s="3">
        <v>0.94950000000000001</v>
      </c>
      <c r="J29" s="3">
        <v>0.93698999999999999</v>
      </c>
      <c r="K29" s="3">
        <v>0.92364000000000002</v>
      </c>
      <c r="L29" s="3">
        <v>0.90658000000000005</v>
      </c>
      <c r="M29" s="3">
        <v>0.88876999999999995</v>
      </c>
      <c r="N29" s="3">
        <v>0.86863999999999997</v>
      </c>
      <c r="O29" s="3">
        <v>0.84375</v>
      </c>
      <c r="P29" s="3">
        <v>0.81859000000000004</v>
      </c>
      <c r="Q29" s="3">
        <v>0.79103000000000001</v>
      </c>
      <c r="R29" s="3">
        <v>0.75804000000000005</v>
      </c>
      <c r="S29" s="3">
        <v>0.72575000000000001</v>
      </c>
      <c r="T29" s="3">
        <v>0.68793000000000004</v>
      </c>
      <c r="U29" s="3">
        <v>0.65173000000000003</v>
      </c>
      <c r="V29" s="3">
        <v>0.61409000000000002</v>
      </c>
      <c r="W29" s="3">
        <v>0.57142000000000004</v>
      </c>
      <c r="X29" s="3">
        <v>0.53188000000000002</v>
      </c>
      <c r="Y29" s="3">
        <v>0.48803000000000002</v>
      </c>
      <c r="Z29" s="3">
        <v>0.44828000000000001</v>
      </c>
      <c r="AA29" s="3">
        <v>0.40905000000000002</v>
      </c>
      <c r="AB29" s="3">
        <v>0.36692999999999998</v>
      </c>
      <c r="AC29" s="3">
        <v>0.32996999999999999</v>
      </c>
      <c r="AD29" s="3">
        <v>0.29115999999999997</v>
      </c>
      <c r="AE29" s="3">
        <v>0.25785000000000002</v>
      </c>
      <c r="AF29" s="3">
        <v>0.22663</v>
      </c>
      <c r="AG29" s="3">
        <v>0.19489000000000001</v>
      </c>
      <c r="AH29" s="3">
        <v>0.16853000000000001</v>
      </c>
      <c r="AI29" s="3">
        <v>0.14457</v>
      </c>
      <c r="AJ29" s="3">
        <v>0.121</v>
      </c>
      <c r="AK29" s="3">
        <v>0.10204000000000001</v>
      </c>
      <c r="AL29" s="3">
        <v>8.3790000000000003E-2</v>
      </c>
      <c r="AM29" s="3">
        <v>6.9440000000000002E-2</v>
      </c>
      <c r="AN29" s="3">
        <v>5.7049999999999997E-2</v>
      </c>
      <c r="AO29" s="3">
        <v>4.5510000000000002E-2</v>
      </c>
      <c r="AP29" s="3">
        <v>3.6729999999999999E-2</v>
      </c>
      <c r="AQ29" s="3">
        <v>2.8719999999999999E-2</v>
      </c>
      <c r="AR29" s="3">
        <v>2.2749999999999999E-2</v>
      </c>
      <c r="AS29" s="3">
        <v>1.7860000000000001E-2</v>
      </c>
      <c r="AT29" s="3">
        <v>1.355E-2</v>
      </c>
      <c r="AU29" s="3">
        <v>1.044E-2</v>
      </c>
      <c r="AV29" s="3">
        <v>7.7600000000000004E-3</v>
      </c>
      <c r="AW29" s="3">
        <v>5.8700000000000002E-3</v>
      </c>
      <c r="AX29" s="3">
        <v>4.4000000000000003E-3</v>
      </c>
      <c r="AY29" s="3">
        <v>3.1700000000000001E-3</v>
      </c>
      <c r="AZ29" s="3">
        <v>2.33E-3</v>
      </c>
      <c r="BA29" s="3">
        <v>1.6900000000000001E-3</v>
      </c>
      <c r="BB29" s="3">
        <v>1.1800000000000001E-3</v>
      </c>
      <c r="BC29" s="3">
        <v>8.4000000000000003E-4</v>
      </c>
      <c r="BD29" s="3">
        <v>5.8E-4</v>
      </c>
      <c r="BE29" s="3">
        <v>4.0000000000000002E-4</v>
      </c>
      <c r="BF29" s="5">
        <f>P_A_R[[#This Row],[10+]]-P_A_R[[#This Row],[11+]]</f>
        <v>9.5699999999999674E-3</v>
      </c>
      <c r="BG29" s="5">
        <f>P_A_R[[#This Row],[11+]]-P_A_R[[#This Row],[12+]]</f>
        <v>1.2510000000000021E-2</v>
      </c>
      <c r="BH29" s="5">
        <f>P_A_R[[#This Row],[12+]]-P_A_R[[#This Row],[13+]]</f>
        <v>1.3349999999999973E-2</v>
      </c>
      <c r="BI29" s="5">
        <f>P_A_R[[#This Row],[13+]]-P_A_R[[#This Row],[14+]]</f>
        <v>1.7059999999999964E-2</v>
      </c>
      <c r="BJ29" s="5">
        <f>P_A_R[[#This Row],[14+]]-P_A_R[[#This Row],[15+]]</f>
        <v>1.7810000000000104E-2</v>
      </c>
      <c r="BK29" s="5">
        <f>P_A_R[[#This Row],[15+]]-P_A_R[[#This Row],[16+]]</f>
        <v>2.0129999999999981E-2</v>
      </c>
      <c r="BL29" s="5">
        <f>P_A_R[[#This Row],[16+]]-P_A_R[[#This Row],[17+]]</f>
        <v>2.4889999999999968E-2</v>
      </c>
      <c r="BM29" s="5">
        <f>P_A_R[[#This Row],[17+]]-P_A_R[[#This Row],[18+]]</f>
        <v>2.515999999999996E-2</v>
      </c>
      <c r="BN29" s="5">
        <f>P_A_R[[#This Row],[18+]]-P_A_R[[#This Row],[19+]]</f>
        <v>2.7560000000000029E-2</v>
      </c>
      <c r="BO29" s="5">
        <f>P_A_R[[#This Row],[19+]]-P_A_R[[#This Row],[20+]]</f>
        <v>3.2989999999999964E-2</v>
      </c>
      <c r="BP29" s="5">
        <f>P_A_R[[#This Row],[20+]]-P_A_R[[#This Row],[21+]]</f>
        <v>3.2290000000000041E-2</v>
      </c>
      <c r="BQ29" s="5">
        <f>P_A_R[[#This Row],[21+]]-P_A_R[[#This Row],[22+]]</f>
        <v>3.7819999999999965E-2</v>
      </c>
      <c r="BR29" s="5">
        <f>P_A_R[[#This Row],[22+]]-P_A_R[[#This Row],[23+]]</f>
        <v>3.620000000000001E-2</v>
      </c>
      <c r="BS29" s="5">
        <f>P_A_R[[#This Row],[23+]]-P_A_R[[#This Row],[24+]]</f>
        <v>3.7640000000000007E-2</v>
      </c>
      <c r="BT29" s="5">
        <f>P_A_R[[#This Row],[24+]]-P_A_R[[#This Row],[25+]]</f>
        <v>4.2669999999999986E-2</v>
      </c>
      <c r="BU29" s="5">
        <f>P_A_R[[#This Row],[25+]]-P_A_R[[#This Row],[26+]]</f>
        <v>3.954000000000002E-2</v>
      </c>
      <c r="BV29" s="5">
        <f>P_A_R[[#This Row],[26+]]-P_A_R[[#This Row],[27+]]</f>
        <v>4.385E-2</v>
      </c>
      <c r="BW29" s="5">
        <f>P_A_R[[#This Row],[27+]]-P_A_R[[#This Row],[28+]]</f>
        <v>3.9750000000000008E-2</v>
      </c>
      <c r="BX29" s="5">
        <f>P_A_R[[#This Row],[28+]]-P_A_R[[#This Row],[29+]]</f>
        <v>3.9229999999999987E-2</v>
      </c>
      <c r="BY29" s="5">
        <f>P_A_R[[#This Row],[29+]]-P_A_R[[#This Row],[30+]]</f>
        <v>4.2120000000000046E-2</v>
      </c>
      <c r="BZ29" s="5">
        <f>P_A_R[[#This Row],[30+]]-P_A_R[[#This Row],[31+]]</f>
        <v>3.6959999999999993E-2</v>
      </c>
      <c r="CA29" s="5">
        <f>P_A_R[[#This Row],[31+]]-P_A_R[[#This Row],[32+]]</f>
        <v>3.8810000000000011E-2</v>
      </c>
      <c r="CB29" s="5">
        <f>P_A_R[[#This Row],[32+]]-P_A_R[[#This Row],[33+]]</f>
        <v>3.3309999999999951E-2</v>
      </c>
      <c r="CC29" s="5">
        <f>P_A_R[[#This Row],[33+]]-P_A_R[[#This Row],[34+]]</f>
        <v>3.1220000000000026E-2</v>
      </c>
      <c r="CD29" s="5">
        <f>P_A_R[[#This Row],[34+]]-P_A_R[[#This Row],[35+]]</f>
        <v>3.173999999999999E-2</v>
      </c>
      <c r="CE29" s="5">
        <f>P_A_R[[#This Row],[35+]]-P_A_R[[#This Row],[36+]]</f>
        <v>2.6359999999999995E-2</v>
      </c>
      <c r="CF29" s="5">
        <f>P_A_R[[#This Row],[36+]]-P_A_R[[#This Row],[37+]]</f>
        <v>2.3960000000000009E-2</v>
      </c>
      <c r="CG29" s="5">
        <f>P_A_R[[#This Row],[37+]]-P_A_R[[#This Row],[38+]]</f>
        <v>2.3570000000000008E-2</v>
      </c>
      <c r="CH29" s="5">
        <f>P_A_R[[#This Row],[38+]]-P_A_R[[#This Row],[39+]]</f>
        <v>1.8959999999999991E-2</v>
      </c>
      <c r="CI29" s="5">
        <f>P_A_R[[#This Row],[39+]]-P_A_R[[#This Row],[40+]]</f>
        <v>1.8250000000000002E-2</v>
      </c>
      <c r="CJ29" s="5">
        <f>P_A_R[[#This Row],[40+]]-P_A_R[[#This Row],[41+]]</f>
        <v>1.4350000000000002E-2</v>
      </c>
      <c r="CK29" s="5">
        <f>P_A_R[[#This Row],[41+]]-P_A_R[[#This Row],[42+]]</f>
        <v>1.2390000000000005E-2</v>
      </c>
      <c r="CL29" s="5">
        <f>P_A_R[[#This Row],[42+]]-P_A_R[[#This Row],[43+]]</f>
        <v>1.1539999999999995E-2</v>
      </c>
      <c r="CM29" s="5">
        <f>P_A_R[[#This Row],[43+]]-P_A_R[[#This Row],[44+]]</f>
        <v>8.7800000000000031E-3</v>
      </c>
      <c r="CN29" s="5">
        <f>P_A_R[[#This Row],[44+]]-P_A_R[[#This Row],[45+]]</f>
        <v>8.0099999999999998E-3</v>
      </c>
      <c r="CO29" s="5">
        <f>P_A_R[[#This Row],[45+]]-P_A_R[[#This Row],[46+]]</f>
        <v>5.9699999999999996E-3</v>
      </c>
      <c r="CP29" s="5">
        <f>P_A_R[[#This Row],[46+]]-P_A_R[[#This Row],[47+]]</f>
        <v>4.8899999999999985E-3</v>
      </c>
      <c r="CQ29" s="5">
        <f>P_A_R[[#This Row],[47+]]-P_A_R[[#This Row],[48+]]</f>
        <v>4.3100000000000013E-3</v>
      </c>
      <c r="CR29" s="5">
        <f>P_A_R[[#This Row],[48+]]-P_A_R[[#This Row],[49+]]</f>
        <v>3.1099999999999999E-3</v>
      </c>
      <c r="CS29" s="5">
        <f>P_A_R[[#This Row],[49+]]-P_A_R[[#This Row],[50+]]</f>
        <v>2.6799999999999992E-3</v>
      </c>
      <c r="CT29" s="5">
        <f>P_A_R[[#This Row],[50+]]-P_A_R[[#This Row],[51+]]</f>
        <v>1.8900000000000002E-3</v>
      </c>
      <c r="CU29" s="5">
        <f>P_A_R[[#This Row],[51+]]-P_A_R[[#This Row],[52+]]</f>
        <v>1.47E-3</v>
      </c>
      <c r="CV29" s="5">
        <f>P_A_R[[#This Row],[52+]]-P_A_R[[#This Row],[53+]]</f>
        <v>1.2300000000000002E-3</v>
      </c>
      <c r="CW29" s="5">
        <f>P_A_R[[#This Row],[53+]]-P_A_R[[#This Row],[54+]]</f>
        <v>8.4000000000000003E-4</v>
      </c>
      <c r="CX29" s="5">
        <f>P_A_R[[#This Row],[54+]]-P_A_R[[#This Row],[55+]]</f>
        <v>6.3999999999999994E-4</v>
      </c>
      <c r="CY29" s="5">
        <f>P_A_R[[#This Row],[55+]]-P_A_R[[#This Row],[56+]]</f>
        <v>5.1000000000000004E-4</v>
      </c>
      <c r="CZ29" s="5">
        <f>P_A_R[[#This Row],[56+]]-P_A_R[[#This Row],[57+]]</f>
        <v>3.4000000000000002E-4</v>
      </c>
      <c r="DA29" s="5">
        <f>P_A_R[[#This Row],[57+]]-P_A_R[[#This Row],[58+]]</f>
        <v>2.6000000000000003E-4</v>
      </c>
      <c r="DB29" s="5">
        <f>P_A_R[[#This Row],[58+]]-P_A_R[[#This Row],[59+]]</f>
        <v>1.7999999999999998E-4</v>
      </c>
    </row>
    <row r="30" spans="1:106" x14ac:dyDescent="0.25">
      <c r="A30" s="10">
        <v>22400789</v>
      </c>
      <c r="B30" t="s">
        <v>235</v>
      </c>
      <c r="C30" t="s">
        <v>76</v>
      </c>
      <c r="D30" s="11">
        <v>0.79166666666666663</v>
      </c>
      <c r="E30" s="9" t="str">
        <f>HYPERLINK("https://www.nba.com/stats/player/202331/boxscores-traditional", "Paul George")</f>
        <v>Paul George</v>
      </c>
      <c r="F30">
        <v>16.2</v>
      </c>
      <c r="G30" s="4">
        <v>4.2610000000000001</v>
      </c>
      <c r="H30" s="3">
        <v>0.92784999999999995</v>
      </c>
      <c r="I30" s="3">
        <v>0.88876999999999995</v>
      </c>
      <c r="J30" s="3">
        <v>0.83891000000000004</v>
      </c>
      <c r="K30" s="3">
        <v>0.77337</v>
      </c>
      <c r="L30" s="3">
        <v>0.69847000000000004</v>
      </c>
      <c r="M30" s="3">
        <v>0.61026000000000002</v>
      </c>
      <c r="N30" s="3">
        <v>0.51993999999999996</v>
      </c>
      <c r="O30" s="3">
        <v>0.42465000000000003</v>
      </c>
      <c r="P30" s="3">
        <v>0.33723999999999998</v>
      </c>
      <c r="Q30" s="3">
        <v>0.25463000000000002</v>
      </c>
      <c r="R30" s="3">
        <v>0.18673000000000001</v>
      </c>
      <c r="S30" s="3">
        <v>0.12923999999999999</v>
      </c>
      <c r="T30" s="3">
        <v>8.6910000000000001E-2</v>
      </c>
      <c r="U30" s="3">
        <v>5.4800000000000001E-2</v>
      </c>
      <c r="V30" s="3">
        <v>3.3619999999999997E-2</v>
      </c>
      <c r="W30" s="3">
        <v>1.9230000000000001E-2</v>
      </c>
      <c r="X30" s="3">
        <v>1.072E-2</v>
      </c>
      <c r="Y30" s="3">
        <v>5.7000000000000002E-3</v>
      </c>
      <c r="Z30" s="3">
        <v>2.8E-3</v>
      </c>
      <c r="AA30" s="3">
        <v>1.3500000000000001E-3</v>
      </c>
      <c r="AB30" s="3">
        <v>5.9999999999999995E-4</v>
      </c>
      <c r="AC30" s="3">
        <v>2.5999999999999998E-4</v>
      </c>
      <c r="AD30" s="3">
        <v>1E-4</v>
      </c>
      <c r="AE30" s="3">
        <v>4.0000000000000003E-5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5">
        <f>P_A_R[[#This Row],[10+]]-P_A_R[[#This Row],[11+]]</f>
        <v>3.9080000000000004E-2</v>
      </c>
      <c r="BG30" s="5">
        <f>P_A_R[[#This Row],[11+]]-P_A_R[[#This Row],[12+]]</f>
        <v>4.9859999999999904E-2</v>
      </c>
      <c r="BH30" s="5">
        <f>P_A_R[[#This Row],[12+]]-P_A_R[[#This Row],[13+]]</f>
        <v>6.5540000000000043E-2</v>
      </c>
      <c r="BI30" s="5">
        <f>P_A_R[[#This Row],[13+]]-P_A_R[[#This Row],[14+]]</f>
        <v>7.4899999999999967E-2</v>
      </c>
      <c r="BJ30" s="5">
        <f>P_A_R[[#This Row],[14+]]-P_A_R[[#This Row],[15+]]</f>
        <v>8.8210000000000011E-2</v>
      </c>
      <c r="BK30" s="5">
        <f>P_A_R[[#This Row],[15+]]-P_A_R[[#This Row],[16+]]</f>
        <v>9.0320000000000067E-2</v>
      </c>
      <c r="BL30" s="5">
        <f>P_A_R[[#This Row],[16+]]-P_A_R[[#This Row],[17+]]</f>
        <v>9.528999999999993E-2</v>
      </c>
      <c r="BM30" s="5">
        <f>P_A_R[[#This Row],[17+]]-P_A_R[[#This Row],[18+]]</f>
        <v>8.7410000000000043E-2</v>
      </c>
      <c r="BN30" s="5">
        <f>P_A_R[[#This Row],[18+]]-P_A_R[[#This Row],[19+]]</f>
        <v>8.2609999999999961E-2</v>
      </c>
      <c r="BO30" s="5">
        <f>P_A_R[[#This Row],[19+]]-P_A_R[[#This Row],[20+]]</f>
        <v>6.7900000000000016E-2</v>
      </c>
      <c r="BP30" s="5">
        <f>P_A_R[[#This Row],[20+]]-P_A_R[[#This Row],[21+]]</f>
        <v>5.7490000000000013E-2</v>
      </c>
      <c r="BQ30" s="5">
        <f>P_A_R[[#This Row],[21+]]-P_A_R[[#This Row],[22+]]</f>
        <v>4.2329999999999993E-2</v>
      </c>
      <c r="BR30" s="5">
        <f>P_A_R[[#This Row],[22+]]-P_A_R[[#This Row],[23+]]</f>
        <v>3.211E-2</v>
      </c>
      <c r="BS30" s="5">
        <f>P_A_R[[#This Row],[23+]]-P_A_R[[#This Row],[24+]]</f>
        <v>2.1180000000000004E-2</v>
      </c>
      <c r="BT30" s="5">
        <f>P_A_R[[#This Row],[24+]]-P_A_R[[#This Row],[25+]]</f>
        <v>1.4389999999999997E-2</v>
      </c>
      <c r="BU30" s="5">
        <f>P_A_R[[#This Row],[25+]]-P_A_R[[#This Row],[26+]]</f>
        <v>8.5100000000000002E-3</v>
      </c>
      <c r="BV30" s="5">
        <f>P_A_R[[#This Row],[26+]]-P_A_R[[#This Row],[27+]]</f>
        <v>5.0200000000000002E-3</v>
      </c>
      <c r="BW30" s="5">
        <f>P_A_R[[#This Row],[27+]]-P_A_R[[#This Row],[28+]]</f>
        <v>2.9000000000000002E-3</v>
      </c>
      <c r="BX30" s="5">
        <f>P_A_R[[#This Row],[28+]]-P_A_R[[#This Row],[29+]]</f>
        <v>1.4499999999999999E-3</v>
      </c>
      <c r="BY30" s="5">
        <f>P_A_R[[#This Row],[29+]]-P_A_R[[#This Row],[30+]]</f>
        <v>7.5000000000000012E-4</v>
      </c>
      <c r="BZ30" s="5">
        <f>P_A_R[[#This Row],[30+]]-P_A_R[[#This Row],[31+]]</f>
        <v>3.3999999999999997E-4</v>
      </c>
      <c r="CA30" s="5">
        <f>P_A_R[[#This Row],[31+]]-P_A_R[[#This Row],[32+]]</f>
        <v>1.5999999999999999E-4</v>
      </c>
      <c r="CB30" s="5">
        <f>P_A_R[[#This Row],[32+]]-P_A_R[[#This Row],[33+]]</f>
        <v>6.0000000000000002E-5</v>
      </c>
      <c r="CC30" s="5">
        <f>P_A_R[[#This Row],[33+]]-P_A_R[[#This Row],[34+]]</f>
        <v>4.0000000000000003E-5</v>
      </c>
      <c r="CD30" s="5">
        <f>P_A_R[[#This Row],[34+]]-P_A_R[[#This Row],[35+]]</f>
        <v>0</v>
      </c>
      <c r="CE30" s="5">
        <f>P_A_R[[#This Row],[35+]]-P_A_R[[#This Row],[36+]]</f>
        <v>0</v>
      </c>
      <c r="CF30" s="5">
        <f>P_A_R[[#This Row],[36+]]-P_A_R[[#This Row],[37+]]</f>
        <v>0</v>
      </c>
      <c r="CG30" s="5">
        <f>P_A_R[[#This Row],[37+]]-P_A_R[[#This Row],[38+]]</f>
        <v>0</v>
      </c>
      <c r="CH30" s="5">
        <f>P_A_R[[#This Row],[38+]]-P_A_R[[#This Row],[39+]]</f>
        <v>0</v>
      </c>
      <c r="CI30" s="5">
        <f>P_A_R[[#This Row],[39+]]-P_A_R[[#This Row],[40+]]</f>
        <v>0</v>
      </c>
      <c r="CJ30" s="5">
        <f>P_A_R[[#This Row],[40+]]-P_A_R[[#This Row],[41+]]</f>
        <v>0</v>
      </c>
      <c r="CK30" s="5">
        <f>P_A_R[[#This Row],[41+]]-P_A_R[[#This Row],[42+]]</f>
        <v>0</v>
      </c>
      <c r="CL30" s="5">
        <f>P_A_R[[#This Row],[42+]]-P_A_R[[#This Row],[43+]]</f>
        <v>0</v>
      </c>
      <c r="CM30" s="5">
        <f>P_A_R[[#This Row],[43+]]-P_A_R[[#This Row],[44+]]</f>
        <v>0</v>
      </c>
      <c r="CN30" s="5">
        <f>P_A_R[[#This Row],[44+]]-P_A_R[[#This Row],[45+]]</f>
        <v>0</v>
      </c>
      <c r="CO30" s="5">
        <f>P_A_R[[#This Row],[45+]]-P_A_R[[#This Row],[46+]]</f>
        <v>0</v>
      </c>
      <c r="CP30" s="5">
        <f>P_A_R[[#This Row],[46+]]-P_A_R[[#This Row],[47+]]</f>
        <v>0</v>
      </c>
      <c r="CQ30" s="5">
        <f>P_A_R[[#This Row],[47+]]-P_A_R[[#This Row],[48+]]</f>
        <v>0</v>
      </c>
      <c r="CR30" s="5">
        <f>P_A_R[[#This Row],[48+]]-P_A_R[[#This Row],[49+]]</f>
        <v>0</v>
      </c>
      <c r="CS30" s="5">
        <f>P_A_R[[#This Row],[49+]]-P_A_R[[#This Row],[50+]]</f>
        <v>0</v>
      </c>
      <c r="CT30" s="5">
        <f>P_A_R[[#This Row],[50+]]-P_A_R[[#This Row],[51+]]</f>
        <v>0</v>
      </c>
      <c r="CU30" s="5">
        <f>P_A_R[[#This Row],[51+]]-P_A_R[[#This Row],[52+]]</f>
        <v>0</v>
      </c>
      <c r="CV30" s="5">
        <f>P_A_R[[#This Row],[52+]]-P_A_R[[#This Row],[53+]]</f>
        <v>0</v>
      </c>
      <c r="CW30" s="5">
        <f>P_A_R[[#This Row],[53+]]-P_A_R[[#This Row],[54+]]</f>
        <v>0</v>
      </c>
      <c r="CX30" s="5">
        <f>P_A_R[[#This Row],[54+]]-P_A_R[[#This Row],[55+]]</f>
        <v>0</v>
      </c>
      <c r="CY30" s="5">
        <f>P_A_R[[#This Row],[55+]]-P_A_R[[#This Row],[56+]]</f>
        <v>0</v>
      </c>
      <c r="CZ30" s="5">
        <f>P_A_R[[#This Row],[56+]]-P_A_R[[#This Row],[57+]]</f>
        <v>0</v>
      </c>
      <c r="DA30" s="5">
        <f>P_A_R[[#This Row],[57+]]-P_A_R[[#This Row],[58+]]</f>
        <v>0</v>
      </c>
      <c r="DB30" s="5">
        <f>P_A_R[[#This Row],[58+]]-P_A_R[[#This Row],[59+]]</f>
        <v>0</v>
      </c>
    </row>
    <row r="31" spans="1:106" x14ac:dyDescent="0.25">
      <c r="A31" s="10">
        <v>22400789</v>
      </c>
      <c r="B31" t="s">
        <v>235</v>
      </c>
      <c r="C31" t="s">
        <v>76</v>
      </c>
      <c r="D31" s="11">
        <v>0.79166666666666663</v>
      </c>
      <c r="E31" s="9" t="str">
        <f>HYPERLINK("https://www.nba.com/stats/player/1641741/boxscores-traditional", "Ricky Council IV")</f>
        <v>Ricky Council IV</v>
      </c>
      <c r="F31">
        <v>18.2</v>
      </c>
      <c r="G31" s="4">
        <v>5.98</v>
      </c>
      <c r="H31" s="3">
        <v>0.91466000000000003</v>
      </c>
      <c r="I31" s="3">
        <v>0.88492999999999999</v>
      </c>
      <c r="J31" s="3">
        <v>0.85082999999999998</v>
      </c>
      <c r="K31" s="3">
        <v>0.80784999999999996</v>
      </c>
      <c r="L31" s="3">
        <v>0.75804000000000005</v>
      </c>
      <c r="M31" s="3">
        <v>0.70540000000000003</v>
      </c>
      <c r="N31" s="3">
        <v>0.64431000000000005</v>
      </c>
      <c r="O31" s="3">
        <v>0.57926</v>
      </c>
      <c r="P31" s="3">
        <v>0.51197000000000004</v>
      </c>
      <c r="Q31" s="3">
        <v>0.44828000000000001</v>
      </c>
      <c r="R31" s="3">
        <v>0.38208999999999999</v>
      </c>
      <c r="S31" s="3">
        <v>0.31918000000000002</v>
      </c>
      <c r="T31" s="3">
        <v>0.26108999999999999</v>
      </c>
      <c r="U31" s="3">
        <v>0.21185999999999999</v>
      </c>
      <c r="V31" s="3">
        <v>0.16602</v>
      </c>
      <c r="W31" s="3">
        <v>0.12714</v>
      </c>
      <c r="X31" s="3">
        <v>9.6799999999999997E-2</v>
      </c>
      <c r="Y31" s="3">
        <v>7.0779999999999996E-2</v>
      </c>
      <c r="Z31" s="3">
        <v>5.0500000000000003E-2</v>
      </c>
      <c r="AA31" s="3">
        <v>3.5150000000000001E-2</v>
      </c>
      <c r="AB31" s="3">
        <v>2.4420000000000001E-2</v>
      </c>
      <c r="AC31" s="3">
        <v>1.618E-2</v>
      </c>
      <c r="AD31" s="3">
        <v>1.044E-2</v>
      </c>
      <c r="AE31" s="3">
        <v>6.7600000000000004E-3</v>
      </c>
      <c r="AF31" s="3">
        <v>4.15E-3</v>
      </c>
      <c r="AG31" s="3">
        <v>2.48E-3</v>
      </c>
      <c r="AH31" s="3">
        <v>1.4400000000000001E-3</v>
      </c>
      <c r="AI31" s="3">
        <v>8.4000000000000003E-4</v>
      </c>
      <c r="AJ31" s="3">
        <v>4.6999999999999999E-4</v>
      </c>
      <c r="AK31" s="3">
        <v>2.5000000000000001E-4</v>
      </c>
      <c r="AL31" s="3">
        <v>1.2999999999999999E-4</v>
      </c>
      <c r="AM31" s="3">
        <v>6.9999999999999994E-5</v>
      </c>
      <c r="AN31" s="3">
        <v>3.0000000000000001E-5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5">
        <f>P_A_R[[#This Row],[10+]]-P_A_R[[#This Row],[11+]]</f>
        <v>2.9730000000000034E-2</v>
      </c>
      <c r="BG31" s="5">
        <f>P_A_R[[#This Row],[11+]]-P_A_R[[#This Row],[12+]]</f>
        <v>3.4100000000000019E-2</v>
      </c>
      <c r="BH31" s="5">
        <f>P_A_R[[#This Row],[12+]]-P_A_R[[#This Row],[13+]]</f>
        <v>4.2980000000000018E-2</v>
      </c>
      <c r="BI31" s="5">
        <f>P_A_R[[#This Row],[13+]]-P_A_R[[#This Row],[14+]]</f>
        <v>4.980999999999991E-2</v>
      </c>
      <c r="BJ31" s="5">
        <f>P_A_R[[#This Row],[14+]]-P_A_R[[#This Row],[15+]]</f>
        <v>5.264000000000002E-2</v>
      </c>
      <c r="BK31" s="5">
        <f>P_A_R[[#This Row],[15+]]-P_A_R[[#This Row],[16+]]</f>
        <v>6.1089999999999978E-2</v>
      </c>
      <c r="BL31" s="5">
        <f>P_A_R[[#This Row],[16+]]-P_A_R[[#This Row],[17+]]</f>
        <v>6.5050000000000052E-2</v>
      </c>
      <c r="BM31" s="5">
        <f>P_A_R[[#This Row],[17+]]-P_A_R[[#This Row],[18+]]</f>
        <v>6.7289999999999961E-2</v>
      </c>
      <c r="BN31" s="5">
        <f>P_A_R[[#This Row],[18+]]-P_A_R[[#This Row],[19+]]</f>
        <v>6.3690000000000024E-2</v>
      </c>
      <c r="BO31" s="5">
        <f>P_A_R[[#This Row],[19+]]-P_A_R[[#This Row],[20+]]</f>
        <v>6.6190000000000027E-2</v>
      </c>
      <c r="BP31" s="5">
        <f>P_A_R[[#This Row],[20+]]-P_A_R[[#This Row],[21+]]</f>
        <v>6.2909999999999966E-2</v>
      </c>
      <c r="BQ31" s="5">
        <f>P_A_R[[#This Row],[21+]]-P_A_R[[#This Row],[22+]]</f>
        <v>5.8090000000000031E-2</v>
      </c>
      <c r="BR31" s="5">
        <f>P_A_R[[#This Row],[22+]]-P_A_R[[#This Row],[23+]]</f>
        <v>4.9229999999999996E-2</v>
      </c>
      <c r="BS31" s="5">
        <f>P_A_R[[#This Row],[23+]]-P_A_R[[#This Row],[24+]]</f>
        <v>4.5839999999999992E-2</v>
      </c>
      <c r="BT31" s="5">
        <f>P_A_R[[#This Row],[24+]]-P_A_R[[#This Row],[25+]]</f>
        <v>3.8879999999999998E-2</v>
      </c>
      <c r="BU31" s="5">
        <f>P_A_R[[#This Row],[25+]]-P_A_R[[#This Row],[26+]]</f>
        <v>3.0340000000000006E-2</v>
      </c>
      <c r="BV31" s="5">
        <f>P_A_R[[#This Row],[26+]]-P_A_R[[#This Row],[27+]]</f>
        <v>2.6020000000000001E-2</v>
      </c>
      <c r="BW31" s="5">
        <f>P_A_R[[#This Row],[27+]]-P_A_R[[#This Row],[28+]]</f>
        <v>2.0279999999999992E-2</v>
      </c>
      <c r="BX31" s="5">
        <f>P_A_R[[#This Row],[28+]]-P_A_R[[#This Row],[29+]]</f>
        <v>1.5350000000000003E-2</v>
      </c>
      <c r="BY31" s="5">
        <f>P_A_R[[#This Row],[29+]]-P_A_R[[#This Row],[30+]]</f>
        <v>1.073E-2</v>
      </c>
      <c r="BZ31" s="5">
        <f>P_A_R[[#This Row],[30+]]-P_A_R[[#This Row],[31+]]</f>
        <v>8.2400000000000008E-3</v>
      </c>
      <c r="CA31" s="5">
        <f>P_A_R[[#This Row],[31+]]-P_A_R[[#This Row],[32+]]</f>
        <v>5.7400000000000003E-3</v>
      </c>
      <c r="CB31" s="5">
        <f>P_A_R[[#This Row],[32+]]-P_A_R[[#This Row],[33+]]</f>
        <v>3.6799999999999992E-3</v>
      </c>
      <c r="CC31" s="5">
        <f>P_A_R[[#This Row],[33+]]-P_A_R[[#This Row],[34+]]</f>
        <v>2.6100000000000003E-3</v>
      </c>
      <c r="CD31" s="5">
        <f>P_A_R[[#This Row],[34+]]-P_A_R[[#This Row],[35+]]</f>
        <v>1.67E-3</v>
      </c>
      <c r="CE31" s="5">
        <f>P_A_R[[#This Row],[35+]]-P_A_R[[#This Row],[36+]]</f>
        <v>1.0399999999999999E-3</v>
      </c>
      <c r="CF31" s="5">
        <f>P_A_R[[#This Row],[36+]]-P_A_R[[#This Row],[37+]]</f>
        <v>6.0000000000000006E-4</v>
      </c>
      <c r="CG31" s="5">
        <f>P_A_R[[#This Row],[37+]]-P_A_R[[#This Row],[38+]]</f>
        <v>3.7000000000000005E-4</v>
      </c>
      <c r="CH31" s="5">
        <f>P_A_R[[#This Row],[38+]]-P_A_R[[#This Row],[39+]]</f>
        <v>2.1999999999999998E-4</v>
      </c>
      <c r="CI31" s="5">
        <f>P_A_R[[#This Row],[39+]]-P_A_R[[#This Row],[40+]]</f>
        <v>1.2000000000000002E-4</v>
      </c>
      <c r="CJ31" s="5">
        <f>P_A_R[[#This Row],[40+]]-P_A_R[[#This Row],[41+]]</f>
        <v>5.9999999999999995E-5</v>
      </c>
      <c r="CK31" s="5">
        <f>P_A_R[[#This Row],[41+]]-P_A_R[[#This Row],[42+]]</f>
        <v>3.9999999999999996E-5</v>
      </c>
      <c r="CL31" s="5">
        <f>P_A_R[[#This Row],[42+]]-P_A_R[[#This Row],[43+]]</f>
        <v>3.0000000000000001E-5</v>
      </c>
      <c r="CM31" s="5">
        <f>P_A_R[[#This Row],[43+]]-P_A_R[[#This Row],[44+]]</f>
        <v>0</v>
      </c>
      <c r="CN31" s="5">
        <f>P_A_R[[#This Row],[44+]]-P_A_R[[#This Row],[45+]]</f>
        <v>0</v>
      </c>
      <c r="CO31" s="5">
        <f>P_A_R[[#This Row],[45+]]-P_A_R[[#This Row],[46+]]</f>
        <v>0</v>
      </c>
      <c r="CP31" s="5">
        <f>P_A_R[[#This Row],[46+]]-P_A_R[[#This Row],[47+]]</f>
        <v>0</v>
      </c>
      <c r="CQ31" s="5">
        <f>P_A_R[[#This Row],[47+]]-P_A_R[[#This Row],[48+]]</f>
        <v>0</v>
      </c>
      <c r="CR31" s="5">
        <f>P_A_R[[#This Row],[48+]]-P_A_R[[#This Row],[49+]]</f>
        <v>0</v>
      </c>
      <c r="CS31" s="5">
        <f>P_A_R[[#This Row],[49+]]-P_A_R[[#This Row],[50+]]</f>
        <v>0</v>
      </c>
      <c r="CT31" s="5">
        <f>P_A_R[[#This Row],[50+]]-P_A_R[[#This Row],[51+]]</f>
        <v>0</v>
      </c>
      <c r="CU31" s="5">
        <f>P_A_R[[#This Row],[51+]]-P_A_R[[#This Row],[52+]]</f>
        <v>0</v>
      </c>
      <c r="CV31" s="5">
        <f>P_A_R[[#This Row],[52+]]-P_A_R[[#This Row],[53+]]</f>
        <v>0</v>
      </c>
      <c r="CW31" s="5">
        <f>P_A_R[[#This Row],[53+]]-P_A_R[[#This Row],[54+]]</f>
        <v>0</v>
      </c>
      <c r="CX31" s="5">
        <f>P_A_R[[#This Row],[54+]]-P_A_R[[#This Row],[55+]]</f>
        <v>0</v>
      </c>
      <c r="CY31" s="5">
        <f>P_A_R[[#This Row],[55+]]-P_A_R[[#This Row],[56+]]</f>
        <v>0</v>
      </c>
      <c r="CZ31" s="5">
        <f>P_A_R[[#This Row],[56+]]-P_A_R[[#This Row],[57+]]</f>
        <v>0</v>
      </c>
      <c r="DA31" s="5">
        <f>P_A_R[[#This Row],[57+]]-P_A_R[[#This Row],[58+]]</f>
        <v>0</v>
      </c>
      <c r="DB31" s="5">
        <f>P_A_R[[#This Row],[58+]]-P_A_R[[#This Row],[59+]]</f>
        <v>0</v>
      </c>
    </row>
    <row r="32" spans="1:106" x14ac:dyDescent="0.25">
      <c r="A32" s="10">
        <v>22400789</v>
      </c>
      <c r="B32" t="s">
        <v>235</v>
      </c>
      <c r="C32" t="s">
        <v>76</v>
      </c>
      <c r="D32" s="11">
        <v>0.79166666666666663</v>
      </c>
      <c r="E32" s="9" t="str">
        <f>HYPERLINK("https://www.nba.com/stats/player/1630215/boxscores-traditional", "Jared Butler")</f>
        <v>Jared Butler</v>
      </c>
      <c r="F32">
        <v>17.329999999999998</v>
      </c>
      <c r="G32" s="4">
        <v>5.4370000000000003</v>
      </c>
      <c r="H32" s="3">
        <v>0.91149000000000002</v>
      </c>
      <c r="I32" s="3">
        <v>0.87697999999999998</v>
      </c>
      <c r="J32" s="3">
        <v>0.83645999999999998</v>
      </c>
      <c r="K32" s="3">
        <v>0.78813999999999995</v>
      </c>
      <c r="L32" s="3">
        <v>0.72907</v>
      </c>
      <c r="M32" s="3">
        <v>0.66639999999999999</v>
      </c>
      <c r="N32" s="3">
        <v>0.59482999999999997</v>
      </c>
      <c r="O32" s="3">
        <v>0.52392000000000005</v>
      </c>
      <c r="P32" s="3">
        <v>0.45223999999999998</v>
      </c>
      <c r="Q32" s="3">
        <v>0.37828000000000001</v>
      </c>
      <c r="R32" s="3">
        <v>0.31207000000000001</v>
      </c>
      <c r="S32" s="3">
        <v>0.24825</v>
      </c>
      <c r="T32" s="3">
        <v>0.19489000000000001</v>
      </c>
      <c r="U32" s="3">
        <v>0.14917</v>
      </c>
      <c r="V32" s="3">
        <v>0.10935</v>
      </c>
      <c r="W32" s="3">
        <v>7.9269999999999993E-2</v>
      </c>
      <c r="X32" s="3">
        <v>5.5919999999999997E-2</v>
      </c>
      <c r="Y32" s="3">
        <v>3.7539999999999997E-2</v>
      </c>
      <c r="Z32" s="3">
        <v>2.5000000000000001E-2</v>
      </c>
      <c r="AA32" s="3">
        <v>1.5779999999999999E-2</v>
      </c>
      <c r="AB32" s="3">
        <v>9.9000000000000008E-3</v>
      </c>
      <c r="AC32" s="3">
        <v>6.0400000000000002E-3</v>
      </c>
      <c r="AD32" s="3">
        <v>3.47E-3</v>
      </c>
      <c r="AE32" s="3">
        <v>1.99E-3</v>
      </c>
      <c r="AF32" s="3">
        <v>1.07E-3</v>
      </c>
      <c r="AG32" s="3">
        <v>5.8E-4</v>
      </c>
      <c r="AH32" s="3">
        <v>2.9999999999999997E-4</v>
      </c>
      <c r="AI32" s="3">
        <v>1.4999999999999999E-4</v>
      </c>
      <c r="AJ32" s="3">
        <v>6.9999999999999994E-5</v>
      </c>
      <c r="AK32" s="3">
        <v>3.0000000000000001E-5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5">
        <f>P_A_R[[#This Row],[10+]]-P_A_R[[#This Row],[11+]]</f>
        <v>3.4510000000000041E-2</v>
      </c>
      <c r="BG32" s="5">
        <f>P_A_R[[#This Row],[11+]]-P_A_R[[#This Row],[12+]]</f>
        <v>4.052E-2</v>
      </c>
      <c r="BH32" s="5">
        <f>P_A_R[[#This Row],[12+]]-P_A_R[[#This Row],[13+]]</f>
        <v>4.832000000000003E-2</v>
      </c>
      <c r="BI32" s="5">
        <f>P_A_R[[#This Row],[13+]]-P_A_R[[#This Row],[14+]]</f>
        <v>5.9069999999999956E-2</v>
      </c>
      <c r="BJ32" s="5">
        <f>P_A_R[[#This Row],[14+]]-P_A_R[[#This Row],[15+]]</f>
        <v>6.2670000000000003E-2</v>
      </c>
      <c r="BK32" s="5">
        <f>P_A_R[[#This Row],[15+]]-P_A_R[[#This Row],[16+]]</f>
        <v>7.1570000000000022E-2</v>
      </c>
      <c r="BL32" s="5">
        <f>P_A_R[[#This Row],[16+]]-P_A_R[[#This Row],[17+]]</f>
        <v>7.0909999999999918E-2</v>
      </c>
      <c r="BM32" s="5">
        <f>P_A_R[[#This Row],[17+]]-P_A_R[[#This Row],[18+]]</f>
        <v>7.1680000000000077E-2</v>
      </c>
      <c r="BN32" s="5">
        <f>P_A_R[[#This Row],[18+]]-P_A_R[[#This Row],[19+]]</f>
        <v>7.395999999999997E-2</v>
      </c>
      <c r="BO32" s="5">
        <f>P_A_R[[#This Row],[19+]]-P_A_R[[#This Row],[20+]]</f>
        <v>6.6209999999999991E-2</v>
      </c>
      <c r="BP32" s="5">
        <f>P_A_R[[#This Row],[20+]]-P_A_R[[#This Row],[21+]]</f>
        <v>6.3820000000000016E-2</v>
      </c>
      <c r="BQ32" s="5">
        <f>P_A_R[[#This Row],[21+]]-P_A_R[[#This Row],[22+]]</f>
        <v>5.3359999999999991E-2</v>
      </c>
      <c r="BR32" s="5">
        <f>P_A_R[[#This Row],[22+]]-P_A_R[[#This Row],[23+]]</f>
        <v>4.5720000000000011E-2</v>
      </c>
      <c r="BS32" s="5">
        <f>P_A_R[[#This Row],[23+]]-P_A_R[[#This Row],[24+]]</f>
        <v>3.9819999999999994E-2</v>
      </c>
      <c r="BT32" s="5">
        <f>P_A_R[[#This Row],[24+]]-P_A_R[[#This Row],[25+]]</f>
        <v>3.008000000000001E-2</v>
      </c>
      <c r="BU32" s="5">
        <f>P_A_R[[#This Row],[25+]]-P_A_R[[#This Row],[26+]]</f>
        <v>2.3349999999999996E-2</v>
      </c>
      <c r="BV32" s="5">
        <f>P_A_R[[#This Row],[26+]]-P_A_R[[#This Row],[27+]]</f>
        <v>1.8380000000000001E-2</v>
      </c>
      <c r="BW32" s="5">
        <f>P_A_R[[#This Row],[27+]]-P_A_R[[#This Row],[28+]]</f>
        <v>1.2539999999999996E-2</v>
      </c>
      <c r="BX32" s="5">
        <f>P_A_R[[#This Row],[28+]]-P_A_R[[#This Row],[29+]]</f>
        <v>9.2200000000000025E-3</v>
      </c>
      <c r="BY32" s="5">
        <f>P_A_R[[#This Row],[29+]]-P_A_R[[#This Row],[30+]]</f>
        <v>5.8799999999999981E-3</v>
      </c>
      <c r="BZ32" s="5">
        <f>P_A_R[[#This Row],[30+]]-P_A_R[[#This Row],[31+]]</f>
        <v>3.8600000000000006E-3</v>
      </c>
      <c r="CA32" s="5">
        <f>P_A_R[[#This Row],[31+]]-P_A_R[[#This Row],[32+]]</f>
        <v>2.5700000000000002E-3</v>
      </c>
      <c r="CB32" s="5">
        <f>P_A_R[[#This Row],[32+]]-P_A_R[[#This Row],[33+]]</f>
        <v>1.48E-3</v>
      </c>
      <c r="CC32" s="5">
        <f>P_A_R[[#This Row],[33+]]-P_A_R[[#This Row],[34+]]</f>
        <v>9.2000000000000003E-4</v>
      </c>
      <c r="CD32" s="5">
        <f>P_A_R[[#This Row],[34+]]-P_A_R[[#This Row],[35+]]</f>
        <v>4.8999999999999998E-4</v>
      </c>
      <c r="CE32" s="5">
        <f>P_A_R[[#This Row],[35+]]-P_A_R[[#This Row],[36+]]</f>
        <v>2.8000000000000003E-4</v>
      </c>
      <c r="CF32" s="5">
        <f>P_A_R[[#This Row],[36+]]-P_A_R[[#This Row],[37+]]</f>
        <v>1.4999999999999999E-4</v>
      </c>
      <c r="CG32" s="5">
        <f>P_A_R[[#This Row],[37+]]-P_A_R[[#This Row],[38+]]</f>
        <v>7.9999999999999993E-5</v>
      </c>
      <c r="CH32" s="5">
        <f>P_A_R[[#This Row],[38+]]-P_A_R[[#This Row],[39+]]</f>
        <v>3.9999999999999996E-5</v>
      </c>
      <c r="CI32" s="5">
        <f>P_A_R[[#This Row],[39+]]-P_A_R[[#This Row],[40+]]</f>
        <v>3.0000000000000001E-5</v>
      </c>
      <c r="CJ32" s="5">
        <f>P_A_R[[#This Row],[40+]]-P_A_R[[#This Row],[41+]]</f>
        <v>0</v>
      </c>
      <c r="CK32" s="5">
        <f>P_A_R[[#This Row],[41+]]-P_A_R[[#This Row],[42+]]</f>
        <v>0</v>
      </c>
      <c r="CL32" s="5">
        <f>P_A_R[[#This Row],[42+]]-P_A_R[[#This Row],[43+]]</f>
        <v>0</v>
      </c>
      <c r="CM32" s="5">
        <f>P_A_R[[#This Row],[43+]]-P_A_R[[#This Row],[44+]]</f>
        <v>0</v>
      </c>
      <c r="CN32" s="5">
        <f>P_A_R[[#This Row],[44+]]-P_A_R[[#This Row],[45+]]</f>
        <v>0</v>
      </c>
      <c r="CO32" s="5">
        <f>P_A_R[[#This Row],[45+]]-P_A_R[[#This Row],[46+]]</f>
        <v>0</v>
      </c>
      <c r="CP32" s="5">
        <f>P_A_R[[#This Row],[46+]]-P_A_R[[#This Row],[47+]]</f>
        <v>0</v>
      </c>
      <c r="CQ32" s="5">
        <f>P_A_R[[#This Row],[47+]]-P_A_R[[#This Row],[48+]]</f>
        <v>0</v>
      </c>
      <c r="CR32" s="5">
        <f>P_A_R[[#This Row],[48+]]-P_A_R[[#This Row],[49+]]</f>
        <v>0</v>
      </c>
      <c r="CS32" s="5">
        <f>P_A_R[[#This Row],[49+]]-P_A_R[[#This Row],[50+]]</f>
        <v>0</v>
      </c>
      <c r="CT32" s="5">
        <f>P_A_R[[#This Row],[50+]]-P_A_R[[#This Row],[51+]]</f>
        <v>0</v>
      </c>
      <c r="CU32" s="5">
        <f>P_A_R[[#This Row],[51+]]-P_A_R[[#This Row],[52+]]</f>
        <v>0</v>
      </c>
      <c r="CV32" s="5">
        <f>P_A_R[[#This Row],[52+]]-P_A_R[[#This Row],[53+]]</f>
        <v>0</v>
      </c>
      <c r="CW32" s="5">
        <f>P_A_R[[#This Row],[53+]]-P_A_R[[#This Row],[54+]]</f>
        <v>0</v>
      </c>
      <c r="CX32" s="5">
        <f>P_A_R[[#This Row],[54+]]-P_A_R[[#This Row],[55+]]</f>
        <v>0</v>
      </c>
      <c r="CY32" s="5">
        <f>P_A_R[[#This Row],[55+]]-P_A_R[[#This Row],[56+]]</f>
        <v>0</v>
      </c>
      <c r="CZ32" s="5">
        <f>P_A_R[[#This Row],[56+]]-P_A_R[[#This Row],[57+]]</f>
        <v>0</v>
      </c>
      <c r="DA32" s="5">
        <f>P_A_R[[#This Row],[57+]]-P_A_R[[#This Row],[58+]]</f>
        <v>0</v>
      </c>
      <c r="DB32" s="5">
        <f>P_A_R[[#This Row],[58+]]-P_A_R[[#This Row],[59+]]</f>
        <v>0</v>
      </c>
    </row>
    <row r="33" spans="1:106" x14ac:dyDescent="0.25">
      <c r="A33" s="10">
        <v>22400789</v>
      </c>
      <c r="B33" t="s">
        <v>235</v>
      </c>
      <c r="C33" t="s">
        <v>76</v>
      </c>
      <c r="D33" s="11">
        <v>0.79166666666666663</v>
      </c>
      <c r="E33" s="9" t="str">
        <f>HYPERLINK("https://www.nba.com/stats/player/1627824/boxscores-traditional", "Guerschon Yabusele")</f>
        <v>Guerschon Yabusele</v>
      </c>
      <c r="F33">
        <v>19.2</v>
      </c>
      <c r="G33" s="4">
        <v>7.4669999999999996</v>
      </c>
      <c r="H33" s="3">
        <v>0.89065000000000005</v>
      </c>
      <c r="I33" s="3">
        <v>0.86433000000000004</v>
      </c>
      <c r="J33" s="3">
        <v>0.83147000000000004</v>
      </c>
      <c r="K33" s="3">
        <v>0.79673000000000005</v>
      </c>
      <c r="L33" s="3">
        <v>0.75804000000000005</v>
      </c>
      <c r="M33" s="3">
        <v>0.71226</v>
      </c>
      <c r="N33" s="3">
        <v>0.66639999999999999</v>
      </c>
      <c r="O33" s="3">
        <v>0.61409000000000002</v>
      </c>
      <c r="P33" s="3">
        <v>0.56355999999999995</v>
      </c>
      <c r="Q33" s="3">
        <v>0.51197000000000004</v>
      </c>
      <c r="R33" s="3">
        <v>0.45619999999999999</v>
      </c>
      <c r="S33" s="3">
        <v>0.40516999999999997</v>
      </c>
      <c r="T33" s="3">
        <v>0.35569000000000001</v>
      </c>
      <c r="U33" s="3">
        <v>0.30503000000000002</v>
      </c>
      <c r="V33" s="3">
        <v>0.26108999999999999</v>
      </c>
      <c r="W33" s="3">
        <v>0.2177</v>
      </c>
      <c r="X33" s="3">
        <v>0.18140999999999999</v>
      </c>
      <c r="Y33" s="3">
        <v>0.14917</v>
      </c>
      <c r="Z33" s="3">
        <v>0.11899999999999999</v>
      </c>
      <c r="AA33" s="3">
        <v>9.5100000000000004E-2</v>
      </c>
      <c r="AB33" s="3">
        <v>7.3529999999999998E-2</v>
      </c>
      <c r="AC33" s="3">
        <v>5.7049999999999997E-2</v>
      </c>
      <c r="AD33" s="3">
        <v>4.3630000000000002E-2</v>
      </c>
      <c r="AE33" s="3">
        <v>3.2160000000000001E-2</v>
      </c>
      <c r="AF33" s="3">
        <v>2.385E-2</v>
      </c>
      <c r="AG33" s="3">
        <v>1.7000000000000001E-2</v>
      </c>
      <c r="AH33" s="3">
        <v>1.222E-2</v>
      </c>
      <c r="AI33" s="3">
        <v>8.6599999999999993E-3</v>
      </c>
      <c r="AJ33" s="3">
        <v>5.8700000000000002E-3</v>
      </c>
      <c r="AK33" s="3">
        <v>4.0200000000000001E-3</v>
      </c>
      <c r="AL33" s="3">
        <v>2.64E-3</v>
      </c>
      <c r="AM33" s="3">
        <v>1.75E-3</v>
      </c>
      <c r="AN33" s="3">
        <v>1.14E-3</v>
      </c>
      <c r="AO33" s="3">
        <v>7.1000000000000002E-4</v>
      </c>
      <c r="AP33" s="3">
        <v>4.4999999999999999E-4</v>
      </c>
      <c r="AQ33" s="3">
        <v>2.7E-4</v>
      </c>
      <c r="AR33" s="3">
        <v>1.7000000000000001E-4</v>
      </c>
      <c r="AS33" s="3">
        <v>1E-4</v>
      </c>
      <c r="AT33" s="3">
        <v>6.0000000000000002E-5</v>
      </c>
      <c r="AU33" s="3">
        <v>3.0000000000000001E-5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2.632000000000001E-2</v>
      </c>
      <c r="BG33" s="5">
        <f>P_A_R[[#This Row],[11+]]-P_A_R[[#This Row],[12+]]</f>
        <v>3.286E-2</v>
      </c>
      <c r="BH33" s="5">
        <f>P_A_R[[#This Row],[12+]]-P_A_R[[#This Row],[13+]]</f>
        <v>3.4739999999999993E-2</v>
      </c>
      <c r="BI33" s="5">
        <f>P_A_R[[#This Row],[13+]]-P_A_R[[#This Row],[14+]]</f>
        <v>3.8690000000000002E-2</v>
      </c>
      <c r="BJ33" s="5">
        <f>P_A_R[[#This Row],[14+]]-P_A_R[[#This Row],[15+]]</f>
        <v>4.5780000000000043E-2</v>
      </c>
      <c r="BK33" s="5">
        <f>P_A_R[[#This Row],[15+]]-P_A_R[[#This Row],[16+]]</f>
        <v>4.5860000000000012E-2</v>
      </c>
      <c r="BL33" s="5">
        <f>P_A_R[[#This Row],[16+]]-P_A_R[[#This Row],[17+]]</f>
        <v>5.2309999999999968E-2</v>
      </c>
      <c r="BM33" s="5">
        <f>P_A_R[[#This Row],[17+]]-P_A_R[[#This Row],[18+]]</f>
        <v>5.0530000000000075E-2</v>
      </c>
      <c r="BN33" s="5">
        <f>P_A_R[[#This Row],[18+]]-P_A_R[[#This Row],[19+]]</f>
        <v>5.1589999999999914E-2</v>
      </c>
      <c r="BO33" s="5">
        <f>P_A_R[[#This Row],[19+]]-P_A_R[[#This Row],[20+]]</f>
        <v>5.5770000000000042E-2</v>
      </c>
      <c r="BP33" s="5">
        <f>P_A_R[[#This Row],[20+]]-P_A_R[[#This Row],[21+]]</f>
        <v>5.103000000000002E-2</v>
      </c>
      <c r="BQ33" s="5">
        <f>P_A_R[[#This Row],[21+]]-P_A_R[[#This Row],[22+]]</f>
        <v>4.9479999999999968E-2</v>
      </c>
      <c r="BR33" s="5">
        <f>P_A_R[[#This Row],[22+]]-P_A_R[[#This Row],[23+]]</f>
        <v>5.0659999999999983E-2</v>
      </c>
      <c r="BS33" s="5">
        <f>P_A_R[[#This Row],[23+]]-P_A_R[[#This Row],[24+]]</f>
        <v>4.3940000000000035E-2</v>
      </c>
      <c r="BT33" s="5">
        <f>P_A_R[[#This Row],[24+]]-P_A_R[[#This Row],[25+]]</f>
        <v>4.3389999999999984E-2</v>
      </c>
      <c r="BU33" s="5">
        <f>P_A_R[[#This Row],[25+]]-P_A_R[[#This Row],[26+]]</f>
        <v>3.6290000000000017E-2</v>
      </c>
      <c r="BV33" s="5">
        <f>P_A_R[[#This Row],[26+]]-P_A_R[[#This Row],[27+]]</f>
        <v>3.2239999999999991E-2</v>
      </c>
      <c r="BW33" s="5">
        <f>P_A_R[[#This Row],[27+]]-P_A_R[[#This Row],[28+]]</f>
        <v>3.0170000000000002E-2</v>
      </c>
      <c r="BX33" s="5">
        <f>P_A_R[[#This Row],[28+]]-P_A_R[[#This Row],[29+]]</f>
        <v>2.3899999999999991E-2</v>
      </c>
      <c r="BY33" s="5">
        <f>P_A_R[[#This Row],[29+]]-P_A_R[[#This Row],[30+]]</f>
        <v>2.1570000000000006E-2</v>
      </c>
      <c r="BZ33" s="5">
        <f>P_A_R[[#This Row],[30+]]-P_A_R[[#This Row],[31+]]</f>
        <v>1.6480000000000002E-2</v>
      </c>
      <c r="CA33" s="5">
        <f>P_A_R[[#This Row],[31+]]-P_A_R[[#This Row],[32+]]</f>
        <v>1.3419999999999994E-2</v>
      </c>
      <c r="CB33" s="5">
        <f>P_A_R[[#This Row],[32+]]-P_A_R[[#This Row],[33+]]</f>
        <v>1.1470000000000001E-2</v>
      </c>
      <c r="CC33" s="5">
        <f>P_A_R[[#This Row],[33+]]-P_A_R[[#This Row],[34+]]</f>
        <v>8.3100000000000014E-3</v>
      </c>
      <c r="CD33" s="5">
        <f>P_A_R[[#This Row],[34+]]-P_A_R[[#This Row],[35+]]</f>
        <v>6.8499999999999985E-3</v>
      </c>
      <c r="CE33" s="5">
        <f>P_A_R[[#This Row],[35+]]-P_A_R[[#This Row],[36+]]</f>
        <v>4.7800000000000013E-3</v>
      </c>
      <c r="CF33" s="5">
        <f>P_A_R[[#This Row],[36+]]-P_A_R[[#This Row],[37+]]</f>
        <v>3.5600000000000007E-3</v>
      </c>
      <c r="CG33" s="5">
        <f>P_A_R[[#This Row],[37+]]-P_A_R[[#This Row],[38+]]</f>
        <v>2.7899999999999991E-3</v>
      </c>
      <c r="CH33" s="5">
        <f>P_A_R[[#This Row],[38+]]-P_A_R[[#This Row],[39+]]</f>
        <v>1.8500000000000001E-3</v>
      </c>
      <c r="CI33" s="5">
        <f>P_A_R[[#This Row],[39+]]-P_A_R[[#This Row],[40+]]</f>
        <v>1.3800000000000002E-3</v>
      </c>
      <c r="CJ33" s="5">
        <f>P_A_R[[#This Row],[40+]]-P_A_R[[#This Row],[41+]]</f>
        <v>8.8999999999999995E-4</v>
      </c>
      <c r="CK33" s="5">
        <f>P_A_R[[#This Row],[41+]]-P_A_R[[#This Row],[42+]]</f>
        <v>6.1000000000000008E-4</v>
      </c>
      <c r="CL33" s="5">
        <f>P_A_R[[#This Row],[42+]]-P_A_R[[#This Row],[43+]]</f>
        <v>4.2999999999999994E-4</v>
      </c>
      <c r="CM33" s="5">
        <f>P_A_R[[#This Row],[43+]]-P_A_R[[#This Row],[44+]]</f>
        <v>2.6000000000000003E-4</v>
      </c>
      <c r="CN33" s="5">
        <f>P_A_R[[#This Row],[44+]]-P_A_R[[#This Row],[45+]]</f>
        <v>1.7999999999999998E-4</v>
      </c>
      <c r="CO33" s="5">
        <f>P_A_R[[#This Row],[45+]]-P_A_R[[#This Row],[46+]]</f>
        <v>9.9999999999999991E-5</v>
      </c>
      <c r="CP33" s="5">
        <f>P_A_R[[#This Row],[46+]]-P_A_R[[#This Row],[47+]]</f>
        <v>7.0000000000000007E-5</v>
      </c>
      <c r="CQ33" s="5">
        <f>P_A_R[[#This Row],[47+]]-P_A_R[[#This Row],[48+]]</f>
        <v>4.0000000000000003E-5</v>
      </c>
      <c r="CR33" s="5">
        <f>P_A_R[[#This Row],[48+]]-P_A_R[[#This Row],[49+]]</f>
        <v>3.0000000000000001E-5</v>
      </c>
      <c r="CS33" s="5">
        <f>P_A_R[[#This Row],[49+]]-P_A_R[[#This Row],[50+]]</f>
        <v>3.0000000000000001E-5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x14ac:dyDescent="0.25">
      <c r="A34" s="10">
        <v>22400789</v>
      </c>
      <c r="B34" t="s">
        <v>235</v>
      </c>
      <c r="C34" t="s">
        <v>76</v>
      </c>
      <c r="D34" s="11">
        <v>0.79166666666666663</v>
      </c>
      <c r="E34" s="9" t="str">
        <f>HYPERLINK("https://www.nba.com/stats/player/1642348/boxscores-traditional", "Justin Edwards")</f>
        <v>Justin Edwards</v>
      </c>
      <c r="F34">
        <v>14.2</v>
      </c>
      <c r="G34" s="4">
        <v>4.1180000000000003</v>
      </c>
      <c r="H34" s="3">
        <v>0.84614</v>
      </c>
      <c r="I34" s="3">
        <v>0.7823</v>
      </c>
      <c r="J34" s="3">
        <v>0.70194000000000001</v>
      </c>
      <c r="K34" s="3">
        <v>0.61409000000000002</v>
      </c>
      <c r="L34" s="3">
        <v>0.51993999999999996</v>
      </c>
      <c r="M34" s="3">
        <v>0.42465000000000003</v>
      </c>
      <c r="N34" s="3">
        <v>0.32996999999999999</v>
      </c>
      <c r="O34" s="3">
        <v>0.24825</v>
      </c>
      <c r="P34" s="3">
        <v>0.17879</v>
      </c>
      <c r="Q34" s="3">
        <v>0.121</v>
      </c>
      <c r="R34" s="3">
        <v>7.9269999999999993E-2</v>
      </c>
      <c r="S34" s="3">
        <v>4.947E-2</v>
      </c>
      <c r="T34" s="3">
        <v>2.938E-2</v>
      </c>
      <c r="U34" s="3">
        <v>1.618E-2</v>
      </c>
      <c r="V34" s="3">
        <v>8.6599999999999993E-3</v>
      </c>
      <c r="W34" s="3">
        <v>4.4000000000000003E-3</v>
      </c>
      <c r="X34" s="3">
        <v>2.0500000000000002E-3</v>
      </c>
      <c r="Y34" s="3">
        <v>9.3999999999999997E-4</v>
      </c>
      <c r="Z34" s="3">
        <v>4.0000000000000002E-4</v>
      </c>
      <c r="AA34" s="3">
        <v>1.7000000000000001E-4</v>
      </c>
      <c r="AB34" s="3">
        <v>6.0000000000000002E-5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6.3840000000000008E-2</v>
      </c>
      <c r="BG34" s="5">
        <f>P_A_R[[#This Row],[11+]]-P_A_R[[#This Row],[12+]]</f>
        <v>8.0359999999999987E-2</v>
      </c>
      <c r="BH34" s="5">
        <f>P_A_R[[#This Row],[12+]]-P_A_R[[#This Row],[13+]]</f>
        <v>8.7849999999999984E-2</v>
      </c>
      <c r="BI34" s="5">
        <f>P_A_R[[#This Row],[13+]]-P_A_R[[#This Row],[14+]]</f>
        <v>9.4150000000000067E-2</v>
      </c>
      <c r="BJ34" s="5">
        <f>P_A_R[[#This Row],[14+]]-P_A_R[[#This Row],[15+]]</f>
        <v>9.528999999999993E-2</v>
      </c>
      <c r="BK34" s="5">
        <f>P_A_R[[#This Row],[15+]]-P_A_R[[#This Row],[16+]]</f>
        <v>9.4680000000000042E-2</v>
      </c>
      <c r="BL34" s="5">
        <f>P_A_R[[#This Row],[16+]]-P_A_R[[#This Row],[17+]]</f>
        <v>8.1719999999999987E-2</v>
      </c>
      <c r="BM34" s="5">
        <f>P_A_R[[#This Row],[17+]]-P_A_R[[#This Row],[18+]]</f>
        <v>6.9459999999999994E-2</v>
      </c>
      <c r="BN34" s="5">
        <f>P_A_R[[#This Row],[18+]]-P_A_R[[#This Row],[19+]]</f>
        <v>5.7790000000000008E-2</v>
      </c>
      <c r="BO34" s="5">
        <f>P_A_R[[#This Row],[19+]]-P_A_R[[#This Row],[20+]]</f>
        <v>4.1730000000000003E-2</v>
      </c>
      <c r="BP34" s="5">
        <f>P_A_R[[#This Row],[20+]]-P_A_R[[#This Row],[21+]]</f>
        <v>2.9799999999999993E-2</v>
      </c>
      <c r="BQ34" s="5">
        <f>P_A_R[[#This Row],[21+]]-P_A_R[[#This Row],[22+]]</f>
        <v>2.009E-2</v>
      </c>
      <c r="BR34" s="5">
        <f>P_A_R[[#This Row],[22+]]-P_A_R[[#This Row],[23+]]</f>
        <v>1.32E-2</v>
      </c>
      <c r="BS34" s="5">
        <f>P_A_R[[#This Row],[23+]]-P_A_R[[#This Row],[24+]]</f>
        <v>7.5200000000000006E-3</v>
      </c>
      <c r="BT34" s="5">
        <f>P_A_R[[#This Row],[24+]]-P_A_R[[#This Row],[25+]]</f>
        <v>4.259999999999999E-3</v>
      </c>
      <c r="BU34" s="5">
        <f>P_A_R[[#This Row],[25+]]-P_A_R[[#This Row],[26+]]</f>
        <v>2.3500000000000001E-3</v>
      </c>
      <c r="BV34" s="5">
        <f>P_A_R[[#This Row],[26+]]-P_A_R[[#This Row],[27+]]</f>
        <v>1.1100000000000003E-3</v>
      </c>
      <c r="BW34" s="5">
        <f>P_A_R[[#This Row],[27+]]-P_A_R[[#This Row],[28+]]</f>
        <v>5.399999999999999E-4</v>
      </c>
      <c r="BX34" s="5">
        <f>P_A_R[[#This Row],[28+]]-P_A_R[[#This Row],[29+]]</f>
        <v>2.3000000000000001E-4</v>
      </c>
      <c r="BY34" s="5">
        <f>P_A_R[[#This Row],[29+]]-P_A_R[[#This Row],[30+]]</f>
        <v>1.1000000000000002E-4</v>
      </c>
      <c r="BZ34" s="5">
        <f>P_A_R[[#This Row],[30+]]-P_A_R[[#This Row],[31+]]</f>
        <v>6.0000000000000002E-5</v>
      </c>
      <c r="CA34" s="5">
        <f>P_A_R[[#This Row],[31+]]-P_A_R[[#This Row],[32+]]</f>
        <v>0</v>
      </c>
      <c r="CB34" s="5">
        <f>P_A_R[[#This Row],[32+]]-P_A_R[[#This Row],[33+]]</f>
        <v>0</v>
      </c>
      <c r="CC34" s="5">
        <f>P_A_R[[#This Row],[33+]]-P_A_R[[#This Row],[34+]]</f>
        <v>0</v>
      </c>
      <c r="CD34" s="5">
        <f>P_A_R[[#This Row],[34+]]-P_A_R[[#This Row],[35+]]</f>
        <v>0</v>
      </c>
      <c r="CE34" s="5">
        <f>P_A_R[[#This Row],[35+]]-P_A_R[[#This Row],[36+]]</f>
        <v>0</v>
      </c>
      <c r="CF34" s="5">
        <f>P_A_R[[#This Row],[36+]]-P_A_R[[#This Row],[37+]]</f>
        <v>0</v>
      </c>
      <c r="CG34" s="5">
        <f>P_A_R[[#This Row],[37+]]-P_A_R[[#This Row],[38+]]</f>
        <v>0</v>
      </c>
      <c r="CH34" s="5">
        <f>P_A_R[[#This Row],[38+]]-P_A_R[[#This Row],[39+]]</f>
        <v>0</v>
      </c>
      <c r="CI34" s="5">
        <f>P_A_R[[#This Row],[39+]]-P_A_R[[#This Row],[40+]]</f>
        <v>0</v>
      </c>
      <c r="CJ34" s="5">
        <f>P_A_R[[#This Row],[40+]]-P_A_R[[#This Row],[41+]]</f>
        <v>0</v>
      </c>
      <c r="CK34" s="5">
        <f>P_A_R[[#This Row],[41+]]-P_A_R[[#This Row],[42+]]</f>
        <v>0</v>
      </c>
      <c r="CL34" s="5">
        <f>P_A_R[[#This Row],[42+]]-P_A_R[[#This Row],[43+]]</f>
        <v>0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x14ac:dyDescent="0.25">
      <c r="A35" s="10">
        <v>22400789</v>
      </c>
      <c r="B35" t="s">
        <v>235</v>
      </c>
      <c r="C35" t="s">
        <v>76</v>
      </c>
      <c r="D35" s="11">
        <v>0.79166666666666663</v>
      </c>
      <c r="E35" s="9" t="str">
        <f>HYPERLINK("https://www.nba.com/stats/player/1642272/boxscores-traditional", "Jared McCain")</f>
        <v>Jared McCain</v>
      </c>
      <c r="F35">
        <v>17.8</v>
      </c>
      <c r="G35" s="4">
        <v>8.9310000000000009</v>
      </c>
      <c r="H35" s="3">
        <v>0.80784999999999996</v>
      </c>
      <c r="I35" s="3">
        <v>0.77637</v>
      </c>
      <c r="J35" s="3">
        <v>0.74214999999999998</v>
      </c>
      <c r="K35" s="3">
        <v>0.70540000000000003</v>
      </c>
      <c r="L35" s="3">
        <v>0.66639999999999999</v>
      </c>
      <c r="M35" s="3">
        <v>0.62172000000000005</v>
      </c>
      <c r="N35" s="3">
        <v>0.57926</v>
      </c>
      <c r="O35" s="3">
        <v>0.53586</v>
      </c>
      <c r="P35" s="3">
        <v>0.49202000000000001</v>
      </c>
      <c r="Q35" s="3">
        <v>0.44828000000000001</v>
      </c>
      <c r="R35" s="3">
        <v>0.40128999999999998</v>
      </c>
      <c r="S35" s="3">
        <v>0.35942000000000002</v>
      </c>
      <c r="T35" s="3">
        <v>0.31918000000000002</v>
      </c>
      <c r="U35" s="3">
        <v>0.28095999999999999</v>
      </c>
      <c r="V35" s="3">
        <v>0.24510000000000001</v>
      </c>
      <c r="W35" s="3">
        <v>0.20896999999999999</v>
      </c>
      <c r="X35" s="3">
        <v>0.17879</v>
      </c>
      <c r="Y35" s="3">
        <v>0.15151000000000001</v>
      </c>
      <c r="Z35" s="3">
        <v>0.12714</v>
      </c>
      <c r="AA35" s="3">
        <v>0.10564999999999999</v>
      </c>
      <c r="AB35" s="3">
        <v>8.5339999999999999E-2</v>
      </c>
      <c r="AC35" s="3">
        <v>6.9440000000000002E-2</v>
      </c>
      <c r="AD35" s="3">
        <v>5.5919999999999997E-2</v>
      </c>
      <c r="AE35" s="3">
        <v>4.4569999999999999E-2</v>
      </c>
      <c r="AF35" s="3">
        <v>3.5150000000000001E-2</v>
      </c>
      <c r="AG35" s="3">
        <v>2.6800000000000001E-2</v>
      </c>
      <c r="AH35" s="3">
        <v>2.068E-2</v>
      </c>
      <c r="AI35" s="3">
        <v>1.5779999999999999E-2</v>
      </c>
      <c r="AJ35" s="3">
        <v>1.191E-2</v>
      </c>
      <c r="AK35" s="3">
        <v>8.8900000000000003E-3</v>
      </c>
      <c r="AL35" s="3">
        <v>6.3899999999999998E-3</v>
      </c>
      <c r="AM35" s="3">
        <v>4.6600000000000001E-3</v>
      </c>
      <c r="AN35" s="3">
        <v>3.3600000000000001E-3</v>
      </c>
      <c r="AO35" s="3">
        <v>2.3999999999999998E-3</v>
      </c>
      <c r="AP35" s="3">
        <v>1.6900000000000001E-3</v>
      </c>
      <c r="AQ35" s="3">
        <v>1.14E-3</v>
      </c>
      <c r="AR35" s="3">
        <v>7.9000000000000001E-4</v>
      </c>
      <c r="AS35" s="3">
        <v>5.4000000000000001E-4</v>
      </c>
      <c r="AT35" s="3">
        <v>3.6000000000000002E-4</v>
      </c>
      <c r="AU35" s="3">
        <v>2.4000000000000001E-4</v>
      </c>
      <c r="AV35" s="3">
        <v>1.4999999999999999E-4</v>
      </c>
      <c r="AW35" s="3">
        <v>1E-4</v>
      </c>
      <c r="AX35" s="3">
        <v>6.0000000000000002E-5</v>
      </c>
      <c r="AY35" s="3">
        <v>4.0000000000000003E-5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3.1479999999999952E-2</v>
      </c>
      <c r="BG35" s="5">
        <f>P_A_R[[#This Row],[11+]]-P_A_R[[#This Row],[12+]]</f>
        <v>3.4220000000000028E-2</v>
      </c>
      <c r="BH35" s="5">
        <f>P_A_R[[#This Row],[12+]]-P_A_R[[#This Row],[13+]]</f>
        <v>3.6749999999999949E-2</v>
      </c>
      <c r="BI35" s="5">
        <f>P_A_R[[#This Row],[13+]]-P_A_R[[#This Row],[14+]]</f>
        <v>3.9000000000000035E-2</v>
      </c>
      <c r="BJ35" s="5">
        <f>P_A_R[[#This Row],[14+]]-P_A_R[[#This Row],[15+]]</f>
        <v>4.4679999999999942E-2</v>
      </c>
      <c r="BK35" s="5">
        <f>P_A_R[[#This Row],[15+]]-P_A_R[[#This Row],[16+]]</f>
        <v>4.2460000000000053E-2</v>
      </c>
      <c r="BL35" s="5">
        <f>P_A_R[[#This Row],[16+]]-P_A_R[[#This Row],[17+]]</f>
        <v>4.3399999999999994E-2</v>
      </c>
      <c r="BM35" s="5">
        <f>P_A_R[[#This Row],[17+]]-P_A_R[[#This Row],[18+]]</f>
        <v>4.383999999999999E-2</v>
      </c>
      <c r="BN35" s="5">
        <f>P_A_R[[#This Row],[18+]]-P_A_R[[#This Row],[19+]]</f>
        <v>4.3740000000000001E-2</v>
      </c>
      <c r="BO35" s="5">
        <f>P_A_R[[#This Row],[19+]]-P_A_R[[#This Row],[20+]]</f>
        <v>4.6990000000000032E-2</v>
      </c>
      <c r="BP35" s="5">
        <f>P_A_R[[#This Row],[20+]]-P_A_R[[#This Row],[21+]]</f>
        <v>4.1869999999999963E-2</v>
      </c>
      <c r="BQ35" s="5">
        <f>P_A_R[[#This Row],[21+]]-P_A_R[[#This Row],[22+]]</f>
        <v>4.0239999999999998E-2</v>
      </c>
      <c r="BR35" s="5">
        <f>P_A_R[[#This Row],[22+]]-P_A_R[[#This Row],[23+]]</f>
        <v>3.8220000000000032E-2</v>
      </c>
      <c r="BS35" s="5">
        <f>P_A_R[[#This Row],[23+]]-P_A_R[[#This Row],[24+]]</f>
        <v>3.5859999999999975E-2</v>
      </c>
      <c r="BT35" s="5">
        <f>P_A_R[[#This Row],[24+]]-P_A_R[[#This Row],[25+]]</f>
        <v>3.6130000000000023E-2</v>
      </c>
      <c r="BU35" s="5">
        <f>P_A_R[[#This Row],[25+]]-P_A_R[[#This Row],[26+]]</f>
        <v>3.0179999999999985E-2</v>
      </c>
      <c r="BV35" s="5">
        <f>P_A_R[[#This Row],[26+]]-P_A_R[[#This Row],[27+]]</f>
        <v>2.7279999999999999E-2</v>
      </c>
      <c r="BW35" s="5">
        <f>P_A_R[[#This Row],[27+]]-P_A_R[[#This Row],[28+]]</f>
        <v>2.4370000000000003E-2</v>
      </c>
      <c r="BX35" s="5">
        <f>P_A_R[[#This Row],[28+]]-P_A_R[[#This Row],[29+]]</f>
        <v>2.1490000000000009E-2</v>
      </c>
      <c r="BY35" s="5">
        <f>P_A_R[[#This Row],[29+]]-P_A_R[[#This Row],[30+]]</f>
        <v>2.0309999999999995E-2</v>
      </c>
      <c r="BZ35" s="5">
        <f>P_A_R[[#This Row],[30+]]-P_A_R[[#This Row],[31+]]</f>
        <v>1.5899999999999997E-2</v>
      </c>
      <c r="CA35" s="5">
        <f>P_A_R[[#This Row],[31+]]-P_A_R[[#This Row],[32+]]</f>
        <v>1.3520000000000004E-2</v>
      </c>
      <c r="CB35" s="5">
        <f>P_A_R[[#This Row],[32+]]-P_A_R[[#This Row],[33+]]</f>
        <v>1.1349999999999999E-2</v>
      </c>
      <c r="CC35" s="5">
        <f>P_A_R[[#This Row],[33+]]-P_A_R[[#This Row],[34+]]</f>
        <v>9.4199999999999978E-3</v>
      </c>
      <c r="CD35" s="5">
        <f>P_A_R[[#This Row],[34+]]-P_A_R[[#This Row],[35+]]</f>
        <v>8.3499999999999998E-3</v>
      </c>
      <c r="CE35" s="5">
        <f>P_A_R[[#This Row],[35+]]-P_A_R[[#This Row],[36+]]</f>
        <v>6.1200000000000004E-3</v>
      </c>
      <c r="CF35" s="5">
        <f>P_A_R[[#This Row],[36+]]-P_A_R[[#This Row],[37+]]</f>
        <v>4.9000000000000016E-3</v>
      </c>
      <c r="CG35" s="5">
        <f>P_A_R[[#This Row],[37+]]-P_A_R[[#This Row],[38+]]</f>
        <v>3.8699999999999984E-3</v>
      </c>
      <c r="CH35" s="5">
        <f>P_A_R[[#This Row],[38+]]-P_A_R[[#This Row],[39+]]</f>
        <v>3.0200000000000001E-3</v>
      </c>
      <c r="CI35" s="5">
        <f>P_A_R[[#This Row],[39+]]-P_A_R[[#This Row],[40+]]</f>
        <v>2.5000000000000005E-3</v>
      </c>
      <c r="CJ35" s="5">
        <f>P_A_R[[#This Row],[40+]]-P_A_R[[#This Row],[41+]]</f>
        <v>1.7299999999999998E-3</v>
      </c>
      <c r="CK35" s="5">
        <f>P_A_R[[#This Row],[41+]]-P_A_R[[#This Row],[42+]]</f>
        <v>1.2999999999999999E-3</v>
      </c>
      <c r="CL35" s="5">
        <f>P_A_R[[#This Row],[42+]]-P_A_R[[#This Row],[43+]]</f>
        <v>9.6000000000000035E-4</v>
      </c>
      <c r="CM35" s="5">
        <f>P_A_R[[#This Row],[43+]]-P_A_R[[#This Row],[44+]]</f>
        <v>7.0999999999999969E-4</v>
      </c>
      <c r="CN35" s="5">
        <f>P_A_R[[#This Row],[44+]]-P_A_R[[#This Row],[45+]]</f>
        <v>5.5000000000000014E-4</v>
      </c>
      <c r="CO35" s="5">
        <f>P_A_R[[#This Row],[45+]]-P_A_R[[#This Row],[46+]]</f>
        <v>3.4999999999999994E-4</v>
      </c>
      <c r="CP35" s="5">
        <f>P_A_R[[#This Row],[46+]]-P_A_R[[#This Row],[47+]]</f>
        <v>2.5000000000000001E-4</v>
      </c>
      <c r="CQ35" s="5">
        <f>P_A_R[[#This Row],[47+]]-P_A_R[[#This Row],[48+]]</f>
        <v>1.7999999999999998E-4</v>
      </c>
      <c r="CR35" s="5">
        <f>P_A_R[[#This Row],[48+]]-P_A_R[[#This Row],[49+]]</f>
        <v>1.2000000000000002E-4</v>
      </c>
      <c r="CS35" s="5">
        <f>P_A_R[[#This Row],[49+]]-P_A_R[[#This Row],[50+]]</f>
        <v>9.0000000000000019E-5</v>
      </c>
      <c r="CT35" s="5">
        <f>P_A_R[[#This Row],[50+]]-P_A_R[[#This Row],[51+]]</f>
        <v>4.9999999999999982E-5</v>
      </c>
      <c r="CU35" s="5">
        <f>P_A_R[[#This Row],[51+]]-P_A_R[[#This Row],[52+]]</f>
        <v>4.0000000000000003E-5</v>
      </c>
      <c r="CV35" s="5">
        <f>P_A_R[[#This Row],[52+]]-P_A_R[[#This Row],[53+]]</f>
        <v>1.9999999999999998E-5</v>
      </c>
      <c r="CW35" s="5">
        <f>P_A_R[[#This Row],[53+]]-P_A_R[[#This Row],[54+]]</f>
        <v>4.0000000000000003E-5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x14ac:dyDescent="0.25">
      <c r="A36" s="10">
        <v>22400789</v>
      </c>
      <c r="B36" t="s">
        <v>235</v>
      </c>
      <c r="C36" t="s">
        <v>76</v>
      </c>
      <c r="D36" s="11">
        <v>0.79166666666666663</v>
      </c>
      <c r="E36" s="9" t="str">
        <f>HYPERLINK("https://www.nba.com/stats/player/203083/boxscores-traditional", "Andre Drummond")</f>
        <v>Andre Drummond</v>
      </c>
      <c r="F36">
        <v>13.6</v>
      </c>
      <c r="G36" s="4">
        <v>4.3629999999999995</v>
      </c>
      <c r="H36" s="3">
        <v>0.79673000000000005</v>
      </c>
      <c r="I36" s="3">
        <v>0.72575000000000001</v>
      </c>
      <c r="J36" s="3">
        <v>0.64431000000000005</v>
      </c>
      <c r="K36" s="3">
        <v>0.55567</v>
      </c>
      <c r="L36" s="3">
        <v>0.46414</v>
      </c>
      <c r="M36" s="3">
        <v>0.37447999999999998</v>
      </c>
      <c r="N36" s="3">
        <v>0.29115999999999997</v>
      </c>
      <c r="O36" s="3">
        <v>0.2177</v>
      </c>
      <c r="P36" s="3">
        <v>0.15625</v>
      </c>
      <c r="Q36" s="3">
        <v>0.10749</v>
      </c>
      <c r="R36" s="3">
        <v>7.0779999999999996E-2</v>
      </c>
      <c r="S36" s="3">
        <v>4.4569999999999999E-2</v>
      </c>
      <c r="T36" s="3">
        <v>2.6800000000000001E-2</v>
      </c>
      <c r="U36" s="3">
        <v>1.5779999999999999E-2</v>
      </c>
      <c r="V36" s="3">
        <v>8.6599999999999993E-3</v>
      </c>
      <c r="W36" s="3">
        <v>4.5300000000000002E-3</v>
      </c>
      <c r="X36" s="3">
        <v>2.2599999999999999E-3</v>
      </c>
      <c r="Y36" s="3">
        <v>1.07E-3</v>
      </c>
      <c r="Z36" s="3">
        <v>4.8000000000000001E-4</v>
      </c>
      <c r="AA36" s="3">
        <v>2.1000000000000001E-4</v>
      </c>
      <c r="AB36" s="3">
        <v>8.0000000000000007E-5</v>
      </c>
      <c r="AC36" s="3">
        <v>3.0000000000000001E-5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5">
        <f>P_A_R[[#This Row],[10+]]-P_A_R[[#This Row],[11+]]</f>
        <v>7.0980000000000043E-2</v>
      </c>
      <c r="BG36" s="5">
        <f>P_A_R[[#This Row],[11+]]-P_A_R[[#This Row],[12+]]</f>
        <v>8.1439999999999957E-2</v>
      </c>
      <c r="BH36" s="5">
        <f>P_A_R[[#This Row],[12+]]-P_A_R[[#This Row],[13+]]</f>
        <v>8.8640000000000052E-2</v>
      </c>
      <c r="BI36" s="5">
        <f>P_A_R[[#This Row],[13+]]-P_A_R[[#This Row],[14+]]</f>
        <v>9.153E-2</v>
      </c>
      <c r="BJ36" s="5">
        <f>P_A_R[[#This Row],[14+]]-P_A_R[[#This Row],[15+]]</f>
        <v>8.9660000000000017E-2</v>
      </c>
      <c r="BK36" s="5">
        <f>P_A_R[[#This Row],[15+]]-P_A_R[[#This Row],[16+]]</f>
        <v>8.3320000000000005E-2</v>
      </c>
      <c r="BL36" s="5">
        <f>P_A_R[[#This Row],[16+]]-P_A_R[[#This Row],[17+]]</f>
        <v>7.345999999999997E-2</v>
      </c>
      <c r="BM36" s="5">
        <f>P_A_R[[#This Row],[17+]]-P_A_R[[#This Row],[18+]]</f>
        <v>6.1450000000000005E-2</v>
      </c>
      <c r="BN36" s="5">
        <f>P_A_R[[#This Row],[18+]]-P_A_R[[#This Row],[19+]]</f>
        <v>4.8759999999999998E-2</v>
      </c>
      <c r="BO36" s="5">
        <f>P_A_R[[#This Row],[19+]]-P_A_R[[#This Row],[20+]]</f>
        <v>3.6710000000000007E-2</v>
      </c>
      <c r="BP36" s="5">
        <f>P_A_R[[#This Row],[20+]]-P_A_R[[#This Row],[21+]]</f>
        <v>2.6209999999999997E-2</v>
      </c>
      <c r="BQ36" s="5">
        <f>P_A_R[[#This Row],[21+]]-P_A_R[[#This Row],[22+]]</f>
        <v>1.7769999999999998E-2</v>
      </c>
      <c r="BR36" s="5">
        <f>P_A_R[[#This Row],[22+]]-P_A_R[[#This Row],[23+]]</f>
        <v>1.1020000000000002E-2</v>
      </c>
      <c r="BS36" s="5">
        <f>P_A_R[[#This Row],[23+]]-P_A_R[[#This Row],[24+]]</f>
        <v>7.1199999999999996E-3</v>
      </c>
      <c r="BT36" s="5">
        <f>P_A_R[[#This Row],[24+]]-P_A_R[[#This Row],[25+]]</f>
        <v>4.1299999999999991E-3</v>
      </c>
      <c r="BU36" s="5">
        <f>P_A_R[[#This Row],[25+]]-P_A_R[[#This Row],[26+]]</f>
        <v>2.2700000000000003E-3</v>
      </c>
      <c r="BV36" s="5">
        <f>P_A_R[[#This Row],[26+]]-P_A_R[[#This Row],[27+]]</f>
        <v>1.1899999999999999E-3</v>
      </c>
      <c r="BW36" s="5">
        <f>P_A_R[[#This Row],[27+]]-P_A_R[[#This Row],[28+]]</f>
        <v>5.9000000000000003E-4</v>
      </c>
      <c r="BX36" s="5">
        <f>P_A_R[[#This Row],[28+]]-P_A_R[[#This Row],[29+]]</f>
        <v>2.7E-4</v>
      </c>
      <c r="BY36" s="5">
        <f>P_A_R[[#This Row],[29+]]-P_A_R[[#This Row],[30+]]</f>
        <v>1.3000000000000002E-4</v>
      </c>
      <c r="BZ36" s="5">
        <f>P_A_R[[#This Row],[30+]]-P_A_R[[#This Row],[31+]]</f>
        <v>5.0000000000000009E-5</v>
      </c>
      <c r="CA36" s="5">
        <f>P_A_R[[#This Row],[31+]]-P_A_R[[#This Row],[32+]]</f>
        <v>3.0000000000000001E-5</v>
      </c>
      <c r="CB36" s="5">
        <f>P_A_R[[#This Row],[32+]]-P_A_R[[#This Row],[33+]]</f>
        <v>0</v>
      </c>
      <c r="CC36" s="5">
        <f>P_A_R[[#This Row],[33+]]-P_A_R[[#This Row],[34+]]</f>
        <v>0</v>
      </c>
      <c r="CD36" s="5">
        <f>P_A_R[[#This Row],[34+]]-P_A_R[[#This Row],[35+]]</f>
        <v>0</v>
      </c>
      <c r="CE36" s="5">
        <f>P_A_R[[#This Row],[35+]]-P_A_R[[#This Row],[36+]]</f>
        <v>0</v>
      </c>
      <c r="CF36" s="5">
        <f>P_A_R[[#This Row],[36+]]-P_A_R[[#This Row],[37+]]</f>
        <v>0</v>
      </c>
      <c r="CG36" s="5">
        <f>P_A_R[[#This Row],[37+]]-P_A_R[[#This Row],[38+]]</f>
        <v>0</v>
      </c>
      <c r="CH36" s="5">
        <f>P_A_R[[#This Row],[38+]]-P_A_R[[#This Row],[39+]]</f>
        <v>0</v>
      </c>
      <c r="CI36" s="5">
        <f>P_A_R[[#This Row],[39+]]-P_A_R[[#This Row],[40+]]</f>
        <v>0</v>
      </c>
      <c r="CJ36" s="5">
        <f>P_A_R[[#This Row],[40+]]-P_A_R[[#This Row],[41+]]</f>
        <v>0</v>
      </c>
      <c r="CK36" s="5">
        <f>P_A_R[[#This Row],[41+]]-P_A_R[[#This Row],[42+]]</f>
        <v>0</v>
      </c>
      <c r="CL36" s="5">
        <f>P_A_R[[#This Row],[42+]]-P_A_R[[#This Row],[43+]]</f>
        <v>0</v>
      </c>
      <c r="CM36" s="5">
        <f>P_A_R[[#This Row],[43+]]-P_A_R[[#This Row],[44+]]</f>
        <v>0</v>
      </c>
      <c r="CN36" s="5">
        <f>P_A_R[[#This Row],[44+]]-P_A_R[[#This Row],[45+]]</f>
        <v>0</v>
      </c>
      <c r="CO36" s="5">
        <f>P_A_R[[#This Row],[45+]]-P_A_R[[#This Row],[46+]]</f>
        <v>0</v>
      </c>
      <c r="CP36" s="5">
        <f>P_A_R[[#This Row],[46+]]-P_A_R[[#This Row],[47+]]</f>
        <v>0</v>
      </c>
      <c r="CQ36" s="5">
        <f>P_A_R[[#This Row],[47+]]-P_A_R[[#This Row],[48+]]</f>
        <v>0</v>
      </c>
      <c r="CR36" s="5">
        <f>P_A_R[[#This Row],[48+]]-P_A_R[[#This Row],[49+]]</f>
        <v>0</v>
      </c>
      <c r="CS36" s="5">
        <f>P_A_R[[#This Row],[49+]]-P_A_R[[#This Row],[50+]]</f>
        <v>0</v>
      </c>
      <c r="CT36" s="5">
        <f>P_A_R[[#This Row],[50+]]-P_A_R[[#This Row],[51+]]</f>
        <v>0</v>
      </c>
      <c r="CU36" s="5">
        <f>P_A_R[[#This Row],[51+]]-P_A_R[[#This Row],[52+]]</f>
        <v>0</v>
      </c>
      <c r="CV36" s="5">
        <f>P_A_R[[#This Row],[52+]]-P_A_R[[#This Row],[53+]]</f>
        <v>0</v>
      </c>
      <c r="CW36" s="5">
        <f>P_A_R[[#This Row],[53+]]-P_A_R[[#This Row],[54+]]</f>
        <v>0</v>
      </c>
      <c r="CX36" s="5">
        <f>P_A_R[[#This Row],[54+]]-P_A_R[[#This Row],[55+]]</f>
        <v>0</v>
      </c>
      <c r="CY36" s="5">
        <f>P_A_R[[#This Row],[55+]]-P_A_R[[#This Row],[56+]]</f>
        <v>0</v>
      </c>
      <c r="CZ36" s="5">
        <f>P_A_R[[#This Row],[56+]]-P_A_R[[#This Row],[57+]]</f>
        <v>0</v>
      </c>
      <c r="DA36" s="5">
        <f>P_A_R[[#This Row],[57+]]-P_A_R[[#This Row],[58+]]</f>
        <v>0</v>
      </c>
      <c r="DB36" s="5">
        <f>P_A_R[[#This Row],[58+]]-P_A_R[[#This Row],[59+]]</f>
        <v>0</v>
      </c>
    </row>
    <row r="37" spans="1:106" x14ac:dyDescent="0.25">
      <c r="A37" s="10">
        <v>22400789</v>
      </c>
      <c r="B37" t="s">
        <v>235</v>
      </c>
      <c r="C37" t="s">
        <v>76</v>
      </c>
      <c r="D37" s="11">
        <v>0.79166666666666663</v>
      </c>
      <c r="E37" s="9" t="str">
        <f>HYPERLINK("https://www.nba.com/stats/player/201569/boxscores-traditional", "Eric Gordon")</f>
        <v>Eric Gordon</v>
      </c>
      <c r="F37">
        <v>13.4</v>
      </c>
      <c r="G37" s="4">
        <v>4.8</v>
      </c>
      <c r="H37" s="3">
        <v>0.76114999999999999</v>
      </c>
      <c r="I37" s="3">
        <v>0.69145999999999996</v>
      </c>
      <c r="J37" s="3">
        <v>0.61409000000000002</v>
      </c>
      <c r="K37" s="3">
        <v>0.53188000000000002</v>
      </c>
      <c r="L37" s="3">
        <v>0.45223999999999998</v>
      </c>
      <c r="M37" s="3">
        <v>0.37069999999999997</v>
      </c>
      <c r="N37" s="3">
        <v>0.29459999999999997</v>
      </c>
      <c r="O37" s="3">
        <v>0.22663</v>
      </c>
      <c r="P37" s="3">
        <v>0.16853000000000001</v>
      </c>
      <c r="Q37" s="3">
        <v>0.121</v>
      </c>
      <c r="R37" s="3">
        <v>8.3790000000000003E-2</v>
      </c>
      <c r="S37" s="3">
        <v>5.7049999999999997E-2</v>
      </c>
      <c r="T37" s="3">
        <v>3.6729999999999999E-2</v>
      </c>
      <c r="U37" s="3">
        <v>2.2749999999999999E-2</v>
      </c>
      <c r="V37" s="3">
        <v>1.355E-2</v>
      </c>
      <c r="W37" s="3">
        <v>7.7600000000000004E-3</v>
      </c>
      <c r="X37" s="3">
        <v>4.2700000000000004E-3</v>
      </c>
      <c r="Y37" s="3">
        <v>2.33E-3</v>
      </c>
      <c r="Z37" s="3">
        <v>1.1800000000000001E-3</v>
      </c>
      <c r="AA37" s="3">
        <v>5.8E-4</v>
      </c>
      <c r="AB37" s="3">
        <v>2.7E-4</v>
      </c>
      <c r="AC37" s="3">
        <v>1.2E-4</v>
      </c>
      <c r="AD37" s="3">
        <v>5.0000000000000002E-5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5">
        <f>P_A_R[[#This Row],[10+]]-P_A_R[[#This Row],[11+]]</f>
        <v>6.969000000000003E-2</v>
      </c>
      <c r="BG37" s="5">
        <f>P_A_R[[#This Row],[11+]]-P_A_R[[#This Row],[12+]]</f>
        <v>7.7369999999999939E-2</v>
      </c>
      <c r="BH37" s="5">
        <f>P_A_R[[#This Row],[12+]]-P_A_R[[#This Row],[13+]]</f>
        <v>8.2210000000000005E-2</v>
      </c>
      <c r="BI37" s="5">
        <f>P_A_R[[#This Row],[13+]]-P_A_R[[#This Row],[14+]]</f>
        <v>7.9640000000000044E-2</v>
      </c>
      <c r="BJ37" s="5">
        <f>P_A_R[[#This Row],[14+]]-P_A_R[[#This Row],[15+]]</f>
        <v>8.1540000000000001E-2</v>
      </c>
      <c r="BK37" s="5">
        <f>P_A_R[[#This Row],[15+]]-P_A_R[[#This Row],[16+]]</f>
        <v>7.6100000000000001E-2</v>
      </c>
      <c r="BL37" s="5">
        <f>P_A_R[[#This Row],[16+]]-P_A_R[[#This Row],[17+]]</f>
        <v>6.7969999999999975E-2</v>
      </c>
      <c r="BM37" s="5">
        <f>P_A_R[[#This Row],[17+]]-P_A_R[[#This Row],[18+]]</f>
        <v>5.8099999999999985E-2</v>
      </c>
      <c r="BN37" s="5">
        <f>P_A_R[[#This Row],[18+]]-P_A_R[[#This Row],[19+]]</f>
        <v>4.7530000000000017E-2</v>
      </c>
      <c r="BO37" s="5">
        <f>P_A_R[[#This Row],[19+]]-P_A_R[[#This Row],[20+]]</f>
        <v>3.7209999999999993E-2</v>
      </c>
      <c r="BP37" s="5">
        <f>P_A_R[[#This Row],[20+]]-P_A_R[[#This Row],[21+]]</f>
        <v>2.6740000000000007E-2</v>
      </c>
      <c r="BQ37" s="5">
        <f>P_A_R[[#This Row],[21+]]-P_A_R[[#This Row],[22+]]</f>
        <v>2.0319999999999998E-2</v>
      </c>
      <c r="BR37" s="5">
        <f>P_A_R[[#This Row],[22+]]-P_A_R[[#This Row],[23+]]</f>
        <v>1.3979999999999999E-2</v>
      </c>
      <c r="BS37" s="5">
        <f>P_A_R[[#This Row],[23+]]-P_A_R[[#This Row],[24+]]</f>
        <v>9.1999999999999998E-3</v>
      </c>
      <c r="BT37" s="5">
        <f>P_A_R[[#This Row],[24+]]-P_A_R[[#This Row],[25+]]</f>
        <v>5.7899999999999991E-3</v>
      </c>
      <c r="BU37" s="5">
        <f>P_A_R[[#This Row],[25+]]-P_A_R[[#This Row],[26+]]</f>
        <v>3.49E-3</v>
      </c>
      <c r="BV37" s="5">
        <f>P_A_R[[#This Row],[26+]]-P_A_R[[#This Row],[27+]]</f>
        <v>1.9400000000000003E-3</v>
      </c>
      <c r="BW37" s="5">
        <f>P_A_R[[#This Row],[27+]]-P_A_R[[#This Row],[28+]]</f>
        <v>1.15E-3</v>
      </c>
      <c r="BX37" s="5">
        <f>P_A_R[[#This Row],[28+]]-P_A_R[[#This Row],[29+]]</f>
        <v>6.0000000000000006E-4</v>
      </c>
      <c r="BY37" s="5">
        <f>P_A_R[[#This Row],[29+]]-P_A_R[[#This Row],[30+]]</f>
        <v>3.1E-4</v>
      </c>
      <c r="BZ37" s="5">
        <f>P_A_R[[#This Row],[30+]]-P_A_R[[#This Row],[31+]]</f>
        <v>1.5000000000000001E-4</v>
      </c>
      <c r="CA37" s="5">
        <f>P_A_R[[#This Row],[31+]]-P_A_R[[#This Row],[32+]]</f>
        <v>6.9999999999999994E-5</v>
      </c>
      <c r="CB37" s="5">
        <f>P_A_R[[#This Row],[32+]]-P_A_R[[#This Row],[33+]]</f>
        <v>5.0000000000000002E-5</v>
      </c>
      <c r="CC37" s="5">
        <f>P_A_R[[#This Row],[33+]]-P_A_R[[#This Row],[34+]]</f>
        <v>0</v>
      </c>
      <c r="CD37" s="5">
        <f>P_A_R[[#This Row],[34+]]-P_A_R[[#This Row],[35+]]</f>
        <v>0</v>
      </c>
      <c r="CE37" s="5">
        <f>P_A_R[[#This Row],[35+]]-P_A_R[[#This Row],[36+]]</f>
        <v>0</v>
      </c>
      <c r="CF37" s="5">
        <f>P_A_R[[#This Row],[36+]]-P_A_R[[#This Row],[37+]]</f>
        <v>0</v>
      </c>
      <c r="CG37" s="5">
        <f>P_A_R[[#This Row],[37+]]-P_A_R[[#This Row],[38+]]</f>
        <v>0</v>
      </c>
      <c r="CH37" s="5">
        <f>P_A_R[[#This Row],[38+]]-P_A_R[[#This Row],[39+]]</f>
        <v>0</v>
      </c>
      <c r="CI37" s="5">
        <f>P_A_R[[#This Row],[39+]]-P_A_R[[#This Row],[40+]]</f>
        <v>0</v>
      </c>
      <c r="CJ37" s="5">
        <f>P_A_R[[#This Row],[40+]]-P_A_R[[#This Row],[41+]]</f>
        <v>0</v>
      </c>
      <c r="CK37" s="5">
        <f>P_A_R[[#This Row],[41+]]-P_A_R[[#This Row],[42+]]</f>
        <v>0</v>
      </c>
      <c r="CL37" s="5">
        <f>P_A_R[[#This Row],[42+]]-P_A_R[[#This Row],[43+]]</f>
        <v>0</v>
      </c>
      <c r="CM37" s="5">
        <f>P_A_R[[#This Row],[43+]]-P_A_R[[#This Row],[44+]]</f>
        <v>0</v>
      </c>
      <c r="CN37" s="5">
        <f>P_A_R[[#This Row],[44+]]-P_A_R[[#This Row],[45+]]</f>
        <v>0</v>
      </c>
      <c r="CO37" s="5">
        <f>P_A_R[[#This Row],[45+]]-P_A_R[[#This Row],[46+]]</f>
        <v>0</v>
      </c>
      <c r="CP37" s="5">
        <f>P_A_R[[#This Row],[46+]]-P_A_R[[#This Row],[47+]]</f>
        <v>0</v>
      </c>
      <c r="CQ37" s="5">
        <f>P_A_R[[#This Row],[47+]]-P_A_R[[#This Row],[48+]]</f>
        <v>0</v>
      </c>
      <c r="CR37" s="5">
        <f>P_A_R[[#This Row],[48+]]-P_A_R[[#This Row],[49+]]</f>
        <v>0</v>
      </c>
      <c r="CS37" s="5">
        <f>P_A_R[[#This Row],[49+]]-P_A_R[[#This Row],[50+]]</f>
        <v>0</v>
      </c>
      <c r="CT37" s="5">
        <f>P_A_R[[#This Row],[50+]]-P_A_R[[#This Row],[51+]]</f>
        <v>0</v>
      </c>
      <c r="CU37" s="5">
        <f>P_A_R[[#This Row],[51+]]-P_A_R[[#This Row],[52+]]</f>
        <v>0</v>
      </c>
      <c r="CV37" s="5">
        <f>P_A_R[[#This Row],[52+]]-P_A_R[[#This Row],[53+]]</f>
        <v>0</v>
      </c>
      <c r="CW37" s="5">
        <f>P_A_R[[#This Row],[53+]]-P_A_R[[#This Row],[54+]]</f>
        <v>0</v>
      </c>
      <c r="CX37" s="5">
        <f>P_A_R[[#This Row],[54+]]-P_A_R[[#This Row],[55+]]</f>
        <v>0</v>
      </c>
      <c r="CY37" s="5">
        <f>P_A_R[[#This Row],[55+]]-P_A_R[[#This Row],[56+]]</f>
        <v>0</v>
      </c>
      <c r="CZ37" s="5">
        <f>P_A_R[[#This Row],[56+]]-P_A_R[[#This Row],[57+]]</f>
        <v>0</v>
      </c>
      <c r="DA37" s="5">
        <f>P_A_R[[#This Row],[57+]]-P_A_R[[#This Row],[58+]]</f>
        <v>0</v>
      </c>
      <c r="DB37" s="5">
        <f>P_A_R[[#This Row],[58+]]-P_A_R[[#This Row],[59+]]</f>
        <v>0</v>
      </c>
    </row>
    <row r="38" spans="1:106" x14ac:dyDescent="0.25">
      <c r="A38" s="10">
        <v>22400789</v>
      </c>
      <c r="B38" t="s">
        <v>235</v>
      </c>
      <c r="C38" t="s">
        <v>76</v>
      </c>
      <c r="D38" s="11">
        <v>0.79166666666666663</v>
      </c>
      <c r="E38" s="9" t="str">
        <f>HYPERLINK("https://www.nba.com/stats/player/1628997/boxscores-traditional", "Caleb Martin")</f>
        <v>Caleb Martin</v>
      </c>
      <c r="F38">
        <v>14.6</v>
      </c>
      <c r="G38" s="4">
        <v>6.6210000000000004</v>
      </c>
      <c r="H38" s="3">
        <v>0.75490000000000002</v>
      </c>
      <c r="I38" s="3">
        <v>0.70540000000000003</v>
      </c>
      <c r="J38" s="3">
        <v>0.65173000000000003</v>
      </c>
      <c r="K38" s="3">
        <v>0.59482999999999997</v>
      </c>
      <c r="L38" s="3">
        <v>0.53586</v>
      </c>
      <c r="M38" s="3">
        <v>0.47608</v>
      </c>
      <c r="N38" s="3">
        <v>0.41682999999999998</v>
      </c>
      <c r="O38" s="3">
        <v>0.35942000000000002</v>
      </c>
      <c r="P38" s="3">
        <v>0.30503000000000002</v>
      </c>
      <c r="Q38" s="3">
        <v>0.25463000000000002</v>
      </c>
      <c r="R38" s="3">
        <v>0.20610999999999999</v>
      </c>
      <c r="S38" s="3">
        <v>0.16602</v>
      </c>
      <c r="T38" s="3">
        <v>0.13136</v>
      </c>
      <c r="U38" s="3">
        <v>0.10204000000000001</v>
      </c>
      <c r="V38" s="3">
        <v>7.7799999999999994E-2</v>
      </c>
      <c r="W38" s="3">
        <v>5.8209999999999998E-2</v>
      </c>
      <c r="X38" s="3">
        <v>4.2720000000000001E-2</v>
      </c>
      <c r="Y38" s="3">
        <v>3.074E-2</v>
      </c>
      <c r="Z38" s="3">
        <v>2.1690000000000001E-2</v>
      </c>
      <c r="AA38" s="3">
        <v>1.4999999999999999E-2</v>
      </c>
      <c r="AB38" s="3">
        <v>9.9000000000000008E-3</v>
      </c>
      <c r="AC38" s="3">
        <v>6.5700000000000003E-3</v>
      </c>
      <c r="AD38" s="3">
        <v>4.2700000000000004E-3</v>
      </c>
      <c r="AE38" s="3">
        <v>2.7200000000000002E-3</v>
      </c>
      <c r="AF38" s="3">
        <v>1.6900000000000001E-3</v>
      </c>
      <c r="AG38" s="3">
        <v>1.0399999999999999E-3</v>
      </c>
      <c r="AH38" s="3">
        <v>6.2E-4</v>
      </c>
      <c r="AI38" s="3">
        <v>3.6000000000000002E-4</v>
      </c>
      <c r="AJ38" s="3">
        <v>2.1000000000000001E-4</v>
      </c>
      <c r="AK38" s="3">
        <v>1.1E-4</v>
      </c>
      <c r="AL38" s="3">
        <v>6.0000000000000002E-5</v>
      </c>
      <c r="AM38" s="3">
        <v>3.0000000000000001E-5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5">
        <f>P_A_R[[#This Row],[10+]]-P_A_R[[#This Row],[11+]]</f>
        <v>4.9499999999999988E-2</v>
      </c>
      <c r="BG38" s="5">
        <f>P_A_R[[#This Row],[11+]]-P_A_R[[#This Row],[12+]]</f>
        <v>5.3669999999999995E-2</v>
      </c>
      <c r="BH38" s="5">
        <f>P_A_R[[#This Row],[12+]]-P_A_R[[#This Row],[13+]]</f>
        <v>5.6900000000000062E-2</v>
      </c>
      <c r="BI38" s="5">
        <f>P_A_R[[#This Row],[13+]]-P_A_R[[#This Row],[14+]]</f>
        <v>5.8969999999999967E-2</v>
      </c>
      <c r="BJ38" s="5">
        <f>P_A_R[[#This Row],[14+]]-P_A_R[[#This Row],[15+]]</f>
        <v>5.978E-2</v>
      </c>
      <c r="BK38" s="5">
        <f>P_A_R[[#This Row],[15+]]-P_A_R[[#This Row],[16+]]</f>
        <v>5.9250000000000025E-2</v>
      </c>
      <c r="BL38" s="5">
        <f>P_A_R[[#This Row],[16+]]-P_A_R[[#This Row],[17+]]</f>
        <v>5.7409999999999961E-2</v>
      </c>
      <c r="BM38" s="5">
        <f>P_A_R[[#This Row],[17+]]-P_A_R[[#This Row],[18+]]</f>
        <v>5.4389999999999994E-2</v>
      </c>
      <c r="BN38" s="5">
        <f>P_A_R[[#This Row],[18+]]-P_A_R[[#This Row],[19+]]</f>
        <v>5.04E-2</v>
      </c>
      <c r="BO38" s="5">
        <f>P_A_R[[#This Row],[19+]]-P_A_R[[#This Row],[20+]]</f>
        <v>4.8520000000000035E-2</v>
      </c>
      <c r="BP38" s="5">
        <f>P_A_R[[#This Row],[20+]]-P_A_R[[#This Row],[21+]]</f>
        <v>4.0089999999999987E-2</v>
      </c>
      <c r="BQ38" s="5">
        <f>P_A_R[[#This Row],[21+]]-P_A_R[[#This Row],[22+]]</f>
        <v>3.4659999999999996E-2</v>
      </c>
      <c r="BR38" s="5">
        <f>P_A_R[[#This Row],[22+]]-P_A_R[[#This Row],[23+]]</f>
        <v>2.9319999999999999E-2</v>
      </c>
      <c r="BS38" s="5">
        <f>P_A_R[[#This Row],[23+]]-P_A_R[[#This Row],[24+]]</f>
        <v>2.4240000000000012E-2</v>
      </c>
      <c r="BT38" s="5">
        <f>P_A_R[[#This Row],[24+]]-P_A_R[[#This Row],[25+]]</f>
        <v>1.9589999999999996E-2</v>
      </c>
      <c r="BU38" s="5">
        <f>P_A_R[[#This Row],[25+]]-P_A_R[[#This Row],[26+]]</f>
        <v>1.5489999999999997E-2</v>
      </c>
      <c r="BV38" s="5">
        <f>P_A_R[[#This Row],[26+]]-P_A_R[[#This Row],[27+]]</f>
        <v>1.1980000000000001E-2</v>
      </c>
      <c r="BW38" s="5">
        <f>P_A_R[[#This Row],[27+]]-P_A_R[[#This Row],[28+]]</f>
        <v>9.049999999999999E-3</v>
      </c>
      <c r="BX38" s="5">
        <f>P_A_R[[#This Row],[28+]]-P_A_R[[#This Row],[29+]]</f>
        <v>6.6900000000000015E-3</v>
      </c>
      <c r="BY38" s="5">
        <f>P_A_R[[#This Row],[29+]]-P_A_R[[#This Row],[30+]]</f>
        <v>5.0999999999999986E-3</v>
      </c>
      <c r="BZ38" s="5">
        <f>P_A_R[[#This Row],[30+]]-P_A_R[[#This Row],[31+]]</f>
        <v>3.3300000000000005E-3</v>
      </c>
      <c r="CA38" s="5">
        <f>P_A_R[[#This Row],[31+]]-P_A_R[[#This Row],[32+]]</f>
        <v>2.3E-3</v>
      </c>
      <c r="CB38" s="5">
        <f>P_A_R[[#This Row],[32+]]-P_A_R[[#This Row],[33+]]</f>
        <v>1.5500000000000002E-3</v>
      </c>
      <c r="CC38" s="5">
        <f>P_A_R[[#This Row],[33+]]-P_A_R[[#This Row],[34+]]</f>
        <v>1.0300000000000001E-3</v>
      </c>
      <c r="CD38" s="5">
        <f>P_A_R[[#This Row],[34+]]-P_A_R[[#This Row],[35+]]</f>
        <v>6.5000000000000019E-4</v>
      </c>
      <c r="CE38" s="5">
        <f>P_A_R[[#This Row],[35+]]-P_A_R[[#This Row],[36+]]</f>
        <v>4.1999999999999991E-4</v>
      </c>
      <c r="CF38" s="5">
        <f>P_A_R[[#This Row],[36+]]-P_A_R[[#This Row],[37+]]</f>
        <v>2.5999999999999998E-4</v>
      </c>
      <c r="CG38" s="5">
        <f>P_A_R[[#This Row],[37+]]-P_A_R[[#This Row],[38+]]</f>
        <v>1.5000000000000001E-4</v>
      </c>
      <c r="CH38" s="5">
        <f>P_A_R[[#This Row],[38+]]-P_A_R[[#This Row],[39+]]</f>
        <v>1E-4</v>
      </c>
      <c r="CI38" s="5">
        <f>P_A_R[[#This Row],[39+]]-P_A_R[[#This Row],[40+]]</f>
        <v>5.0000000000000002E-5</v>
      </c>
      <c r="CJ38" s="5">
        <f>P_A_R[[#This Row],[40+]]-P_A_R[[#This Row],[41+]]</f>
        <v>3.0000000000000001E-5</v>
      </c>
      <c r="CK38" s="5">
        <f>P_A_R[[#This Row],[41+]]-P_A_R[[#This Row],[42+]]</f>
        <v>3.0000000000000001E-5</v>
      </c>
      <c r="CL38" s="5">
        <f>P_A_R[[#This Row],[42+]]-P_A_R[[#This Row],[43+]]</f>
        <v>0</v>
      </c>
      <c r="CM38" s="5">
        <f>P_A_R[[#This Row],[43+]]-P_A_R[[#This Row],[44+]]</f>
        <v>0</v>
      </c>
      <c r="CN38" s="5">
        <f>P_A_R[[#This Row],[44+]]-P_A_R[[#This Row],[45+]]</f>
        <v>0</v>
      </c>
      <c r="CO38" s="5">
        <f>P_A_R[[#This Row],[45+]]-P_A_R[[#This Row],[46+]]</f>
        <v>0</v>
      </c>
      <c r="CP38" s="5">
        <f>P_A_R[[#This Row],[46+]]-P_A_R[[#This Row],[47+]]</f>
        <v>0</v>
      </c>
      <c r="CQ38" s="5">
        <f>P_A_R[[#This Row],[47+]]-P_A_R[[#This Row],[48+]]</f>
        <v>0</v>
      </c>
      <c r="CR38" s="5">
        <f>P_A_R[[#This Row],[48+]]-P_A_R[[#This Row],[49+]]</f>
        <v>0</v>
      </c>
      <c r="CS38" s="5">
        <f>P_A_R[[#This Row],[49+]]-P_A_R[[#This Row],[50+]]</f>
        <v>0</v>
      </c>
      <c r="CT38" s="5">
        <f>P_A_R[[#This Row],[50+]]-P_A_R[[#This Row],[51+]]</f>
        <v>0</v>
      </c>
      <c r="CU38" s="5">
        <f>P_A_R[[#This Row],[51+]]-P_A_R[[#This Row],[52+]]</f>
        <v>0</v>
      </c>
      <c r="CV38" s="5">
        <f>P_A_R[[#This Row],[52+]]-P_A_R[[#This Row],[53+]]</f>
        <v>0</v>
      </c>
      <c r="CW38" s="5">
        <f>P_A_R[[#This Row],[53+]]-P_A_R[[#This Row],[54+]]</f>
        <v>0</v>
      </c>
      <c r="CX38" s="5">
        <f>P_A_R[[#This Row],[54+]]-P_A_R[[#This Row],[55+]]</f>
        <v>0</v>
      </c>
      <c r="CY38" s="5">
        <f>P_A_R[[#This Row],[55+]]-P_A_R[[#This Row],[56+]]</f>
        <v>0</v>
      </c>
      <c r="CZ38" s="5">
        <f>P_A_R[[#This Row],[56+]]-P_A_R[[#This Row],[57+]]</f>
        <v>0</v>
      </c>
      <c r="DA38" s="5">
        <f>P_A_R[[#This Row],[57+]]-P_A_R[[#This Row],[58+]]</f>
        <v>0</v>
      </c>
      <c r="DB38" s="5">
        <f>P_A_R[[#This Row],[58+]]-P_A_R[[#This Row],[59+]]</f>
        <v>0</v>
      </c>
    </row>
    <row r="39" spans="1:106" x14ac:dyDescent="0.25">
      <c r="A39" s="10">
        <v>22400789</v>
      </c>
      <c r="B39" t="s">
        <v>235</v>
      </c>
      <c r="C39" t="s">
        <v>76</v>
      </c>
      <c r="D39" s="11">
        <v>0.79166666666666663</v>
      </c>
      <c r="E39" s="9" t="str">
        <f>HYPERLINK("https://www.nba.com/stats/player/200768/boxscores-traditional", "Kyle Lowry")</f>
        <v>Kyle Lowry</v>
      </c>
      <c r="F39">
        <v>12.2</v>
      </c>
      <c r="G39" s="4">
        <v>7.0259999999999998</v>
      </c>
      <c r="H39" s="3">
        <v>0.62172000000000005</v>
      </c>
      <c r="I39" s="3">
        <v>0.56749000000000005</v>
      </c>
      <c r="J39" s="3">
        <v>0.51197000000000004</v>
      </c>
      <c r="K39" s="3">
        <v>0.45619999999999999</v>
      </c>
      <c r="L39" s="3">
        <v>0.39743000000000001</v>
      </c>
      <c r="M39" s="3">
        <v>0.34458</v>
      </c>
      <c r="N39" s="3">
        <v>0.29459999999999997</v>
      </c>
      <c r="O39" s="3">
        <v>0.24825</v>
      </c>
      <c r="P39" s="3">
        <v>0.20327000000000001</v>
      </c>
      <c r="Q39" s="3">
        <v>0.16602</v>
      </c>
      <c r="R39" s="3">
        <v>0.13350000000000001</v>
      </c>
      <c r="S39" s="3">
        <v>0.10564999999999999</v>
      </c>
      <c r="T39" s="3">
        <v>8.226E-2</v>
      </c>
      <c r="U39" s="3">
        <v>6.1780000000000002E-2</v>
      </c>
      <c r="V39" s="3">
        <v>4.648E-2</v>
      </c>
      <c r="W39" s="3">
        <v>3.4380000000000001E-2</v>
      </c>
      <c r="X39" s="3">
        <v>2.5000000000000001E-2</v>
      </c>
      <c r="Y39" s="3">
        <v>1.7430000000000001E-2</v>
      </c>
      <c r="Z39" s="3">
        <v>1.222E-2</v>
      </c>
      <c r="AA39" s="3">
        <v>8.4200000000000004E-3</v>
      </c>
      <c r="AB39" s="3">
        <v>5.7000000000000002E-3</v>
      </c>
      <c r="AC39" s="3">
        <v>3.6800000000000001E-3</v>
      </c>
      <c r="AD39" s="3">
        <v>2.3999999999999998E-3</v>
      </c>
      <c r="AE39" s="3">
        <v>1.5399999999999999E-3</v>
      </c>
      <c r="AF39" s="3">
        <v>9.7000000000000005E-4</v>
      </c>
      <c r="AG39" s="3">
        <v>5.8E-4</v>
      </c>
      <c r="AH39" s="3">
        <v>3.5E-4</v>
      </c>
      <c r="AI39" s="3">
        <v>2.1000000000000001E-4</v>
      </c>
      <c r="AJ39" s="3">
        <v>1.2E-4</v>
      </c>
      <c r="AK39" s="3">
        <v>6.9999999999999994E-5</v>
      </c>
      <c r="AL39" s="3">
        <v>4.0000000000000003E-5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5">
        <f>P_A_R[[#This Row],[10+]]-P_A_R[[#This Row],[11+]]</f>
        <v>5.423E-2</v>
      </c>
      <c r="BG39" s="5">
        <f>P_A_R[[#This Row],[11+]]-P_A_R[[#This Row],[12+]]</f>
        <v>5.5520000000000014E-2</v>
      </c>
      <c r="BH39" s="5">
        <f>P_A_R[[#This Row],[12+]]-P_A_R[[#This Row],[13+]]</f>
        <v>5.5770000000000042E-2</v>
      </c>
      <c r="BI39" s="5">
        <f>P_A_R[[#This Row],[13+]]-P_A_R[[#This Row],[14+]]</f>
        <v>5.8769999999999989E-2</v>
      </c>
      <c r="BJ39" s="5">
        <f>P_A_R[[#This Row],[14+]]-P_A_R[[#This Row],[15+]]</f>
        <v>5.2850000000000008E-2</v>
      </c>
      <c r="BK39" s="5">
        <f>P_A_R[[#This Row],[15+]]-P_A_R[[#This Row],[16+]]</f>
        <v>4.9980000000000024E-2</v>
      </c>
      <c r="BL39" s="5">
        <f>P_A_R[[#This Row],[16+]]-P_A_R[[#This Row],[17+]]</f>
        <v>4.6349999999999975E-2</v>
      </c>
      <c r="BM39" s="5">
        <f>P_A_R[[#This Row],[17+]]-P_A_R[[#This Row],[18+]]</f>
        <v>4.4979999999999992E-2</v>
      </c>
      <c r="BN39" s="5">
        <f>P_A_R[[#This Row],[18+]]-P_A_R[[#This Row],[19+]]</f>
        <v>3.7250000000000005E-2</v>
      </c>
      <c r="BO39" s="5">
        <f>P_A_R[[#This Row],[19+]]-P_A_R[[#This Row],[20+]]</f>
        <v>3.2519999999999993E-2</v>
      </c>
      <c r="BP39" s="5">
        <f>P_A_R[[#This Row],[20+]]-P_A_R[[#This Row],[21+]]</f>
        <v>2.7850000000000014E-2</v>
      </c>
      <c r="BQ39" s="5">
        <f>P_A_R[[#This Row],[21+]]-P_A_R[[#This Row],[22+]]</f>
        <v>2.3389999999999994E-2</v>
      </c>
      <c r="BR39" s="5">
        <f>P_A_R[[#This Row],[22+]]-P_A_R[[#This Row],[23+]]</f>
        <v>2.0479999999999998E-2</v>
      </c>
      <c r="BS39" s="5">
        <f>P_A_R[[#This Row],[23+]]-P_A_R[[#This Row],[24+]]</f>
        <v>1.5300000000000001E-2</v>
      </c>
      <c r="BT39" s="5">
        <f>P_A_R[[#This Row],[24+]]-P_A_R[[#This Row],[25+]]</f>
        <v>1.21E-2</v>
      </c>
      <c r="BU39" s="5">
        <f>P_A_R[[#This Row],[25+]]-P_A_R[[#This Row],[26+]]</f>
        <v>9.3799999999999994E-3</v>
      </c>
      <c r="BV39" s="5">
        <f>P_A_R[[#This Row],[26+]]-P_A_R[[#This Row],[27+]]</f>
        <v>7.5700000000000003E-3</v>
      </c>
      <c r="BW39" s="5">
        <f>P_A_R[[#This Row],[27+]]-P_A_R[[#This Row],[28+]]</f>
        <v>5.2100000000000011E-3</v>
      </c>
      <c r="BX39" s="5">
        <f>P_A_R[[#This Row],[28+]]-P_A_R[[#This Row],[29+]]</f>
        <v>3.7999999999999996E-3</v>
      </c>
      <c r="BY39" s="5">
        <f>P_A_R[[#This Row],[29+]]-P_A_R[[#This Row],[30+]]</f>
        <v>2.7200000000000002E-3</v>
      </c>
      <c r="BZ39" s="5">
        <f>P_A_R[[#This Row],[30+]]-P_A_R[[#This Row],[31+]]</f>
        <v>2.0200000000000001E-3</v>
      </c>
      <c r="CA39" s="5">
        <f>P_A_R[[#This Row],[31+]]-P_A_R[[#This Row],[32+]]</f>
        <v>1.2800000000000003E-3</v>
      </c>
      <c r="CB39" s="5">
        <f>P_A_R[[#This Row],[32+]]-P_A_R[[#This Row],[33+]]</f>
        <v>8.5999999999999987E-4</v>
      </c>
      <c r="CC39" s="5">
        <f>P_A_R[[#This Row],[33+]]-P_A_R[[#This Row],[34+]]</f>
        <v>5.6999999999999987E-4</v>
      </c>
      <c r="CD39" s="5">
        <f>P_A_R[[#This Row],[34+]]-P_A_R[[#This Row],[35+]]</f>
        <v>3.9000000000000005E-4</v>
      </c>
      <c r="CE39" s="5">
        <f>P_A_R[[#This Row],[35+]]-P_A_R[[#This Row],[36+]]</f>
        <v>2.3000000000000001E-4</v>
      </c>
      <c r="CF39" s="5">
        <f>P_A_R[[#This Row],[36+]]-P_A_R[[#This Row],[37+]]</f>
        <v>1.3999999999999999E-4</v>
      </c>
      <c r="CG39" s="5">
        <f>P_A_R[[#This Row],[37+]]-P_A_R[[#This Row],[38+]]</f>
        <v>9.0000000000000006E-5</v>
      </c>
      <c r="CH39" s="5">
        <f>P_A_R[[#This Row],[38+]]-P_A_R[[#This Row],[39+]]</f>
        <v>5.0000000000000009E-5</v>
      </c>
      <c r="CI39" s="5">
        <f>P_A_R[[#This Row],[39+]]-P_A_R[[#This Row],[40+]]</f>
        <v>2.9999999999999991E-5</v>
      </c>
      <c r="CJ39" s="5">
        <f>P_A_R[[#This Row],[40+]]-P_A_R[[#This Row],[41+]]</f>
        <v>4.0000000000000003E-5</v>
      </c>
      <c r="CK39" s="5">
        <f>P_A_R[[#This Row],[41+]]-P_A_R[[#This Row],[42+]]</f>
        <v>0</v>
      </c>
      <c r="CL39" s="5">
        <f>P_A_R[[#This Row],[42+]]-P_A_R[[#This Row],[43+]]</f>
        <v>0</v>
      </c>
      <c r="CM39" s="5">
        <f>P_A_R[[#This Row],[43+]]-P_A_R[[#This Row],[44+]]</f>
        <v>0</v>
      </c>
      <c r="CN39" s="5">
        <f>P_A_R[[#This Row],[44+]]-P_A_R[[#This Row],[45+]]</f>
        <v>0</v>
      </c>
      <c r="CO39" s="5">
        <f>P_A_R[[#This Row],[45+]]-P_A_R[[#This Row],[46+]]</f>
        <v>0</v>
      </c>
      <c r="CP39" s="5">
        <f>P_A_R[[#This Row],[46+]]-P_A_R[[#This Row],[47+]]</f>
        <v>0</v>
      </c>
      <c r="CQ39" s="5">
        <f>P_A_R[[#This Row],[47+]]-P_A_R[[#This Row],[48+]]</f>
        <v>0</v>
      </c>
      <c r="CR39" s="5">
        <f>P_A_R[[#This Row],[48+]]-P_A_R[[#This Row],[49+]]</f>
        <v>0</v>
      </c>
      <c r="CS39" s="5">
        <f>P_A_R[[#This Row],[49+]]-P_A_R[[#This Row],[50+]]</f>
        <v>0</v>
      </c>
      <c r="CT39" s="5">
        <f>P_A_R[[#This Row],[50+]]-P_A_R[[#This Row],[51+]]</f>
        <v>0</v>
      </c>
      <c r="CU39" s="5">
        <f>P_A_R[[#This Row],[51+]]-P_A_R[[#This Row],[52+]]</f>
        <v>0</v>
      </c>
      <c r="CV39" s="5">
        <f>P_A_R[[#This Row],[52+]]-P_A_R[[#This Row],[53+]]</f>
        <v>0</v>
      </c>
      <c r="CW39" s="5">
        <f>P_A_R[[#This Row],[53+]]-P_A_R[[#This Row],[54+]]</f>
        <v>0</v>
      </c>
      <c r="CX39" s="5">
        <f>P_A_R[[#This Row],[54+]]-P_A_R[[#This Row],[55+]]</f>
        <v>0</v>
      </c>
      <c r="CY39" s="5">
        <f>P_A_R[[#This Row],[55+]]-P_A_R[[#This Row],[56+]]</f>
        <v>0</v>
      </c>
      <c r="CZ39" s="5">
        <f>P_A_R[[#This Row],[56+]]-P_A_R[[#This Row],[57+]]</f>
        <v>0</v>
      </c>
      <c r="DA39" s="5">
        <f>P_A_R[[#This Row],[57+]]-P_A_R[[#This Row],[58+]]</f>
        <v>0</v>
      </c>
      <c r="DB39" s="5">
        <f>P_A_R[[#This Row],[58+]]-P_A_R[[#This Row],[59+]]</f>
        <v>0</v>
      </c>
    </row>
    <row r="40" spans="1:106" x14ac:dyDescent="0.25">
      <c r="A40" s="10">
        <v>22400789</v>
      </c>
      <c r="B40" t="s">
        <v>235</v>
      </c>
      <c r="C40" t="s">
        <v>76</v>
      </c>
      <c r="D40" s="11">
        <v>0.79166666666666663</v>
      </c>
      <c r="E40" s="9" t="str">
        <f>HYPERLINK("https://www.nba.com/stats/player/1630231/boxscores-traditional", "KJ Martin")</f>
        <v>KJ Martin</v>
      </c>
      <c r="F40">
        <v>10.199999999999999</v>
      </c>
      <c r="G40" s="4">
        <v>4.9559999999999995</v>
      </c>
      <c r="H40" s="3">
        <v>0.51595000000000002</v>
      </c>
      <c r="I40" s="3">
        <v>0.43643999999999999</v>
      </c>
      <c r="J40" s="3">
        <v>0.35942000000000002</v>
      </c>
      <c r="K40" s="3">
        <v>0.28774</v>
      </c>
      <c r="L40" s="3">
        <v>0.22065000000000001</v>
      </c>
      <c r="M40" s="3">
        <v>0.16602</v>
      </c>
      <c r="N40" s="3">
        <v>0.121</v>
      </c>
      <c r="O40" s="3">
        <v>8.5339999999999999E-2</v>
      </c>
      <c r="P40" s="3">
        <v>5.8209999999999998E-2</v>
      </c>
      <c r="Q40" s="3">
        <v>3.7539999999999997E-2</v>
      </c>
      <c r="R40" s="3">
        <v>2.385E-2</v>
      </c>
      <c r="S40" s="3">
        <v>1.4630000000000001E-2</v>
      </c>
      <c r="T40" s="3">
        <v>8.6599999999999993E-3</v>
      </c>
      <c r="U40" s="3">
        <v>4.9399999999999999E-3</v>
      </c>
      <c r="V40" s="3">
        <v>2.7200000000000002E-3</v>
      </c>
      <c r="W40" s="3">
        <v>1.39E-3</v>
      </c>
      <c r="X40" s="3">
        <v>7.1000000000000002E-4</v>
      </c>
      <c r="Y40" s="3">
        <v>3.5E-4</v>
      </c>
      <c r="Z40" s="3">
        <v>1.7000000000000001E-4</v>
      </c>
      <c r="AA40" s="3">
        <v>8.0000000000000007E-5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5">
        <f>P_A_R[[#This Row],[10+]]-P_A_R[[#This Row],[11+]]</f>
        <v>7.9510000000000025E-2</v>
      </c>
      <c r="BG40" s="5">
        <f>P_A_R[[#This Row],[11+]]-P_A_R[[#This Row],[12+]]</f>
        <v>7.7019999999999977E-2</v>
      </c>
      <c r="BH40" s="5">
        <f>P_A_R[[#This Row],[12+]]-P_A_R[[#This Row],[13+]]</f>
        <v>7.1680000000000021E-2</v>
      </c>
      <c r="BI40" s="5">
        <f>P_A_R[[#This Row],[13+]]-P_A_R[[#This Row],[14+]]</f>
        <v>6.7089999999999983E-2</v>
      </c>
      <c r="BJ40" s="5">
        <f>P_A_R[[#This Row],[14+]]-P_A_R[[#This Row],[15+]]</f>
        <v>5.4630000000000012E-2</v>
      </c>
      <c r="BK40" s="5">
        <f>P_A_R[[#This Row],[15+]]-P_A_R[[#This Row],[16+]]</f>
        <v>4.5020000000000004E-2</v>
      </c>
      <c r="BL40" s="5">
        <f>P_A_R[[#This Row],[16+]]-P_A_R[[#This Row],[17+]]</f>
        <v>3.5659999999999997E-2</v>
      </c>
      <c r="BM40" s="5">
        <f>P_A_R[[#This Row],[17+]]-P_A_R[[#This Row],[18+]]</f>
        <v>2.7130000000000001E-2</v>
      </c>
      <c r="BN40" s="5">
        <f>P_A_R[[#This Row],[18+]]-P_A_R[[#This Row],[19+]]</f>
        <v>2.0670000000000001E-2</v>
      </c>
      <c r="BO40" s="5">
        <f>P_A_R[[#This Row],[19+]]-P_A_R[[#This Row],[20+]]</f>
        <v>1.3689999999999997E-2</v>
      </c>
      <c r="BP40" s="5">
        <f>P_A_R[[#This Row],[20+]]-P_A_R[[#This Row],[21+]]</f>
        <v>9.219999999999999E-3</v>
      </c>
      <c r="BQ40" s="5">
        <f>P_A_R[[#This Row],[21+]]-P_A_R[[#This Row],[22+]]</f>
        <v>5.9700000000000013E-3</v>
      </c>
      <c r="BR40" s="5">
        <f>P_A_R[[#This Row],[22+]]-P_A_R[[#This Row],[23+]]</f>
        <v>3.7199999999999993E-3</v>
      </c>
      <c r="BS40" s="5">
        <f>P_A_R[[#This Row],[23+]]-P_A_R[[#This Row],[24+]]</f>
        <v>2.2199999999999998E-3</v>
      </c>
      <c r="BT40" s="5">
        <f>P_A_R[[#This Row],[24+]]-P_A_R[[#This Row],[25+]]</f>
        <v>1.3300000000000002E-3</v>
      </c>
      <c r="BU40" s="5">
        <f>P_A_R[[#This Row],[25+]]-P_A_R[[#This Row],[26+]]</f>
        <v>6.7999999999999994E-4</v>
      </c>
      <c r="BV40" s="5">
        <f>P_A_R[[#This Row],[26+]]-P_A_R[[#This Row],[27+]]</f>
        <v>3.6000000000000002E-4</v>
      </c>
      <c r="BW40" s="5">
        <f>P_A_R[[#This Row],[27+]]-P_A_R[[#This Row],[28+]]</f>
        <v>1.7999999999999998E-4</v>
      </c>
      <c r="BX40" s="5">
        <f>P_A_R[[#This Row],[28+]]-P_A_R[[#This Row],[29+]]</f>
        <v>9.0000000000000006E-5</v>
      </c>
      <c r="BY40" s="5">
        <f>P_A_R[[#This Row],[29+]]-P_A_R[[#This Row],[30+]]</f>
        <v>8.0000000000000007E-5</v>
      </c>
      <c r="BZ40" s="5">
        <f>P_A_R[[#This Row],[30+]]-P_A_R[[#This Row],[31+]]</f>
        <v>0</v>
      </c>
      <c r="CA40" s="5">
        <f>P_A_R[[#This Row],[31+]]-P_A_R[[#This Row],[32+]]</f>
        <v>0</v>
      </c>
      <c r="CB40" s="5">
        <f>P_A_R[[#This Row],[32+]]-P_A_R[[#This Row],[33+]]</f>
        <v>0</v>
      </c>
      <c r="CC40" s="5">
        <f>P_A_R[[#This Row],[33+]]-P_A_R[[#This Row],[34+]]</f>
        <v>0</v>
      </c>
      <c r="CD40" s="5">
        <f>P_A_R[[#This Row],[34+]]-P_A_R[[#This Row],[35+]]</f>
        <v>0</v>
      </c>
      <c r="CE40" s="5">
        <f>P_A_R[[#This Row],[35+]]-P_A_R[[#This Row],[36+]]</f>
        <v>0</v>
      </c>
      <c r="CF40" s="5">
        <f>P_A_R[[#This Row],[36+]]-P_A_R[[#This Row],[37+]]</f>
        <v>0</v>
      </c>
      <c r="CG40" s="5">
        <f>P_A_R[[#This Row],[37+]]-P_A_R[[#This Row],[38+]]</f>
        <v>0</v>
      </c>
      <c r="CH40" s="5">
        <f>P_A_R[[#This Row],[38+]]-P_A_R[[#This Row],[39+]]</f>
        <v>0</v>
      </c>
      <c r="CI40" s="5">
        <f>P_A_R[[#This Row],[39+]]-P_A_R[[#This Row],[40+]]</f>
        <v>0</v>
      </c>
      <c r="CJ40" s="5">
        <f>P_A_R[[#This Row],[40+]]-P_A_R[[#This Row],[41+]]</f>
        <v>0</v>
      </c>
      <c r="CK40" s="5">
        <f>P_A_R[[#This Row],[41+]]-P_A_R[[#This Row],[42+]]</f>
        <v>0</v>
      </c>
      <c r="CL40" s="5">
        <f>P_A_R[[#This Row],[42+]]-P_A_R[[#This Row],[43+]]</f>
        <v>0</v>
      </c>
      <c r="CM40" s="5">
        <f>P_A_R[[#This Row],[43+]]-P_A_R[[#This Row],[44+]]</f>
        <v>0</v>
      </c>
      <c r="CN40" s="5">
        <f>P_A_R[[#This Row],[44+]]-P_A_R[[#This Row],[45+]]</f>
        <v>0</v>
      </c>
      <c r="CO40" s="5">
        <f>P_A_R[[#This Row],[45+]]-P_A_R[[#This Row],[46+]]</f>
        <v>0</v>
      </c>
      <c r="CP40" s="5">
        <f>P_A_R[[#This Row],[46+]]-P_A_R[[#This Row],[47+]]</f>
        <v>0</v>
      </c>
      <c r="CQ40" s="5">
        <f>P_A_R[[#This Row],[47+]]-P_A_R[[#This Row],[48+]]</f>
        <v>0</v>
      </c>
      <c r="CR40" s="5">
        <f>P_A_R[[#This Row],[48+]]-P_A_R[[#This Row],[49+]]</f>
        <v>0</v>
      </c>
      <c r="CS40" s="5">
        <f>P_A_R[[#This Row],[49+]]-P_A_R[[#This Row],[50+]]</f>
        <v>0</v>
      </c>
      <c r="CT40" s="5">
        <f>P_A_R[[#This Row],[50+]]-P_A_R[[#This Row],[51+]]</f>
        <v>0</v>
      </c>
      <c r="CU40" s="5">
        <f>P_A_R[[#This Row],[51+]]-P_A_R[[#This Row],[52+]]</f>
        <v>0</v>
      </c>
      <c r="CV40" s="5">
        <f>P_A_R[[#This Row],[52+]]-P_A_R[[#This Row],[53+]]</f>
        <v>0</v>
      </c>
      <c r="CW40" s="5">
        <f>P_A_R[[#This Row],[53+]]-P_A_R[[#This Row],[54+]]</f>
        <v>0</v>
      </c>
      <c r="CX40" s="5">
        <f>P_A_R[[#This Row],[54+]]-P_A_R[[#This Row],[55+]]</f>
        <v>0</v>
      </c>
      <c r="CY40" s="5">
        <f>P_A_R[[#This Row],[55+]]-P_A_R[[#This Row],[56+]]</f>
        <v>0</v>
      </c>
      <c r="CZ40" s="5">
        <f>P_A_R[[#This Row],[56+]]-P_A_R[[#This Row],[57+]]</f>
        <v>0</v>
      </c>
      <c r="DA40" s="5">
        <f>P_A_R[[#This Row],[57+]]-P_A_R[[#This Row],[58+]]</f>
        <v>0</v>
      </c>
      <c r="DB40" s="5">
        <f>P_A_R[[#This Row],[58+]]-P_A_R[[#This Row],[59+]]</f>
        <v>0</v>
      </c>
    </row>
    <row r="41" spans="1:106" x14ac:dyDescent="0.25">
      <c r="A41" s="10">
        <v>22400789</v>
      </c>
      <c r="B41" t="s">
        <v>76</v>
      </c>
      <c r="C41" t="s">
        <v>235</v>
      </c>
      <c r="D41" s="11">
        <v>0.79166666666666663</v>
      </c>
      <c r="E41" s="9" t="str">
        <f>HYPERLINK("https://www.nba.com/stats/player/204001/boxscores-traditional", "Kristaps Porzingis")</f>
        <v>Kristaps Porzingis</v>
      </c>
      <c r="F41">
        <v>28.6</v>
      </c>
      <c r="G41" s="4">
        <v>4.1760000000000002</v>
      </c>
      <c r="H41" s="3">
        <v>1</v>
      </c>
      <c r="I41" s="3">
        <v>1</v>
      </c>
      <c r="J41" s="3">
        <v>0.99997000000000003</v>
      </c>
      <c r="K41" s="3">
        <v>0.99990999999999997</v>
      </c>
      <c r="L41" s="3">
        <v>0.99977000000000005</v>
      </c>
      <c r="M41" s="3">
        <v>0.99944</v>
      </c>
      <c r="N41" s="3">
        <v>0.99873999999999996</v>
      </c>
      <c r="O41" s="3">
        <v>0.99728000000000006</v>
      </c>
      <c r="P41" s="3">
        <v>0.99446000000000001</v>
      </c>
      <c r="Q41" s="3">
        <v>0.98928000000000005</v>
      </c>
      <c r="R41" s="3">
        <v>0.98029999999999995</v>
      </c>
      <c r="S41" s="3">
        <v>0.96562000000000003</v>
      </c>
      <c r="T41" s="3">
        <v>0.94294999999999995</v>
      </c>
      <c r="U41" s="3">
        <v>0.90988000000000002</v>
      </c>
      <c r="V41" s="3">
        <v>0.86433000000000004</v>
      </c>
      <c r="W41" s="3">
        <v>0.80510999999999999</v>
      </c>
      <c r="X41" s="3">
        <v>0.73236999999999997</v>
      </c>
      <c r="Y41" s="3">
        <v>0.64802999999999999</v>
      </c>
      <c r="Z41" s="3">
        <v>0.55567</v>
      </c>
      <c r="AA41" s="3">
        <v>0.46017000000000002</v>
      </c>
      <c r="AB41" s="3">
        <v>0.36692999999999998</v>
      </c>
      <c r="AC41" s="3">
        <v>0.28433999999999998</v>
      </c>
      <c r="AD41" s="3">
        <v>0.20896999999999999</v>
      </c>
      <c r="AE41" s="3">
        <v>0.14685999999999999</v>
      </c>
      <c r="AF41" s="3">
        <v>9.8530000000000006E-2</v>
      </c>
      <c r="AG41" s="3">
        <v>6.3009999999999997E-2</v>
      </c>
      <c r="AH41" s="3">
        <v>3.8359999999999998E-2</v>
      </c>
      <c r="AI41" s="3">
        <v>2.222E-2</v>
      </c>
      <c r="AJ41" s="3">
        <v>1.222E-2</v>
      </c>
      <c r="AK41" s="3">
        <v>6.3899999999999998E-3</v>
      </c>
      <c r="AL41" s="3">
        <v>3.1700000000000001E-3</v>
      </c>
      <c r="AM41" s="3">
        <v>1.49E-3</v>
      </c>
      <c r="AN41" s="3">
        <v>6.6E-4</v>
      </c>
      <c r="AO41" s="3">
        <v>2.7999999999999998E-4</v>
      </c>
      <c r="AP41" s="3">
        <v>1.1E-4</v>
      </c>
      <c r="AQ41" s="3">
        <v>4.0000000000000003E-5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5">
        <f>P_A_R[[#This Row],[10+]]-P_A_R[[#This Row],[11+]]</f>
        <v>0</v>
      </c>
      <c r="BG41" s="5">
        <f>P_A_R[[#This Row],[11+]]-P_A_R[[#This Row],[12+]]</f>
        <v>2.9999999999974492E-5</v>
      </c>
      <c r="BH41" s="5">
        <f>P_A_R[[#This Row],[12+]]-P_A_R[[#This Row],[13+]]</f>
        <v>6.0000000000060005E-5</v>
      </c>
      <c r="BI41" s="5">
        <f>P_A_R[[#This Row],[13+]]-P_A_R[[#This Row],[14+]]</f>
        <v>1.3999999999991797E-4</v>
      </c>
      <c r="BJ41" s="5">
        <f>P_A_R[[#This Row],[14+]]-P_A_R[[#This Row],[15+]]</f>
        <v>3.3000000000005247E-4</v>
      </c>
      <c r="BK41" s="5">
        <f>P_A_R[[#This Row],[15+]]-P_A_R[[#This Row],[16+]]</f>
        <v>7.0000000000003393E-4</v>
      </c>
      <c r="BL41" s="5">
        <f>P_A_R[[#This Row],[16+]]-P_A_R[[#This Row],[17+]]</f>
        <v>1.4599999999999058E-3</v>
      </c>
      <c r="BM41" s="5">
        <f>P_A_R[[#This Row],[17+]]-P_A_R[[#This Row],[18+]]</f>
        <v>2.8200000000000447E-3</v>
      </c>
      <c r="BN41" s="5">
        <f>P_A_R[[#This Row],[18+]]-P_A_R[[#This Row],[19+]]</f>
        <v>5.1799999999999624E-3</v>
      </c>
      <c r="BO41" s="5">
        <f>P_A_R[[#This Row],[19+]]-P_A_R[[#This Row],[20+]]</f>
        <v>8.980000000000099E-3</v>
      </c>
      <c r="BP41" s="5">
        <f>P_A_R[[#This Row],[20+]]-P_A_R[[#This Row],[21+]]</f>
        <v>1.4679999999999915E-2</v>
      </c>
      <c r="BQ41" s="5">
        <f>P_A_R[[#This Row],[21+]]-P_A_R[[#This Row],[22+]]</f>
        <v>2.2670000000000079E-2</v>
      </c>
      <c r="BR41" s="5">
        <f>P_A_R[[#This Row],[22+]]-P_A_R[[#This Row],[23+]]</f>
        <v>3.3069999999999933E-2</v>
      </c>
      <c r="BS41" s="5">
        <f>P_A_R[[#This Row],[23+]]-P_A_R[[#This Row],[24+]]</f>
        <v>4.5549999999999979E-2</v>
      </c>
      <c r="BT41" s="5">
        <f>P_A_R[[#This Row],[24+]]-P_A_R[[#This Row],[25+]]</f>
        <v>5.922000000000005E-2</v>
      </c>
      <c r="BU41" s="5">
        <f>P_A_R[[#This Row],[25+]]-P_A_R[[#This Row],[26+]]</f>
        <v>7.2740000000000027E-2</v>
      </c>
      <c r="BV41" s="5">
        <f>P_A_R[[#This Row],[26+]]-P_A_R[[#This Row],[27+]]</f>
        <v>8.4339999999999971E-2</v>
      </c>
      <c r="BW41" s="5">
        <f>P_A_R[[#This Row],[27+]]-P_A_R[[#This Row],[28+]]</f>
        <v>9.2359999999999998E-2</v>
      </c>
      <c r="BX41" s="5">
        <f>P_A_R[[#This Row],[28+]]-P_A_R[[#This Row],[29+]]</f>
        <v>9.5499999999999974E-2</v>
      </c>
      <c r="BY41" s="5">
        <f>P_A_R[[#This Row],[29+]]-P_A_R[[#This Row],[30+]]</f>
        <v>9.3240000000000045E-2</v>
      </c>
      <c r="BZ41" s="5">
        <f>P_A_R[[#This Row],[30+]]-P_A_R[[#This Row],[31+]]</f>
        <v>8.2589999999999997E-2</v>
      </c>
      <c r="CA41" s="5">
        <f>P_A_R[[#This Row],[31+]]-P_A_R[[#This Row],[32+]]</f>
        <v>7.5369999999999993E-2</v>
      </c>
      <c r="CB41" s="5">
        <f>P_A_R[[#This Row],[32+]]-P_A_R[[#This Row],[33+]]</f>
        <v>6.2109999999999999E-2</v>
      </c>
      <c r="CC41" s="5">
        <f>P_A_R[[#This Row],[33+]]-P_A_R[[#This Row],[34+]]</f>
        <v>4.8329999999999984E-2</v>
      </c>
      <c r="CD41" s="5">
        <f>P_A_R[[#This Row],[34+]]-P_A_R[[#This Row],[35+]]</f>
        <v>3.552000000000001E-2</v>
      </c>
      <c r="CE41" s="5">
        <f>P_A_R[[#This Row],[35+]]-P_A_R[[#This Row],[36+]]</f>
        <v>2.4649999999999998E-2</v>
      </c>
      <c r="CF41" s="5">
        <f>P_A_R[[#This Row],[36+]]-P_A_R[[#This Row],[37+]]</f>
        <v>1.6139999999999998E-2</v>
      </c>
      <c r="CG41" s="5">
        <f>P_A_R[[#This Row],[37+]]-P_A_R[[#This Row],[38+]]</f>
        <v>0.01</v>
      </c>
      <c r="CH41" s="5">
        <f>P_A_R[[#This Row],[38+]]-P_A_R[[#This Row],[39+]]</f>
        <v>5.8300000000000001E-3</v>
      </c>
      <c r="CI41" s="5">
        <f>P_A_R[[#This Row],[39+]]-P_A_R[[#This Row],[40+]]</f>
        <v>3.2199999999999998E-3</v>
      </c>
      <c r="CJ41" s="5">
        <f>P_A_R[[#This Row],[40+]]-P_A_R[[#This Row],[41+]]</f>
        <v>1.6800000000000001E-3</v>
      </c>
      <c r="CK41" s="5">
        <f>P_A_R[[#This Row],[41+]]-P_A_R[[#This Row],[42+]]</f>
        <v>8.3000000000000001E-4</v>
      </c>
      <c r="CL41" s="5">
        <f>P_A_R[[#This Row],[42+]]-P_A_R[[#This Row],[43+]]</f>
        <v>3.8000000000000002E-4</v>
      </c>
      <c r="CM41" s="5">
        <f>P_A_R[[#This Row],[43+]]-P_A_R[[#This Row],[44+]]</f>
        <v>1.6999999999999996E-4</v>
      </c>
      <c r="CN41" s="5">
        <f>P_A_R[[#This Row],[44+]]-P_A_R[[#This Row],[45+]]</f>
        <v>6.9999999999999994E-5</v>
      </c>
      <c r="CO41" s="5">
        <f>P_A_R[[#This Row],[45+]]-P_A_R[[#This Row],[46+]]</f>
        <v>4.0000000000000003E-5</v>
      </c>
      <c r="CP41" s="5">
        <f>P_A_R[[#This Row],[46+]]-P_A_R[[#This Row],[47+]]</f>
        <v>0</v>
      </c>
      <c r="CQ41" s="5">
        <f>P_A_R[[#This Row],[47+]]-P_A_R[[#This Row],[48+]]</f>
        <v>0</v>
      </c>
      <c r="CR41" s="5">
        <f>P_A_R[[#This Row],[48+]]-P_A_R[[#This Row],[49+]]</f>
        <v>0</v>
      </c>
      <c r="CS41" s="5">
        <f>P_A_R[[#This Row],[49+]]-P_A_R[[#This Row],[50+]]</f>
        <v>0</v>
      </c>
      <c r="CT41" s="5">
        <f>P_A_R[[#This Row],[50+]]-P_A_R[[#This Row],[51+]]</f>
        <v>0</v>
      </c>
      <c r="CU41" s="5">
        <f>P_A_R[[#This Row],[51+]]-P_A_R[[#This Row],[52+]]</f>
        <v>0</v>
      </c>
      <c r="CV41" s="5">
        <f>P_A_R[[#This Row],[52+]]-P_A_R[[#This Row],[53+]]</f>
        <v>0</v>
      </c>
      <c r="CW41" s="5">
        <f>P_A_R[[#This Row],[53+]]-P_A_R[[#This Row],[54+]]</f>
        <v>0</v>
      </c>
      <c r="CX41" s="5">
        <f>P_A_R[[#This Row],[54+]]-P_A_R[[#This Row],[55+]]</f>
        <v>0</v>
      </c>
      <c r="CY41" s="5">
        <f>P_A_R[[#This Row],[55+]]-P_A_R[[#This Row],[56+]]</f>
        <v>0</v>
      </c>
      <c r="CZ41" s="5">
        <f>P_A_R[[#This Row],[56+]]-P_A_R[[#This Row],[57+]]</f>
        <v>0</v>
      </c>
      <c r="DA41" s="5">
        <f>P_A_R[[#This Row],[57+]]-P_A_R[[#This Row],[58+]]</f>
        <v>0</v>
      </c>
      <c r="DB41" s="5">
        <f>P_A_R[[#This Row],[58+]]-P_A_R[[#This Row],[59+]]</f>
        <v>0</v>
      </c>
    </row>
    <row r="42" spans="1:106" x14ac:dyDescent="0.25">
      <c r="A42" s="10">
        <v>22400789</v>
      </c>
      <c r="B42" t="s">
        <v>76</v>
      </c>
      <c r="C42" t="s">
        <v>235</v>
      </c>
      <c r="D42" s="11">
        <v>0.79166666666666663</v>
      </c>
      <c r="E42" s="9" t="str">
        <f>HYPERLINK("https://www.nba.com/stats/player/1627759/boxscores-traditional", "Jaylen Brown")</f>
        <v>Jaylen Brown</v>
      </c>
      <c r="F42">
        <v>31.6</v>
      </c>
      <c r="G42" s="4">
        <v>6.4059999999999997</v>
      </c>
      <c r="H42" s="3">
        <v>0.99961999999999995</v>
      </c>
      <c r="I42" s="3">
        <v>0.99936000000000003</v>
      </c>
      <c r="J42" s="3">
        <v>0.99888999999999994</v>
      </c>
      <c r="K42" s="3">
        <v>0.99812999999999996</v>
      </c>
      <c r="L42" s="3">
        <v>0.99702000000000002</v>
      </c>
      <c r="M42" s="3">
        <v>0.99519999999999997</v>
      </c>
      <c r="N42" s="3">
        <v>0.99265999999999999</v>
      </c>
      <c r="O42" s="3">
        <v>0.98870000000000002</v>
      </c>
      <c r="P42" s="3">
        <v>0.98299999999999998</v>
      </c>
      <c r="Q42" s="3">
        <v>0.97558</v>
      </c>
      <c r="R42" s="3">
        <v>0.96484999999999999</v>
      </c>
      <c r="S42" s="3">
        <v>0.95052999999999999</v>
      </c>
      <c r="T42" s="3">
        <v>0.93318999999999996</v>
      </c>
      <c r="U42" s="3">
        <v>0.90988000000000002</v>
      </c>
      <c r="V42" s="3">
        <v>0.88297999999999999</v>
      </c>
      <c r="W42" s="3">
        <v>0.84848999999999997</v>
      </c>
      <c r="X42" s="3">
        <v>0.80784999999999996</v>
      </c>
      <c r="Y42" s="3">
        <v>0.76424000000000003</v>
      </c>
      <c r="Z42" s="3">
        <v>0.71226</v>
      </c>
      <c r="AA42" s="3">
        <v>0.65910000000000002</v>
      </c>
      <c r="AB42" s="3">
        <v>0.59870999999999996</v>
      </c>
      <c r="AC42" s="3">
        <v>0.53586</v>
      </c>
      <c r="AD42" s="3">
        <v>0.47608</v>
      </c>
      <c r="AE42" s="3">
        <v>0.41293999999999997</v>
      </c>
      <c r="AF42" s="3">
        <v>0.35569000000000001</v>
      </c>
      <c r="AG42" s="3">
        <v>0.29805999999999999</v>
      </c>
      <c r="AH42" s="3">
        <v>0.24510000000000001</v>
      </c>
      <c r="AI42" s="3">
        <v>0.20044999999999999</v>
      </c>
      <c r="AJ42" s="3">
        <v>0.15866</v>
      </c>
      <c r="AK42" s="3">
        <v>0.12302</v>
      </c>
      <c r="AL42" s="3">
        <v>9.5100000000000004E-2</v>
      </c>
      <c r="AM42" s="3">
        <v>7.0779999999999996E-2</v>
      </c>
      <c r="AN42" s="3">
        <v>5.262E-2</v>
      </c>
      <c r="AO42" s="3">
        <v>3.7539999999999997E-2</v>
      </c>
      <c r="AP42" s="3">
        <v>2.6190000000000001E-2</v>
      </c>
      <c r="AQ42" s="3">
        <v>1.831E-2</v>
      </c>
      <c r="AR42" s="3">
        <v>1.222E-2</v>
      </c>
      <c r="AS42" s="3">
        <v>8.2000000000000007E-3</v>
      </c>
      <c r="AT42" s="3">
        <v>5.2300000000000003E-3</v>
      </c>
      <c r="AU42" s="3">
        <v>3.2599999999999999E-3</v>
      </c>
      <c r="AV42" s="3">
        <v>2.0500000000000002E-3</v>
      </c>
      <c r="AW42" s="3">
        <v>1.2199999999999999E-3</v>
      </c>
      <c r="AX42" s="3">
        <v>7.3999999999999999E-4</v>
      </c>
      <c r="AY42" s="3">
        <v>4.2000000000000002E-4</v>
      </c>
      <c r="AZ42" s="3">
        <v>2.3000000000000001E-4</v>
      </c>
      <c r="BA42" s="3">
        <v>1.2999999999999999E-4</v>
      </c>
      <c r="BB42" s="3">
        <v>6.9999999999999994E-5</v>
      </c>
      <c r="BC42" s="3">
        <v>4.0000000000000003E-5</v>
      </c>
      <c r="BD42" s="3">
        <v>0</v>
      </c>
      <c r="BE42" s="3">
        <v>0</v>
      </c>
      <c r="BF42" s="5">
        <f>P_A_R[[#This Row],[10+]]-P_A_R[[#This Row],[11+]]</f>
        <v>2.5999999999992696E-4</v>
      </c>
      <c r="BG42" s="5">
        <f>P_A_R[[#This Row],[11+]]-P_A_R[[#This Row],[12+]]</f>
        <v>4.7000000000008146E-4</v>
      </c>
      <c r="BH42" s="5">
        <f>P_A_R[[#This Row],[12+]]-P_A_R[[#This Row],[13+]]</f>
        <v>7.5999999999998291E-4</v>
      </c>
      <c r="BI42" s="5">
        <f>P_A_R[[#This Row],[13+]]-P_A_R[[#This Row],[14+]]</f>
        <v>1.1099999999999444E-3</v>
      </c>
      <c r="BJ42" s="5">
        <f>P_A_R[[#This Row],[14+]]-P_A_R[[#This Row],[15+]]</f>
        <v>1.8200000000000438E-3</v>
      </c>
      <c r="BK42" s="5">
        <f>P_A_R[[#This Row],[15+]]-P_A_R[[#This Row],[16+]]</f>
        <v>2.5399999999999867E-3</v>
      </c>
      <c r="BL42" s="5">
        <f>P_A_R[[#This Row],[16+]]-P_A_R[[#This Row],[17+]]</f>
        <v>3.9599999999999635E-3</v>
      </c>
      <c r="BM42" s="5">
        <f>P_A_R[[#This Row],[17+]]-P_A_R[[#This Row],[18+]]</f>
        <v>5.7000000000000384E-3</v>
      </c>
      <c r="BN42" s="5">
        <f>P_A_R[[#This Row],[18+]]-P_A_R[[#This Row],[19+]]</f>
        <v>7.4199999999999822E-3</v>
      </c>
      <c r="BO42" s="5">
        <f>P_A_R[[#This Row],[19+]]-P_A_R[[#This Row],[20+]]</f>
        <v>1.0730000000000017E-2</v>
      </c>
      <c r="BP42" s="5">
        <f>P_A_R[[#This Row],[20+]]-P_A_R[[#This Row],[21+]]</f>
        <v>1.4319999999999999E-2</v>
      </c>
      <c r="BQ42" s="5">
        <f>P_A_R[[#This Row],[21+]]-P_A_R[[#This Row],[22+]]</f>
        <v>1.7340000000000022E-2</v>
      </c>
      <c r="BR42" s="5">
        <f>P_A_R[[#This Row],[22+]]-P_A_R[[#This Row],[23+]]</f>
        <v>2.3309999999999942E-2</v>
      </c>
      <c r="BS42" s="5">
        <f>P_A_R[[#This Row],[23+]]-P_A_R[[#This Row],[24+]]</f>
        <v>2.6900000000000035E-2</v>
      </c>
      <c r="BT42" s="5">
        <f>P_A_R[[#This Row],[24+]]-P_A_R[[#This Row],[25+]]</f>
        <v>3.4490000000000021E-2</v>
      </c>
      <c r="BU42" s="5">
        <f>P_A_R[[#This Row],[25+]]-P_A_R[[#This Row],[26+]]</f>
        <v>4.0640000000000009E-2</v>
      </c>
      <c r="BV42" s="5">
        <f>P_A_R[[#This Row],[26+]]-P_A_R[[#This Row],[27+]]</f>
        <v>4.3609999999999927E-2</v>
      </c>
      <c r="BW42" s="5">
        <f>P_A_R[[#This Row],[27+]]-P_A_R[[#This Row],[28+]]</f>
        <v>5.1980000000000026E-2</v>
      </c>
      <c r="BX42" s="5">
        <f>P_A_R[[#This Row],[28+]]-P_A_R[[#This Row],[29+]]</f>
        <v>5.3159999999999985E-2</v>
      </c>
      <c r="BY42" s="5">
        <f>P_A_R[[#This Row],[29+]]-P_A_R[[#This Row],[30+]]</f>
        <v>6.0390000000000055E-2</v>
      </c>
      <c r="BZ42" s="5">
        <f>P_A_R[[#This Row],[30+]]-P_A_R[[#This Row],[31+]]</f>
        <v>6.2849999999999961E-2</v>
      </c>
      <c r="CA42" s="5">
        <f>P_A_R[[#This Row],[31+]]-P_A_R[[#This Row],[32+]]</f>
        <v>5.978E-2</v>
      </c>
      <c r="CB42" s="5">
        <f>P_A_R[[#This Row],[32+]]-P_A_R[[#This Row],[33+]]</f>
        <v>6.3140000000000029E-2</v>
      </c>
      <c r="CC42" s="5">
        <f>P_A_R[[#This Row],[33+]]-P_A_R[[#This Row],[34+]]</f>
        <v>5.7249999999999968E-2</v>
      </c>
      <c r="CD42" s="5">
        <f>P_A_R[[#This Row],[34+]]-P_A_R[[#This Row],[35+]]</f>
        <v>5.7630000000000015E-2</v>
      </c>
      <c r="CE42" s="5">
        <f>P_A_R[[#This Row],[35+]]-P_A_R[[#This Row],[36+]]</f>
        <v>5.2959999999999979E-2</v>
      </c>
      <c r="CF42" s="5">
        <f>P_A_R[[#This Row],[36+]]-P_A_R[[#This Row],[37+]]</f>
        <v>4.4650000000000023E-2</v>
      </c>
      <c r="CG42" s="5">
        <f>P_A_R[[#This Row],[37+]]-P_A_R[[#This Row],[38+]]</f>
        <v>4.1789999999999994E-2</v>
      </c>
      <c r="CH42" s="5">
        <f>P_A_R[[#This Row],[38+]]-P_A_R[[#This Row],[39+]]</f>
        <v>3.5639999999999991E-2</v>
      </c>
      <c r="CI42" s="5">
        <f>P_A_R[[#This Row],[39+]]-P_A_R[[#This Row],[40+]]</f>
        <v>2.792E-2</v>
      </c>
      <c r="CJ42" s="5">
        <f>P_A_R[[#This Row],[40+]]-P_A_R[[#This Row],[41+]]</f>
        <v>2.4320000000000008E-2</v>
      </c>
      <c r="CK42" s="5">
        <f>P_A_R[[#This Row],[41+]]-P_A_R[[#This Row],[42+]]</f>
        <v>1.8159999999999996E-2</v>
      </c>
      <c r="CL42" s="5">
        <f>P_A_R[[#This Row],[42+]]-P_A_R[[#This Row],[43+]]</f>
        <v>1.5080000000000003E-2</v>
      </c>
      <c r="CM42" s="5">
        <f>P_A_R[[#This Row],[43+]]-P_A_R[[#This Row],[44+]]</f>
        <v>1.1349999999999996E-2</v>
      </c>
      <c r="CN42" s="5">
        <f>P_A_R[[#This Row],[44+]]-P_A_R[[#This Row],[45+]]</f>
        <v>7.8800000000000016E-3</v>
      </c>
      <c r="CO42" s="5">
        <f>P_A_R[[#This Row],[45+]]-P_A_R[[#This Row],[46+]]</f>
        <v>6.0899999999999999E-3</v>
      </c>
      <c r="CP42" s="5">
        <f>P_A_R[[#This Row],[46+]]-P_A_R[[#This Row],[47+]]</f>
        <v>4.0199999999999993E-3</v>
      </c>
      <c r="CQ42" s="5">
        <f>P_A_R[[#This Row],[47+]]-P_A_R[[#This Row],[48+]]</f>
        <v>2.9700000000000004E-3</v>
      </c>
      <c r="CR42" s="5">
        <f>P_A_R[[#This Row],[48+]]-P_A_R[[#This Row],[49+]]</f>
        <v>1.9700000000000004E-3</v>
      </c>
      <c r="CS42" s="5">
        <f>P_A_R[[#This Row],[49+]]-P_A_R[[#This Row],[50+]]</f>
        <v>1.2099999999999997E-3</v>
      </c>
      <c r="CT42" s="5">
        <f>P_A_R[[#This Row],[50+]]-P_A_R[[#This Row],[51+]]</f>
        <v>8.3000000000000023E-4</v>
      </c>
      <c r="CU42" s="5">
        <f>P_A_R[[#This Row],[51+]]-P_A_R[[#This Row],[52+]]</f>
        <v>4.7999999999999996E-4</v>
      </c>
      <c r="CV42" s="5">
        <f>P_A_R[[#This Row],[52+]]-P_A_R[[#This Row],[53+]]</f>
        <v>3.1999999999999997E-4</v>
      </c>
      <c r="CW42" s="5">
        <f>P_A_R[[#This Row],[53+]]-P_A_R[[#This Row],[54+]]</f>
        <v>1.9000000000000001E-4</v>
      </c>
      <c r="CX42" s="5">
        <f>P_A_R[[#This Row],[54+]]-P_A_R[[#This Row],[55+]]</f>
        <v>1.0000000000000002E-4</v>
      </c>
      <c r="CY42" s="5">
        <f>P_A_R[[#This Row],[55+]]-P_A_R[[#This Row],[56+]]</f>
        <v>5.9999999999999995E-5</v>
      </c>
      <c r="CZ42" s="5">
        <f>P_A_R[[#This Row],[56+]]-P_A_R[[#This Row],[57+]]</f>
        <v>2.9999999999999991E-5</v>
      </c>
      <c r="DA42" s="5">
        <f>P_A_R[[#This Row],[57+]]-P_A_R[[#This Row],[58+]]</f>
        <v>4.0000000000000003E-5</v>
      </c>
      <c r="DB42" s="5">
        <f>P_A_R[[#This Row],[58+]]-P_A_R[[#This Row],[59+]]</f>
        <v>0</v>
      </c>
    </row>
    <row r="43" spans="1:106" x14ac:dyDescent="0.25">
      <c r="A43" s="10">
        <v>22400789</v>
      </c>
      <c r="B43" t="s">
        <v>76</v>
      </c>
      <c r="C43" t="s">
        <v>235</v>
      </c>
      <c r="D43" s="11">
        <v>0.79166666666666663</v>
      </c>
      <c r="E43" s="9" t="str">
        <f>HYPERLINK("https://www.nba.com/stats/player/1628401/boxscores-traditional", "Derrick White")</f>
        <v>Derrick White</v>
      </c>
      <c r="F43">
        <v>25.8</v>
      </c>
      <c r="G43" s="4">
        <v>5.2690000000000001</v>
      </c>
      <c r="H43" s="3">
        <v>0.99865000000000004</v>
      </c>
      <c r="I43" s="3">
        <v>0.99751999999999996</v>
      </c>
      <c r="J43" s="3">
        <v>0.99560000000000004</v>
      </c>
      <c r="K43" s="3">
        <v>0.99245000000000005</v>
      </c>
      <c r="L43" s="3">
        <v>0.98745000000000005</v>
      </c>
      <c r="M43" s="3">
        <v>0.97982000000000002</v>
      </c>
      <c r="N43" s="3">
        <v>0.96855999999999998</v>
      </c>
      <c r="O43" s="3">
        <v>0.95254000000000005</v>
      </c>
      <c r="P43" s="3">
        <v>0.93056000000000005</v>
      </c>
      <c r="Q43" s="3">
        <v>0.90146999999999999</v>
      </c>
      <c r="R43" s="3">
        <v>0.86433000000000004</v>
      </c>
      <c r="S43" s="3">
        <v>0.81859000000000004</v>
      </c>
      <c r="T43" s="3">
        <v>0.76424000000000003</v>
      </c>
      <c r="U43" s="3">
        <v>0.70194000000000001</v>
      </c>
      <c r="V43" s="3">
        <v>0.63307000000000002</v>
      </c>
      <c r="W43" s="3">
        <v>0.55962000000000001</v>
      </c>
      <c r="X43" s="3">
        <v>0.48404999999999998</v>
      </c>
      <c r="Y43" s="3">
        <v>0.40905000000000002</v>
      </c>
      <c r="Z43" s="3">
        <v>0.33723999999999998</v>
      </c>
      <c r="AA43" s="3">
        <v>0.27093</v>
      </c>
      <c r="AB43" s="3">
        <v>0.21185999999999999</v>
      </c>
      <c r="AC43" s="3">
        <v>0.16109000000000001</v>
      </c>
      <c r="AD43" s="3">
        <v>0.11899999999999999</v>
      </c>
      <c r="AE43" s="3">
        <v>8.5339999999999999E-2</v>
      </c>
      <c r="AF43" s="3">
        <v>5.9380000000000002E-2</v>
      </c>
      <c r="AG43" s="3">
        <v>4.0059999999999998E-2</v>
      </c>
      <c r="AH43" s="3">
        <v>2.6190000000000001E-2</v>
      </c>
      <c r="AI43" s="3">
        <v>1.6590000000000001E-2</v>
      </c>
      <c r="AJ43" s="3">
        <v>1.017E-2</v>
      </c>
      <c r="AK43" s="3">
        <v>6.0400000000000002E-3</v>
      </c>
      <c r="AL43" s="3">
        <v>3.47E-3</v>
      </c>
      <c r="AM43" s="3">
        <v>1.99E-3</v>
      </c>
      <c r="AN43" s="3">
        <v>1.07E-3</v>
      </c>
      <c r="AO43" s="3">
        <v>5.5999999999999995E-4</v>
      </c>
      <c r="AP43" s="3">
        <v>2.7999999999999998E-4</v>
      </c>
      <c r="AQ43" s="3">
        <v>1.3999999999999999E-4</v>
      </c>
      <c r="AR43" s="3">
        <v>6.0000000000000002E-5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5">
        <f>P_A_R[[#This Row],[10+]]-P_A_R[[#This Row],[11+]]</f>
        <v>1.1300000000000754E-3</v>
      </c>
      <c r="BG43" s="5">
        <f>P_A_R[[#This Row],[11+]]-P_A_R[[#This Row],[12+]]</f>
        <v>1.9199999999999218E-3</v>
      </c>
      <c r="BH43" s="5">
        <f>P_A_R[[#This Row],[12+]]-P_A_R[[#This Row],[13+]]</f>
        <v>3.1499999999999861E-3</v>
      </c>
      <c r="BI43" s="5">
        <f>P_A_R[[#This Row],[13+]]-P_A_R[[#This Row],[14+]]</f>
        <v>5.0000000000000044E-3</v>
      </c>
      <c r="BJ43" s="5">
        <f>P_A_R[[#This Row],[14+]]-P_A_R[[#This Row],[15+]]</f>
        <v>7.6300000000000257E-3</v>
      </c>
      <c r="BK43" s="5">
        <f>P_A_R[[#This Row],[15+]]-P_A_R[[#This Row],[16+]]</f>
        <v>1.1260000000000048E-2</v>
      </c>
      <c r="BL43" s="5">
        <f>P_A_R[[#This Row],[16+]]-P_A_R[[#This Row],[17+]]</f>
        <v>1.6019999999999923E-2</v>
      </c>
      <c r="BM43" s="5">
        <f>P_A_R[[#This Row],[17+]]-P_A_R[[#This Row],[18+]]</f>
        <v>2.198E-2</v>
      </c>
      <c r="BN43" s="5">
        <f>P_A_R[[#This Row],[18+]]-P_A_R[[#This Row],[19+]]</f>
        <v>2.909000000000006E-2</v>
      </c>
      <c r="BO43" s="5">
        <f>P_A_R[[#This Row],[19+]]-P_A_R[[#This Row],[20+]]</f>
        <v>3.7139999999999951E-2</v>
      </c>
      <c r="BP43" s="5">
        <f>P_A_R[[#This Row],[20+]]-P_A_R[[#This Row],[21+]]</f>
        <v>4.5740000000000003E-2</v>
      </c>
      <c r="BQ43" s="5">
        <f>P_A_R[[#This Row],[21+]]-P_A_R[[#This Row],[22+]]</f>
        <v>5.4350000000000009E-2</v>
      </c>
      <c r="BR43" s="5">
        <f>P_A_R[[#This Row],[22+]]-P_A_R[[#This Row],[23+]]</f>
        <v>6.2300000000000022E-2</v>
      </c>
      <c r="BS43" s="5">
        <f>P_A_R[[#This Row],[23+]]-P_A_R[[#This Row],[24+]]</f>
        <v>6.8869999999999987E-2</v>
      </c>
      <c r="BT43" s="5">
        <f>P_A_R[[#This Row],[24+]]-P_A_R[[#This Row],[25+]]</f>
        <v>7.3450000000000015E-2</v>
      </c>
      <c r="BU43" s="5">
        <f>P_A_R[[#This Row],[25+]]-P_A_R[[#This Row],[26+]]</f>
        <v>7.5570000000000026E-2</v>
      </c>
      <c r="BV43" s="5">
        <f>P_A_R[[#This Row],[26+]]-P_A_R[[#This Row],[27+]]</f>
        <v>7.4999999999999956E-2</v>
      </c>
      <c r="BW43" s="5">
        <f>P_A_R[[#This Row],[27+]]-P_A_R[[#This Row],[28+]]</f>
        <v>7.181000000000004E-2</v>
      </c>
      <c r="BX43" s="5">
        <f>P_A_R[[#This Row],[28+]]-P_A_R[[#This Row],[29+]]</f>
        <v>6.630999999999998E-2</v>
      </c>
      <c r="BY43" s="5">
        <f>P_A_R[[#This Row],[29+]]-P_A_R[[#This Row],[30+]]</f>
        <v>5.9070000000000011E-2</v>
      </c>
      <c r="BZ43" s="5">
        <f>P_A_R[[#This Row],[30+]]-P_A_R[[#This Row],[31+]]</f>
        <v>5.0769999999999982E-2</v>
      </c>
      <c r="CA43" s="5">
        <f>P_A_R[[#This Row],[31+]]-P_A_R[[#This Row],[32+]]</f>
        <v>4.2090000000000016E-2</v>
      </c>
      <c r="CB43" s="5">
        <f>P_A_R[[#This Row],[32+]]-P_A_R[[#This Row],[33+]]</f>
        <v>3.3659999999999995E-2</v>
      </c>
      <c r="CC43" s="5">
        <f>P_A_R[[#This Row],[33+]]-P_A_R[[#This Row],[34+]]</f>
        <v>2.5959999999999997E-2</v>
      </c>
      <c r="CD43" s="5">
        <f>P_A_R[[#This Row],[34+]]-P_A_R[[#This Row],[35+]]</f>
        <v>1.9320000000000004E-2</v>
      </c>
      <c r="CE43" s="5">
        <f>P_A_R[[#This Row],[35+]]-P_A_R[[#This Row],[36+]]</f>
        <v>1.3869999999999997E-2</v>
      </c>
      <c r="CF43" s="5">
        <f>P_A_R[[#This Row],[36+]]-P_A_R[[#This Row],[37+]]</f>
        <v>9.6000000000000009E-3</v>
      </c>
      <c r="CG43" s="5">
        <f>P_A_R[[#This Row],[37+]]-P_A_R[[#This Row],[38+]]</f>
        <v>6.4200000000000004E-3</v>
      </c>
      <c r="CH43" s="5">
        <f>P_A_R[[#This Row],[38+]]-P_A_R[[#This Row],[39+]]</f>
        <v>4.13E-3</v>
      </c>
      <c r="CI43" s="5">
        <f>P_A_R[[#This Row],[39+]]-P_A_R[[#This Row],[40+]]</f>
        <v>2.5700000000000002E-3</v>
      </c>
      <c r="CJ43" s="5">
        <f>P_A_R[[#This Row],[40+]]-P_A_R[[#This Row],[41+]]</f>
        <v>1.48E-3</v>
      </c>
      <c r="CK43" s="5">
        <f>P_A_R[[#This Row],[41+]]-P_A_R[[#This Row],[42+]]</f>
        <v>9.2000000000000003E-4</v>
      </c>
      <c r="CL43" s="5">
        <f>P_A_R[[#This Row],[42+]]-P_A_R[[#This Row],[43+]]</f>
        <v>5.1000000000000004E-4</v>
      </c>
      <c r="CM43" s="5">
        <f>P_A_R[[#This Row],[43+]]-P_A_R[[#This Row],[44+]]</f>
        <v>2.7999999999999998E-4</v>
      </c>
      <c r="CN43" s="5">
        <f>P_A_R[[#This Row],[44+]]-P_A_R[[#This Row],[45+]]</f>
        <v>1.3999999999999999E-4</v>
      </c>
      <c r="CO43" s="5">
        <f>P_A_R[[#This Row],[45+]]-P_A_R[[#This Row],[46+]]</f>
        <v>7.9999999999999993E-5</v>
      </c>
      <c r="CP43" s="5">
        <f>P_A_R[[#This Row],[46+]]-P_A_R[[#This Row],[47+]]</f>
        <v>6.0000000000000002E-5</v>
      </c>
      <c r="CQ43" s="5">
        <f>P_A_R[[#This Row],[47+]]-P_A_R[[#This Row],[48+]]</f>
        <v>0</v>
      </c>
      <c r="CR43" s="5">
        <f>P_A_R[[#This Row],[48+]]-P_A_R[[#This Row],[49+]]</f>
        <v>0</v>
      </c>
      <c r="CS43" s="5">
        <f>P_A_R[[#This Row],[49+]]-P_A_R[[#This Row],[50+]]</f>
        <v>0</v>
      </c>
      <c r="CT43" s="5">
        <f>P_A_R[[#This Row],[50+]]-P_A_R[[#This Row],[51+]]</f>
        <v>0</v>
      </c>
      <c r="CU43" s="5">
        <f>P_A_R[[#This Row],[51+]]-P_A_R[[#This Row],[52+]]</f>
        <v>0</v>
      </c>
      <c r="CV43" s="5">
        <f>P_A_R[[#This Row],[52+]]-P_A_R[[#This Row],[53+]]</f>
        <v>0</v>
      </c>
      <c r="CW43" s="5">
        <f>P_A_R[[#This Row],[53+]]-P_A_R[[#This Row],[54+]]</f>
        <v>0</v>
      </c>
      <c r="CX43" s="5">
        <f>P_A_R[[#This Row],[54+]]-P_A_R[[#This Row],[55+]]</f>
        <v>0</v>
      </c>
      <c r="CY43" s="5">
        <f>P_A_R[[#This Row],[55+]]-P_A_R[[#This Row],[56+]]</f>
        <v>0</v>
      </c>
      <c r="CZ43" s="5">
        <f>P_A_R[[#This Row],[56+]]-P_A_R[[#This Row],[57+]]</f>
        <v>0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x14ac:dyDescent="0.25">
      <c r="A44" s="10">
        <v>22400789</v>
      </c>
      <c r="B44" t="s">
        <v>76</v>
      </c>
      <c r="C44" t="s">
        <v>235</v>
      </c>
      <c r="D44" s="11">
        <v>0.79166666666666663</v>
      </c>
      <c r="E44" s="9" t="str">
        <f>HYPERLINK("https://www.nba.com/stats/player/1628369/boxscores-traditional", "Jayson Tatum")</f>
        <v>Jayson Tatum</v>
      </c>
      <c r="F44">
        <v>40.799999999999997</v>
      </c>
      <c r="G44" s="4">
        <v>10.477</v>
      </c>
      <c r="H44" s="3">
        <v>0.99836000000000003</v>
      </c>
      <c r="I44" s="3">
        <v>0.99773999999999996</v>
      </c>
      <c r="J44" s="3">
        <v>0.99702000000000002</v>
      </c>
      <c r="K44" s="3">
        <v>0.99597999999999998</v>
      </c>
      <c r="L44" s="3">
        <v>0.99477000000000004</v>
      </c>
      <c r="M44" s="3">
        <v>0.99304999999999999</v>
      </c>
      <c r="N44" s="3">
        <v>0.99111000000000005</v>
      </c>
      <c r="O44" s="3">
        <v>0.98839999999999995</v>
      </c>
      <c r="P44" s="3">
        <v>0.98536999999999997</v>
      </c>
      <c r="Q44" s="3">
        <v>0.98124</v>
      </c>
      <c r="R44" s="3">
        <v>0.97670000000000001</v>
      </c>
      <c r="S44" s="3">
        <v>0.97062000000000004</v>
      </c>
      <c r="T44" s="3">
        <v>0.96326999999999996</v>
      </c>
      <c r="U44" s="3">
        <v>0.95543</v>
      </c>
      <c r="V44" s="3">
        <v>0.94520000000000004</v>
      </c>
      <c r="W44" s="3">
        <v>0.93447999999999998</v>
      </c>
      <c r="X44" s="3">
        <v>0.92073000000000005</v>
      </c>
      <c r="Y44" s="3">
        <v>0.90658000000000005</v>
      </c>
      <c r="Z44" s="3">
        <v>0.88876999999999995</v>
      </c>
      <c r="AA44" s="3">
        <v>0.87075999999999998</v>
      </c>
      <c r="AB44" s="3">
        <v>0.84848999999999997</v>
      </c>
      <c r="AC44" s="3">
        <v>0.82638999999999996</v>
      </c>
      <c r="AD44" s="3">
        <v>0.79954999999999998</v>
      </c>
      <c r="AE44" s="3">
        <v>0.77034999999999998</v>
      </c>
      <c r="AF44" s="3">
        <v>0.74214999999999998</v>
      </c>
      <c r="AG44" s="3">
        <v>0.70884000000000003</v>
      </c>
      <c r="AH44" s="3">
        <v>0.67723999999999995</v>
      </c>
      <c r="AI44" s="3">
        <v>0.64058000000000004</v>
      </c>
      <c r="AJ44" s="3">
        <v>0.60641999999999996</v>
      </c>
      <c r="AK44" s="3">
        <v>0.56749000000000005</v>
      </c>
      <c r="AL44" s="3">
        <v>0.53188000000000002</v>
      </c>
      <c r="AM44" s="3">
        <v>0.49202000000000001</v>
      </c>
      <c r="AN44" s="3">
        <v>0.45619999999999999</v>
      </c>
      <c r="AO44" s="3">
        <v>0.41682999999999998</v>
      </c>
      <c r="AP44" s="3">
        <v>0.37828000000000001</v>
      </c>
      <c r="AQ44" s="3">
        <v>0.34458</v>
      </c>
      <c r="AR44" s="3">
        <v>0.30853999999999998</v>
      </c>
      <c r="AS44" s="3">
        <v>0.27760000000000001</v>
      </c>
      <c r="AT44" s="3">
        <v>0.24510000000000001</v>
      </c>
      <c r="AU44" s="3">
        <v>0.2177</v>
      </c>
      <c r="AV44" s="3">
        <v>0.18942999999999999</v>
      </c>
      <c r="AW44" s="3">
        <v>0.16602</v>
      </c>
      <c r="AX44" s="3">
        <v>0.14230999999999999</v>
      </c>
      <c r="AY44" s="3">
        <v>0.12302</v>
      </c>
      <c r="AZ44" s="3">
        <v>0.10383000000000001</v>
      </c>
      <c r="BA44" s="3">
        <v>8.6910000000000001E-2</v>
      </c>
      <c r="BB44" s="3">
        <v>7.3529999999999998E-2</v>
      </c>
      <c r="BC44" s="3">
        <v>6.0569999999999999E-2</v>
      </c>
      <c r="BD44" s="3">
        <v>5.0500000000000003E-2</v>
      </c>
      <c r="BE44" s="3">
        <v>4.0930000000000001E-2</v>
      </c>
      <c r="BF44" s="5">
        <f>P_A_R[[#This Row],[10+]]-P_A_R[[#This Row],[11+]]</f>
        <v>6.2000000000006494E-4</v>
      </c>
      <c r="BG44" s="5">
        <f>P_A_R[[#This Row],[11+]]-P_A_R[[#This Row],[12+]]</f>
        <v>7.1999999999994291E-4</v>
      </c>
      <c r="BH44" s="5">
        <f>P_A_R[[#This Row],[12+]]-P_A_R[[#This Row],[13+]]</f>
        <v>1.0400000000000409E-3</v>
      </c>
      <c r="BI44" s="5">
        <f>P_A_R[[#This Row],[13+]]-P_A_R[[#This Row],[14+]]</f>
        <v>1.2099999999999334E-3</v>
      </c>
      <c r="BJ44" s="5">
        <f>P_A_R[[#This Row],[14+]]-P_A_R[[#This Row],[15+]]</f>
        <v>1.7200000000000548E-3</v>
      </c>
      <c r="BK44" s="5">
        <f>P_A_R[[#This Row],[15+]]-P_A_R[[#This Row],[16+]]</f>
        <v>1.9399999999999418E-3</v>
      </c>
      <c r="BL44" s="5">
        <f>P_A_R[[#This Row],[16+]]-P_A_R[[#This Row],[17+]]</f>
        <v>2.7100000000001012E-3</v>
      </c>
      <c r="BM44" s="5">
        <f>P_A_R[[#This Row],[17+]]-P_A_R[[#This Row],[18+]]</f>
        <v>3.0299999999999772E-3</v>
      </c>
      <c r="BN44" s="5">
        <f>P_A_R[[#This Row],[18+]]-P_A_R[[#This Row],[19+]]</f>
        <v>4.129999999999967E-3</v>
      </c>
      <c r="BO44" s="5">
        <f>P_A_R[[#This Row],[19+]]-P_A_R[[#This Row],[20+]]</f>
        <v>4.5399999999999885E-3</v>
      </c>
      <c r="BP44" s="5">
        <f>P_A_R[[#This Row],[20+]]-P_A_R[[#This Row],[21+]]</f>
        <v>6.0799999999999743E-3</v>
      </c>
      <c r="BQ44" s="5">
        <f>P_A_R[[#This Row],[21+]]-P_A_R[[#This Row],[22+]]</f>
        <v>7.3500000000000787E-3</v>
      </c>
      <c r="BR44" s="5">
        <f>P_A_R[[#This Row],[22+]]-P_A_R[[#This Row],[23+]]</f>
        <v>7.8399999999999581E-3</v>
      </c>
      <c r="BS44" s="5">
        <f>P_A_R[[#This Row],[23+]]-P_A_R[[#This Row],[24+]]</f>
        <v>1.0229999999999961E-2</v>
      </c>
      <c r="BT44" s="5">
        <f>P_A_R[[#This Row],[24+]]-P_A_R[[#This Row],[25+]]</f>
        <v>1.0720000000000063E-2</v>
      </c>
      <c r="BU44" s="5">
        <f>P_A_R[[#This Row],[25+]]-P_A_R[[#This Row],[26+]]</f>
        <v>1.3749999999999929E-2</v>
      </c>
      <c r="BV44" s="5">
        <f>P_A_R[[#This Row],[26+]]-P_A_R[[#This Row],[27+]]</f>
        <v>1.4149999999999996E-2</v>
      </c>
      <c r="BW44" s="5">
        <f>P_A_R[[#This Row],[27+]]-P_A_R[[#This Row],[28+]]</f>
        <v>1.7810000000000104E-2</v>
      </c>
      <c r="BX44" s="5">
        <f>P_A_R[[#This Row],[28+]]-P_A_R[[#This Row],[29+]]</f>
        <v>1.800999999999997E-2</v>
      </c>
      <c r="BY44" s="5">
        <f>P_A_R[[#This Row],[29+]]-P_A_R[[#This Row],[30+]]</f>
        <v>2.2270000000000012E-2</v>
      </c>
      <c r="BZ44" s="5">
        <f>P_A_R[[#This Row],[30+]]-P_A_R[[#This Row],[31+]]</f>
        <v>2.2100000000000009E-2</v>
      </c>
      <c r="CA44" s="5">
        <f>P_A_R[[#This Row],[31+]]-P_A_R[[#This Row],[32+]]</f>
        <v>2.6839999999999975E-2</v>
      </c>
      <c r="CB44" s="5">
        <f>P_A_R[[#This Row],[32+]]-P_A_R[[#This Row],[33+]]</f>
        <v>2.9200000000000004E-2</v>
      </c>
      <c r="CC44" s="5">
        <f>P_A_R[[#This Row],[33+]]-P_A_R[[#This Row],[34+]]</f>
        <v>2.8200000000000003E-2</v>
      </c>
      <c r="CD44" s="5">
        <f>P_A_R[[#This Row],[34+]]-P_A_R[[#This Row],[35+]]</f>
        <v>3.3309999999999951E-2</v>
      </c>
      <c r="CE44" s="5">
        <f>P_A_R[[#This Row],[35+]]-P_A_R[[#This Row],[36+]]</f>
        <v>3.1600000000000072E-2</v>
      </c>
      <c r="CF44" s="5">
        <f>P_A_R[[#This Row],[36+]]-P_A_R[[#This Row],[37+]]</f>
        <v>3.6659999999999915E-2</v>
      </c>
      <c r="CG44" s="5">
        <f>P_A_R[[#This Row],[37+]]-P_A_R[[#This Row],[38+]]</f>
        <v>3.4160000000000079E-2</v>
      </c>
      <c r="CH44" s="5">
        <f>P_A_R[[#This Row],[38+]]-P_A_R[[#This Row],[39+]]</f>
        <v>3.8929999999999909E-2</v>
      </c>
      <c r="CI44" s="5">
        <f>P_A_R[[#This Row],[39+]]-P_A_R[[#This Row],[40+]]</f>
        <v>3.5610000000000031E-2</v>
      </c>
      <c r="CJ44" s="5">
        <f>P_A_R[[#This Row],[40+]]-P_A_R[[#This Row],[41+]]</f>
        <v>3.9860000000000007E-2</v>
      </c>
      <c r="CK44" s="5">
        <f>P_A_R[[#This Row],[41+]]-P_A_R[[#This Row],[42+]]</f>
        <v>3.5820000000000018E-2</v>
      </c>
      <c r="CL44" s="5">
        <f>P_A_R[[#This Row],[42+]]-P_A_R[[#This Row],[43+]]</f>
        <v>3.9370000000000016E-2</v>
      </c>
      <c r="CM44" s="5">
        <f>P_A_R[[#This Row],[43+]]-P_A_R[[#This Row],[44+]]</f>
        <v>3.8549999999999973E-2</v>
      </c>
      <c r="CN44" s="5">
        <f>P_A_R[[#This Row],[44+]]-P_A_R[[#This Row],[45+]]</f>
        <v>3.3700000000000008E-2</v>
      </c>
      <c r="CO44" s="5">
        <f>P_A_R[[#This Row],[45+]]-P_A_R[[#This Row],[46+]]</f>
        <v>3.6040000000000016E-2</v>
      </c>
      <c r="CP44" s="5">
        <f>P_A_R[[#This Row],[46+]]-P_A_R[[#This Row],[47+]]</f>
        <v>3.0939999999999968E-2</v>
      </c>
      <c r="CQ44" s="5">
        <f>P_A_R[[#This Row],[47+]]-P_A_R[[#This Row],[48+]]</f>
        <v>3.2500000000000001E-2</v>
      </c>
      <c r="CR44" s="5">
        <f>P_A_R[[#This Row],[48+]]-P_A_R[[#This Row],[49+]]</f>
        <v>2.7400000000000008E-2</v>
      </c>
      <c r="CS44" s="5">
        <f>P_A_R[[#This Row],[49+]]-P_A_R[[#This Row],[50+]]</f>
        <v>2.8270000000000017E-2</v>
      </c>
      <c r="CT44" s="5">
        <f>P_A_R[[#This Row],[50+]]-P_A_R[[#This Row],[51+]]</f>
        <v>2.3409999999999986E-2</v>
      </c>
      <c r="CU44" s="5">
        <f>P_A_R[[#This Row],[51+]]-P_A_R[[#This Row],[52+]]</f>
        <v>2.3710000000000009E-2</v>
      </c>
      <c r="CV44" s="5">
        <f>P_A_R[[#This Row],[52+]]-P_A_R[[#This Row],[53+]]</f>
        <v>1.9289999999999988E-2</v>
      </c>
      <c r="CW44" s="5">
        <f>P_A_R[[#This Row],[53+]]-P_A_R[[#This Row],[54+]]</f>
        <v>1.9189999999999999E-2</v>
      </c>
      <c r="CX44" s="5">
        <f>P_A_R[[#This Row],[54+]]-P_A_R[[#This Row],[55+]]</f>
        <v>1.6920000000000004E-2</v>
      </c>
      <c r="CY44" s="5">
        <f>P_A_R[[#This Row],[55+]]-P_A_R[[#This Row],[56+]]</f>
        <v>1.3380000000000003E-2</v>
      </c>
      <c r="CZ44" s="5">
        <f>P_A_R[[#This Row],[56+]]-P_A_R[[#This Row],[57+]]</f>
        <v>1.2959999999999999E-2</v>
      </c>
      <c r="DA44" s="5">
        <f>P_A_R[[#This Row],[57+]]-P_A_R[[#This Row],[58+]]</f>
        <v>1.0069999999999996E-2</v>
      </c>
      <c r="DB44" s="5">
        <f>P_A_R[[#This Row],[58+]]-P_A_R[[#This Row],[59+]]</f>
        <v>9.5700000000000021E-3</v>
      </c>
    </row>
    <row r="45" spans="1:106" x14ac:dyDescent="0.25">
      <c r="A45" s="10">
        <v>22400789</v>
      </c>
      <c r="B45" t="s">
        <v>76</v>
      </c>
      <c r="C45" t="s">
        <v>235</v>
      </c>
      <c r="D45" s="11">
        <v>0.79166666666666663</v>
      </c>
      <c r="E45" s="9" t="str">
        <f>HYPERLINK("https://www.nba.com/stats/player/1630202/boxscores-traditional", "Payton Pritchard")</f>
        <v>Payton Pritchard</v>
      </c>
      <c r="F45">
        <v>25.4</v>
      </c>
      <c r="G45" s="4">
        <v>6.4059999999999997</v>
      </c>
      <c r="H45" s="3">
        <v>0.99180000000000001</v>
      </c>
      <c r="I45" s="3">
        <v>0.98777999999999999</v>
      </c>
      <c r="J45" s="3">
        <v>0.98168999999999995</v>
      </c>
      <c r="K45" s="3">
        <v>0.97380999999999995</v>
      </c>
      <c r="L45" s="3">
        <v>0.96245999999999998</v>
      </c>
      <c r="M45" s="3">
        <v>0.94738</v>
      </c>
      <c r="N45" s="3">
        <v>0.92922000000000005</v>
      </c>
      <c r="O45" s="3">
        <v>0.90490000000000004</v>
      </c>
      <c r="P45" s="3">
        <v>0.87697999999999998</v>
      </c>
      <c r="Q45" s="3">
        <v>0.84133999999999998</v>
      </c>
      <c r="R45" s="3">
        <v>0.79954999999999998</v>
      </c>
      <c r="S45" s="3">
        <v>0.75490000000000002</v>
      </c>
      <c r="T45" s="3">
        <v>0.70194000000000001</v>
      </c>
      <c r="U45" s="3">
        <v>0.64431000000000005</v>
      </c>
      <c r="V45" s="3">
        <v>0.58706000000000003</v>
      </c>
      <c r="W45" s="3">
        <v>0.52392000000000005</v>
      </c>
      <c r="X45" s="3">
        <v>0.46414</v>
      </c>
      <c r="Y45" s="3">
        <v>0.40128999999999998</v>
      </c>
      <c r="Z45" s="3">
        <v>0.34089999999999998</v>
      </c>
      <c r="AA45" s="3">
        <v>0.28774</v>
      </c>
      <c r="AB45" s="3">
        <v>0.23576</v>
      </c>
      <c r="AC45" s="3">
        <v>0.19214999999999999</v>
      </c>
      <c r="AD45" s="3">
        <v>0.15151000000000001</v>
      </c>
      <c r="AE45" s="3">
        <v>0.11702</v>
      </c>
      <c r="AF45" s="3">
        <v>9.0120000000000006E-2</v>
      </c>
      <c r="AG45" s="3">
        <v>6.6809999999999994E-2</v>
      </c>
      <c r="AH45" s="3">
        <v>4.947E-2</v>
      </c>
      <c r="AI45" s="3">
        <v>3.5150000000000001E-2</v>
      </c>
      <c r="AJ45" s="3">
        <v>2.4420000000000001E-2</v>
      </c>
      <c r="AK45" s="3">
        <v>1.7000000000000001E-2</v>
      </c>
      <c r="AL45" s="3">
        <v>1.1299999999999999E-2</v>
      </c>
      <c r="AM45" s="3">
        <v>7.3400000000000002E-3</v>
      </c>
      <c r="AN45" s="3">
        <v>4.7999999999999996E-3</v>
      </c>
      <c r="AO45" s="3">
        <v>2.98E-3</v>
      </c>
      <c r="AP45" s="3">
        <v>1.8699999999999999E-3</v>
      </c>
      <c r="AQ45" s="3">
        <v>1.1100000000000001E-3</v>
      </c>
      <c r="AR45" s="3">
        <v>6.4000000000000005E-4</v>
      </c>
      <c r="AS45" s="3">
        <v>3.8000000000000002E-4</v>
      </c>
      <c r="AT45" s="3">
        <v>2.1000000000000001E-4</v>
      </c>
      <c r="AU45" s="3">
        <v>1.2E-4</v>
      </c>
      <c r="AV45" s="3">
        <v>6.0000000000000002E-5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5">
        <f>P_A_R[[#This Row],[10+]]-P_A_R[[#This Row],[11+]]</f>
        <v>4.0200000000000236E-3</v>
      </c>
      <c r="BG45" s="5">
        <f>P_A_R[[#This Row],[11+]]-P_A_R[[#This Row],[12+]]</f>
        <v>6.0900000000000398E-3</v>
      </c>
      <c r="BH45" s="5">
        <f>P_A_R[[#This Row],[12+]]-P_A_R[[#This Row],[13+]]</f>
        <v>7.8799999999999981E-3</v>
      </c>
      <c r="BI45" s="5">
        <f>P_A_R[[#This Row],[13+]]-P_A_R[[#This Row],[14+]]</f>
        <v>1.1349999999999971E-2</v>
      </c>
      <c r="BJ45" s="5">
        <f>P_A_R[[#This Row],[14+]]-P_A_R[[#This Row],[15+]]</f>
        <v>1.5079999999999982E-2</v>
      </c>
      <c r="BK45" s="5">
        <f>P_A_R[[#This Row],[15+]]-P_A_R[[#This Row],[16+]]</f>
        <v>1.8159999999999954E-2</v>
      </c>
      <c r="BL45" s="5">
        <f>P_A_R[[#This Row],[16+]]-P_A_R[[#This Row],[17+]]</f>
        <v>2.4320000000000008E-2</v>
      </c>
      <c r="BM45" s="5">
        <f>P_A_R[[#This Row],[17+]]-P_A_R[[#This Row],[18+]]</f>
        <v>2.7920000000000056E-2</v>
      </c>
      <c r="BN45" s="5">
        <f>P_A_R[[#This Row],[18+]]-P_A_R[[#This Row],[19+]]</f>
        <v>3.5640000000000005E-2</v>
      </c>
      <c r="BO45" s="5">
        <f>P_A_R[[#This Row],[19+]]-P_A_R[[#This Row],[20+]]</f>
        <v>4.1789999999999994E-2</v>
      </c>
      <c r="BP45" s="5">
        <f>P_A_R[[#This Row],[20+]]-P_A_R[[#This Row],[21+]]</f>
        <v>4.4649999999999967E-2</v>
      </c>
      <c r="BQ45" s="5">
        <f>P_A_R[[#This Row],[21+]]-P_A_R[[#This Row],[22+]]</f>
        <v>5.2960000000000007E-2</v>
      </c>
      <c r="BR45" s="5">
        <f>P_A_R[[#This Row],[22+]]-P_A_R[[#This Row],[23+]]</f>
        <v>5.7629999999999959E-2</v>
      </c>
      <c r="BS45" s="5">
        <f>P_A_R[[#This Row],[23+]]-P_A_R[[#This Row],[24+]]</f>
        <v>5.7250000000000023E-2</v>
      </c>
      <c r="BT45" s="5">
        <f>P_A_R[[#This Row],[24+]]-P_A_R[[#This Row],[25+]]</f>
        <v>6.3139999999999974E-2</v>
      </c>
      <c r="BU45" s="5">
        <f>P_A_R[[#This Row],[25+]]-P_A_R[[#This Row],[26+]]</f>
        <v>5.9780000000000055E-2</v>
      </c>
      <c r="BV45" s="5">
        <f>P_A_R[[#This Row],[26+]]-P_A_R[[#This Row],[27+]]</f>
        <v>6.2850000000000017E-2</v>
      </c>
      <c r="BW45" s="5">
        <f>P_A_R[[#This Row],[27+]]-P_A_R[[#This Row],[28+]]</f>
        <v>6.0389999999999999E-2</v>
      </c>
      <c r="BX45" s="5">
        <f>P_A_R[[#This Row],[28+]]-P_A_R[[#This Row],[29+]]</f>
        <v>5.3159999999999985E-2</v>
      </c>
      <c r="BY45" s="5">
        <f>P_A_R[[#This Row],[29+]]-P_A_R[[#This Row],[30+]]</f>
        <v>5.1979999999999998E-2</v>
      </c>
      <c r="BZ45" s="5">
        <f>P_A_R[[#This Row],[30+]]-P_A_R[[#This Row],[31+]]</f>
        <v>4.361000000000001E-2</v>
      </c>
      <c r="CA45" s="5">
        <f>P_A_R[[#This Row],[31+]]-P_A_R[[#This Row],[32+]]</f>
        <v>4.0639999999999982E-2</v>
      </c>
      <c r="CB45" s="5">
        <f>P_A_R[[#This Row],[32+]]-P_A_R[[#This Row],[33+]]</f>
        <v>3.4490000000000007E-2</v>
      </c>
      <c r="CC45" s="5">
        <f>P_A_R[[#This Row],[33+]]-P_A_R[[#This Row],[34+]]</f>
        <v>2.6899999999999993E-2</v>
      </c>
      <c r="CD45" s="5">
        <f>P_A_R[[#This Row],[34+]]-P_A_R[[#This Row],[35+]]</f>
        <v>2.3310000000000011E-2</v>
      </c>
      <c r="CE45" s="5">
        <f>P_A_R[[#This Row],[35+]]-P_A_R[[#This Row],[36+]]</f>
        <v>1.7339999999999994E-2</v>
      </c>
      <c r="CF45" s="5">
        <f>P_A_R[[#This Row],[36+]]-P_A_R[[#This Row],[37+]]</f>
        <v>1.4319999999999999E-2</v>
      </c>
      <c r="CG45" s="5">
        <f>P_A_R[[#This Row],[37+]]-P_A_R[[#This Row],[38+]]</f>
        <v>1.073E-2</v>
      </c>
      <c r="CH45" s="5">
        <f>P_A_R[[#This Row],[38+]]-P_A_R[[#This Row],[39+]]</f>
        <v>7.4199999999999995E-3</v>
      </c>
      <c r="CI45" s="5">
        <f>P_A_R[[#This Row],[39+]]-P_A_R[[#This Row],[40+]]</f>
        <v>5.7000000000000019E-3</v>
      </c>
      <c r="CJ45" s="5">
        <f>P_A_R[[#This Row],[40+]]-P_A_R[[#This Row],[41+]]</f>
        <v>3.9599999999999991E-3</v>
      </c>
      <c r="CK45" s="5">
        <f>P_A_R[[#This Row],[41+]]-P_A_R[[#This Row],[42+]]</f>
        <v>2.5400000000000006E-3</v>
      </c>
      <c r="CL45" s="5">
        <f>P_A_R[[#This Row],[42+]]-P_A_R[[#This Row],[43+]]</f>
        <v>1.8199999999999996E-3</v>
      </c>
      <c r="CM45" s="5">
        <f>P_A_R[[#This Row],[43+]]-P_A_R[[#This Row],[44+]]</f>
        <v>1.1100000000000001E-3</v>
      </c>
      <c r="CN45" s="5">
        <f>P_A_R[[#This Row],[44+]]-P_A_R[[#This Row],[45+]]</f>
        <v>7.5999999999999983E-4</v>
      </c>
      <c r="CO45" s="5">
        <f>P_A_R[[#This Row],[45+]]-P_A_R[[#This Row],[46+]]</f>
        <v>4.7000000000000004E-4</v>
      </c>
      <c r="CP45" s="5">
        <f>P_A_R[[#This Row],[46+]]-P_A_R[[#This Row],[47+]]</f>
        <v>2.6000000000000003E-4</v>
      </c>
      <c r="CQ45" s="5">
        <f>P_A_R[[#This Row],[47+]]-P_A_R[[#This Row],[48+]]</f>
        <v>1.7000000000000001E-4</v>
      </c>
      <c r="CR45" s="5">
        <f>P_A_R[[#This Row],[48+]]-P_A_R[[#This Row],[49+]]</f>
        <v>9.0000000000000006E-5</v>
      </c>
      <c r="CS45" s="5">
        <f>P_A_R[[#This Row],[49+]]-P_A_R[[#This Row],[50+]]</f>
        <v>6.0000000000000002E-5</v>
      </c>
      <c r="CT45" s="5">
        <f>P_A_R[[#This Row],[50+]]-P_A_R[[#This Row],[51+]]</f>
        <v>6.0000000000000002E-5</v>
      </c>
      <c r="CU45" s="5">
        <f>P_A_R[[#This Row],[51+]]-P_A_R[[#This Row],[52+]]</f>
        <v>0</v>
      </c>
      <c r="CV45" s="5">
        <f>P_A_R[[#This Row],[52+]]-P_A_R[[#This Row],[53+]]</f>
        <v>0</v>
      </c>
      <c r="CW45" s="5">
        <f>P_A_R[[#This Row],[53+]]-P_A_R[[#This Row],[54+]]</f>
        <v>0</v>
      </c>
      <c r="CX45" s="5">
        <f>P_A_R[[#This Row],[54+]]-P_A_R[[#This Row],[55+]]</f>
        <v>0</v>
      </c>
      <c r="CY45" s="5">
        <f>P_A_R[[#This Row],[55+]]-P_A_R[[#This Row],[56+]]</f>
        <v>0</v>
      </c>
      <c r="CZ45" s="5">
        <f>P_A_R[[#This Row],[56+]]-P_A_R[[#This Row],[57+]]</f>
        <v>0</v>
      </c>
      <c r="DA45" s="5">
        <f>P_A_R[[#This Row],[57+]]-P_A_R[[#This Row],[58+]]</f>
        <v>0</v>
      </c>
      <c r="DB45" s="5">
        <f>P_A_R[[#This Row],[58+]]-P_A_R[[#This Row],[59+]]</f>
        <v>0</v>
      </c>
    </row>
    <row r="46" spans="1:106" x14ac:dyDescent="0.25">
      <c r="A46" s="10">
        <v>22400789</v>
      </c>
      <c r="B46" t="s">
        <v>76</v>
      </c>
      <c r="C46" t="s">
        <v>235</v>
      </c>
      <c r="D46" s="11">
        <v>0.79166666666666663</v>
      </c>
      <c r="E46" s="9" t="str">
        <f>HYPERLINK("https://www.nba.com/stats/player/201950/boxscores-traditional", "Jrue Holiday")</f>
        <v>Jrue Holiday</v>
      </c>
      <c r="F46">
        <v>15.2</v>
      </c>
      <c r="G46" s="4">
        <v>2.4820000000000002</v>
      </c>
      <c r="H46" s="3">
        <v>0.98214000000000001</v>
      </c>
      <c r="I46" s="3">
        <v>0.95448999999999995</v>
      </c>
      <c r="J46" s="3">
        <v>0.90146999999999999</v>
      </c>
      <c r="K46" s="3">
        <v>0.81327000000000005</v>
      </c>
      <c r="L46" s="3">
        <v>0.68439000000000005</v>
      </c>
      <c r="M46" s="3">
        <v>0.53188000000000002</v>
      </c>
      <c r="N46" s="3">
        <v>0.37447999999999998</v>
      </c>
      <c r="O46" s="3">
        <v>0.23269999999999999</v>
      </c>
      <c r="P46" s="3">
        <v>0.12923999999999999</v>
      </c>
      <c r="Q46" s="3">
        <v>6.3009999999999997E-2</v>
      </c>
      <c r="R46" s="3">
        <v>2.6800000000000001E-2</v>
      </c>
      <c r="S46" s="3">
        <v>9.6399999999999993E-3</v>
      </c>
      <c r="T46" s="3">
        <v>3.0699999999999998E-3</v>
      </c>
      <c r="U46" s="3">
        <v>8.4000000000000003E-4</v>
      </c>
      <c r="V46" s="3">
        <v>1.9000000000000001E-4</v>
      </c>
      <c r="W46" s="3">
        <v>4.0000000000000003E-5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5">
        <f>P_A_R[[#This Row],[10+]]-P_A_R[[#This Row],[11+]]</f>
        <v>2.7650000000000063E-2</v>
      </c>
      <c r="BG46" s="5">
        <f>P_A_R[[#This Row],[11+]]-P_A_R[[#This Row],[12+]]</f>
        <v>5.3019999999999956E-2</v>
      </c>
      <c r="BH46" s="5">
        <f>P_A_R[[#This Row],[12+]]-P_A_R[[#This Row],[13+]]</f>
        <v>8.8199999999999945E-2</v>
      </c>
      <c r="BI46" s="5">
        <f>P_A_R[[#This Row],[13+]]-P_A_R[[#This Row],[14+]]</f>
        <v>0.12887999999999999</v>
      </c>
      <c r="BJ46" s="5">
        <f>P_A_R[[#This Row],[14+]]-P_A_R[[#This Row],[15+]]</f>
        <v>0.15251000000000003</v>
      </c>
      <c r="BK46" s="5">
        <f>P_A_R[[#This Row],[15+]]-P_A_R[[#This Row],[16+]]</f>
        <v>0.15740000000000004</v>
      </c>
      <c r="BL46" s="5">
        <f>P_A_R[[#This Row],[16+]]-P_A_R[[#This Row],[17+]]</f>
        <v>0.14177999999999999</v>
      </c>
      <c r="BM46" s="5">
        <f>P_A_R[[#This Row],[17+]]-P_A_R[[#This Row],[18+]]</f>
        <v>0.10346</v>
      </c>
      <c r="BN46" s="5">
        <f>P_A_R[[#This Row],[18+]]-P_A_R[[#This Row],[19+]]</f>
        <v>6.6229999999999997E-2</v>
      </c>
      <c r="BO46" s="5">
        <f>P_A_R[[#This Row],[19+]]-P_A_R[[#This Row],[20+]]</f>
        <v>3.6209999999999992E-2</v>
      </c>
      <c r="BP46" s="5">
        <f>P_A_R[[#This Row],[20+]]-P_A_R[[#This Row],[21+]]</f>
        <v>1.7160000000000002E-2</v>
      </c>
      <c r="BQ46" s="5">
        <f>P_A_R[[#This Row],[21+]]-P_A_R[[#This Row],[22+]]</f>
        <v>6.5699999999999995E-3</v>
      </c>
      <c r="BR46" s="5">
        <f>P_A_R[[#This Row],[22+]]-P_A_R[[#This Row],[23+]]</f>
        <v>2.2299999999999998E-3</v>
      </c>
      <c r="BS46" s="5">
        <f>P_A_R[[#This Row],[23+]]-P_A_R[[#This Row],[24+]]</f>
        <v>6.4999999999999997E-4</v>
      </c>
      <c r="BT46" s="5">
        <f>P_A_R[[#This Row],[24+]]-P_A_R[[#This Row],[25+]]</f>
        <v>1.5000000000000001E-4</v>
      </c>
      <c r="BU46" s="5">
        <f>P_A_R[[#This Row],[25+]]-P_A_R[[#This Row],[26+]]</f>
        <v>4.0000000000000003E-5</v>
      </c>
      <c r="BV46" s="5">
        <f>P_A_R[[#This Row],[26+]]-P_A_R[[#This Row],[27+]]</f>
        <v>0</v>
      </c>
      <c r="BW46" s="5">
        <f>P_A_R[[#This Row],[27+]]-P_A_R[[#This Row],[28+]]</f>
        <v>0</v>
      </c>
      <c r="BX46" s="5">
        <f>P_A_R[[#This Row],[28+]]-P_A_R[[#This Row],[29+]]</f>
        <v>0</v>
      </c>
      <c r="BY46" s="5">
        <f>P_A_R[[#This Row],[29+]]-P_A_R[[#This Row],[30+]]</f>
        <v>0</v>
      </c>
      <c r="BZ46" s="5">
        <f>P_A_R[[#This Row],[30+]]-P_A_R[[#This Row],[31+]]</f>
        <v>0</v>
      </c>
      <c r="CA46" s="5">
        <f>P_A_R[[#This Row],[31+]]-P_A_R[[#This Row],[32+]]</f>
        <v>0</v>
      </c>
      <c r="CB46" s="5">
        <f>P_A_R[[#This Row],[32+]]-P_A_R[[#This Row],[33+]]</f>
        <v>0</v>
      </c>
      <c r="CC46" s="5">
        <f>P_A_R[[#This Row],[33+]]-P_A_R[[#This Row],[34+]]</f>
        <v>0</v>
      </c>
      <c r="CD46" s="5">
        <f>P_A_R[[#This Row],[34+]]-P_A_R[[#This Row],[35+]]</f>
        <v>0</v>
      </c>
      <c r="CE46" s="5">
        <f>P_A_R[[#This Row],[35+]]-P_A_R[[#This Row],[36+]]</f>
        <v>0</v>
      </c>
      <c r="CF46" s="5">
        <f>P_A_R[[#This Row],[36+]]-P_A_R[[#This Row],[37+]]</f>
        <v>0</v>
      </c>
      <c r="CG46" s="5">
        <f>P_A_R[[#This Row],[37+]]-P_A_R[[#This Row],[38+]]</f>
        <v>0</v>
      </c>
      <c r="CH46" s="5">
        <f>P_A_R[[#This Row],[38+]]-P_A_R[[#This Row],[39+]]</f>
        <v>0</v>
      </c>
      <c r="CI46" s="5">
        <f>P_A_R[[#This Row],[39+]]-P_A_R[[#This Row],[40+]]</f>
        <v>0</v>
      </c>
      <c r="CJ46" s="5">
        <f>P_A_R[[#This Row],[40+]]-P_A_R[[#This Row],[41+]]</f>
        <v>0</v>
      </c>
      <c r="CK46" s="5">
        <f>P_A_R[[#This Row],[41+]]-P_A_R[[#This Row],[42+]]</f>
        <v>0</v>
      </c>
      <c r="CL46" s="5">
        <f>P_A_R[[#This Row],[42+]]-P_A_R[[#This Row],[43+]]</f>
        <v>0</v>
      </c>
      <c r="CM46" s="5">
        <f>P_A_R[[#This Row],[43+]]-P_A_R[[#This Row],[44+]]</f>
        <v>0</v>
      </c>
      <c r="CN46" s="5">
        <f>P_A_R[[#This Row],[44+]]-P_A_R[[#This Row],[45+]]</f>
        <v>0</v>
      </c>
      <c r="CO46" s="5">
        <f>P_A_R[[#This Row],[45+]]-P_A_R[[#This Row],[46+]]</f>
        <v>0</v>
      </c>
      <c r="CP46" s="5">
        <f>P_A_R[[#This Row],[46+]]-P_A_R[[#This Row],[47+]]</f>
        <v>0</v>
      </c>
      <c r="CQ46" s="5">
        <f>P_A_R[[#This Row],[47+]]-P_A_R[[#This Row],[48+]]</f>
        <v>0</v>
      </c>
      <c r="CR46" s="5">
        <f>P_A_R[[#This Row],[48+]]-P_A_R[[#This Row],[49+]]</f>
        <v>0</v>
      </c>
      <c r="CS46" s="5">
        <f>P_A_R[[#This Row],[49+]]-P_A_R[[#This Row],[50+]]</f>
        <v>0</v>
      </c>
      <c r="CT46" s="5">
        <f>P_A_R[[#This Row],[50+]]-P_A_R[[#This Row],[51+]]</f>
        <v>0</v>
      </c>
      <c r="CU46" s="5">
        <f>P_A_R[[#This Row],[51+]]-P_A_R[[#This Row],[52+]]</f>
        <v>0</v>
      </c>
      <c r="CV46" s="5">
        <f>P_A_R[[#This Row],[52+]]-P_A_R[[#This Row],[53+]]</f>
        <v>0</v>
      </c>
      <c r="CW46" s="5">
        <f>P_A_R[[#This Row],[53+]]-P_A_R[[#This Row],[54+]]</f>
        <v>0</v>
      </c>
      <c r="CX46" s="5">
        <f>P_A_R[[#This Row],[54+]]-P_A_R[[#This Row],[55+]]</f>
        <v>0</v>
      </c>
      <c r="CY46" s="5">
        <f>P_A_R[[#This Row],[55+]]-P_A_R[[#This Row],[56+]]</f>
        <v>0</v>
      </c>
      <c r="CZ46" s="5">
        <f>P_A_R[[#This Row],[56+]]-P_A_R[[#This Row],[57+]]</f>
        <v>0</v>
      </c>
      <c r="DA46" s="5">
        <f>P_A_R[[#This Row],[57+]]-P_A_R[[#This Row],[58+]]</f>
        <v>0</v>
      </c>
      <c r="DB46" s="5">
        <f>P_A_R[[#This Row],[58+]]-P_A_R[[#This Row],[59+]]</f>
        <v>0</v>
      </c>
    </row>
    <row r="47" spans="1:106" x14ac:dyDescent="0.25">
      <c r="A47" s="10">
        <v>22400789</v>
      </c>
      <c r="B47" t="s">
        <v>76</v>
      </c>
      <c r="C47" t="s">
        <v>235</v>
      </c>
      <c r="D47" s="11">
        <v>0.79166666666666663</v>
      </c>
      <c r="E47" s="9" t="str">
        <f>HYPERLINK("https://www.nba.com/stats/player/201143/boxscores-traditional", "Al Horford")</f>
        <v>Al Horford</v>
      </c>
      <c r="F47">
        <v>18.600000000000001</v>
      </c>
      <c r="G47" s="4">
        <v>6.468</v>
      </c>
      <c r="H47" s="3">
        <v>0.90824000000000005</v>
      </c>
      <c r="I47" s="3">
        <v>0.88100000000000001</v>
      </c>
      <c r="J47" s="3">
        <v>0.84614</v>
      </c>
      <c r="K47" s="3">
        <v>0.80784999999999996</v>
      </c>
      <c r="L47" s="3">
        <v>0.76114999999999999</v>
      </c>
      <c r="M47" s="3">
        <v>0.71226</v>
      </c>
      <c r="N47" s="3">
        <v>0.65542</v>
      </c>
      <c r="O47" s="3">
        <v>0.59870999999999996</v>
      </c>
      <c r="P47" s="3">
        <v>0.53586</v>
      </c>
      <c r="Q47" s="3">
        <v>0.47608</v>
      </c>
      <c r="R47" s="3">
        <v>0.41293999999999997</v>
      </c>
      <c r="S47" s="3">
        <v>0.35569000000000001</v>
      </c>
      <c r="T47" s="3">
        <v>0.29805999999999999</v>
      </c>
      <c r="U47" s="3">
        <v>0.24825</v>
      </c>
      <c r="V47" s="3">
        <v>0.20327000000000001</v>
      </c>
      <c r="W47" s="3">
        <v>0.16109000000000001</v>
      </c>
      <c r="X47" s="3">
        <v>0.12714</v>
      </c>
      <c r="Y47" s="3">
        <v>9.6799999999999997E-2</v>
      </c>
      <c r="Z47" s="3">
        <v>7.3529999999999998E-2</v>
      </c>
      <c r="AA47" s="3">
        <v>5.3699999999999998E-2</v>
      </c>
      <c r="AB47" s="3">
        <v>3.9199999999999999E-2</v>
      </c>
      <c r="AC47" s="3">
        <v>2.743E-2</v>
      </c>
      <c r="AD47" s="3">
        <v>1.9230000000000001E-2</v>
      </c>
      <c r="AE47" s="3">
        <v>1.2869999999999999E-2</v>
      </c>
      <c r="AF47" s="3">
        <v>8.6599999999999993E-3</v>
      </c>
      <c r="AG47" s="3">
        <v>5.5399999999999998E-3</v>
      </c>
      <c r="AH47" s="3">
        <v>3.5699999999999998E-3</v>
      </c>
      <c r="AI47" s="3">
        <v>2.2599999999999999E-3</v>
      </c>
      <c r="AJ47" s="3">
        <v>1.3500000000000001E-3</v>
      </c>
      <c r="AK47" s="3">
        <v>8.1999999999999998E-4</v>
      </c>
      <c r="AL47" s="3">
        <v>4.6999999999999999E-4</v>
      </c>
      <c r="AM47" s="3">
        <v>2.7E-4</v>
      </c>
      <c r="AN47" s="3">
        <v>1.4999999999999999E-4</v>
      </c>
      <c r="AO47" s="3">
        <v>8.0000000000000007E-5</v>
      </c>
      <c r="AP47" s="3">
        <v>4.0000000000000003E-5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2.7240000000000042E-2</v>
      </c>
      <c r="BG47" s="5">
        <f>P_A_R[[#This Row],[11+]]-P_A_R[[#This Row],[12+]]</f>
        <v>3.4860000000000002E-2</v>
      </c>
      <c r="BH47" s="5">
        <f>P_A_R[[#This Row],[12+]]-P_A_R[[#This Row],[13+]]</f>
        <v>3.8290000000000046E-2</v>
      </c>
      <c r="BI47" s="5">
        <f>P_A_R[[#This Row],[13+]]-P_A_R[[#This Row],[14+]]</f>
        <v>4.6699999999999964E-2</v>
      </c>
      <c r="BJ47" s="5">
        <f>P_A_R[[#This Row],[14+]]-P_A_R[[#This Row],[15+]]</f>
        <v>4.8889999999999989E-2</v>
      </c>
      <c r="BK47" s="5">
        <f>P_A_R[[#This Row],[15+]]-P_A_R[[#This Row],[16+]]</f>
        <v>5.6840000000000002E-2</v>
      </c>
      <c r="BL47" s="5">
        <f>P_A_R[[#This Row],[16+]]-P_A_R[[#This Row],[17+]]</f>
        <v>5.6710000000000038E-2</v>
      </c>
      <c r="BM47" s="5">
        <f>P_A_R[[#This Row],[17+]]-P_A_R[[#This Row],[18+]]</f>
        <v>6.2849999999999961E-2</v>
      </c>
      <c r="BN47" s="5">
        <f>P_A_R[[#This Row],[18+]]-P_A_R[[#This Row],[19+]]</f>
        <v>5.978E-2</v>
      </c>
      <c r="BO47" s="5">
        <f>P_A_R[[#This Row],[19+]]-P_A_R[[#This Row],[20+]]</f>
        <v>6.3140000000000029E-2</v>
      </c>
      <c r="BP47" s="5">
        <f>P_A_R[[#This Row],[20+]]-P_A_R[[#This Row],[21+]]</f>
        <v>5.7249999999999968E-2</v>
      </c>
      <c r="BQ47" s="5">
        <f>P_A_R[[#This Row],[21+]]-P_A_R[[#This Row],[22+]]</f>
        <v>5.7630000000000015E-2</v>
      </c>
      <c r="BR47" s="5">
        <f>P_A_R[[#This Row],[22+]]-P_A_R[[#This Row],[23+]]</f>
        <v>4.9809999999999993E-2</v>
      </c>
      <c r="BS47" s="5">
        <f>P_A_R[[#This Row],[23+]]-P_A_R[[#This Row],[24+]]</f>
        <v>4.4979999999999992E-2</v>
      </c>
      <c r="BT47" s="5">
        <f>P_A_R[[#This Row],[24+]]-P_A_R[[#This Row],[25+]]</f>
        <v>4.2179999999999995E-2</v>
      </c>
      <c r="BU47" s="5">
        <f>P_A_R[[#This Row],[25+]]-P_A_R[[#This Row],[26+]]</f>
        <v>3.3950000000000008E-2</v>
      </c>
      <c r="BV47" s="5">
        <f>P_A_R[[#This Row],[26+]]-P_A_R[[#This Row],[27+]]</f>
        <v>3.0340000000000006E-2</v>
      </c>
      <c r="BW47" s="5">
        <f>P_A_R[[#This Row],[27+]]-P_A_R[[#This Row],[28+]]</f>
        <v>2.3269999999999999E-2</v>
      </c>
      <c r="BX47" s="5">
        <f>P_A_R[[#This Row],[28+]]-P_A_R[[#This Row],[29+]]</f>
        <v>1.983E-2</v>
      </c>
      <c r="BY47" s="5">
        <f>P_A_R[[#This Row],[29+]]-P_A_R[[#This Row],[30+]]</f>
        <v>1.4499999999999999E-2</v>
      </c>
      <c r="BZ47" s="5">
        <f>P_A_R[[#This Row],[30+]]-P_A_R[[#This Row],[31+]]</f>
        <v>1.1769999999999999E-2</v>
      </c>
      <c r="CA47" s="5">
        <f>P_A_R[[#This Row],[31+]]-P_A_R[[#This Row],[32+]]</f>
        <v>8.199999999999999E-3</v>
      </c>
      <c r="CB47" s="5">
        <f>P_A_R[[#This Row],[32+]]-P_A_R[[#This Row],[33+]]</f>
        <v>6.3600000000000011E-3</v>
      </c>
      <c r="CC47" s="5">
        <f>P_A_R[[#This Row],[33+]]-P_A_R[[#This Row],[34+]]</f>
        <v>4.2100000000000002E-3</v>
      </c>
      <c r="CD47" s="5">
        <f>P_A_R[[#This Row],[34+]]-P_A_R[[#This Row],[35+]]</f>
        <v>3.1199999999999995E-3</v>
      </c>
      <c r="CE47" s="5">
        <f>P_A_R[[#This Row],[35+]]-P_A_R[[#This Row],[36+]]</f>
        <v>1.97E-3</v>
      </c>
      <c r="CF47" s="5">
        <f>P_A_R[[#This Row],[36+]]-P_A_R[[#This Row],[37+]]</f>
        <v>1.31E-3</v>
      </c>
      <c r="CG47" s="5">
        <f>P_A_R[[#This Row],[37+]]-P_A_R[[#This Row],[38+]]</f>
        <v>9.0999999999999978E-4</v>
      </c>
      <c r="CH47" s="5">
        <f>P_A_R[[#This Row],[38+]]-P_A_R[[#This Row],[39+]]</f>
        <v>5.3000000000000009E-4</v>
      </c>
      <c r="CI47" s="5">
        <f>P_A_R[[#This Row],[39+]]-P_A_R[[#This Row],[40+]]</f>
        <v>3.5E-4</v>
      </c>
      <c r="CJ47" s="5">
        <f>P_A_R[[#This Row],[40+]]-P_A_R[[#This Row],[41+]]</f>
        <v>1.9999999999999998E-4</v>
      </c>
      <c r="CK47" s="5">
        <f>P_A_R[[#This Row],[41+]]-P_A_R[[#This Row],[42+]]</f>
        <v>1.2000000000000002E-4</v>
      </c>
      <c r="CL47" s="5">
        <f>P_A_R[[#This Row],[42+]]-P_A_R[[#This Row],[43+]]</f>
        <v>6.999999999999998E-5</v>
      </c>
      <c r="CM47" s="5">
        <f>P_A_R[[#This Row],[43+]]-P_A_R[[#This Row],[44+]]</f>
        <v>4.0000000000000003E-5</v>
      </c>
      <c r="CN47" s="5">
        <f>P_A_R[[#This Row],[44+]]-P_A_R[[#This Row],[45+]]</f>
        <v>4.0000000000000003E-5</v>
      </c>
      <c r="CO47" s="5">
        <f>P_A_R[[#This Row],[45+]]-P_A_R[[#This Row],[46+]]</f>
        <v>0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x14ac:dyDescent="0.25">
      <c r="A48" s="10">
        <v>22400789</v>
      </c>
      <c r="B48" t="s">
        <v>76</v>
      </c>
      <c r="C48" t="s">
        <v>235</v>
      </c>
      <c r="D48" s="11">
        <v>0.79166666666666663</v>
      </c>
      <c r="E48" s="9" t="str">
        <f>HYPERLINK("https://www.nba.com/stats/player/1629674/boxscores-traditional", "Neemias Queta")</f>
        <v>Neemias Queta</v>
      </c>
      <c r="F48">
        <v>12.8</v>
      </c>
      <c r="G48" s="4">
        <v>3.9699999999999998</v>
      </c>
      <c r="H48" s="3">
        <v>0.76114999999999999</v>
      </c>
      <c r="I48" s="3">
        <v>0.67364000000000002</v>
      </c>
      <c r="J48" s="3">
        <v>0.57926</v>
      </c>
      <c r="K48" s="3">
        <v>0.48005999999999999</v>
      </c>
      <c r="L48" s="3">
        <v>0.38208999999999999</v>
      </c>
      <c r="M48" s="3">
        <v>0.29115999999999997</v>
      </c>
      <c r="N48" s="3">
        <v>0.20896999999999999</v>
      </c>
      <c r="O48" s="3">
        <v>0.14457</v>
      </c>
      <c r="P48" s="3">
        <v>9.5100000000000004E-2</v>
      </c>
      <c r="Q48" s="3">
        <v>5.9380000000000002E-2</v>
      </c>
      <c r="R48" s="3">
        <v>3.5150000000000001E-2</v>
      </c>
      <c r="S48" s="3">
        <v>1.9230000000000001E-2</v>
      </c>
      <c r="T48" s="3">
        <v>1.017E-2</v>
      </c>
      <c r="U48" s="3">
        <v>5.0800000000000003E-3</v>
      </c>
      <c r="V48" s="3">
        <v>2.3999999999999998E-3</v>
      </c>
      <c r="W48" s="3">
        <v>1.07E-3</v>
      </c>
      <c r="X48" s="3">
        <v>4.4999999999999999E-4</v>
      </c>
      <c r="Y48" s="3">
        <v>1.7000000000000001E-4</v>
      </c>
      <c r="Z48" s="3">
        <v>6.0000000000000002E-5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5">
        <f>P_A_R[[#This Row],[10+]]-P_A_R[[#This Row],[11+]]</f>
        <v>8.7509999999999977E-2</v>
      </c>
      <c r="BG48" s="5">
        <f>P_A_R[[#This Row],[11+]]-P_A_R[[#This Row],[12+]]</f>
        <v>9.4380000000000019E-2</v>
      </c>
      <c r="BH48" s="5">
        <f>P_A_R[[#This Row],[12+]]-P_A_R[[#This Row],[13+]]</f>
        <v>9.920000000000001E-2</v>
      </c>
      <c r="BI48" s="5">
        <f>P_A_R[[#This Row],[13+]]-P_A_R[[#This Row],[14+]]</f>
        <v>9.7970000000000002E-2</v>
      </c>
      <c r="BJ48" s="5">
        <f>P_A_R[[#This Row],[14+]]-P_A_R[[#This Row],[15+]]</f>
        <v>9.0930000000000011E-2</v>
      </c>
      <c r="BK48" s="5">
        <f>P_A_R[[#This Row],[15+]]-P_A_R[[#This Row],[16+]]</f>
        <v>8.2189999999999985E-2</v>
      </c>
      <c r="BL48" s="5">
        <f>P_A_R[[#This Row],[16+]]-P_A_R[[#This Row],[17+]]</f>
        <v>6.4399999999999985E-2</v>
      </c>
      <c r="BM48" s="5">
        <f>P_A_R[[#This Row],[17+]]-P_A_R[[#This Row],[18+]]</f>
        <v>4.947E-2</v>
      </c>
      <c r="BN48" s="5">
        <f>P_A_R[[#This Row],[18+]]-P_A_R[[#This Row],[19+]]</f>
        <v>3.5720000000000002E-2</v>
      </c>
      <c r="BO48" s="5">
        <f>P_A_R[[#This Row],[19+]]-P_A_R[[#This Row],[20+]]</f>
        <v>2.4230000000000002E-2</v>
      </c>
      <c r="BP48" s="5">
        <f>P_A_R[[#This Row],[20+]]-P_A_R[[#This Row],[21+]]</f>
        <v>1.592E-2</v>
      </c>
      <c r="BQ48" s="5">
        <f>P_A_R[[#This Row],[21+]]-P_A_R[[#This Row],[22+]]</f>
        <v>9.0600000000000003E-3</v>
      </c>
      <c r="BR48" s="5">
        <f>P_A_R[[#This Row],[22+]]-P_A_R[[#This Row],[23+]]</f>
        <v>5.0899999999999999E-3</v>
      </c>
      <c r="BS48" s="5">
        <f>P_A_R[[#This Row],[23+]]-P_A_R[[#This Row],[24+]]</f>
        <v>2.6800000000000005E-3</v>
      </c>
      <c r="BT48" s="5">
        <f>P_A_R[[#This Row],[24+]]-P_A_R[[#This Row],[25+]]</f>
        <v>1.3299999999999998E-3</v>
      </c>
      <c r="BU48" s="5">
        <f>P_A_R[[#This Row],[25+]]-P_A_R[[#This Row],[26+]]</f>
        <v>6.2E-4</v>
      </c>
      <c r="BV48" s="5">
        <f>P_A_R[[#This Row],[26+]]-P_A_R[[#This Row],[27+]]</f>
        <v>2.7999999999999998E-4</v>
      </c>
      <c r="BW48" s="5">
        <f>P_A_R[[#This Row],[27+]]-P_A_R[[#This Row],[28+]]</f>
        <v>1.1000000000000002E-4</v>
      </c>
      <c r="BX48" s="5">
        <f>P_A_R[[#This Row],[28+]]-P_A_R[[#This Row],[29+]]</f>
        <v>6.0000000000000002E-5</v>
      </c>
      <c r="BY48" s="5">
        <f>P_A_R[[#This Row],[29+]]-P_A_R[[#This Row],[30+]]</f>
        <v>0</v>
      </c>
      <c r="BZ48" s="5">
        <f>P_A_R[[#This Row],[30+]]-P_A_R[[#This Row],[31+]]</f>
        <v>0</v>
      </c>
      <c r="CA48" s="5">
        <f>P_A_R[[#This Row],[31+]]-P_A_R[[#This Row],[32+]]</f>
        <v>0</v>
      </c>
      <c r="CB48" s="5">
        <f>P_A_R[[#This Row],[32+]]-P_A_R[[#This Row],[33+]]</f>
        <v>0</v>
      </c>
      <c r="CC48" s="5">
        <f>P_A_R[[#This Row],[33+]]-P_A_R[[#This Row],[34+]]</f>
        <v>0</v>
      </c>
      <c r="CD48" s="5">
        <f>P_A_R[[#This Row],[34+]]-P_A_R[[#This Row],[35+]]</f>
        <v>0</v>
      </c>
      <c r="CE48" s="5">
        <f>P_A_R[[#This Row],[35+]]-P_A_R[[#This Row],[36+]]</f>
        <v>0</v>
      </c>
      <c r="CF48" s="5">
        <f>P_A_R[[#This Row],[36+]]-P_A_R[[#This Row],[37+]]</f>
        <v>0</v>
      </c>
      <c r="CG48" s="5">
        <f>P_A_R[[#This Row],[37+]]-P_A_R[[#This Row],[38+]]</f>
        <v>0</v>
      </c>
      <c r="CH48" s="5">
        <f>P_A_R[[#This Row],[38+]]-P_A_R[[#This Row],[39+]]</f>
        <v>0</v>
      </c>
      <c r="CI48" s="5">
        <f>P_A_R[[#This Row],[39+]]-P_A_R[[#This Row],[40+]]</f>
        <v>0</v>
      </c>
      <c r="CJ48" s="5">
        <f>P_A_R[[#This Row],[40+]]-P_A_R[[#This Row],[41+]]</f>
        <v>0</v>
      </c>
      <c r="CK48" s="5">
        <f>P_A_R[[#This Row],[41+]]-P_A_R[[#This Row],[42+]]</f>
        <v>0</v>
      </c>
      <c r="CL48" s="5">
        <f>P_A_R[[#This Row],[42+]]-P_A_R[[#This Row],[43+]]</f>
        <v>0</v>
      </c>
      <c r="CM48" s="5">
        <f>P_A_R[[#This Row],[43+]]-P_A_R[[#This Row],[44+]]</f>
        <v>0</v>
      </c>
      <c r="CN48" s="5">
        <f>P_A_R[[#This Row],[44+]]-P_A_R[[#This Row],[45+]]</f>
        <v>0</v>
      </c>
      <c r="CO48" s="5">
        <f>P_A_R[[#This Row],[45+]]-P_A_R[[#This Row],[46+]]</f>
        <v>0</v>
      </c>
      <c r="CP48" s="5">
        <f>P_A_R[[#This Row],[46+]]-P_A_R[[#This Row],[47+]]</f>
        <v>0</v>
      </c>
      <c r="CQ48" s="5">
        <f>P_A_R[[#This Row],[47+]]-P_A_R[[#This Row],[48+]]</f>
        <v>0</v>
      </c>
      <c r="CR48" s="5">
        <f>P_A_R[[#This Row],[48+]]-P_A_R[[#This Row],[49+]]</f>
        <v>0</v>
      </c>
      <c r="CS48" s="5">
        <f>P_A_R[[#This Row],[49+]]-P_A_R[[#This Row],[50+]]</f>
        <v>0</v>
      </c>
      <c r="CT48" s="5">
        <f>P_A_R[[#This Row],[50+]]-P_A_R[[#This Row],[51+]]</f>
        <v>0</v>
      </c>
      <c r="CU48" s="5">
        <f>P_A_R[[#This Row],[51+]]-P_A_R[[#This Row],[52+]]</f>
        <v>0</v>
      </c>
      <c r="CV48" s="5">
        <f>P_A_R[[#This Row],[52+]]-P_A_R[[#This Row],[53+]]</f>
        <v>0</v>
      </c>
      <c r="CW48" s="5">
        <f>P_A_R[[#This Row],[53+]]-P_A_R[[#This Row],[54+]]</f>
        <v>0</v>
      </c>
      <c r="CX48" s="5">
        <f>P_A_R[[#This Row],[54+]]-P_A_R[[#This Row],[55+]]</f>
        <v>0</v>
      </c>
      <c r="CY48" s="5">
        <f>P_A_R[[#This Row],[55+]]-P_A_R[[#This Row],[56+]]</f>
        <v>0</v>
      </c>
      <c r="CZ48" s="5">
        <f>P_A_R[[#This Row],[56+]]-P_A_R[[#This Row],[57+]]</f>
        <v>0</v>
      </c>
      <c r="DA48" s="5">
        <f>P_A_R[[#This Row],[57+]]-P_A_R[[#This Row],[58+]]</f>
        <v>0</v>
      </c>
      <c r="DB48" s="5">
        <f>P_A_R[[#This Row],[58+]]-P_A_R[[#This Row],[59+]]</f>
        <v>0</v>
      </c>
    </row>
    <row r="49" spans="1:106" x14ac:dyDescent="0.25">
      <c r="A49" s="10">
        <v>22400789</v>
      </c>
      <c r="B49" t="s">
        <v>76</v>
      </c>
      <c r="C49" t="s">
        <v>235</v>
      </c>
      <c r="D49" s="11">
        <v>0.79166666666666663</v>
      </c>
      <c r="E49" s="9" t="str">
        <f>HYPERLINK("https://www.nba.com/stats/player/1630573/boxscores-traditional", "Sam Hauser")</f>
        <v>Sam Hauser</v>
      </c>
      <c r="F49">
        <v>12.6</v>
      </c>
      <c r="G49" s="4">
        <v>6.1509999999999998</v>
      </c>
      <c r="H49" s="3">
        <v>0.66276000000000002</v>
      </c>
      <c r="I49" s="3">
        <v>0.60257000000000005</v>
      </c>
      <c r="J49" s="3">
        <v>0.53983000000000003</v>
      </c>
      <c r="K49" s="3">
        <v>0.47210000000000002</v>
      </c>
      <c r="L49" s="3">
        <v>0.40905000000000002</v>
      </c>
      <c r="M49" s="3">
        <v>0.34827000000000002</v>
      </c>
      <c r="N49" s="3">
        <v>0.29115999999999997</v>
      </c>
      <c r="O49" s="3">
        <v>0.23576</v>
      </c>
      <c r="P49" s="3">
        <v>0.18942999999999999</v>
      </c>
      <c r="Q49" s="3">
        <v>0.14917</v>
      </c>
      <c r="R49" s="3">
        <v>0.11507000000000001</v>
      </c>
      <c r="S49" s="3">
        <v>8.5339999999999999E-2</v>
      </c>
      <c r="T49" s="3">
        <v>6.3009999999999997E-2</v>
      </c>
      <c r="U49" s="3">
        <v>4.5510000000000002E-2</v>
      </c>
      <c r="V49" s="3">
        <v>3.2160000000000001E-2</v>
      </c>
      <c r="W49" s="3">
        <v>2.1690000000000001E-2</v>
      </c>
      <c r="X49" s="3">
        <v>1.4630000000000001E-2</v>
      </c>
      <c r="Y49" s="3">
        <v>9.6399999999999993E-3</v>
      </c>
      <c r="Z49" s="3">
        <v>6.2100000000000002E-3</v>
      </c>
      <c r="AA49" s="3">
        <v>3.79E-3</v>
      </c>
      <c r="AB49" s="3">
        <v>2.33E-3</v>
      </c>
      <c r="AC49" s="3">
        <v>1.39E-3</v>
      </c>
      <c r="AD49" s="3">
        <v>8.1999999999999998E-4</v>
      </c>
      <c r="AE49" s="3">
        <v>4.4999999999999999E-4</v>
      </c>
      <c r="AF49" s="3">
        <v>2.5000000000000001E-4</v>
      </c>
      <c r="AG49" s="3">
        <v>1.3999999999999999E-4</v>
      </c>
      <c r="AH49" s="3">
        <v>6.9999999999999994E-5</v>
      </c>
      <c r="AI49" s="3">
        <v>4.0000000000000003E-5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5">
        <f>P_A_R[[#This Row],[10+]]-P_A_R[[#This Row],[11+]]</f>
        <v>6.0189999999999966E-2</v>
      </c>
      <c r="BG49" s="5">
        <f>P_A_R[[#This Row],[11+]]-P_A_R[[#This Row],[12+]]</f>
        <v>6.2740000000000018E-2</v>
      </c>
      <c r="BH49" s="5">
        <f>P_A_R[[#This Row],[12+]]-P_A_R[[#This Row],[13+]]</f>
        <v>6.7730000000000012E-2</v>
      </c>
      <c r="BI49" s="5">
        <f>P_A_R[[#This Row],[13+]]-P_A_R[[#This Row],[14+]]</f>
        <v>6.3049999999999995E-2</v>
      </c>
      <c r="BJ49" s="5">
        <f>P_A_R[[#This Row],[14+]]-P_A_R[[#This Row],[15+]]</f>
        <v>6.0780000000000001E-2</v>
      </c>
      <c r="BK49" s="5">
        <f>P_A_R[[#This Row],[15+]]-P_A_R[[#This Row],[16+]]</f>
        <v>5.711000000000005E-2</v>
      </c>
      <c r="BL49" s="5">
        <f>P_A_R[[#This Row],[16+]]-P_A_R[[#This Row],[17+]]</f>
        <v>5.5399999999999977E-2</v>
      </c>
      <c r="BM49" s="5">
        <f>P_A_R[[#This Row],[17+]]-P_A_R[[#This Row],[18+]]</f>
        <v>4.633000000000001E-2</v>
      </c>
      <c r="BN49" s="5">
        <f>P_A_R[[#This Row],[18+]]-P_A_R[[#This Row],[19+]]</f>
        <v>4.025999999999999E-2</v>
      </c>
      <c r="BO49" s="5">
        <f>P_A_R[[#This Row],[19+]]-P_A_R[[#This Row],[20+]]</f>
        <v>3.4099999999999991E-2</v>
      </c>
      <c r="BP49" s="5">
        <f>P_A_R[[#This Row],[20+]]-P_A_R[[#This Row],[21+]]</f>
        <v>2.9730000000000006E-2</v>
      </c>
      <c r="BQ49" s="5">
        <f>P_A_R[[#This Row],[21+]]-P_A_R[[#This Row],[22+]]</f>
        <v>2.2330000000000003E-2</v>
      </c>
      <c r="BR49" s="5">
        <f>P_A_R[[#This Row],[22+]]-P_A_R[[#This Row],[23+]]</f>
        <v>1.7499999999999995E-2</v>
      </c>
      <c r="BS49" s="5">
        <f>P_A_R[[#This Row],[23+]]-P_A_R[[#This Row],[24+]]</f>
        <v>1.3350000000000001E-2</v>
      </c>
      <c r="BT49" s="5">
        <f>P_A_R[[#This Row],[24+]]-P_A_R[[#This Row],[25+]]</f>
        <v>1.047E-2</v>
      </c>
      <c r="BU49" s="5">
        <f>P_A_R[[#This Row],[25+]]-P_A_R[[#This Row],[26+]]</f>
        <v>7.0600000000000003E-3</v>
      </c>
      <c r="BV49" s="5">
        <f>P_A_R[[#This Row],[26+]]-P_A_R[[#This Row],[27+]]</f>
        <v>4.9900000000000014E-3</v>
      </c>
      <c r="BW49" s="5">
        <f>P_A_R[[#This Row],[27+]]-P_A_R[[#This Row],[28+]]</f>
        <v>3.429999999999999E-3</v>
      </c>
      <c r="BX49" s="5">
        <f>P_A_R[[#This Row],[28+]]-P_A_R[[#This Row],[29+]]</f>
        <v>2.4200000000000003E-3</v>
      </c>
      <c r="BY49" s="5">
        <f>P_A_R[[#This Row],[29+]]-P_A_R[[#This Row],[30+]]</f>
        <v>1.4599999999999999E-3</v>
      </c>
      <c r="BZ49" s="5">
        <f>P_A_R[[#This Row],[30+]]-P_A_R[[#This Row],[31+]]</f>
        <v>9.4000000000000008E-4</v>
      </c>
      <c r="CA49" s="5">
        <f>P_A_R[[#This Row],[31+]]-P_A_R[[#This Row],[32+]]</f>
        <v>5.6999999999999998E-4</v>
      </c>
      <c r="CB49" s="5">
        <f>P_A_R[[#This Row],[32+]]-P_A_R[[#This Row],[33+]]</f>
        <v>3.6999999999999999E-4</v>
      </c>
      <c r="CC49" s="5">
        <f>P_A_R[[#This Row],[33+]]-P_A_R[[#This Row],[34+]]</f>
        <v>1.9999999999999998E-4</v>
      </c>
      <c r="CD49" s="5">
        <f>P_A_R[[#This Row],[34+]]-P_A_R[[#This Row],[35+]]</f>
        <v>1.1000000000000002E-4</v>
      </c>
      <c r="CE49" s="5">
        <f>P_A_R[[#This Row],[35+]]-P_A_R[[#This Row],[36+]]</f>
        <v>6.9999999999999994E-5</v>
      </c>
      <c r="CF49" s="5">
        <f>P_A_R[[#This Row],[36+]]-P_A_R[[#This Row],[37+]]</f>
        <v>2.9999999999999991E-5</v>
      </c>
      <c r="CG49" s="5">
        <f>P_A_R[[#This Row],[37+]]-P_A_R[[#This Row],[38+]]</f>
        <v>4.0000000000000003E-5</v>
      </c>
      <c r="CH49" s="5">
        <f>P_A_R[[#This Row],[38+]]-P_A_R[[#This Row],[39+]]</f>
        <v>0</v>
      </c>
      <c r="CI49" s="5">
        <f>P_A_R[[#This Row],[39+]]-P_A_R[[#This Row],[40+]]</f>
        <v>0</v>
      </c>
      <c r="CJ49" s="5">
        <f>P_A_R[[#This Row],[40+]]-P_A_R[[#This Row],[41+]]</f>
        <v>0</v>
      </c>
      <c r="CK49" s="5">
        <f>P_A_R[[#This Row],[41+]]-P_A_R[[#This Row],[42+]]</f>
        <v>0</v>
      </c>
      <c r="CL49" s="5">
        <f>P_A_R[[#This Row],[42+]]-P_A_R[[#This Row],[43+]]</f>
        <v>0</v>
      </c>
      <c r="CM49" s="5">
        <f>P_A_R[[#This Row],[43+]]-P_A_R[[#This Row],[44+]]</f>
        <v>0</v>
      </c>
      <c r="CN49" s="5">
        <f>P_A_R[[#This Row],[44+]]-P_A_R[[#This Row],[45+]]</f>
        <v>0</v>
      </c>
      <c r="CO49" s="5">
        <f>P_A_R[[#This Row],[45+]]-P_A_R[[#This Row],[46+]]</f>
        <v>0</v>
      </c>
      <c r="CP49" s="5">
        <f>P_A_R[[#This Row],[46+]]-P_A_R[[#This Row],[47+]]</f>
        <v>0</v>
      </c>
      <c r="CQ49" s="5">
        <f>P_A_R[[#This Row],[47+]]-P_A_R[[#This Row],[48+]]</f>
        <v>0</v>
      </c>
      <c r="CR49" s="5">
        <f>P_A_R[[#This Row],[48+]]-P_A_R[[#This Row],[49+]]</f>
        <v>0</v>
      </c>
      <c r="CS49" s="5">
        <f>P_A_R[[#This Row],[49+]]-P_A_R[[#This Row],[50+]]</f>
        <v>0</v>
      </c>
      <c r="CT49" s="5">
        <f>P_A_R[[#This Row],[50+]]-P_A_R[[#This Row],[51+]]</f>
        <v>0</v>
      </c>
      <c r="CU49" s="5">
        <f>P_A_R[[#This Row],[51+]]-P_A_R[[#This Row],[52+]]</f>
        <v>0</v>
      </c>
      <c r="CV49" s="5">
        <f>P_A_R[[#This Row],[52+]]-P_A_R[[#This Row],[53+]]</f>
        <v>0</v>
      </c>
      <c r="CW49" s="5">
        <f>P_A_R[[#This Row],[53+]]-P_A_R[[#This Row],[54+]]</f>
        <v>0</v>
      </c>
      <c r="CX49" s="5">
        <f>P_A_R[[#This Row],[54+]]-P_A_R[[#This Row],[55+]]</f>
        <v>0</v>
      </c>
      <c r="CY49" s="5">
        <f>P_A_R[[#This Row],[55+]]-P_A_R[[#This Row],[56+]]</f>
        <v>0</v>
      </c>
      <c r="CZ49" s="5">
        <f>P_A_R[[#This Row],[56+]]-P_A_R[[#This Row],[57+]]</f>
        <v>0</v>
      </c>
      <c r="DA49" s="5">
        <f>P_A_R[[#This Row],[57+]]-P_A_R[[#This Row],[58+]]</f>
        <v>0</v>
      </c>
      <c r="DB49" s="5">
        <f>P_A_R[[#This Row],[58+]]-P_A_R[[#This Row],[59+]]</f>
        <v>0</v>
      </c>
    </row>
    <row r="50" spans="1:106" x14ac:dyDescent="0.25">
      <c r="A50" s="10">
        <v>22400789</v>
      </c>
      <c r="B50" t="s">
        <v>76</v>
      </c>
      <c r="C50" t="s">
        <v>235</v>
      </c>
      <c r="D50" s="11">
        <v>0.79166666666666663</v>
      </c>
      <c r="E50" s="9" t="str">
        <f>HYPERLINK("https://www.nba.com/stats/player/1628436/boxscores-traditional", "Luke Kornet")</f>
        <v>Luke Kornet</v>
      </c>
      <c r="F50">
        <v>13.2</v>
      </c>
      <c r="G50" s="4">
        <v>8.01</v>
      </c>
      <c r="H50" s="3">
        <v>0.65542</v>
      </c>
      <c r="I50" s="3">
        <v>0.60641999999999996</v>
      </c>
      <c r="J50" s="3">
        <v>0.55962000000000001</v>
      </c>
      <c r="K50" s="3">
        <v>0.50797999999999999</v>
      </c>
      <c r="L50" s="3">
        <v>0.46017000000000002</v>
      </c>
      <c r="M50" s="3">
        <v>0.41293999999999997</v>
      </c>
      <c r="N50" s="3">
        <v>0.36316999999999999</v>
      </c>
      <c r="O50" s="3">
        <v>0.31918000000000002</v>
      </c>
      <c r="P50" s="3">
        <v>0.27424999999999999</v>
      </c>
      <c r="Q50" s="3">
        <v>0.23576</v>
      </c>
      <c r="R50" s="3">
        <v>0.19766</v>
      </c>
      <c r="S50" s="3">
        <v>0.16602</v>
      </c>
      <c r="T50" s="3">
        <v>0.13567000000000001</v>
      </c>
      <c r="U50" s="3">
        <v>0.11123</v>
      </c>
      <c r="V50" s="3">
        <v>8.8510000000000005E-2</v>
      </c>
      <c r="W50" s="3">
        <v>7.0779999999999996E-2</v>
      </c>
      <c r="X50" s="3">
        <v>5.4800000000000001E-2</v>
      </c>
      <c r="Y50" s="3">
        <v>4.2720000000000001E-2</v>
      </c>
      <c r="Z50" s="3">
        <v>3.2160000000000001E-2</v>
      </c>
      <c r="AA50" s="3">
        <v>2.4420000000000001E-2</v>
      </c>
      <c r="AB50" s="3">
        <v>1.7860000000000001E-2</v>
      </c>
      <c r="AC50" s="3">
        <v>1.321E-2</v>
      </c>
      <c r="AD50" s="3">
        <v>9.3900000000000008E-3</v>
      </c>
      <c r="AE50" s="3">
        <v>6.7600000000000004E-3</v>
      </c>
      <c r="AF50" s="3">
        <v>4.6600000000000001E-3</v>
      </c>
      <c r="AG50" s="3">
        <v>3.2599999999999999E-3</v>
      </c>
      <c r="AH50" s="3">
        <v>2.1900000000000001E-3</v>
      </c>
      <c r="AI50" s="3">
        <v>1.49E-3</v>
      </c>
      <c r="AJ50" s="3">
        <v>9.7000000000000005E-4</v>
      </c>
      <c r="AK50" s="3">
        <v>6.4000000000000005E-4</v>
      </c>
      <c r="AL50" s="3">
        <v>4.0000000000000002E-4</v>
      </c>
      <c r="AM50" s="3">
        <v>2.5999999999999998E-4</v>
      </c>
      <c r="AN50" s="3">
        <v>1.6000000000000001E-4</v>
      </c>
      <c r="AO50" s="3">
        <v>1E-4</v>
      </c>
      <c r="AP50" s="3">
        <v>6.0000000000000002E-5</v>
      </c>
      <c r="AQ50" s="3">
        <v>4.0000000000000003E-5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5">
        <f>P_A_R[[#This Row],[10+]]-P_A_R[[#This Row],[11+]]</f>
        <v>4.9000000000000044E-2</v>
      </c>
      <c r="BG50" s="5">
        <f>P_A_R[[#This Row],[11+]]-P_A_R[[#This Row],[12+]]</f>
        <v>4.6799999999999953E-2</v>
      </c>
      <c r="BH50" s="5">
        <f>P_A_R[[#This Row],[12+]]-P_A_R[[#This Row],[13+]]</f>
        <v>5.1640000000000019E-2</v>
      </c>
      <c r="BI50" s="5">
        <f>P_A_R[[#This Row],[13+]]-P_A_R[[#This Row],[14+]]</f>
        <v>4.7809999999999964E-2</v>
      </c>
      <c r="BJ50" s="5">
        <f>P_A_R[[#This Row],[14+]]-P_A_R[[#This Row],[15+]]</f>
        <v>4.723000000000005E-2</v>
      </c>
      <c r="BK50" s="5">
        <f>P_A_R[[#This Row],[15+]]-P_A_R[[#This Row],[16+]]</f>
        <v>4.9769999999999981E-2</v>
      </c>
      <c r="BL50" s="5">
        <f>P_A_R[[#This Row],[16+]]-P_A_R[[#This Row],[17+]]</f>
        <v>4.3989999999999974E-2</v>
      </c>
      <c r="BM50" s="5">
        <f>P_A_R[[#This Row],[17+]]-P_A_R[[#This Row],[18+]]</f>
        <v>4.4930000000000025E-2</v>
      </c>
      <c r="BN50" s="5">
        <f>P_A_R[[#This Row],[18+]]-P_A_R[[#This Row],[19+]]</f>
        <v>3.8489999999999996E-2</v>
      </c>
      <c r="BO50" s="5">
        <f>P_A_R[[#This Row],[19+]]-P_A_R[[#This Row],[20+]]</f>
        <v>3.8099999999999995E-2</v>
      </c>
      <c r="BP50" s="5">
        <f>P_A_R[[#This Row],[20+]]-P_A_R[[#This Row],[21+]]</f>
        <v>3.1640000000000001E-2</v>
      </c>
      <c r="BQ50" s="5">
        <f>P_A_R[[#This Row],[21+]]-P_A_R[[#This Row],[22+]]</f>
        <v>3.0349999999999988E-2</v>
      </c>
      <c r="BR50" s="5">
        <f>P_A_R[[#This Row],[22+]]-P_A_R[[#This Row],[23+]]</f>
        <v>2.4440000000000017E-2</v>
      </c>
      <c r="BS50" s="5">
        <f>P_A_R[[#This Row],[23+]]-P_A_R[[#This Row],[24+]]</f>
        <v>2.271999999999999E-2</v>
      </c>
      <c r="BT50" s="5">
        <f>P_A_R[[#This Row],[24+]]-P_A_R[[#This Row],[25+]]</f>
        <v>1.773000000000001E-2</v>
      </c>
      <c r="BU50" s="5">
        <f>P_A_R[[#This Row],[25+]]-P_A_R[[#This Row],[26+]]</f>
        <v>1.5979999999999994E-2</v>
      </c>
      <c r="BV50" s="5">
        <f>P_A_R[[#This Row],[26+]]-P_A_R[[#This Row],[27+]]</f>
        <v>1.208E-2</v>
      </c>
      <c r="BW50" s="5">
        <f>P_A_R[[#This Row],[27+]]-P_A_R[[#This Row],[28+]]</f>
        <v>1.056E-2</v>
      </c>
      <c r="BX50" s="5">
        <f>P_A_R[[#This Row],[28+]]-P_A_R[[#This Row],[29+]]</f>
        <v>7.7400000000000004E-3</v>
      </c>
      <c r="BY50" s="5">
        <f>P_A_R[[#This Row],[29+]]-P_A_R[[#This Row],[30+]]</f>
        <v>6.5599999999999999E-3</v>
      </c>
      <c r="BZ50" s="5">
        <f>P_A_R[[#This Row],[30+]]-P_A_R[[#This Row],[31+]]</f>
        <v>4.6500000000000014E-3</v>
      </c>
      <c r="CA50" s="5">
        <f>P_A_R[[#This Row],[31+]]-P_A_R[[#This Row],[32+]]</f>
        <v>3.8199999999999987E-3</v>
      </c>
      <c r="CB50" s="5">
        <f>P_A_R[[#This Row],[32+]]-P_A_R[[#This Row],[33+]]</f>
        <v>2.6300000000000004E-3</v>
      </c>
      <c r="CC50" s="5">
        <f>P_A_R[[#This Row],[33+]]-P_A_R[[#This Row],[34+]]</f>
        <v>2.1000000000000003E-3</v>
      </c>
      <c r="CD50" s="5">
        <f>P_A_R[[#This Row],[34+]]-P_A_R[[#This Row],[35+]]</f>
        <v>1.4000000000000002E-3</v>
      </c>
      <c r="CE50" s="5">
        <f>P_A_R[[#This Row],[35+]]-P_A_R[[#This Row],[36+]]</f>
        <v>1.0699999999999998E-3</v>
      </c>
      <c r="CF50" s="5">
        <f>P_A_R[[#This Row],[36+]]-P_A_R[[#This Row],[37+]]</f>
        <v>7.000000000000001E-4</v>
      </c>
      <c r="CG50" s="5">
        <f>P_A_R[[#This Row],[37+]]-P_A_R[[#This Row],[38+]]</f>
        <v>5.1999999999999995E-4</v>
      </c>
      <c r="CH50" s="5">
        <f>P_A_R[[#This Row],[38+]]-P_A_R[[#This Row],[39+]]</f>
        <v>3.3E-4</v>
      </c>
      <c r="CI50" s="5">
        <f>P_A_R[[#This Row],[39+]]-P_A_R[[#This Row],[40+]]</f>
        <v>2.4000000000000003E-4</v>
      </c>
      <c r="CJ50" s="5">
        <f>P_A_R[[#This Row],[40+]]-P_A_R[[#This Row],[41+]]</f>
        <v>1.4000000000000004E-4</v>
      </c>
      <c r="CK50" s="5">
        <f>P_A_R[[#This Row],[41+]]-P_A_R[[#This Row],[42+]]</f>
        <v>9.9999999999999964E-5</v>
      </c>
      <c r="CL50" s="5">
        <f>P_A_R[[#This Row],[42+]]-P_A_R[[#This Row],[43+]]</f>
        <v>6.0000000000000008E-5</v>
      </c>
      <c r="CM50" s="5">
        <f>P_A_R[[#This Row],[43+]]-P_A_R[[#This Row],[44+]]</f>
        <v>4.0000000000000003E-5</v>
      </c>
      <c r="CN50" s="5">
        <f>P_A_R[[#This Row],[44+]]-P_A_R[[#This Row],[45+]]</f>
        <v>1.9999999999999998E-5</v>
      </c>
      <c r="CO50" s="5">
        <f>P_A_R[[#This Row],[45+]]-P_A_R[[#This Row],[46+]]</f>
        <v>4.0000000000000003E-5</v>
      </c>
      <c r="CP50" s="5">
        <f>P_A_R[[#This Row],[46+]]-P_A_R[[#This Row],[47+]]</f>
        <v>0</v>
      </c>
      <c r="CQ50" s="5">
        <f>P_A_R[[#This Row],[47+]]-P_A_R[[#This Row],[48+]]</f>
        <v>0</v>
      </c>
      <c r="CR50" s="5">
        <f>P_A_R[[#This Row],[48+]]-P_A_R[[#This Row],[49+]]</f>
        <v>0</v>
      </c>
      <c r="CS50" s="5">
        <f>P_A_R[[#This Row],[49+]]-P_A_R[[#This Row],[50+]]</f>
        <v>0</v>
      </c>
      <c r="CT50" s="5">
        <f>P_A_R[[#This Row],[50+]]-P_A_R[[#This Row],[51+]]</f>
        <v>0</v>
      </c>
      <c r="CU50" s="5">
        <f>P_A_R[[#This Row],[51+]]-P_A_R[[#This Row],[52+]]</f>
        <v>0</v>
      </c>
      <c r="CV50" s="5">
        <f>P_A_R[[#This Row],[52+]]-P_A_R[[#This Row],[53+]]</f>
        <v>0</v>
      </c>
      <c r="CW50" s="5">
        <f>P_A_R[[#This Row],[53+]]-P_A_R[[#This Row],[54+]]</f>
        <v>0</v>
      </c>
      <c r="CX50" s="5">
        <f>P_A_R[[#This Row],[54+]]-P_A_R[[#This Row],[55+]]</f>
        <v>0</v>
      </c>
      <c r="CY50" s="5">
        <f>P_A_R[[#This Row],[55+]]-P_A_R[[#This Row],[56+]]</f>
        <v>0</v>
      </c>
      <c r="CZ50" s="5">
        <f>P_A_R[[#This Row],[56+]]-P_A_R[[#This Row],[57+]]</f>
        <v>0</v>
      </c>
      <c r="DA50" s="5">
        <f>P_A_R[[#This Row],[57+]]-P_A_R[[#This Row],[58+]]</f>
        <v>0</v>
      </c>
      <c r="DB50" s="5">
        <f>P_A_R[[#This Row],[58+]]-P_A_R[[#This Row],[59+]]</f>
        <v>0</v>
      </c>
    </row>
    <row r="51" spans="1:106" x14ac:dyDescent="0.25">
      <c r="A51" s="10">
        <v>22400790</v>
      </c>
      <c r="B51" t="s">
        <v>143</v>
      </c>
      <c r="C51" t="s">
        <v>80</v>
      </c>
      <c r="D51" s="11">
        <v>0.8125</v>
      </c>
      <c r="E51" s="9" t="str">
        <f>HYPERLINK("https://www.nba.com/stats/player/1630552/boxscores-traditional", "Jalen Johnson")</f>
        <v>Jalen Johnson</v>
      </c>
      <c r="F51">
        <v>27.4</v>
      </c>
      <c r="G51" s="4">
        <v>2.9390000000000001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0.99995000000000001</v>
      </c>
      <c r="O51" s="3">
        <v>0.99980000000000002</v>
      </c>
      <c r="P51" s="3">
        <v>0.99931000000000003</v>
      </c>
      <c r="Q51" s="3">
        <v>0.99787999999999999</v>
      </c>
      <c r="R51" s="3">
        <v>0.99412999999999996</v>
      </c>
      <c r="S51" s="3">
        <v>0.98536999999999997</v>
      </c>
      <c r="T51" s="3">
        <v>0.96711999999999998</v>
      </c>
      <c r="U51" s="3">
        <v>0.93318999999999996</v>
      </c>
      <c r="V51" s="3">
        <v>0.87697999999999998</v>
      </c>
      <c r="W51" s="3">
        <v>0.79388999999999998</v>
      </c>
      <c r="X51" s="3">
        <v>0.68439000000000005</v>
      </c>
      <c r="Y51" s="3">
        <v>0.55567</v>
      </c>
      <c r="Z51" s="3">
        <v>0.42074</v>
      </c>
      <c r="AA51" s="3">
        <v>0.29459999999999997</v>
      </c>
      <c r="AB51" s="3">
        <v>0.18942999999999999</v>
      </c>
      <c r="AC51" s="3">
        <v>0.11123</v>
      </c>
      <c r="AD51" s="3">
        <v>5.8209999999999998E-2</v>
      </c>
      <c r="AE51" s="3">
        <v>2.8070000000000001E-2</v>
      </c>
      <c r="AF51" s="3">
        <v>1.222E-2</v>
      </c>
      <c r="AG51" s="3">
        <v>4.7999999999999996E-3</v>
      </c>
      <c r="AH51" s="3">
        <v>1.6900000000000001E-3</v>
      </c>
      <c r="AI51" s="3">
        <v>5.4000000000000001E-4</v>
      </c>
      <c r="AJ51" s="3">
        <v>1.4999999999999999E-4</v>
      </c>
      <c r="AK51" s="3">
        <v>4.0000000000000003E-5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5">
        <f>P_A_R[[#This Row],[10+]]-P_A_R[[#This Row],[11+]]</f>
        <v>0</v>
      </c>
      <c r="BG51" s="5">
        <f>P_A_R[[#This Row],[11+]]-P_A_R[[#This Row],[12+]]</f>
        <v>0</v>
      </c>
      <c r="BH51" s="5">
        <f>P_A_R[[#This Row],[12+]]-P_A_R[[#This Row],[13+]]</f>
        <v>0</v>
      </c>
      <c r="BI51" s="5">
        <f>P_A_R[[#This Row],[13+]]-P_A_R[[#This Row],[14+]]</f>
        <v>0</v>
      </c>
      <c r="BJ51" s="5">
        <f>P_A_R[[#This Row],[14+]]-P_A_R[[#This Row],[15+]]</f>
        <v>0</v>
      </c>
      <c r="BK51" s="5">
        <f>P_A_R[[#This Row],[15+]]-P_A_R[[#This Row],[16+]]</f>
        <v>4.9999999999994493E-5</v>
      </c>
      <c r="BL51" s="5">
        <f>P_A_R[[#This Row],[16+]]-P_A_R[[#This Row],[17+]]</f>
        <v>1.4999999999998348E-4</v>
      </c>
      <c r="BM51" s="5">
        <f>P_A_R[[#This Row],[17+]]-P_A_R[[#This Row],[18+]]</f>
        <v>4.8999999999999044E-4</v>
      </c>
      <c r="BN51" s="5">
        <f>P_A_R[[#This Row],[18+]]-P_A_R[[#This Row],[19+]]</f>
        <v>1.4300000000000423E-3</v>
      </c>
      <c r="BO51" s="5">
        <f>P_A_R[[#This Row],[19+]]-P_A_R[[#This Row],[20+]]</f>
        <v>3.7500000000000311E-3</v>
      </c>
      <c r="BP51" s="5">
        <f>P_A_R[[#This Row],[20+]]-P_A_R[[#This Row],[21+]]</f>
        <v>8.75999999999999E-3</v>
      </c>
      <c r="BQ51" s="5">
        <f>P_A_R[[#This Row],[21+]]-P_A_R[[#This Row],[22+]]</f>
        <v>1.8249999999999988E-2</v>
      </c>
      <c r="BR51" s="5">
        <f>P_A_R[[#This Row],[22+]]-P_A_R[[#This Row],[23+]]</f>
        <v>3.3930000000000016E-2</v>
      </c>
      <c r="BS51" s="5">
        <f>P_A_R[[#This Row],[23+]]-P_A_R[[#This Row],[24+]]</f>
        <v>5.6209999999999982E-2</v>
      </c>
      <c r="BT51" s="5">
        <f>P_A_R[[#This Row],[24+]]-P_A_R[[#This Row],[25+]]</f>
        <v>8.3089999999999997E-2</v>
      </c>
      <c r="BU51" s="5">
        <f>P_A_R[[#This Row],[25+]]-P_A_R[[#This Row],[26+]]</f>
        <v>0.10949999999999993</v>
      </c>
      <c r="BV51" s="5">
        <f>P_A_R[[#This Row],[26+]]-P_A_R[[#This Row],[27+]]</f>
        <v>0.12872000000000006</v>
      </c>
      <c r="BW51" s="5">
        <f>P_A_R[[#This Row],[27+]]-P_A_R[[#This Row],[28+]]</f>
        <v>0.13492999999999999</v>
      </c>
      <c r="BX51" s="5">
        <f>P_A_R[[#This Row],[28+]]-P_A_R[[#This Row],[29+]]</f>
        <v>0.12614000000000003</v>
      </c>
      <c r="BY51" s="5">
        <f>P_A_R[[#This Row],[29+]]-P_A_R[[#This Row],[30+]]</f>
        <v>0.10516999999999999</v>
      </c>
      <c r="BZ51" s="5">
        <f>P_A_R[[#This Row],[30+]]-P_A_R[[#This Row],[31+]]</f>
        <v>7.8199999999999992E-2</v>
      </c>
      <c r="CA51" s="5">
        <f>P_A_R[[#This Row],[31+]]-P_A_R[[#This Row],[32+]]</f>
        <v>5.3019999999999998E-2</v>
      </c>
      <c r="CB51" s="5">
        <f>P_A_R[[#This Row],[32+]]-P_A_R[[#This Row],[33+]]</f>
        <v>3.0139999999999997E-2</v>
      </c>
      <c r="CC51" s="5">
        <f>P_A_R[[#This Row],[33+]]-P_A_R[[#This Row],[34+]]</f>
        <v>1.5850000000000003E-2</v>
      </c>
      <c r="CD51" s="5">
        <f>P_A_R[[#This Row],[34+]]-P_A_R[[#This Row],[35+]]</f>
        <v>7.4200000000000004E-3</v>
      </c>
      <c r="CE51" s="5">
        <f>P_A_R[[#This Row],[35+]]-P_A_R[[#This Row],[36+]]</f>
        <v>3.1099999999999995E-3</v>
      </c>
      <c r="CF51" s="5">
        <f>P_A_R[[#This Row],[36+]]-P_A_R[[#This Row],[37+]]</f>
        <v>1.15E-3</v>
      </c>
      <c r="CG51" s="5">
        <f>P_A_R[[#This Row],[37+]]-P_A_R[[#This Row],[38+]]</f>
        <v>3.9000000000000005E-4</v>
      </c>
      <c r="CH51" s="5">
        <f>P_A_R[[#This Row],[38+]]-P_A_R[[#This Row],[39+]]</f>
        <v>1.0999999999999999E-4</v>
      </c>
      <c r="CI51" s="5">
        <f>P_A_R[[#This Row],[39+]]-P_A_R[[#This Row],[40+]]</f>
        <v>4.0000000000000003E-5</v>
      </c>
      <c r="CJ51" s="5">
        <f>P_A_R[[#This Row],[40+]]-P_A_R[[#This Row],[41+]]</f>
        <v>0</v>
      </c>
      <c r="CK51" s="5">
        <f>P_A_R[[#This Row],[41+]]-P_A_R[[#This Row],[42+]]</f>
        <v>0</v>
      </c>
      <c r="CL51" s="5">
        <f>P_A_R[[#This Row],[42+]]-P_A_R[[#This Row],[43+]]</f>
        <v>0</v>
      </c>
      <c r="CM51" s="5">
        <f>P_A_R[[#This Row],[43+]]-P_A_R[[#This Row],[44+]]</f>
        <v>0</v>
      </c>
      <c r="CN51" s="5">
        <f>P_A_R[[#This Row],[44+]]-P_A_R[[#This Row],[45+]]</f>
        <v>0</v>
      </c>
      <c r="CO51" s="5">
        <f>P_A_R[[#This Row],[45+]]-P_A_R[[#This Row],[46+]]</f>
        <v>0</v>
      </c>
      <c r="CP51" s="5">
        <f>P_A_R[[#This Row],[46+]]-P_A_R[[#This Row],[47+]]</f>
        <v>0</v>
      </c>
      <c r="CQ51" s="5">
        <f>P_A_R[[#This Row],[47+]]-P_A_R[[#This Row],[48+]]</f>
        <v>0</v>
      </c>
      <c r="CR51" s="5">
        <f>P_A_R[[#This Row],[48+]]-P_A_R[[#This Row],[49+]]</f>
        <v>0</v>
      </c>
      <c r="CS51" s="5">
        <f>P_A_R[[#This Row],[49+]]-P_A_R[[#This Row],[50+]]</f>
        <v>0</v>
      </c>
      <c r="CT51" s="5">
        <f>P_A_R[[#This Row],[50+]]-P_A_R[[#This Row],[51+]]</f>
        <v>0</v>
      </c>
      <c r="CU51" s="5">
        <f>P_A_R[[#This Row],[51+]]-P_A_R[[#This Row],[52+]]</f>
        <v>0</v>
      </c>
      <c r="CV51" s="5">
        <f>P_A_R[[#This Row],[52+]]-P_A_R[[#This Row],[53+]]</f>
        <v>0</v>
      </c>
      <c r="CW51" s="5">
        <f>P_A_R[[#This Row],[53+]]-P_A_R[[#This Row],[54+]]</f>
        <v>0</v>
      </c>
      <c r="CX51" s="5">
        <f>P_A_R[[#This Row],[54+]]-P_A_R[[#This Row],[55+]]</f>
        <v>0</v>
      </c>
      <c r="CY51" s="5">
        <f>P_A_R[[#This Row],[55+]]-P_A_R[[#This Row],[56+]]</f>
        <v>0</v>
      </c>
      <c r="CZ51" s="5">
        <f>P_A_R[[#This Row],[56+]]-P_A_R[[#This Row],[57+]]</f>
        <v>0</v>
      </c>
      <c r="DA51" s="5">
        <f>P_A_R[[#This Row],[57+]]-P_A_R[[#This Row],[58+]]</f>
        <v>0</v>
      </c>
      <c r="DB51" s="5">
        <f>P_A_R[[#This Row],[58+]]-P_A_R[[#This Row],[59+]]</f>
        <v>0</v>
      </c>
    </row>
    <row r="52" spans="1:106" x14ac:dyDescent="0.25">
      <c r="A52" s="10">
        <v>22400790</v>
      </c>
      <c r="B52" t="s">
        <v>143</v>
      </c>
      <c r="C52" t="s">
        <v>80</v>
      </c>
      <c r="D52" s="11">
        <v>0.8125</v>
      </c>
      <c r="E52" s="9" t="str">
        <f>HYPERLINK("https://www.nba.com/stats/player/1630700/boxscores-traditional", "Dyson Daniels")</f>
        <v>Dyson Daniels</v>
      </c>
      <c r="F52">
        <v>28</v>
      </c>
      <c r="G52" s="4">
        <v>5.1769999999999996</v>
      </c>
      <c r="H52" s="3">
        <v>0.99975000000000003</v>
      </c>
      <c r="I52" s="3">
        <v>0.99948000000000004</v>
      </c>
      <c r="J52" s="3">
        <v>0.999</v>
      </c>
      <c r="K52" s="3">
        <v>0.99812999999999996</v>
      </c>
      <c r="L52" s="3">
        <v>0.99653000000000003</v>
      </c>
      <c r="M52" s="3">
        <v>0.99395999999999995</v>
      </c>
      <c r="N52" s="3">
        <v>0.98982999999999999</v>
      </c>
      <c r="O52" s="3">
        <v>0.98299999999999998</v>
      </c>
      <c r="P52" s="3">
        <v>0.97319999999999995</v>
      </c>
      <c r="Q52" s="3">
        <v>0.95906999999999998</v>
      </c>
      <c r="R52" s="3">
        <v>0.93942999999999999</v>
      </c>
      <c r="S52" s="3">
        <v>0.91149000000000002</v>
      </c>
      <c r="T52" s="3">
        <v>0.87697999999999998</v>
      </c>
      <c r="U52" s="3">
        <v>0.83398000000000005</v>
      </c>
      <c r="V52" s="3">
        <v>0.77934999999999999</v>
      </c>
      <c r="W52" s="3">
        <v>0.71904000000000001</v>
      </c>
      <c r="X52" s="3">
        <v>0.65173000000000003</v>
      </c>
      <c r="Y52" s="3">
        <v>0.57535000000000003</v>
      </c>
      <c r="Z52" s="3">
        <v>0.5</v>
      </c>
      <c r="AA52" s="3">
        <v>0.42465000000000003</v>
      </c>
      <c r="AB52" s="3">
        <v>0.34827000000000002</v>
      </c>
      <c r="AC52" s="3">
        <v>0.28095999999999999</v>
      </c>
      <c r="AD52" s="3">
        <v>0.22065000000000001</v>
      </c>
      <c r="AE52" s="3">
        <v>0.16602</v>
      </c>
      <c r="AF52" s="3">
        <v>0.12302</v>
      </c>
      <c r="AG52" s="3">
        <v>8.8510000000000005E-2</v>
      </c>
      <c r="AH52" s="3">
        <v>6.0569999999999999E-2</v>
      </c>
      <c r="AI52" s="3">
        <v>4.0930000000000001E-2</v>
      </c>
      <c r="AJ52" s="3">
        <v>2.6800000000000001E-2</v>
      </c>
      <c r="AK52" s="3">
        <v>1.7000000000000001E-2</v>
      </c>
      <c r="AL52" s="3">
        <v>1.017E-2</v>
      </c>
      <c r="AM52" s="3">
        <v>6.0400000000000002E-3</v>
      </c>
      <c r="AN52" s="3">
        <v>3.47E-3</v>
      </c>
      <c r="AO52" s="3">
        <v>1.8699999999999999E-3</v>
      </c>
      <c r="AP52" s="3">
        <v>1E-3</v>
      </c>
      <c r="AQ52" s="3">
        <v>5.1999999999999995E-4</v>
      </c>
      <c r="AR52" s="3">
        <v>2.5000000000000001E-4</v>
      </c>
      <c r="AS52" s="3">
        <v>1.2E-4</v>
      </c>
      <c r="AT52" s="3">
        <v>6.0000000000000002E-5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5">
        <f>P_A_R[[#This Row],[10+]]-P_A_R[[#This Row],[11+]]</f>
        <v>2.6999999999999247E-4</v>
      </c>
      <c r="BG52" s="5">
        <f>P_A_R[[#This Row],[11+]]-P_A_R[[#This Row],[12+]]</f>
        <v>4.8000000000003595E-4</v>
      </c>
      <c r="BH52" s="5">
        <f>P_A_R[[#This Row],[12+]]-P_A_R[[#This Row],[13+]]</f>
        <v>8.7000000000003741E-4</v>
      </c>
      <c r="BI52" s="5">
        <f>P_A_R[[#This Row],[13+]]-P_A_R[[#This Row],[14+]]</f>
        <v>1.5999999999999348E-3</v>
      </c>
      <c r="BJ52" s="5">
        <f>P_A_R[[#This Row],[14+]]-P_A_R[[#This Row],[15+]]</f>
        <v>2.5700000000000722E-3</v>
      </c>
      <c r="BK52" s="5">
        <f>P_A_R[[#This Row],[15+]]-P_A_R[[#This Row],[16+]]</f>
        <v>4.129999999999967E-3</v>
      </c>
      <c r="BL52" s="5">
        <f>P_A_R[[#This Row],[16+]]-P_A_R[[#This Row],[17+]]</f>
        <v>6.8300000000000027E-3</v>
      </c>
      <c r="BM52" s="5">
        <f>P_A_R[[#This Row],[17+]]-P_A_R[[#This Row],[18+]]</f>
        <v>9.8000000000000309E-3</v>
      </c>
      <c r="BN52" s="5">
        <f>P_A_R[[#This Row],[18+]]-P_A_R[[#This Row],[19+]]</f>
        <v>1.4129999999999976E-2</v>
      </c>
      <c r="BO52" s="5">
        <f>P_A_R[[#This Row],[19+]]-P_A_R[[#This Row],[20+]]</f>
        <v>1.9639999999999991E-2</v>
      </c>
      <c r="BP52" s="5">
        <f>P_A_R[[#This Row],[20+]]-P_A_R[[#This Row],[21+]]</f>
        <v>2.7939999999999965E-2</v>
      </c>
      <c r="BQ52" s="5">
        <f>P_A_R[[#This Row],[21+]]-P_A_R[[#This Row],[22+]]</f>
        <v>3.4510000000000041E-2</v>
      </c>
      <c r="BR52" s="5">
        <f>P_A_R[[#This Row],[22+]]-P_A_R[[#This Row],[23+]]</f>
        <v>4.2999999999999927E-2</v>
      </c>
      <c r="BS52" s="5">
        <f>P_A_R[[#This Row],[23+]]-P_A_R[[#This Row],[24+]]</f>
        <v>5.4630000000000067E-2</v>
      </c>
      <c r="BT52" s="5">
        <f>P_A_R[[#This Row],[24+]]-P_A_R[[#This Row],[25+]]</f>
        <v>6.0309999999999975E-2</v>
      </c>
      <c r="BU52" s="5">
        <f>P_A_R[[#This Row],[25+]]-P_A_R[[#This Row],[26+]]</f>
        <v>6.7309999999999981E-2</v>
      </c>
      <c r="BV52" s="5">
        <f>P_A_R[[#This Row],[26+]]-P_A_R[[#This Row],[27+]]</f>
        <v>7.6380000000000003E-2</v>
      </c>
      <c r="BW52" s="5">
        <f>P_A_R[[#This Row],[27+]]-P_A_R[[#This Row],[28+]]</f>
        <v>7.5350000000000028E-2</v>
      </c>
      <c r="BX52" s="5">
        <f>P_A_R[[#This Row],[28+]]-P_A_R[[#This Row],[29+]]</f>
        <v>7.5349999999999973E-2</v>
      </c>
      <c r="BY52" s="5">
        <f>P_A_R[[#This Row],[29+]]-P_A_R[[#This Row],[30+]]</f>
        <v>7.6380000000000003E-2</v>
      </c>
      <c r="BZ52" s="5">
        <f>P_A_R[[#This Row],[30+]]-P_A_R[[#This Row],[31+]]</f>
        <v>6.7310000000000036E-2</v>
      </c>
      <c r="CA52" s="5">
        <f>P_A_R[[#This Row],[31+]]-P_A_R[[#This Row],[32+]]</f>
        <v>6.0309999999999975E-2</v>
      </c>
      <c r="CB52" s="5">
        <f>P_A_R[[#This Row],[32+]]-P_A_R[[#This Row],[33+]]</f>
        <v>5.4630000000000012E-2</v>
      </c>
      <c r="CC52" s="5">
        <f>P_A_R[[#This Row],[33+]]-P_A_R[[#This Row],[34+]]</f>
        <v>4.2999999999999997E-2</v>
      </c>
      <c r="CD52" s="5">
        <f>P_A_R[[#This Row],[34+]]-P_A_R[[#This Row],[35+]]</f>
        <v>3.4509999999999999E-2</v>
      </c>
      <c r="CE52" s="5">
        <f>P_A_R[[#This Row],[35+]]-P_A_R[[#This Row],[36+]]</f>
        <v>2.7940000000000006E-2</v>
      </c>
      <c r="CF52" s="5">
        <f>P_A_R[[#This Row],[36+]]-P_A_R[[#This Row],[37+]]</f>
        <v>1.9639999999999998E-2</v>
      </c>
      <c r="CG52" s="5">
        <f>P_A_R[[#This Row],[37+]]-P_A_R[[#This Row],[38+]]</f>
        <v>1.413E-2</v>
      </c>
      <c r="CH52" s="5">
        <f>P_A_R[[#This Row],[38+]]-P_A_R[[#This Row],[39+]]</f>
        <v>9.7999999999999997E-3</v>
      </c>
      <c r="CI52" s="5">
        <f>P_A_R[[#This Row],[39+]]-P_A_R[[#This Row],[40+]]</f>
        <v>6.830000000000001E-3</v>
      </c>
      <c r="CJ52" s="5">
        <f>P_A_R[[#This Row],[40+]]-P_A_R[[#This Row],[41+]]</f>
        <v>4.13E-3</v>
      </c>
      <c r="CK52" s="5">
        <f>P_A_R[[#This Row],[41+]]-P_A_R[[#This Row],[42+]]</f>
        <v>2.5700000000000002E-3</v>
      </c>
      <c r="CL52" s="5">
        <f>P_A_R[[#This Row],[42+]]-P_A_R[[#This Row],[43+]]</f>
        <v>1.6000000000000001E-3</v>
      </c>
      <c r="CM52" s="5">
        <f>P_A_R[[#This Row],[43+]]-P_A_R[[#This Row],[44+]]</f>
        <v>8.699999999999999E-4</v>
      </c>
      <c r="CN52" s="5">
        <f>P_A_R[[#This Row],[44+]]-P_A_R[[#This Row],[45+]]</f>
        <v>4.8000000000000007E-4</v>
      </c>
      <c r="CO52" s="5">
        <f>P_A_R[[#This Row],[45+]]-P_A_R[[#This Row],[46+]]</f>
        <v>2.6999999999999995E-4</v>
      </c>
      <c r="CP52" s="5">
        <f>P_A_R[[#This Row],[46+]]-P_A_R[[#This Row],[47+]]</f>
        <v>1.3000000000000002E-4</v>
      </c>
      <c r="CQ52" s="5">
        <f>P_A_R[[#This Row],[47+]]-P_A_R[[#This Row],[48+]]</f>
        <v>6.0000000000000002E-5</v>
      </c>
      <c r="CR52" s="5">
        <f>P_A_R[[#This Row],[48+]]-P_A_R[[#This Row],[49+]]</f>
        <v>6.0000000000000002E-5</v>
      </c>
      <c r="CS52" s="5">
        <f>P_A_R[[#This Row],[49+]]-P_A_R[[#This Row],[50+]]</f>
        <v>0</v>
      </c>
      <c r="CT52" s="5">
        <f>P_A_R[[#This Row],[50+]]-P_A_R[[#This Row],[51+]]</f>
        <v>0</v>
      </c>
      <c r="CU52" s="5">
        <f>P_A_R[[#This Row],[51+]]-P_A_R[[#This Row],[52+]]</f>
        <v>0</v>
      </c>
      <c r="CV52" s="5">
        <f>P_A_R[[#This Row],[52+]]-P_A_R[[#This Row],[53+]]</f>
        <v>0</v>
      </c>
      <c r="CW52" s="5">
        <f>P_A_R[[#This Row],[53+]]-P_A_R[[#This Row],[54+]]</f>
        <v>0</v>
      </c>
      <c r="CX52" s="5">
        <f>P_A_R[[#This Row],[54+]]-P_A_R[[#This Row],[55+]]</f>
        <v>0</v>
      </c>
      <c r="CY52" s="5">
        <f>P_A_R[[#This Row],[55+]]-P_A_R[[#This Row],[56+]]</f>
        <v>0</v>
      </c>
      <c r="CZ52" s="5">
        <f>P_A_R[[#This Row],[56+]]-P_A_R[[#This Row],[57+]]</f>
        <v>0</v>
      </c>
      <c r="DA52" s="5">
        <f>P_A_R[[#This Row],[57+]]-P_A_R[[#This Row],[58+]]</f>
        <v>0</v>
      </c>
      <c r="DB52" s="5">
        <f>P_A_R[[#This Row],[58+]]-P_A_R[[#This Row],[59+]]</f>
        <v>0</v>
      </c>
    </row>
    <row r="53" spans="1:106" x14ac:dyDescent="0.25">
      <c r="A53" s="10">
        <v>22400790</v>
      </c>
      <c r="B53" t="s">
        <v>143</v>
      </c>
      <c r="C53" t="s">
        <v>80</v>
      </c>
      <c r="D53" s="11">
        <v>0.8125</v>
      </c>
      <c r="E53" s="9" t="str">
        <f>HYPERLINK("https://www.nba.com/stats/player/1629027/boxscores-traditional", "Trae Young")</f>
        <v>Trae Young</v>
      </c>
      <c r="F53">
        <v>44.2</v>
      </c>
      <c r="G53" s="4">
        <v>9.9280000000000008</v>
      </c>
      <c r="H53" s="3">
        <v>0.99970999999999999</v>
      </c>
      <c r="I53" s="3">
        <v>0.99958000000000002</v>
      </c>
      <c r="J53" s="3">
        <v>0.99939999999999996</v>
      </c>
      <c r="K53" s="3">
        <v>0.99916000000000005</v>
      </c>
      <c r="L53" s="3">
        <v>0.99882000000000004</v>
      </c>
      <c r="M53" s="3">
        <v>0.99836000000000003</v>
      </c>
      <c r="N53" s="3">
        <v>0.99773999999999996</v>
      </c>
      <c r="O53" s="3">
        <v>0.99692999999999998</v>
      </c>
      <c r="P53" s="3">
        <v>0.99585000000000001</v>
      </c>
      <c r="Q53" s="3">
        <v>0.99446000000000001</v>
      </c>
      <c r="R53" s="3">
        <v>0.99265999999999999</v>
      </c>
      <c r="S53" s="3">
        <v>0.99036000000000002</v>
      </c>
      <c r="T53" s="3">
        <v>0.98745000000000005</v>
      </c>
      <c r="U53" s="3">
        <v>0.98382000000000003</v>
      </c>
      <c r="V53" s="3">
        <v>0.97882000000000002</v>
      </c>
      <c r="W53" s="3">
        <v>0.97319999999999995</v>
      </c>
      <c r="X53" s="3">
        <v>0.96638000000000002</v>
      </c>
      <c r="Y53" s="3">
        <v>0.95818000000000003</v>
      </c>
      <c r="Z53" s="3">
        <v>0.94845000000000002</v>
      </c>
      <c r="AA53" s="3">
        <v>0.93698999999999999</v>
      </c>
      <c r="AB53" s="3">
        <v>0.92364000000000002</v>
      </c>
      <c r="AC53" s="3">
        <v>0.90824000000000005</v>
      </c>
      <c r="AD53" s="3">
        <v>0.89065000000000005</v>
      </c>
      <c r="AE53" s="3">
        <v>0.87075999999999998</v>
      </c>
      <c r="AF53" s="3">
        <v>0.84848999999999997</v>
      </c>
      <c r="AG53" s="3">
        <v>0.82381000000000004</v>
      </c>
      <c r="AH53" s="3">
        <v>0.79673000000000005</v>
      </c>
      <c r="AI53" s="3">
        <v>0.76729999999999998</v>
      </c>
      <c r="AJ53" s="3">
        <v>0.73236999999999997</v>
      </c>
      <c r="AK53" s="3">
        <v>0.69847000000000004</v>
      </c>
      <c r="AL53" s="3">
        <v>0.66276000000000002</v>
      </c>
      <c r="AM53" s="3">
        <v>0.62551999999999996</v>
      </c>
      <c r="AN53" s="3">
        <v>0.58706000000000003</v>
      </c>
      <c r="AO53" s="3">
        <v>0.54776000000000002</v>
      </c>
      <c r="AP53" s="3">
        <v>0.50797999999999999</v>
      </c>
      <c r="AQ53" s="3">
        <v>0.46811999999999998</v>
      </c>
      <c r="AR53" s="3">
        <v>0.42858000000000002</v>
      </c>
      <c r="AS53" s="3">
        <v>0.38973999999999998</v>
      </c>
      <c r="AT53" s="3">
        <v>0.35197000000000001</v>
      </c>
      <c r="AU53" s="3">
        <v>0.31561</v>
      </c>
      <c r="AV53" s="3">
        <v>0.28095999999999999</v>
      </c>
      <c r="AW53" s="3">
        <v>0.24825</v>
      </c>
      <c r="AX53" s="3">
        <v>0.21476000000000001</v>
      </c>
      <c r="AY53" s="3">
        <v>0.18673000000000001</v>
      </c>
      <c r="AZ53" s="3">
        <v>0.16109000000000001</v>
      </c>
      <c r="BA53" s="3">
        <v>0.13786000000000001</v>
      </c>
      <c r="BB53" s="3">
        <v>0.11702</v>
      </c>
      <c r="BC53" s="3">
        <v>9.8530000000000006E-2</v>
      </c>
      <c r="BD53" s="3">
        <v>8.226E-2</v>
      </c>
      <c r="BE53" s="3">
        <v>6.8110000000000004E-2</v>
      </c>
      <c r="BF53" s="5">
        <f>P_A_R[[#This Row],[10+]]-P_A_R[[#This Row],[11+]]</f>
        <v>1.2999999999996348E-4</v>
      </c>
      <c r="BG53" s="5">
        <f>P_A_R[[#This Row],[11+]]-P_A_R[[#This Row],[12+]]</f>
        <v>1.8000000000006899E-4</v>
      </c>
      <c r="BH53" s="5">
        <f>P_A_R[[#This Row],[12+]]-P_A_R[[#This Row],[13+]]</f>
        <v>2.3999999999990695E-4</v>
      </c>
      <c r="BI53" s="5">
        <f>P_A_R[[#This Row],[13+]]-P_A_R[[#This Row],[14+]]</f>
        <v>3.4000000000000696E-4</v>
      </c>
      <c r="BJ53" s="5">
        <f>P_A_R[[#This Row],[14+]]-P_A_R[[#This Row],[15+]]</f>
        <v>4.6000000000001595E-4</v>
      </c>
      <c r="BK53" s="5">
        <f>P_A_R[[#This Row],[15+]]-P_A_R[[#This Row],[16+]]</f>
        <v>6.2000000000006494E-4</v>
      </c>
      <c r="BL53" s="5">
        <f>P_A_R[[#This Row],[16+]]-P_A_R[[#This Row],[17+]]</f>
        <v>8.099999999999774E-4</v>
      </c>
      <c r="BM53" s="5">
        <f>P_A_R[[#This Row],[17+]]-P_A_R[[#This Row],[18+]]</f>
        <v>1.0799999999999699E-3</v>
      </c>
      <c r="BN53" s="5">
        <f>P_A_R[[#This Row],[18+]]-P_A_R[[#This Row],[19+]]</f>
        <v>1.3900000000000023E-3</v>
      </c>
      <c r="BO53" s="5">
        <f>P_A_R[[#This Row],[19+]]-P_A_R[[#This Row],[20+]]</f>
        <v>1.8000000000000238E-3</v>
      </c>
      <c r="BP53" s="5">
        <f>P_A_R[[#This Row],[20+]]-P_A_R[[#This Row],[21+]]</f>
        <v>2.2999999999999687E-3</v>
      </c>
      <c r="BQ53" s="5">
        <f>P_A_R[[#This Row],[21+]]-P_A_R[[#This Row],[22+]]</f>
        <v>2.9099999999999682E-3</v>
      </c>
      <c r="BR53" s="5">
        <f>P_A_R[[#This Row],[22+]]-P_A_R[[#This Row],[23+]]</f>
        <v>3.6300000000000221E-3</v>
      </c>
      <c r="BS53" s="5">
        <f>P_A_R[[#This Row],[23+]]-P_A_R[[#This Row],[24+]]</f>
        <v>5.0000000000000044E-3</v>
      </c>
      <c r="BT53" s="5">
        <f>P_A_R[[#This Row],[24+]]-P_A_R[[#This Row],[25+]]</f>
        <v>5.6200000000000694E-3</v>
      </c>
      <c r="BU53" s="5">
        <f>P_A_R[[#This Row],[25+]]-P_A_R[[#This Row],[26+]]</f>
        <v>6.8199999999999372E-3</v>
      </c>
      <c r="BV53" s="5">
        <f>P_A_R[[#This Row],[26+]]-P_A_R[[#This Row],[27+]]</f>
        <v>8.1999999999999851E-3</v>
      </c>
      <c r="BW53" s="5">
        <f>P_A_R[[#This Row],[27+]]-P_A_R[[#This Row],[28+]]</f>
        <v>9.7300000000000164E-3</v>
      </c>
      <c r="BX53" s="5">
        <f>P_A_R[[#This Row],[28+]]-P_A_R[[#This Row],[29+]]</f>
        <v>1.1460000000000026E-2</v>
      </c>
      <c r="BY53" s="5">
        <f>P_A_R[[#This Row],[29+]]-P_A_R[[#This Row],[30+]]</f>
        <v>1.3349999999999973E-2</v>
      </c>
      <c r="BZ53" s="5">
        <f>P_A_R[[#This Row],[30+]]-P_A_R[[#This Row],[31+]]</f>
        <v>1.5399999999999969E-2</v>
      </c>
      <c r="CA53" s="5">
        <f>P_A_R[[#This Row],[31+]]-P_A_R[[#This Row],[32+]]</f>
        <v>1.7589999999999995E-2</v>
      </c>
      <c r="CB53" s="5">
        <f>P_A_R[[#This Row],[32+]]-P_A_R[[#This Row],[33+]]</f>
        <v>1.9890000000000074E-2</v>
      </c>
      <c r="CC53" s="5">
        <f>P_A_R[[#This Row],[33+]]-P_A_R[[#This Row],[34+]]</f>
        <v>2.2270000000000012E-2</v>
      </c>
      <c r="CD53" s="5">
        <f>P_A_R[[#This Row],[34+]]-P_A_R[[#This Row],[35+]]</f>
        <v>2.4679999999999924E-2</v>
      </c>
      <c r="CE53" s="5">
        <f>P_A_R[[#This Row],[35+]]-P_A_R[[#This Row],[36+]]</f>
        <v>2.7079999999999993E-2</v>
      </c>
      <c r="CF53" s="5">
        <f>P_A_R[[#This Row],[36+]]-P_A_R[[#This Row],[37+]]</f>
        <v>2.9430000000000067E-2</v>
      </c>
      <c r="CG53" s="5">
        <f>P_A_R[[#This Row],[37+]]-P_A_R[[#This Row],[38+]]</f>
        <v>3.4930000000000017E-2</v>
      </c>
      <c r="CH53" s="5">
        <f>P_A_R[[#This Row],[38+]]-P_A_R[[#This Row],[39+]]</f>
        <v>3.389999999999993E-2</v>
      </c>
      <c r="CI53" s="5">
        <f>P_A_R[[#This Row],[39+]]-P_A_R[[#This Row],[40+]]</f>
        <v>3.571000000000002E-2</v>
      </c>
      <c r="CJ53" s="5">
        <f>P_A_R[[#This Row],[40+]]-P_A_R[[#This Row],[41+]]</f>
        <v>3.7240000000000051E-2</v>
      </c>
      <c r="CK53" s="5">
        <f>P_A_R[[#This Row],[41+]]-P_A_R[[#This Row],[42+]]</f>
        <v>3.8459999999999939E-2</v>
      </c>
      <c r="CL53" s="5">
        <f>P_A_R[[#This Row],[42+]]-P_A_R[[#This Row],[43+]]</f>
        <v>3.9300000000000002E-2</v>
      </c>
      <c r="CM53" s="5">
        <f>P_A_R[[#This Row],[43+]]-P_A_R[[#This Row],[44+]]</f>
        <v>3.9780000000000038E-2</v>
      </c>
      <c r="CN53" s="5">
        <f>P_A_R[[#This Row],[44+]]-P_A_R[[#This Row],[45+]]</f>
        <v>3.9860000000000007E-2</v>
      </c>
      <c r="CO53" s="5">
        <f>P_A_R[[#This Row],[45+]]-P_A_R[[#This Row],[46+]]</f>
        <v>3.9539999999999964E-2</v>
      </c>
      <c r="CP53" s="5">
        <f>P_A_R[[#This Row],[46+]]-P_A_R[[#This Row],[47+]]</f>
        <v>3.8840000000000041E-2</v>
      </c>
      <c r="CQ53" s="5">
        <f>P_A_R[[#This Row],[47+]]-P_A_R[[#This Row],[48+]]</f>
        <v>3.776999999999997E-2</v>
      </c>
      <c r="CR53" s="5">
        <f>P_A_R[[#This Row],[48+]]-P_A_R[[#This Row],[49+]]</f>
        <v>3.6360000000000003E-2</v>
      </c>
      <c r="CS53" s="5">
        <f>P_A_R[[#This Row],[49+]]-P_A_R[[#This Row],[50+]]</f>
        <v>3.4650000000000014E-2</v>
      </c>
      <c r="CT53" s="5">
        <f>P_A_R[[#This Row],[50+]]-P_A_R[[#This Row],[51+]]</f>
        <v>3.2709999999999989E-2</v>
      </c>
      <c r="CU53" s="5">
        <f>P_A_R[[#This Row],[51+]]-P_A_R[[#This Row],[52+]]</f>
        <v>3.3489999999999992E-2</v>
      </c>
      <c r="CV53" s="5">
        <f>P_A_R[[#This Row],[52+]]-P_A_R[[#This Row],[53+]]</f>
        <v>2.8029999999999999E-2</v>
      </c>
      <c r="CW53" s="5">
        <f>P_A_R[[#This Row],[53+]]-P_A_R[[#This Row],[54+]]</f>
        <v>2.5639999999999996E-2</v>
      </c>
      <c r="CX53" s="5">
        <f>P_A_R[[#This Row],[54+]]-P_A_R[[#This Row],[55+]]</f>
        <v>2.3230000000000001E-2</v>
      </c>
      <c r="CY53" s="5">
        <f>P_A_R[[#This Row],[55+]]-P_A_R[[#This Row],[56+]]</f>
        <v>2.0840000000000011E-2</v>
      </c>
      <c r="CZ53" s="5">
        <f>P_A_R[[#This Row],[56+]]-P_A_R[[#This Row],[57+]]</f>
        <v>1.8489999999999993E-2</v>
      </c>
      <c r="DA53" s="5">
        <f>P_A_R[[#This Row],[57+]]-P_A_R[[#This Row],[58+]]</f>
        <v>1.6270000000000007E-2</v>
      </c>
      <c r="DB53" s="5">
        <f>P_A_R[[#This Row],[58+]]-P_A_R[[#This Row],[59+]]</f>
        <v>1.4149999999999996E-2</v>
      </c>
    </row>
    <row r="54" spans="1:106" x14ac:dyDescent="0.25">
      <c r="A54" s="10">
        <v>22400790</v>
      </c>
      <c r="B54" t="s">
        <v>143</v>
      </c>
      <c r="C54" t="s">
        <v>80</v>
      </c>
      <c r="D54" s="11">
        <v>0.8125</v>
      </c>
      <c r="E54" s="9" t="str">
        <f>HYPERLINK("https://www.nba.com/stats/player/1627777/boxscores-traditional", "Georges Niang")</f>
        <v>Georges Niang</v>
      </c>
      <c r="F54">
        <v>22</v>
      </c>
      <c r="G54" s="4">
        <v>6.4809999999999999</v>
      </c>
      <c r="H54" s="3">
        <v>0.96784000000000003</v>
      </c>
      <c r="I54" s="3">
        <v>0.95543</v>
      </c>
      <c r="J54" s="3">
        <v>0.93822000000000005</v>
      </c>
      <c r="K54" s="3">
        <v>0.91774</v>
      </c>
      <c r="L54" s="3">
        <v>0.89065000000000005</v>
      </c>
      <c r="M54" s="3">
        <v>0.85992999999999997</v>
      </c>
      <c r="N54" s="3">
        <v>0.82381000000000004</v>
      </c>
      <c r="O54" s="3">
        <v>0.77934999999999999</v>
      </c>
      <c r="P54" s="3">
        <v>0.73236999999999997</v>
      </c>
      <c r="Q54" s="3">
        <v>0.67723999999999995</v>
      </c>
      <c r="R54" s="3">
        <v>0.62172000000000005</v>
      </c>
      <c r="S54" s="3">
        <v>0.55962000000000001</v>
      </c>
      <c r="T54" s="3">
        <v>0.5</v>
      </c>
      <c r="U54" s="3">
        <v>0.44037999999999999</v>
      </c>
      <c r="V54" s="3">
        <v>0.37828000000000001</v>
      </c>
      <c r="W54" s="3">
        <v>0.32275999999999999</v>
      </c>
      <c r="X54" s="3">
        <v>0.26762999999999998</v>
      </c>
      <c r="Y54" s="3">
        <v>0.22065000000000001</v>
      </c>
      <c r="Z54" s="3">
        <v>0.17619000000000001</v>
      </c>
      <c r="AA54" s="3">
        <v>0.14007</v>
      </c>
      <c r="AB54" s="3">
        <v>0.10935</v>
      </c>
      <c r="AC54" s="3">
        <v>8.226E-2</v>
      </c>
      <c r="AD54" s="3">
        <v>6.1780000000000002E-2</v>
      </c>
      <c r="AE54" s="3">
        <v>4.4569999999999999E-2</v>
      </c>
      <c r="AF54" s="3">
        <v>3.2160000000000001E-2</v>
      </c>
      <c r="AG54" s="3">
        <v>2.222E-2</v>
      </c>
      <c r="AH54" s="3">
        <v>1.5389999999999999E-2</v>
      </c>
      <c r="AI54" s="3">
        <v>1.044E-2</v>
      </c>
      <c r="AJ54" s="3">
        <v>6.7600000000000004E-3</v>
      </c>
      <c r="AK54" s="3">
        <v>4.4000000000000003E-3</v>
      </c>
      <c r="AL54" s="3">
        <v>2.7200000000000002E-3</v>
      </c>
      <c r="AM54" s="3">
        <v>1.6900000000000001E-3</v>
      </c>
      <c r="AN54" s="3">
        <v>1E-3</v>
      </c>
      <c r="AO54" s="3">
        <v>5.9999999999999995E-4</v>
      </c>
      <c r="AP54" s="3">
        <v>3.5E-4</v>
      </c>
      <c r="AQ54" s="3">
        <v>1.9000000000000001E-4</v>
      </c>
      <c r="AR54" s="3">
        <v>1.1E-4</v>
      </c>
      <c r="AS54" s="3">
        <v>6.0000000000000002E-5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1.2410000000000032E-2</v>
      </c>
      <c r="BG54" s="5">
        <f>P_A_R[[#This Row],[11+]]-P_A_R[[#This Row],[12+]]</f>
        <v>1.7209999999999948E-2</v>
      </c>
      <c r="BH54" s="5">
        <f>P_A_R[[#This Row],[12+]]-P_A_R[[#This Row],[13+]]</f>
        <v>2.0480000000000054E-2</v>
      </c>
      <c r="BI54" s="5">
        <f>P_A_R[[#This Row],[13+]]-P_A_R[[#This Row],[14+]]</f>
        <v>2.7089999999999947E-2</v>
      </c>
      <c r="BJ54" s="5">
        <f>P_A_R[[#This Row],[14+]]-P_A_R[[#This Row],[15+]]</f>
        <v>3.0720000000000081E-2</v>
      </c>
      <c r="BK54" s="5">
        <f>P_A_R[[#This Row],[15+]]-P_A_R[[#This Row],[16+]]</f>
        <v>3.611999999999993E-2</v>
      </c>
      <c r="BL54" s="5">
        <f>P_A_R[[#This Row],[16+]]-P_A_R[[#This Row],[17+]]</f>
        <v>4.4460000000000055E-2</v>
      </c>
      <c r="BM54" s="5">
        <f>P_A_R[[#This Row],[17+]]-P_A_R[[#This Row],[18+]]</f>
        <v>4.6980000000000022E-2</v>
      </c>
      <c r="BN54" s="5">
        <f>P_A_R[[#This Row],[18+]]-P_A_R[[#This Row],[19+]]</f>
        <v>5.5130000000000012E-2</v>
      </c>
      <c r="BO54" s="5">
        <f>P_A_R[[#This Row],[19+]]-P_A_R[[#This Row],[20+]]</f>
        <v>5.5519999999999903E-2</v>
      </c>
      <c r="BP54" s="5">
        <f>P_A_R[[#This Row],[20+]]-P_A_R[[#This Row],[21+]]</f>
        <v>6.2100000000000044E-2</v>
      </c>
      <c r="BQ54" s="5">
        <f>P_A_R[[#This Row],[21+]]-P_A_R[[#This Row],[22+]]</f>
        <v>5.9620000000000006E-2</v>
      </c>
      <c r="BR54" s="5">
        <f>P_A_R[[#This Row],[22+]]-P_A_R[[#This Row],[23+]]</f>
        <v>5.9620000000000006E-2</v>
      </c>
      <c r="BS54" s="5">
        <f>P_A_R[[#This Row],[23+]]-P_A_R[[#This Row],[24+]]</f>
        <v>6.2099999999999989E-2</v>
      </c>
      <c r="BT54" s="5">
        <f>P_A_R[[#This Row],[24+]]-P_A_R[[#This Row],[25+]]</f>
        <v>5.5520000000000014E-2</v>
      </c>
      <c r="BU54" s="5">
        <f>P_A_R[[#This Row],[25+]]-P_A_R[[#This Row],[26+]]</f>
        <v>5.5130000000000012E-2</v>
      </c>
      <c r="BV54" s="5">
        <f>P_A_R[[#This Row],[26+]]-P_A_R[[#This Row],[27+]]</f>
        <v>4.6979999999999966E-2</v>
      </c>
      <c r="BW54" s="5">
        <f>P_A_R[[#This Row],[27+]]-P_A_R[[#This Row],[28+]]</f>
        <v>4.446E-2</v>
      </c>
      <c r="BX54" s="5">
        <f>P_A_R[[#This Row],[28+]]-P_A_R[[#This Row],[29+]]</f>
        <v>3.6120000000000013E-2</v>
      </c>
      <c r="BY54" s="5">
        <f>P_A_R[[#This Row],[29+]]-P_A_R[[#This Row],[30+]]</f>
        <v>3.0719999999999997E-2</v>
      </c>
      <c r="BZ54" s="5">
        <f>P_A_R[[#This Row],[30+]]-P_A_R[[#This Row],[31+]]</f>
        <v>2.7090000000000003E-2</v>
      </c>
      <c r="CA54" s="5">
        <f>P_A_R[[#This Row],[31+]]-P_A_R[[#This Row],[32+]]</f>
        <v>2.0479999999999998E-2</v>
      </c>
      <c r="CB54" s="5">
        <f>P_A_R[[#This Row],[32+]]-P_A_R[[#This Row],[33+]]</f>
        <v>1.7210000000000003E-2</v>
      </c>
      <c r="CC54" s="5">
        <f>P_A_R[[#This Row],[33+]]-P_A_R[[#This Row],[34+]]</f>
        <v>1.2409999999999997E-2</v>
      </c>
      <c r="CD54" s="5">
        <f>P_A_R[[#This Row],[34+]]-P_A_R[[#This Row],[35+]]</f>
        <v>9.9400000000000009E-3</v>
      </c>
      <c r="CE54" s="5">
        <f>P_A_R[[#This Row],[35+]]-P_A_R[[#This Row],[36+]]</f>
        <v>6.830000000000001E-3</v>
      </c>
      <c r="CF54" s="5">
        <f>P_A_R[[#This Row],[36+]]-P_A_R[[#This Row],[37+]]</f>
        <v>4.9499999999999995E-3</v>
      </c>
      <c r="CG54" s="5">
        <f>P_A_R[[#This Row],[37+]]-P_A_R[[#This Row],[38+]]</f>
        <v>3.6799999999999992E-3</v>
      </c>
      <c r="CH54" s="5">
        <f>P_A_R[[#This Row],[38+]]-P_A_R[[#This Row],[39+]]</f>
        <v>2.3600000000000001E-3</v>
      </c>
      <c r="CI54" s="5">
        <f>P_A_R[[#This Row],[39+]]-P_A_R[[#This Row],[40+]]</f>
        <v>1.6800000000000001E-3</v>
      </c>
      <c r="CJ54" s="5">
        <f>P_A_R[[#This Row],[40+]]-P_A_R[[#This Row],[41+]]</f>
        <v>1.0300000000000001E-3</v>
      </c>
      <c r="CK54" s="5">
        <f>P_A_R[[#This Row],[41+]]-P_A_R[[#This Row],[42+]]</f>
        <v>6.9000000000000008E-4</v>
      </c>
      <c r="CL54" s="5">
        <f>P_A_R[[#This Row],[42+]]-P_A_R[[#This Row],[43+]]</f>
        <v>4.0000000000000007E-4</v>
      </c>
      <c r="CM54" s="5">
        <f>P_A_R[[#This Row],[43+]]-P_A_R[[#This Row],[44+]]</f>
        <v>2.4999999999999995E-4</v>
      </c>
      <c r="CN54" s="5">
        <f>P_A_R[[#This Row],[44+]]-P_A_R[[#This Row],[45+]]</f>
        <v>1.5999999999999999E-4</v>
      </c>
      <c r="CO54" s="5">
        <f>P_A_R[[#This Row],[45+]]-P_A_R[[#This Row],[46+]]</f>
        <v>8.0000000000000007E-5</v>
      </c>
      <c r="CP54" s="5">
        <f>P_A_R[[#This Row],[46+]]-P_A_R[[#This Row],[47+]]</f>
        <v>5.0000000000000002E-5</v>
      </c>
      <c r="CQ54" s="5">
        <f>P_A_R[[#This Row],[47+]]-P_A_R[[#This Row],[48+]]</f>
        <v>6.0000000000000002E-5</v>
      </c>
      <c r="CR54" s="5">
        <f>P_A_R[[#This Row],[48+]]-P_A_R[[#This Row],[49+]]</f>
        <v>0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22400790</v>
      </c>
      <c r="B55" t="s">
        <v>143</v>
      </c>
      <c r="C55" t="s">
        <v>80</v>
      </c>
      <c r="D55" s="11">
        <v>0.8125</v>
      </c>
      <c r="E55" s="9" t="str">
        <f>HYPERLINK("https://www.nba.com/stats/player/1630168/boxscores-traditional", "Onyeka Okongwu")</f>
        <v>Onyeka Okongwu</v>
      </c>
      <c r="F55">
        <v>29.4</v>
      </c>
      <c r="G55" s="4">
        <v>12.579000000000001</v>
      </c>
      <c r="H55" s="3">
        <v>0.93822000000000005</v>
      </c>
      <c r="I55" s="3">
        <v>0.92784999999999995</v>
      </c>
      <c r="J55" s="3">
        <v>0.91620999999999997</v>
      </c>
      <c r="K55" s="3">
        <v>0.9032</v>
      </c>
      <c r="L55" s="3">
        <v>0.88876999999999995</v>
      </c>
      <c r="M55" s="3">
        <v>0.87285999999999997</v>
      </c>
      <c r="N55" s="3">
        <v>0.85768999999999995</v>
      </c>
      <c r="O55" s="3">
        <v>0.83891000000000004</v>
      </c>
      <c r="P55" s="3">
        <v>0.81859000000000004</v>
      </c>
      <c r="Q55" s="3">
        <v>0.79673000000000005</v>
      </c>
      <c r="R55" s="3">
        <v>0.77337</v>
      </c>
      <c r="S55" s="3">
        <v>0.74856999999999996</v>
      </c>
      <c r="T55" s="3">
        <v>0.72240000000000004</v>
      </c>
      <c r="U55" s="3">
        <v>0.69496999999999998</v>
      </c>
      <c r="V55" s="3">
        <v>0.66639999999999999</v>
      </c>
      <c r="W55" s="3">
        <v>0.63683000000000001</v>
      </c>
      <c r="X55" s="3">
        <v>0.60641999999999996</v>
      </c>
      <c r="Y55" s="3">
        <v>0.57535000000000003</v>
      </c>
      <c r="Z55" s="3">
        <v>0.54379999999999995</v>
      </c>
      <c r="AA55" s="3">
        <v>0.51197000000000004</v>
      </c>
      <c r="AB55" s="3">
        <v>0.48005999999999999</v>
      </c>
      <c r="AC55" s="3">
        <v>0.44828000000000001</v>
      </c>
      <c r="AD55" s="3">
        <v>0.41682999999999998</v>
      </c>
      <c r="AE55" s="3">
        <v>0.38590999999999998</v>
      </c>
      <c r="AF55" s="3">
        <v>0.35569000000000001</v>
      </c>
      <c r="AG55" s="3">
        <v>0.32635999999999998</v>
      </c>
      <c r="AH55" s="3">
        <v>0.30153000000000002</v>
      </c>
      <c r="AI55" s="3">
        <v>0.27424999999999999</v>
      </c>
      <c r="AJ55" s="3">
        <v>0.24825</v>
      </c>
      <c r="AK55" s="3">
        <v>0.22363</v>
      </c>
      <c r="AL55" s="3">
        <v>0.20044999999999999</v>
      </c>
      <c r="AM55" s="3">
        <v>0.17879</v>
      </c>
      <c r="AN55" s="3">
        <v>0.15866</v>
      </c>
      <c r="AO55" s="3">
        <v>0.14007</v>
      </c>
      <c r="AP55" s="3">
        <v>0.12302</v>
      </c>
      <c r="AQ55" s="3">
        <v>0.10749</v>
      </c>
      <c r="AR55" s="3">
        <v>9.3420000000000003E-2</v>
      </c>
      <c r="AS55" s="3">
        <v>8.0759999999999998E-2</v>
      </c>
      <c r="AT55" s="3">
        <v>6.9440000000000002E-2</v>
      </c>
      <c r="AU55" s="3">
        <v>5.9380000000000002E-2</v>
      </c>
      <c r="AV55" s="3">
        <v>5.0500000000000003E-2</v>
      </c>
      <c r="AW55" s="3">
        <v>4.2720000000000001E-2</v>
      </c>
      <c r="AX55" s="3">
        <v>3.5929999999999997E-2</v>
      </c>
      <c r="AY55" s="3">
        <v>3.005E-2</v>
      </c>
      <c r="AZ55" s="3">
        <v>2.5000000000000001E-2</v>
      </c>
      <c r="BA55" s="3">
        <v>2.068E-2</v>
      </c>
      <c r="BB55" s="3">
        <v>1.7430000000000001E-2</v>
      </c>
      <c r="BC55" s="3">
        <v>1.426E-2</v>
      </c>
      <c r="BD55" s="3">
        <v>1.1599999999999999E-2</v>
      </c>
      <c r="BE55" s="3">
        <v>9.3900000000000008E-3</v>
      </c>
      <c r="BF55" s="5">
        <f>P_A_R[[#This Row],[10+]]-P_A_R[[#This Row],[11+]]</f>
        <v>1.0370000000000101E-2</v>
      </c>
      <c r="BG55" s="5">
        <f>P_A_R[[#This Row],[11+]]-P_A_R[[#This Row],[12+]]</f>
        <v>1.1639999999999984E-2</v>
      </c>
      <c r="BH55" s="5">
        <f>P_A_R[[#This Row],[12+]]-P_A_R[[#This Row],[13+]]</f>
        <v>1.3009999999999966E-2</v>
      </c>
      <c r="BI55" s="5">
        <f>P_A_R[[#This Row],[13+]]-P_A_R[[#This Row],[14+]]</f>
        <v>1.4430000000000054E-2</v>
      </c>
      <c r="BJ55" s="5">
        <f>P_A_R[[#This Row],[14+]]-P_A_R[[#This Row],[15+]]</f>
        <v>1.590999999999998E-2</v>
      </c>
      <c r="BK55" s="5">
        <f>P_A_R[[#This Row],[15+]]-P_A_R[[#This Row],[16+]]</f>
        <v>1.5170000000000017E-2</v>
      </c>
      <c r="BL55" s="5">
        <f>P_A_R[[#This Row],[16+]]-P_A_R[[#This Row],[17+]]</f>
        <v>1.8779999999999908E-2</v>
      </c>
      <c r="BM55" s="5">
        <f>P_A_R[[#This Row],[17+]]-P_A_R[[#This Row],[18+]]</f>
        <v>2.0320000000000005E-2</v>
      </c>
      <c r="BN55" s="5">
        <f>P_A_R[[#This Row],[18+]]-P_A_R[[#This Row],[19+]]</f>
        <v>2.1859999999999991E-2</v>
      </c>
      <c r="BO55" s="5">
        <f>P_A_R[[#This Row],[19+]]-P_A_R[[#This Row],[20+]]</f>
        <v>2.3360000000000047E-2</v>
      </c>
      <c r="BP55" s="5">
        <f>P_A_R[[#This Row],[20+]]-P_A_R[[#This Row],[21+]]</f>
        <v>2.4800000000000044E-2</v>
      </c>
      <c r="BQ55" s="5">
        <f>P_A_R[[#This Row],[21+]]-P_A_R[[#This Row],[22+]]</f>
        <v>2.6169999999999916E-2</v>
      </c>
      <c r="BR55" s="5">
        <f>P_A_R[[#This Row],[22+]]-P_A_R[[#This Row],[23+]]</f>
        <v>2.7430000000000065E-2</v>
      </c>
      <c r="BS55" s="5">
        <f>P_A_R[[#This Row],[23+]]-P_A_R[[#This Row],[24+]]</f>
        <v>2.8569999999999984E-2</v>
      </c>
      <c r="BT55" s="5">
        <f>P_A_R[[#This Row],[24+]]-P_A_R[[#This Row],[25+]]</f>
        <v>2.9569999999999985E-2</v>
      </c>
      <c r="BU55" s="5">
        <f>P_A_R[[#This Row],[25+]]-P_A_R[[#This Row],[26+]]</f>
        <v>3.0410000000000048E-2</v>
      </c>
      <c r="BV55" s="5">
        <f>P_A_R[[#This Row],[26+]]-P_A_R[[#This Row],[27+]]</f>
        <v>3.1069999999999931E-2</v>
      </c>
      <c r="BW55" s="5">
        <f>P_A_R[[#This Row],[27+]]-P_A_R[[#This Row],[28+]]</f>
        <v>3.1550000000000078E-2</v>
      </c>
      <c r="BX55" s="5">
        <f>P_A_R[[#This Row],[28+]]-P_A_R[[#This Row],[29+]]</f>
        <v>3.1829999999999914E-2</v>
      </c>
      <c r="BY55" s="5">
        <f>P_A_R[[#This Row],[29+]]-P_A_R[[#This Row],[30+]]</f>
        <v>3.1910000000000049E-2</v>
      </c>
      <c r="BZ55" s="5">
        <f>P_A_R[[#This Row],[30+]]-P_A_R[[#This Row],[31+]]</f>
        <v>3.1779999999999975E-2</v>
      </c>
      <c r="CA55" s="5">
        <f>P_A_R[[#This Row],[31+]]-P_A_R[[#This Row],[32+]]</f>
        <v>3.1450000000000033E-2</v>
      </c>
      <c r="CB55" s="5">
        <f>P_A_R[[#This Row],[32+]]-P_A_R[[#This Row],[33+]]</f>
        <v>3.0920000000000003E-2</v>
      </c>
      <c r="CC55" s="5">
        <f>P_A_R[[#This Row],[33+]]-P_A_R[[#This Row],[34+]]</f>
        <v>3.0219999999999969E-2</v>
      </c>
      <c r="CD55" s="5">
        <f>P_A_R[[#This Row],[34+]]-P_A_R[[#This Row],[35+]]</f>
        <v>2.9330000000000023E-2</v>
      </c>
      <c r="CE55" s="5">
        <f>P_A_R[[#This Row],[35+]]-P_A_R[[#This Row],[36+]]</f>
        <v>2.4829999999999963E-2</v>
      </c>
      <c r="CF55" s="5">
        <f>P_A_R[[#This Row],[36+]]-P_A_R[[#This Row],[37+]]</f>
        <v>2.7280000000000026E-2</v>
      </c>
      <c r="CG55" s="5">
        <f>P_A_R[[#This Row],[37+]]-P_A_R[[#This Row],[38+]]</f>
        <v>2.5999999999999995E-2</v>
      </c>
      <c r="CH55" s="5">
        <f>P_A_R[[#This Row],[38+]]-P_A_R[[#This Row],[39+]]</f>
        <v>2.4620000000000003E-2</v>
      </c>
      <c r="CI55" s="5">
        <f>P_A_R[[#This Row],[39+]]-P_A_R[[#This Row],[40+]]</f>
        <v>2.3180000000000006E-2</v>
      </c>
      <c r="CJ55" s="5">
        <f>P_A_R[[#This Row],[40+]]-P_A_R[[#This Row],[41+]]</f>
        <v>2.1659999999999985E-2</v>
      </c>
      <c r="CK55" s="5">
        <f>P_A_R[[#This Row],[41+]]-P_A_R[[#This Row],[42+]]</f>
        <v>2.0130000000000009E-2</v>
      </c>
      <c r="CL55" s="5">
        <f>P_A_R[[#This Row],[42+]]-P_A_R[[#This Row],[43+]]</f>
        <v>1.8589999999999995E-2</v>
      </c>
      <c r="CM55" s="5">
        <f>P_A_R[[#This Row],[43+]]-P_A_R[[#This Row],[44+]]</f>
        <v>1.7049999999999996E-2</v>
      </c>
      <c r="CN55" s="5">
        <f>P_A_R[[#This Row],[44+]]-P_A_R[[#This Row],[45+]]</f>
        <v>1.5530000000000002E-2</v>
      </c>
      <c r="CO55" s="5">
        <f>P_A_R[[#This Row],[45+]]-P_A_R[[#This Row],[46+]]</f>
        <v>1.4069999999999999E-2</v>
      </c>
      <c r="CP55" s="5">
        <f>P_A_R[[#This Row],[46+]]-P_A_R[[#This Row],[47+]]</f>
        <v>1.2660000000000005E-2</v>
      </c>
      <c r="CQ55" s="5">
        <f>P_A_R[[#This Row],[47+]]-P_A_R[[#This Row],[48+]]</f>
        <v>1.1319999999999997E-2</v>
      </c>
      <c r="CR55" s="5">
        <f>P_A_R[[#This Row],[48+]]-P_A_R[[#This Row],[49+]]</f>
        <v>1.0059999999999999E-2</v>
      </c>
      <c r="CS55" s="5">
        <f>P_A_R[[#This Row],[49+]]-P_A_R[[#This Row],[50+]]</f>
        <v>8.879999999999999E-3</v>
      </c>
      <c r="CT55" s="5">
        <f>P_A_R[[#This Row],[50+]]-P_A_R[[#This Row],[51+]]</f>
        <v>7.7800000000000022E-3</v>
      </c>
      <c r="CU55" s="5">
        <f>P_A_R[[#This Row],[51+]]-P_A_R[[#This Row],[52+]]</f>
        <v>6.7900000000000044E-3</v>
      </c>
      <c r="CV55" s="5">
        <f>P_A_R[[#This Row],[52+]]-P_A_R[[#This Row],[53+]]</f>
        <v>5.8799999999999963E-3</v>
      </c>
      <c r="CW55" s="5">
        <f>P_A_R[[#This Row],[53+]]-P_A_R[[#This Row],[54+]]</f>
        <v>5.0499999999999989E-3</v>
      </c>
      <c r="CX55" s="5">
        <f>P_A_R[[#This Row],[54+]]-P_A_R[[#This Row],[55+]]</f>
        <v>4.3200000000000009E-3</v>
      </c>
      <c r="CY55" s="5">
        <f>P_A_R[[#This Row],[55+]]-P_A_R[[#This Row],[56+]]</f>
        <v>3.2499999999999994E-3</v>
      </c>
      <c r="CZ55" s="5">
        <f>P_A_R[[#This Row],[56+]]-P_A_R[[#This Row],[57+]]</f>
        <v>3.1700000000000009E-3</v>
      </c>
      <c r="DA55" s="5">
        <f>P_A_R[[#This Row],[57+]]-P_A_R[[#This Row],[58+]]</f>
        <v>2.6600000000000009E-3</v>
      </c>
      <c r="DB55" s="5">
        <f>P_A_R[[#This Row],[58+]]-P_A_R[[#This Row],[59+]]</f>
        <v>2.2099999999999984E-3</v>
      </c>
    </row>
    <row r="56" spans="1:106" x14ac:dyDescent="0.25">
      <c r="A56" s="10">
        <v>22400790</v>
      </c>
      <c r="B56" t="s">
        <v>143</v>
      </c>
      <c r="C56" t="s">
        <v>80</v>
      </c>
      <c r="D56" s="11">
        <v>0.8125</v>
      </c>
      <c r="E56" s="9" t="str">
        <f>HYPERLINK("https://www.nba.com/stats/player/1630249/boxscores-traditional", "Vít Krejcí")</f>
        <v>Vít Krejcí</v>
      </c>
      <c r="F56">
        <v>19</v>
      </c>
      <c r="G56" s="4">
        <v>5.899</v>
      </c>
      <c r="H56" s="3">
        <v>0.93698999999999999</v>
      </c>
      <c r="I56" s="3">
        <v>0.91308999999999996</v>
      </c>
      <c r="J56" s="3">
        <v>0.88297999999999999</v>
      </c>
      <c r="K56" s="3">
        <v>0.84614</v>
      </c>
      <c r="L56" s="3">
        <v>0.80234000000000005</v>
      </c>
      <c r="M56" s="3">
        <v>0.75175000000000003</v>
      </c>
      <c r="N56" s="3">
        <v>0.69496999999999998</v>
      </c>
      <c r="O56" s="3">
        <v>0.63307000000000002</v>
      </c>
      <c r="P56" s="3">
        <v>0.56749000000000005</v>
      </c>
      <c r="Q56" s="3">
        <v>0.5</v>
      </c>
      <c r="R56" s="3">
        <v>0.43251000000000001</v>
      </c>
      <c r="S56" s="3">
        <v>0.36692999999999998</v>
      </c>
      <c r="T56" s="3">
        <v>0.30503000000000002</v>
      </c>
      <c r="U56" s="3">
        <v>0.24825</v>
      </c>
      <c r="V56" s="3">
        <v>0.19766</v>
      </c>
      <c r="W56" s="3">
        <v>0.15386</v>
      </c>
      <c r="X56" s="3">
        <v>0.11702</v>
      </c>
      <c r="Y56" s="3">
        <v>8.6910000000000001E-2</v>
      </c>
      <c r="Z56" s="3">
        <v>6.3009999999999997E-2</v>
      </c>
      <c r="AA56" s="3">
        <v>4.4569999999999999E-2</v>
      </c>
      <c r="AB56" s="3">
        <v>3.1440000000000003E-2</v>
      </c>
      <c r="AC56" s="3">
        <v>2.1180000000000001E-2</v>
      </c>
      <c r="AD56" s="3">
        <v>1.3899999999999999E-2</v>
      </c>
      <c r="AE56" s="3">
        <v>8.8900000000000003E-3</v>
      </c>
      <c r="AF56" s="3">
        <v>5.5399999999999998E-3</v>
      </c>
      <c r="AG56" s="3">
        <v>3.3600000000000001E-3</v>
      </c>
      <c r="AH56" s="3">
        <v>1.99E-3</v>
      </c>
      <c r="AI56" s="3">
        <v>1.14E-3</v>
      </c>
      <c r="AJ56" s="3">
        <v>6.4000000000000005E-4</v>
      </c>
      <c r="AK56" s="3">
        <v>3.5E-4</v>
      </c>
      <c r="AL56" s="3">
        <v>1.9000000000000001E-4</v>
      </c>
      <c r="AM56" s="3">
        <v>1E-4</v>
      </c>
      <c r="AN56" s="3">
        <v>5.0000000000000002E-5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2.3900000000000032E-2</v>
      </c>
      <c r="BG56" s="5">
        <f>P_A_R[[#This Row],[11+]]-P_A_R[[#This Row],[12+]]</f>
        <v>3.010999999999997E-2</v>
      </c>
      <c r="BH56" s="5">
        <f>P_A_R[[#This Row],[12+]]-P_A_R[[#This Row],[13+]]</f>
        <v>3.6839999999999984E-2</v>
      </c>
      <c r="BI56" s="5">
        <f>P_A_R[[#This Row],[13+]]-P_A_R[[#This Row],[14+]]</f>
        <v>4.379999999999995E-2</v>
      </c>
      <c r="BJ56" s="5">
        <f>P_A_R[[#This Row],[14+]]-P_A_R[[#This Row],[15+]]</f>
        <v>5.0590000000000024E-2</v>
      </c>
      <c r="BK56" s="5">
        <f>P_A_R[[#This Row],[15+]]-P_A_R[[#This Row],[16+]]</f>
        <v>5.6780000000000053E-2</v>
      </c>
      <c r="BL56" s="5">
        <f>P_A_R[[#This Row],[16+]]-P_A_R[[#This Row],[17+]]</f>
        <v>6.1899999999999955E-2</v>
      </c>
      <c r="BM56" s="5">
        <f>P_A_R[[#This Row],[17+]]-P_A_R[[#This Row],[18+]]</f>
        <v>6.5579999999999972E-2</v>
      </c>
      <c r="BN56" s="5">
        <f>P_A_R[[#This Row],[18+]]-P_A_R[[#This Row],[19+]]</f>
        <v>6.749000000000005E-2</v>
      </c>
      <c r="BO56" s="5">
        <f>P_A_R[[#This Row],[19+]]-P_A_R[[#This Row],[20+]]</f>
        <v>6.7489999999999994E-2</v>
      </c>
      <c r="BP56" s="5">
        <f>P_A_R[[#This Row],[20+]]-P_A_R[[#This Row],[21+]]</f>
        <v>6.5580000000000027E-2</v>
      </c>
      <c r="BQ56" s="5">
        <f>P_A_R[[#This Row],[21+]]-P_A_R[[#This Row],[22+]]</f>
        <v>6.1899999999999955E-2</v>
      </c>
      <c r="BR56" s="5">
        <f>P_A_R[[#This Row],[22+]]-P_A_R[[#This Row],[23+]]</f>
        <v>5.6780000000000025E-2</v>
      </c>
      <c r="BS56" s="5">
        <f>P_A_R[[#This Row],[23+]]-P_A_R[[#This Row],[24+]]</f>
        <v>5.0589999999999996E-2</v>
      </c>
      <c r="BT56" s="5">
        <f>P_A_R[[#This Row],[24+]]-P_A_R[[#This Row],[25+]]</f>
        <v>4.3800000000000006E-2</v>
      </c>
      <c r="BU56" s="5">
        <f>P_A_R[[#This Row],[25+]]-P_A_R[[#This Row],[26+]]</f>
        <v>3.6839999999999998E-2</v>
      </c>
      <c r="BV56" s="5">
        <f>P_A_R[[#This Row],[26+]]-P_A_R[[#This Row],[27+]]</f>
        <v>3.0109999999999998E-2</v>
      </c>
      <c r="BW56" s="5">
        <f>P_A_R[[#This Row],[27+]]-P_A_R[[#This Row],[28+]]</f>
        <v>2.3900000000000005E-2</v>
      </c>
      <c r="BX56" s="5">
        <f>P_A_R[[#This Row],[28+]]-P_A_R[[#This Row],[29+]]</f>
        <v>1.8439999999999998E-2</v>
      </c>
      <c r="BY56" s="5">
        <f>P_A_R[[#This Row],[29+]]-P_A_R[[#This Row],[30+]]</f>
        <v>1.3129999999999996E-2</v>
      </c>
      <c r="BZ56" s="5">
        <f>P_A_R[[#This Row],[30+]]-P_A_R[[#This Row],[31+]]</f>
        <v>1.0260000000000002E-2</v>
      </c>
      <c r="CA56" s="5">
        <f>P_A_R[[#This Row],[31+]]-P_A_R[[#This Row],[32+]]</f>
        <v>7.2800000000000017E-3</v>
      </c>
      <c r="CB56" s="5">
        <f>P_A_R[[#This Row],[32+]]-P_A_R[[#This Row],[33+]]</f>
        <v>5.0099999999999988E-3</v>
      </c>
      <c r="CC56" s="5">
        <f>P_A_R[[#This Row],[33+]]-P_A_R[[#This Row],[34+]]</f>
        <v>3.3500000000000005E-3</v>
      </c>
      <c r="CD56" s="5">
        <f>P_A_R[[#This Row],[34+]]-P_A_R[[#This Row],[35+]]</f>
        <v>2.1799999999999996E-3</v>
      </c>
      <c r="CE56" s="5">
        <f>P_A_R[[#This Row],[35+]]-P_A_R[[#This Row],[36+]]</f>
        <v>1.3700000000000001E-3</v>
      </c>
      <c r="CF56" s="5">
        <f>P_A_R[[#This Row],[36+]]-P_A_R[[#This Row],[37+]]</f>
        <v>8.5000000000000006E-4</v>
      </c>
      <c r="CG56" s="5">
        <f>P_A_R[[#This Row],[37+]]-P_A_R[[#This Row],[38+]]</f>
        <v>4.999999999999999E-4</v>
      </c>
      <c r="CH56" s="5">
        <f>P_A_R[[#This Row],[38+]]-P_A_R[[#This Row],[39+]]</f>
        <v>2.9000000000000006E-4</v>
      </c>
      <c r="CI56" s="5">
        <f>P_A_R[[#This Row],[39+]]-P_A_R[[#This Row],[40+]]</f>
        <v>1.5999999999999999E-4</v>
      </c>
      <c r="CJ56" s="5">
        <f>P_A_R[[#This Row],[40+]]-P_A_R[[#This Row],[41+]]</f>
        <v>9.0000000000000006E-5</v>
      </c>
      <c r="CK56" s="5">
        <f>P_A_R[[#This Row],[41+]]-P_A_R[[#This Row],[42+]]</f>
        <v>5.0000000000000002E-5</v>
      </c>
      <c r="CL56" s="5">
        <f>P_A_R[[#This Row],[42+]]-P_A_R[[#This Row],[43+]]</f>
        <v>5.0000000000000002E-5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22400790</v>
      </c>
      <c r="B57" t="s">
        <v>143</v>
      </c>
      <c r="C57" t="s">
        <v>80</v>
      </c>
      <c r="D57" s="11">
        <v>0.8125</v>
      </c>
      <c r="E57" s="9" t="str">
        <f>HYPERLINK("https://www.nba.com/stats/player/1627747/boxscores-traditional", "Caris LeVert")</f>
        <v>Caris LeVert</v>
      </c>
      <c r="F57">
        <v>25.67</v>
      </c>
      <c r="G57" s="4">
        <v>10.339</v>
      </c>
      <c r="H57" s="3">
        <v>0.93574000000000002</v>
      </c>
      <c r="I57" s="3">
        <v>0.92220000000000002</v>
      </c>
      <c r="J57" s="3">
        <v>0.90658000000000005</v>
      </c>
      <c r="K57" s="3">
        <v>0.89065000000000005</v>
      </c>
      <c r="L57" s="3">
        <v>0.87075999999999998</v>
      </c>
      <c r="M57" s="3">
        <v>0.84848999999999997</v>
      </c>
      <c r="N57" s="3">
        <v>0.82638999999999996</v>
      </c>
      <c r="O57" s="3">
        <v>0.79954999999999998</v>
      </c>
      <c r="P57" s="3">
        <v>0.77034999999999998</v>
      </c>
      <c r="Q57" s="3">
        <v>0.74214999999999998</v>
      </c>
      <c r="R57" s="3">
        <v>0.70884000000000003</v>
      </c>
      <c r="S57" s="3">
        <v>0.67364000000000002</v>
      </c>
      <c r="T57" s="3">
        <v>0.63683000000000001</v>
      </c>
      <c r="U57" s="3">
        <v>0.60257000000000005</v>
      </c>
      <c r="V57" s="3">
        <v>0.56355999999999995</v>
      </c>
      <c r="W57" s="3">
        <v>0.52392000000000005</v>
      </c>
      <c r="X57" s="3">
        <v>0.48803000000000002</v>
      </c>
      <c r="Y57" s="3">
        <v>0.44828000000000001</v>
      </c>
      <c r="Z57" s="3">
        <v>0.40905000000000002</v>
      </c>
      <c r="AA57" s="3">
        <v>0.37447999999999998</v>
      </c>
      <c r="AB57" s="3">
        <v>0.33723999999999998</v>
      </c>
      <c r="AC57" s="3">
        <v>0.30153000000000002</v>
      </c>
      <c r="AD57" s="3">
        <v>0.27093</v>
      </c>
      <c r="AE57" s="3">
        <v>0.23885000000000001</v>
      </c>
      <c r="AF57" s="3">
        <v>0.20896999999999999</v>
      </c>
      <c r="AG57" s="3">
        <v>0.18406</v>
      </c>
      <c r="AH57" s="3">
        <v>0.15866</v>
      </c>
      <c r="AI57" s="3">
        <v>0.13567000000000001</v>
      </c>
      <c r="AJ57" s="3">
        <v>0.11702</v>
      </c>
      <c r="AK57" s="3">
        <v>9.8530000000000006E-2</v>
      </c>
      <c r="AL57" s="3">
        <v>8.226E-2</v>
      </c>
      <c r="AM57" s="3">
        <v>6.9440000000000002E-2</v>
      </c>
      <c r="AN57" s="3">
        <v>5.7049999999999997E-2</v>
      </c>
      <c r="AO57" s="3">
        <v>4.648E-2</v>
      </c>
      <c r="AP57" s="3">
        <v>3.8359999999999998E-2</v>
      </c>
      <c r="AQ57" s="3">
        <v>3.074E-2</v>
      </c>
      <c r="AR57" s="3">
        <v>2.4420000000000001E-2</v>
      </c>
      <c r="AS57" s="3">
        <v>1.9699999999999999E-2</v>
      </c>
      <c r="AT57" s="3">
        <v>1.5389999999999999E-2</v>
      </c>
      <c r="AU57" s="3">
        <v>1.191E-2</v>
      </c>
      <c r="AV57" s="3">
        <v>9.3900000000000008E-3</v>
      </c>
      <c r="AW57" s="3">
        <v>7.1399999999999996E-3</v>
      </c>
      <c r="AX57" s="3">
        <v>5.3899999999999998E-3</v>
      </c>
      <c r="AY57" s="3">
        <v>4.15E-3</v>
      </c>
      <c r="AZ57" s="3">
        <v>3.0699999999999998E-3</v>
      </c>
      <c r="BA57" s="3">
        <v>2.2599999999999999E-3</v>
      </c>
      <c r="BB57" s="3">
        <v>1.6900000000000001E-3</v>
      </c>
      <c r="BC57" s="3">
        <v>1.2199999999999999E-3</v>
      </c>
      <c r="BD57" s="3">
        <v>8.7000000000000001E-4</v>
      </c>
      <c r="BE57" s="3">
        <v>6.4000000000000005E-4</v>
      </c>
      <c r="BF57" s="5">
        <f>P_A_R[[#This Row],[10+]]-P_A_R[[#This Row],[11+]]</f>
        <v>1.3539999999999996E-2</v>
      </c>
      <c r="BG57" s="5">
        <f>P_A_R[[#This Row],[11+]]-P_A_R[[#This Row],[12+]]</f>
        <v>1.5619999999999967E-2</v>
      </c>
      <c r="BH57" s="5">
        <f>P_A_R[[#This Row],[12+]]-P_A_R[[#This Row],[13+]]</f>
        <v>1.593E-2</v>
      </c>
      <c r="BI57" s="5">
        <f>P_A_R[[#This Row],[13+]]-P_A_R[[#This Row],[14+]]</f>
        <v>1.9890000000000074E-2</v>
      </c>
      <c r="BJ57" s="5">
        <f>P_A_R[[#This Row],[14+]]-P_A_R[[#This Row],[15+]]</f>
        <v>2.2270000000000012E-2</v>
      </c>
      <c r="BK57" s="5">
        <f>P_A_R[[#This Row],[15+]]-P_A_R[[#This Row],[16+]]</f>
        <v>2.2100000000000009E-2</v>
      </c>
      <c r="BL57" s="5">
        <f>P_A_R[[#This Row],[16+]]-P_A_R[[#This Row],[17+]]</f>
        <v>2.6839999999999975E-2</v>
      </c>
      <c r="BM57" s="5">
        <f>P_A_R[[#This Row],[17+]]-P_A_R[[#This Row],[18+]]</f>
        <v>2.9200000000000004E-2</v>
      </c>
      <c r="BN57" s="5">
        <f>P_A_R[[#This Row],[18+]]-P_A_R[[#This Row],[19+]]</f>
        <v>2.8200000000000003E-2</v>
      </c>
      <c r="BO57" s="5">
        <f>P_A_R[[#This Row],[19+]]-P_A_R[[#This Row],[20+]]</f>
        <v>3.3309999999999951E-2</v>
      </c>
      <c r="BP57" s="5">
        <f>P_A_R[[#This Row],[20+]]-P_A_R[[#This Row],[21+]]</f>
        <v>3.5200000000000009E-2</v>
      </c>
      <c r="BQ57" s="5">
        <f>P_A_R[[#This Row],[21+]]-P_A_R[[#This Row],[22+]]</f>
        <v>3.6810000000000009E-2</v>
      </c>
      <c r="BR57" s="5">
        <f>P_A_R[[#This Row],[22+]]-P_A_R[[#This Row],[23+]]</f>
        <v>3.4259999999999957E-2</v>
      </c>
      <c r="BS57" s="5">
        <f>P_A_R[[#This Row],[23+]]-P_A_R[[#This Row],[24+]]</f>
        <v>3.90100000000001E-2</v>
      </c>
      <c r="BT57" s="5">
        <f>P_A_R[[#This Row],[24+]]-P_A_R[[#This Row],[25+]]</f>
        <v>3.9639999999999898E-2</v>
      </c>
      <c r="BU57" s="5">
        <f>P_A_R[[#This Row],[25+]]-P_A_R[[#This Row],[26+]]</f>
        <v>3.5890000000000033E-2</v>
      </c>
      <c r="BV57" s="5">
        <f>P_A_R[[#This Row],[26+]]-P_A_R[[#This Row],[27+]]</f>
        <v>3.9750000000000008E-2</v>
      </c>
      <c r="BW57" s="5">
        <f>P_A_R[[#This Row],[27+]]-P_A_R[[#This Row],[28+]]</f>
        <v>3.9229999999999987E-2</v>
      </c>
      <c r="BX57" s="5">
        <f>P_A_R[[#This Row],[28+]]-P_A_R[[#This Row],[29+]]</f>
        <v>3.4570000000000045E-2</v>
      </c>
      <c r="BY57" s="5">
        <f>P_A_R[[#This Row],[29+]]-P_A_R[[#This Row],[30+]]</f>
        <v>3.7239999999999995E-2</v>
      </c>
      <c r="BZ57" s="5">
        <f>P_A_R[[#This Row],[30+]]-P_A_R[[#This Row],[31+]]</f>
        <v>3.5709999999999964E-2</v>
      </c>
      <c r="CA57" s="5">
        <f>P_A_R[[#This Row],[31+]]-P_A_R[[#This Row],[32+]]</f>
        <v>3.0600000000000016E-2</v>
      </c>
      <c r="CB57" s="5">
        <f>P_A_R[[#This Row],[32+]]-P_A_R[[#This Row],[33+]]</f>
        <v>3.2079999999999997E-2</v>
      </c>
      <c r="CC57" s="5">
        <f>P_A_R[[#This Row],[33+]]-P_A_R[[#This Row],[34+]]</f>
        <v>2.9880000000000018E-2</v>
      </c>
      <c r="CD57" s="5">
        <f>P_A_R[[#This Row],[34+]]-P_A_R[[#This Row],[35+]]</f>
        <v>2.4909999999999988E-2</v>
      </c>
      <c r="CE57" s="5">
        <f>P_A_R[[#This Row],[35+]]-P_A_R[[#This Row],[36+]]</f>
        <v>2.5400000000000006E-2</v>
      </c>
      <c r="CF57" s="5">
        <f>P_A_R[[#This Row],[36+]]-P_A_R[[#This Row],[37+]]</f>
        <v>2.2989999999999983E-2</v>
      </c>
      <c r="CG57" s="5">
        <f>P_A_R[[#This Row],[37+]]-P_A_R[[#This Row],[38+]]</f>
        <v>1.8650000000000014E-2</v>
      </c>
      <c r="CH57" s="5">
        <f>P_A_R[[#This Row],[38+]]-P_A_R[[#This Row],[39+]]</f>
        <v>1.8489999999999993E-2</v>
      </c>
      <c r="CI57" s="5">
        <f>P_A_R[[#This Row],[39+]]-P_A_R[[#This Row],[40+]]</f>
        <v>1.6270000000000007E-2</v>
      </c>
      <c r="CJ57" s="5">
        <f>P_A_R[[#This Row],[40+]]-P_A_R[[#This Row],[41+]]</f>
        <v>1.2819999999999998E-2</v>
      </c>
      <c r="CK57" s="5">
        <f>P_A_R[[#This Row],[41+]]-P_A_R[[#This Row],[42+]]</f>
        <v>1.2390000000000005E-2</v>
      </c>
      <c r="CL57" s="5">
        <f>P_A_R[[#This Row],[42+]]-P_A_R[[#This Row],[43+]]</f>
        <v>1.0569999999999996E-2</v>
      </c>
      <c r="CM57" s="5">
        <f>P_A_R[[#This Row],[43+]]-P_A_R[[#This Row],[44+]]</f>
        <v>8.1200000000000022E-3</v>
      </c>
      <c r="CN57" s="5">
        <f>P_A_R[[#This Row],[44+]]-P_A_R[[#This Row],[45+]]</f>
        <v>7.6199999999999983E-3</v>
      </c>
      <c r="CO57" s="5">
        <f>P_A_R[[#This Row],[45+]]-P_A_R[[#This Row],[46+]]</f>
        <v>6.3199999999999992E-3</v>
      </c>
      <c r="CP57" s="5">
        <f>P_A_R[[#This Row],[46+]]-P_A_R[[#This Row],[47+]]</f>
        <v>4.720000000000002E-3</v>
      </c>
      <c r="CQ57" s="5">
        <f>P_A_R[[#This Row],[47+]]-P_A_R[[#This Row],[48+]]</f>
        <v>4.3099999999999996E-3</v>
      </c>
      <c r="CR57" s="5">
        <f>P_A_R[[#This Row],[48+]]-P_A_R[[#This Row],[49+]]</f>
        <v>3.4799999999999987E-3</v>
      </c>
      <c r="CS57" s="5">
        <f>P_A_R[[#This Row],[49+]]-P_A_R[[#This Row],[50+]]</f>
        <v>2.5199999999999997E-3</v>
      </c>
      <c r="CT57" s="5">
        <f>P_A_R[[#This Row],[50+]]-P_A_R[[#This Row],[51+]]</f>
        <v>2.2500000000000011E-3</v>
      </c>
      <c r="CU57" s="5">
        <f>P_A_R[[#This Row],[51+]]-P_A_R[[#This Row],[52+]]</f>
        <v>1.7499999999999998E-3</v>
      </c>
      <c r="CV57" s="5">
        <f>P_A_R[[#This Row],[52+]]-P_A_R[[#This Row],[53+]]</f>
        <v>1.2399999999999998E-3</v>
      </c>
      <c r="CW57" s="5">
        <f>P_A_R[[#This Row],[53+]]-P_A_R[[#This Row],[54+]]</f>
        <v>1.0800000000000002E-3</v>
      </c>
      <c r="CX57" s="5">
        <f>P_A_R[[#This Row],[54+]]-P_A_R[[#This Row],[55+]]</f>
        <v>8.0999999999999996E-4</v>
      </c>
      <c r="CY57" s="5">
        <f>P_A_R[[#This Row],[55+]]-P_A_R[[#This Row],[56+]]</f>
        <v>5.6999999999999976E-4</v>
      </c>
      <c r="CZ57" s="5">
        <f>P_A_R[[#This Row],[56+]]-P_A_R[[#This Row],[57+]]</f>
        <v>4.7000000000000015E-4</v>
      </c>
      <c r="DA57" s="5">
        <f>P_A_R[[#This Row],[57+]]-P_A_R[[#This Row],[58+]]</f>
        <v>3.4999999999999994E-4</v>
      </c>
      <c r="DB57" s="5">
        <f>P_A_R[[#This Row],[58+]]-P_A_R[[#This Row],[59+]]</f>
        <v>2.2999999999999995E-4</v>
      </c>
    </row>
    <row r="58" spans="1:106" x14ac:dyDescent="0.25">
      <c r="A58" s="10">
        <v>22400790</v>
      </c>
      <c r="B58" t="s">
        <v>143</v>
      </c>
      <c r="C58" t="s">
        <v>80</v>
      </c>
      <c r="D58" s="11">
        <v>0.8125</v>
      </c>
      <c r="E58" s="9" t="str">
        <f>HYPERLINK("https://www.nba.com/stats/player/1629631/boxscores-traditional", "De'Andre Hunter")</f>
        <v>De'Andre Hunter</v>
      </c>
      <c r="F58">
        <v>23.67</v>
      </c>
      <c r="G58" s="4">
        <v>9.7409999999999997</v>
      </c>
      <c r="H58" s="3">
        <v>0.91923999999999995</v>
      </c>
      <c r="I58" s="3">
        <v>0.9032</v>
      </c>
      <c r="J58" s="3">
        <v>0.88492999999999999</v>
      </c>
      <c r="K58" s="3">
        <v>0.86433000000000004</v>
      </c>
      <c r="L58" s="3">
        <v>0.83891000000000004</v>
      </c>
      <c r="M58" s="3">
        <v>0.81327000000000005</v>
      </c>
      <c r="N58" s="3">
        <v>0.78524000000000005</v>
      </c>
      <c r="O58" s="3">
        <v>0.75175000000000003</v>
      </c>
      <c r="P58" s="3">
        <v>0.71904000000000001</v>
      </c>
      <c r="Q58" s="3">
        <v>0.68439000000000005</v>
      </c>
      <c r="R58" s="3">
        <v>0.64802999999999999</v>
      </c>
      <c r="S58" s="3">
        <v>0.60641999999999996</v>
      </c>
      <c r="T58" s="3">
        <v>0.56749000000000005</v>
      </c>
      <c r="U58" s="3">
        <v>0.52790000000000004</v>
      </c>
      <c r="V58" s="3">
        <v>0.48803000000000002</v>
      </c>
      <c r="W58" s="3">
        <v>0.44433</v>
      </c>
      <c r="X58" s="3">
        <v>0.40516999999999997</v>
      </c>
      <c r="Y58" s="3">
        <v>0.36692999999999998</v>
      </c>
      <c r="Z58" s="3">
        <v>0.32996999999999999</v>
      </c>
      <c r="AA58" s="3">
        <v>0.29115999999999997</v>
      </c>
      <c r="AB58" s="3">
        <v>0.25785000000000002</v>
      </c>
      <c r="AC58" s="3">
        <v>0.22663</v>
      </c>
      <c r="AD58" s="3">
        <v>0.19489000000000001</v>
      </c>
      <c r="AE58" s="3">
        <v>0.16853000000000001</v>
      </c>
      <c r="AF58" s="3">
        <v>0.14457</v>
      </c>
      <c r="AG58" s="3">
        <v>0.12302</v>
      </c>
      <c r="AH58" s="3">
        <v>0.10204000000000001</v>
      </c>
      <c r="AI58" s="3">
        <v>8.5339999999999999E-2</v>
      </c>
      <c r="AJ58" s="3">
        <v>7.0779999999999996E-2</v>
      </c>
      <c r="AK58" s="3">
        <v>5.8209999999999998E-2</v>
      </c>
      <c r="AL58" s="3">
        <v>4.648E-2</v>
      </c>
      <c r="AM58" s="3">
        <v>3.7539999999999997E-2</v>
      </c>
      <c r="AN58" s="3">
        <v>3.005E-2</v>
      </c>
      <c r="AO58" s="3">
        <v>2.385E-2</v>
      </c>
      <c r="AP58" s="3">
        <v>1.831E-2</v>
      </c>
      <c r="AQ58" s="3">
        <v>1.426E-2</v>
      </c>
      <c r="AR58" s="3">
        <v>1.1010000000000001E-2</v>
      </c>
      <c r="AS58" s="3">
        <v>8.2000000000000007E-3</v>
      </c>
      <c r="AT58" s="3">
        <v>6.2100000000000002E-3</v>
      </c>
      <c r="AU58" s="3">
        <v>4.6600000000000001E-3</v>
      </c>
      <c r="AV58" s="3">
        <v>3.47E-3</v>
      </c>
      <c r="AW58" s="3">
        <v>2.48E-3</v>
      </c>
      <c r="AX58" s="3">
        <v>1.81E-3</v>
      </c>
      <c r="AY58" s="3">
        <v>1.31E-3</v>
      </c>
      <c r="AZ58" s="3">
        <v>9.3999999999999997E-4</v>
      </c>
      <c r="BA58" s="3">
        <v>6.4000000000000005E-4</v>
      </c>
      <c r="BB58" s="3">
        <v>4.4999999999999999E-4</v>
      </c>
      <c r="BC58" s="3">
        <v>3.1E-4</v>
      </c>
      <c r="BD58" s="3">
        <v>2.2000000000000001E-4</v>
      </c>
      <c r="BE58" s="3">
        <v>1.3999999999999999E-4</v>
      </c>
      <c r="BF58" s="5">
        <f>P_A_R[[#This Row],[10+]]-P_A_R[[#This Row],[11+]]</f>
        <v>1.6039999999999943E-2</v>
      </c>
      <c r="BG58" s="5">
        <f>P_A_R[[#This Row],[11+]]-P_A_R[[#This Row],[12+]]</f>
        <v>1.8270000000000008E-2</v>
      </c>
      <c r="BH58" s="5">
        <f>P_A_R[[#This Row],[12+]]-P_A_R[[#This Row],[13+]]</f>
        <v>2.0599999999999952E-2</v>
      </c>
      <c r="BI58" s="5">
        <f>P_A_R[[#This Row],[13+]]-P_A_R[[#This Row],[14+]]</f>
        <v>2.5419999999999998E-2</v>
      </c>
      <c r="BJ58" s="5">
        <f>P_A_R[[#This Row],[14+]]-P_A_R[[#This Row],[15+]]</f>
        <v>2.5639999999999996E-2</v>
      </c>
      <c r="BK58" s="5">
        <f>P_A_R[[#This Row],[15+]]-P_A_R[[#This Row],[16+]]</f>
        <v>2.8029999999999999E-2</v>
      </c>
      <c r="BL58" s="5">
        <f>P_A_R[[#This Row],[16+]]-P_A_R[[#This Row],[17+]]</f>
        <v>3.349000000000002E-2</v>
      </c>
      <c r="BM58" s="5">
        <f>P_A_R[[#This Row],[17+]]-P_A_R[[#This Row],[18+]]</f>
        <v>3.2710000000000017E-2</v>
      </c>
      <c r="BN58" s="5">
        <f>P_A_R[[#This Row],[18+]]-P_A_R[[#This Row],[19+]]</f>
        <v>3.4649999999999959E-2</v>
      </c>
      <c r="BO58" s="5">
        <f>P_A_R[[#This Row],[19+]]-P_A_R[[#This Row],[20+]]</f>
        <v>3.6360000000000059E-2</v>
      </c>
      <c r="BP58" s="5">
        <f>P_A_R[[#This Row],[20+]]-P_A_R[[#This Row],[21+]]</f>
        <v>4.1610000000000036E-2</v>
      </c>
      <c r="BQ58" s="5">
        <f>P_A_R[[#This Row],[21+]]-P_A_R[[#This Row],[22+]]</f>
        <v>3.8929999999999909E-2</v>
      </c>
      <c r="BR58" s="5">
        <f>P_A_R[[#This Row],[22+]]-P_A_R[[#This Row],[23+]]</f>
        <v>3.9590000000000014E-2</v>
      </c>
      <c r="BS58" s="5">
        <f>P_A_R[[#This Row],[23+]]-P_A_R[[#This Row],[24+]]</f>
        <v>3.9870000000000017E-2</v>
      </c>
      <c r="BT58" s="5">
        <f>P_A_R[[#This Row],[24+]]-P_A_R[[#This Row],[25+]]</f>
        <v>4.3700000000000017E-2</v>
      </c>
      <c r="BU58" s="5">
        <f>P_A_R[[#This Row],[25+]]-P_A_R[[#This Row],[26+]]</f>
        <v>3.9160000000000028E-2</v>
      </c>
      <c r="BV58" s="5">
        <f>P_A_R[[#This Row],[26+]]-P_A_R[[#This Row],[27+]]</f>
        <v>3.8239999999999996E-2</v>
      </c>
      <c r="BW58" s="5">
        <f>P_A_R[[#This Row],[27+]]-P_A_R[[#This Row],[28+]]</f>
        <v>3.6959999999999993E-2</v>
      </c>
      <c r="BX58" s="5">
        <f>P_A_R[[#This Row],[28+]]-P_A_R[[#This Row],[29+]]</f>
        <v>3.8810000000000011E-2</v>
      </c>
      <c r="BY58" s="5">
        <f>P_A_R[[#This Row],[29+]]-P_A_R[[#This Row],[30+]]</f>
        <v>3.3309999999999951E-2</v>
      </c>
      <c r="BZ58" s="5">
        <f>P_A_R[[#This Row],[30+]]-P_A_R[[#This Row],[31+]]</f>
        <v>3.1220000000000026E-2</v>
      </c>
      <c r="CA58" s="5">
        <f>P_A_R[[#This Row],[31+]]-P_A_R[[#This Row],[32+]]</f>
        <v>3.173999999999999E-2</v>
      </c>
      <c r="CB58" s="5">
        <f>P_A_R[[#This Row],[32+]]-P_A_R[[#This Row],[33+]]</f>
        <v>2.6359999999999995E-2</v>
      </c>
      <c r="CC58" s="5">
        <f>P_A_R[[#This Row],[33+]]-P_A_R[[#This Row],[34+]]</f>
        <v>2.3960000000000009E-2</v>
      </c>
      <c r="CD58" s="5">
        <f>P_A_R[[#This Row],[34+]]-P_A_R[[#This Row],[35+]]</f>
        <v>2.155E-2</v>
      </c>
      <c r="CE58" s="5">
        <f>P_A_R[[#This Row],[35+]]-P_A_R[[#This Row],[36+]]</f>
        <v>2.0979999999999999E-2</v>
      </c>
      <c r="CF58" s="5">
        <f>P_A_R[[#This Row],[36+]]-P_A_R[[#This Row],[37+]]</f>
        <v>1.6700000000000007E-2</v>
      </c>
      <c r="CG58" s="5">
        <f>P_A_R[[#This Row],[37+]]-P_A_R[[#This Row],[38+]]</f>
        <v>1.4560000000000003E-2</v>
      </c>
      <c r="CH58" s="5">
        <f>P_A_R[[#This Row],[38+]]-P_A_R[[#This Row],[39+]]</f>
        <v>1.2569999999999998E-2</v>
      </c>
      <c r="CI58" s="5">
        <f>P_A_R[[#This Row],[39+]]-P_A_R[[#This Row],[40+]]</f>
        <v>1.1729999999999997E-2</v>
      </c>
      <c r="CJ58" s="5">
        <f>P_A_R[[#This Row],[40+]]-P_A_R[[#This Row],[41+]]</f>
        <v>8.9400000000000035E-3</v>
      </c>
      <c r="CK58" s="5">
        <f>P_A_R[[#This Row],[41+]]-P_A_R[[#This Row],[42+]]</f>
        <v>7.4899999999999967E-3</v>
      </c>
      <c r="CL58" s="5">
        <f>P_A_R[[#This Row],[42+]]-P_A_R[[#This Row],[43+]]</f>
        <v>6.2000000000000006E-3</v>
      </c>
      <c r="CM58" s="5">
        <f>P_A_R[[#This Row],[43+]]-P_A_R[[#This Row],[44+]]</f>
        <v>5.5399999999999998E-3</v>
      </c>
      <c r="CN58" s="5">
        <f>P_A_R[[#This Row],[44+]]-P_A_R[[#This Row],[45+]]</f>
        <v>4.0499999999999998E-3</v>
      </c>
      <c r="CO58" s="5">
        <f>P_A_R[[#This Row],[45+]]-P_A_R[[#This Row],[46+]]</f>
        <v>3.2499999999999994E-3</v>
      </c>
      <c r="CP58" s="5">
        <f>P_A_R[[#This Row],[46+]]-P_A_R[[#This Row],[47+]]</f>
        <v>2.81E-3</v>
      </c>
      <c r="CQ58" s="5">
        <f>P_A_R[[#This Row],[47+]]-P_A_R[[#This Row],[48+]]</f>
        <v>1.9900000000000004E-3</v>
      </c>
      <c r="CR58" s="5">
        <f>P_A_R[[#This Row],[48+]]-P_A_R[[#This Row],[49+]]</f>
        <v>1.5500000000000002E-3</v>
      </c>
      <c r="CS58" s="5">
        <f>P_A_R[[#This Row],[49+]]-P_A_R[[#This Row],[50+]]</f>
        <v>1.1900000000000001E-3</v>
      </c>
      <c r="CT58" s="5">
        <f>P_A_R[[#This Row],[50+]]-P_A_R[[#This Row],[51+]]</f>
        <v>9.8999999999999999E-4</v>
      </c>
      <c r="CU58" s="5">
        <f>P_A_R[[#This Row],[51+]]-P_A_R[[#This Row],[52+]]</f>
        <v>6.7000000000000002E-4</v>
      </c>
      <c r="CV58" s="5">
        <f>P_A_R[[#This Row],[52+]]-P_A_R[[#This Row],[53+]]</f>
        <v>5.0000000000000001E-4</v>
      </c>
      <c r="CW58" s="5">
        <f>P_A_R[[#This Row],[53+]]-P_A_R[[#This Row],[54+]]</f>
        <v>3.6999999999999999E-4</v>
      </c>
      <c r="CX58" s="5">
        <f>P_A_R[[#This Row],[54+]]-P_A_R[[#This Row],[55+]]</f>
        <v>2.9999999999999992E-4</v>
      </c>
      <c r="CY58" s="5">
        <f>P_A_R[[#This Row],[55+]]-P_A_R[[#This Row],[56+]]</f>
        <v>1.9000000000000006E-4</v>
      </c>
      <c r="CZ58" s="5">
        <f>P_A_R[[#This Row],[56+]]-P_A_R[[#This Row],[57+]]</f>
        <v>1.3999999999999999E-4</v>
      </c>
      <c r="DA58" s="5">
        <f>P_A_R[[#This Row],[57+]]-P_A_R[[#This Row],[58+]]</f>
        <v>8.9999999999999992E-5</v>
      </c>
      <c r="DB58" s="5">
        <f>P_A_R[[#This Row],[58+]]-P_A_R[[#This Row],[59+]]</f>
        <v>8.000000000000002E-5</v>
      </c>
    </row>
    <row r="59" spans="1:106" x14ac:dyDescent="0.25">
      <c r="A59" s="10">
        <v>22400790</v>
      </c>
      <c r="B59" t="s">
        <v>143</v>
      </c>
      <c r="C59" t="s">
        <v>80</v>
      </c>
      <c r="D59" s="11">
        <v>0.8125</v>
      </c>
      <c r="E59" s="9" t="str">
        <f>HYPERLINK("https://www.nba.com/stats/player/203991/boxscores-traditional", "Clint Capela")</f>
        <v>Clint Capela</v>
      </c>
      <c r="F59">
        <v>19.399999999999999</v>
      </c>
      <c r="G59" s="4">
        <v>7.3380000000000001</v>
      </c>
      <c r="H59" s="3">
        <v>0.89973000000000003</v>
      </c>
      <c r="I59" s="3">
        <v>0.87285999999999997</v>
      </c>
      <c r="J59" s="3">
        <v>0.84375</v>
      </c>
      <c r="K59" s="3">
        <v>0.80784999999999996</v>
      </c>
      <c r="L59" s="3">
        <v>0.77034999999999998</v>
      </c>
      <c r="M59" s="3">
        <v>0.72575000000000001</v>
      </c>
      <c r="N59" s="3">
        <v>0.67723999999999995</v>
      </c>
      <c r="O59" s="3">
        <v>0.62929999999999997</v>
      </c>
      <c r="P59" s="3">
        <v>0.57535000000000003</v>
      </c>
      <c r="Q59" s="3">
        <v>0.51993999999999996</v>
      </c>
      <c r="R59" s="3">
        <v>0.46811999999999998</v>
      </c>
      <c r="S59" s="3">
        <v>0.41293999999999997</v>
      </c>
      <c r="T59" s="3">
        <v>0.36316999999999999</v>
      </c>
      <c r="U59" s="3">
        <v>0.31207000000000001</v>
      </c>
      <c r="V59" s="3">
        <v>0.26434999999999997</v>
      </c>
      <c r="W59" s="3">
        <v>0.22363</v>
      </c>
      <c r="X59" s="3">
        <v>0.18406</v>
      </c>
      <c r="Y59" s="3">
        <v>0.14917</v>
      </c>
      <c r="Z59" s="3">
        <v>0.121</v>
      </c>
      <c r="AA59" s="3">
        <v>9.5100000000000004E-2</v>
      </c>
      <c r="AB59" s="3">
        <v>7.4929999999999997E-2</v>
      </c>
      <c r="AC59" s="3">
        <v>5.7049999999999997E-2</v>
      </c>
      <c r="AD59" s="3">
        <v>4.2720000000000001E-2</v>
      </c>
      <c r="AE59" s="3">
        <v>3.2160000000000001E-2</v>
      </c>
      <c r="AF59" s="3">
        <v>2.3300000000000001E-2</v>
      </c>
      <c r="AG59" s="3">
        <v>1.6590000000000001E-2</v>
      </c>
      <c r="AH59" s="3">
        <v>1.191E-2</v>
      </c>
      <c r="AI59" s="3">
        <v>8.2000000000000007E-3</v>
      </c>
      <c r="AJ59" s="3">
        <v>5.7000000000000002E-3</v>
      </c>
      <c r="AK59" s="3">
        <v>3.79E-3</v>
      </c>
      <c r="AL59" s="3">
        <v>2.48E-3</v>
      </c>
      <c r="AM59" s="3">
        <v>1.64E-3</v>
      </c>
      <c r="AN59" s="3">
        <v>1.0399999999999999E-3</v>
      </c>
      <c r="AO59" s="3">
        <v>6.4000000000000005E-4</v>
      </c>
      <c r="AP59" s="3">
        <v>4.0000000000000002E-4</v>
      </c>
      <c r="AQ59" s="3">
        <v>2.4000000000000001E-4</v>
      </c>
      <c r="AR59" s="3">
        <v>1.4999999999999999E-4</v>
      </c>
      <c r="AS59" s="3">
        <v>8.0000000000000007E-5</v>
      </c>
      <c r="AT59" s="3">
        <v>5.0000000000000002E-5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5">
        <f>P_A_R[[#This Row],[10+]]-P_A_R[[#This Row],[11+]]</f>
        <v>2.6870000000000061E-2</v>
      </c>
      <c r="BG59" s="5">
        <f>P_A_R[[#This Row],[11+]]-P_A_R[[#This Row],[12+]]</f>
        <v>2.9109999999999969E-2</v>
      </c>
      <c r="BH59" s="5">
        <f>P_A_R[[#This Row],[12+]]-P_A_R[[#This Row],[13+]]</f>
        <v>3.5900000000000043E-2</v>
      </c>
      <c r="BI59" s="5">
        <f>P_A_R[[#This Row],[13+]]-P_A_R[[#This Row],[14+]]</f>
        <v>3.7499999999999978E-2</v>
      </c>
      <c r="BJ59" s="5">
        <f>P_A_R[[#This Row],[14+]]-P_A_R[[#This Row],[15+]]</f>
        <v>4.4599999999999973E-2</v>
      </c>
      <c r="BK59" s="5">
        <f>P_A_R[[#This Row],[15+]]-P_A_R[[#This Row],[16+]]</f>
        <v>4.8510000000000053E-2</v>
      </c>
      <c r="BL59" s="5">
        <f>P_A_R[[#This Row],[16+]]-P_A_R[[#This Row],[17+]]</f>
        <v>4.7939999999999983E-2</v>
      </c>
      <c r="BM59" s="5">
        <f>P_A_R[[#This Row],[17+]]-P_A_R[[#This Row],[18+]]</f>
        <v>5.3949999999999942E-2</v>
      </c>
      <c r="BN59" s="5">
        <f>P_A_R[[#This Row],[18+]]-P_A_R[[#This Row],[19+]]</f>
        <v>5.541000000000007E-2</v>
      </c>
      <c r="BO59" s="5">
        <f>P_A_R[[#This Row],[19+]]-P_A_R[[#This Row],[20+]]</f>
        <v>5.1819999999999977E-2</v>
      </c>
      <c r="BP59" s="5">
        <f>P_A_R[[#This Row],[20+]]-P_A_R[[#This Row],[21+]]</f>
        <v>5.5180000000000007E-2</v>
      </c>
      <c r="BQ59" s="5">
        <f>P_A_R[[#This Row],[21+]]-P_A_R[[#This Row],[22+]]</f>
        <v>4.9769999999999981E-2</v>
      </c>
      <c r="BR59" s="5">
        <f>P_A_R[[#This Row],[22+]]-P_A_R[[#This Row],[23+]]</f>
        <v>5.1099999999999979E-2</v>
      </c>
      <c r="BS59" s="5">
        <f>P_A_R[[#This Row],[23+]]-P_A_R[[#This Row],[24+]]</f>
        <v>4.772000000000004E-2</v>
      </c>
      <c r="BT59" s="5">
        <f>P_A_R[[#This Row],[24+]]-P_A_R[[#This Row],[25+]]</f>
        <v>4.0719999999999978E-2</v>
      </c>
      <c r="BU59" s="5">
        <f>P_A_R[[#This Row],[25+]]-P_A_R[[#This Row],[26+]]</f>
        <v>3.9569999999999994E-2</v>
      </c>
      <c r="BV59" s="5">
        <f>P_A_R[[#This Row],[26+]]-P_A_R[[#This Row],[27+]]</f>
        <v>3.4890000000000004E-2</v>
      </c>
      <c r="BW59" s="5">
        <f>P_A_R[[#This Row],[27+]]-P_A_R[[#This Row],[28+]]</f>
        <v>2.8170000000000001E-2</v>
      </c>
      <c r="BX59" s="5">
        <f>P_A_R[[#This Row],[28+]]-P_A_R[[#This Row],[29+]]</f>
        <v>2.5899999999999992E-2</v>
      </c>
      <c r="BY59" s="5">
        <f>P_A_R[[#This Row],[29+]]-P_A_R[[#This Row],[30+]]</f>
        <v>2.0170000000000007E-2</v>
      </c>
      <c r="BZ59" s="5">
        <f>P_A_R[[#This Row],[30+]]-P_A_R[[#This Row],[31+]]</f>
        <v>1.788E-2</v>
      </c>
      <c r="CA59" s="5">
        <f>P_A_R[[#This Row],[31+]]-P_A_R[[#This Row],[32+]]</f>
        <v>1.4329999999999996E-2</v>
      </c>
      <c r="CB59" s="5">
        <f>P_A_R[[#This Row],[32+]]-P_A_R[[#This Row],[33+]]</f>
        <v>1.056E-2</v>
      </c>
      <c r="CC59" s="5">
        <f>P_A_R[[#This Row],[33+]]-P_A_R[[#This Row],[34+]]</f>
        <v>8.8599999999999998E-3</v>
      </c>
      <c r="CD59" s="5">
        <f>P_A_R[[#This Row],[34+]]-P_A_R[[#This Row],[35+]]</f>
        <v>6.7100000000000007E-3</v>
      </c>
      <c r="CE59" s="5">
        <f>P_A_R[[#This Row],[35+]]-P_A_R[[#This Row],[36+]]</f>
        <v>4.6800000000000001E-3</v>
      </c>
      <c r="CF59" s="5">
        <f>P_A_R[[#This Row],[36+]]-P_A_R[[#This Row],[37+]]</f>
        <v>3.7099999999999998E-3</v>
      </c>
      <c r="CG59" s="5">
        <f>P_A_R[[#This Row],[37+]]-P_A_R[[#This Row],[38+]]</f>
        <v>2.5000000000000005E-3</v>
      </c>
      <c r="CH59" s="5">
        <f>P_A_R[[#This Row],[38+]]-P_A_R[[#This Row],[39+]]</f>
        <v>1.9100000000000002E-3</v>
      </c>
      <c r="CI59" s="5">
        <f>P_A_R[[#This Row],[39+]]-P_A_R[[#This Row],[40+]]</f>
        <v>1.31E-3</v>
      </c>
      <c r="CJ59" s="5">
        <f>P_A_R[[#This Row],[40+]]-P_A_R[[#This Row],[41+]]</f>
        <v>8.4000000000000003E-4</v>
      </c>
      <c r="CK59" s="5">
        <f>P_A_R[[#This Row],[41+]]-P_A_R[[#This Row],[42+]]</f>
        <v>6.0000000000000006E-4</v>
      </c>
      <c r="CL59" s="5">
        <f>P_A_R[[#This Row],[42+]]-P_A_R[[#This Row],[43+]]</f>
        <v>3.9999999999999986E-4</v>
      </c>
      <c r="CM59" s="5">
        <f>P_A_R[[#This Row],[43+]]-P_A_R[[#This Row],[44+]]</f>
        <v>2.4000000000000003E-4</v>
      </c>
      <c r="CN59" s="5">
        <f>P_A_R[[#This Row],[44+]]-P_A_R[[#This Row],[45+]]</f>
        <v>1.6000000000000001E-4</v>
      </c>
      <c r="CO59" s="5">
        <f>P_A_R[[#This Row],[45+]]-P_A_R[[#This Row],[46+]]</f>
        <v>9.0000000000000019E-5</v>
      </c>
      <c r="CP59" s="5">
        <f>P_A_R[[#This Row],[46+]]-P_A_R[[#This Row],[47+]]</f>
        <v>6.999999999999998E-5</v>
      </c>
      <c r="CQ59" s="5">
        <f>P_A_R[[#This Row],[47+]]-P_A_R[[#This Row],[48+]]</f>
        <v>3.0000000000000004E-5</v>
      </c>
      <c r="CR59" s="5">
        <f>P_A_R[[#This Row],[48+]]-P_A_R[[#This Row],[49+]]</f>
        <v>5.0000000000000002E-5</v>
      </c>
      <c r="CS59" s="5">
        <f>P_A_R[[#This Row],[49+]]-P_A_R[[#This Row],[50+]]</f>
        <v>0</v>
      </c>
      <c r="CT59" s="5">
        <f>P_A_R[[#This Row],[50+]]-P_A_R[[#This Row],[51+]]</f>
        <v>0</v>
      </c>
      <c r="CU59" s="5">
        <f>P_A_R[[#This Row],[51+]]-P_A_R[[#This Row],[52+]]</f>
        <v>0</v>
      </c>
      <c r="CV59" s="5">
        <f>P_A_R[[#This Row],[52+]]-P_A_R[[#This Row],[53+]]</f>
        <v>0</v>
      </c>
      <c r="CW59" s="5">
        <f>P_A_R[[#This Row],[53+]]-P_A_R[[#This Row],[54+]]</f>
        <v>0</v>
      </c>
      <c r="CX59" s="5">
        <f>P_A_R[[#This Row],[54+]]-P_A_R[[#This Row],[55+]]</f>
        <v>0</v>
      </c>
      <c r="CY59" s="5">
        <f>P_A_R[[#This Row],[55+]]-P_A_R[[#This Row],[56+]]</f>
        <v>0</v>
      </c>
      <c r="CZ59" s="5">
        <f>P_A_R[[#This Row],[56+]]-P_A_R[[#This Row],[57+]]</f>
        <v>0</v>
      </c>
      <c r="DA59" s="5">
        <f>P_A_R[[#This Row],[57+]]-P_A_R[[#This Row],[58+]]</f>
        <v>0</v>
      </c>
      <c r="DB59" s="5">
        <f>P_A_R[[#This Row],[58+]]-P_A_R[[#This Row],[59+]]</f>
        <v>0</v>
      </c>
    </row>
    <row r="60" spans="1:106" x14ac:dyDescent="0.25">
      <c r="A60" s="10">
        <v>22400790</v>
      </c>
      <c r="B60" t="s">
        <v>143</v>
      </c>
      <c r="C60" t="s">
        <v>80</v>
      </c>
      <c r="D60" s="11">
        <v>0.8125</v>
      </c>
      <c r="E60" s="9" t="str">
        <f>HYPERLINK("https://www.nba.com/stats/player/1642258/boxscores-traditional", "Zaccharie Risacher")</f>
        <v>Zaccharie Risacher</v>
      </c>
      <c r="F60">
        <v>15.8</v>
      </c>
      <c r="G60" s="4">
        <v>4.6219999999999999</v>
      </c>
      <c r="H60" s="3">
        <v>0.89434999999999998</v>
      </c>
      <c r="I60" s="3">
        <v>0.85082999999999998</v>
      </c>
      <c r="J60" s="3">
        <v>0.79388999999999998</v>
      </c>
      <c r="K60" s="3">
        <v>0.72907</v>
      </c>
      <c r="L60" s="3">
        <v>0.65173000000000003</v>
      </c>
      <c r="M60" s="3">
        <v>0.56749000000000005</v>
      </c>
      <c r="N60" s="3">
        <v>0.48404999999999998</v>
      </c>
      <c r="O60" s="3">
        <v>0.39743000000000001</v>
      </c>
      <c r="P60" s="3">
        <v>0.31561</v>
      </c>
      <c r="Q60" s="3">
        <v>0.24510000000000001</v>
      </c>
      <c r="R60" s="3">
        <v>0.18140999999999999</v>
      </c>
      <c r="S60" s="3">
        <v>0.12923999999999999</v>
      </c>
      <c r="T60" s="3">
        <v>9.0120000000000006E-2</v>
      </c>
      <c r="U60" s="3">
        <v>5.9380000000000002E-2</v>
      </c>
      <c r="V60" s="3">
        <v>3.8359999999999998E-2</v>
      </c>
      <c r="W60" s="3">
        <v>2.3300000000000001E-2</v>
      </c>
      <c r="X60" s="3">
        <v>1.355E-2</v>
      </c>
      <c r="Y60" s="3">
        <v>7.7600000000000004E-3</v>
      </c>
      <c r="Z60" s="3">
        <v>4.15E-3</v>
      </c>
      <c r="AA60" s="3">
        <v>2.1199999999999999E-3</v>
      </c>
      <c r="AB60" s="3">
        <v>1.07E-3</v>
      </c>
      <c r="AC60" s="3">
        <v>5.0000000000000001E-4</v>
      </c>
      <c r="AD60" s="3">
        <v>2.3000000000000001E-4</v>
      </c>
      <c r="AE60" s="3">
        <v>1E-4</v>
      </c>
      <c r="AF60" s="3">
        <v>4.0000000000000003E-5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5">
        <f>P_A_R[[#This Row],[10+]]-P_A_R[[#This Row],[11+]]</f>
        <v>4.3520000000000003E-2</v>
      </c>
      <c r="BG60" s="5">
        <f>P_A_R[[#This Row],[11+]]-P_A_R[[#This Row],[12+]]</f>
        <v>5.6939999999999991E-2</v>
      </c>
      <c r="BH60" s="5">
        <f>P_A_R[[#This Row],[12+]]-P_A_R[[#This Row],[13+]]</f>
        <v>6.4819999999999989E-2</v>
      </c>
      <c r="BI60" s="5">
        <f>P_A_R[[#This Row],[13+]]-P_A_R[[#This Row],[14+]]</f>
        <v>7.7339999999999964E-2</v>
      </c>
      <c r="BJ60" s="5">
        <f>P_A_R[[#This Row],[14+]]-P_A_R[[#This Row],[15+]]</f>
        <v>8.4239999999999982E-2</v>
      </c>
      <c r="BK60" s="5">
        <f>P_A_R[[#This Row],[15+]]-P_A_R[[#This Row],[16+]]</f>
        <v>8.344000000000007E-2</v>
      </c>
      <c r="BL60" s="5">
        <f>P_A_R[[#This Row],[16+]]-P_A_R[[#This Row],[17+]]</f>
        <v>8.6619999999999975E-2</v>
      </c>
      <c r="BM60" s="5">
        <f>P_A_R[[#This Row],[17+]]-P_A_R[[#This Row],[18+]]</f>
        <v>8.1820000000000004E-2</v>
      </c>
      <c r="BN60" s="5">
        <f>P_A_R[[#This Row],[18+]]-P_A_R[[#This Row],[19+]]</f>
        <v>7.0509999999999989E-2</v>
      </c>
      <c r="BO60" s="5">
        <f>P_A_R[[#This Row],[19+]]-P_A_R[[#This Row],[20+]]</f>
        <v>6.3690000000000024E-2</v>
      </c>
      <c r="BP60" s="5">
        <f>P_A_R[[#This Row],[20+]]-P_A_R[[#This Row],[21+]]</f>
        <v>5.2169999999999994E-2</v>
      </c>
      <c r="BQ60" s="5">
        <f>P_A_R[[#This Row],[21+]]-P_A_R[[#This Row],[22+]]</f>
        <v>3.9119999999999988E-2</v>
      </c>
      <c r="BR60" s="5">
        <f>P_A_R[[#This Row],[22+]]-P_A_R[[#This Row],[23+]]</f>
        <v>3.0740000000000003E-2</v>
      </c>
      <c r="BS60" s="5">
        <f>P_A_R[[#This Row],[23+]]-P_A_R[[#This Row],[24+]]</f>
        <v>2.1020000000000004E-2</v>
      </c>
      <c r="BT60" s="5">
        <f>P_A_R[[#This Row],[24+]]-P_A_R[[#This Row],[25+]]</f>
        <v>1.5059999999999997E-2</v>
      </c>
      <c r="BU60" s="5">
        <f>P_A_R[[#This Row],[25+]]-P_A_R[[#This Row],[26+]]</f>
        <v>9.7500000000000017E-3</v>
      </c>
      <c r="BV60" s="5">
        <f>P_A_R[[#This Row],[26+]]-P_A_R[[#This Row],[27+]]</f>
        <v>5.7899999999999991E-3</v>
      </c>
      <c r="BW60" s="5">
        <f>P_A_R[[#This Row],[27+]]-P_A_R[[#This Row],[28+]]</f>
        <v>3.6100000000000004E-3</v>
      </c>
      <c r="BX60" s="5">
        <f>P_A_R[[#This Row],[28+]]-P_A_R[[#This Row],[29+]]</f>
        <v>2.0300000000000001E-3</v>
      </c>
      <c r="BY60" s="5">
        <f>P_A_R[[#This Row],[29+]]-P_A_R[[#This Row],[30+]]</f>
        <v>1.0499999999999999E-3</v>
      </c>
      <c r="BZ60" s="5">
        <f>P_A_R[[#This Row],[30+]]-P_A_R[[#This Row],[31+]]</f>
        <v>5.6999999999999998E-4</v>
      </c>
      <c r="CA60" s="5">
        <f>P_A_R[[#This Row],[31+]]-P_A_R[[#This Row],[32+]]</f>
        <v>2.7E-4</v>
      </c>
      <c r="CB60" s="5">
        <f>P_A_R[[#This Row],[32+]]-P_A_R[[#This Row],[33+]]</f>
        <v>1.3000000000000002E-4</v>
      </c>
      <c r="CC60" s="5">
        <f>P_A_R[[#This Row],[33+]]-P_A_R[[#This Row],[34+]]</f>
        <v>6.0000000000000002E-5</v>
      </c>
      <c r="CD60" s="5">
        <f>P_A_R[[#This Row],[34+]]-P_A_R[[#This Row],[35+]]</f>
        <v>4.0000000000000003E-5</v>
      </c>
      <c r="CE60" s="5">
        <f>P_A_R[[#This Row],[35+]]-P_A_R[[#This Row],[36+]]</f>
        <v>0</v>
      </c>
      <c r="CF60" s="5">
        <f>P_A_R[[#This Row],[36+]]-P_A_R[[#This Row],[37+]]</f>
        <v>0</v>
      </c>
      <c r="CG60" s="5">
        <f>P_A_R[[#This Row],[37+]]-P_A_R[[#This Row],[38+]]</f>
        <v>0</v>
      </c>
      <c r="CH60" s="5">
        <f>P_A_R[[#This Row],[38+]]-P_A_R[[#This Row],[39+]]</f>
        <v>0</v>
      </c>
      <c r="CI60" s="5">
        <f>P_A_R[[#This Row],[39+]]-P_A_R[[#This Row],[40+]]</f>
        <v>0</v>
      </c>
      <c r="CJ60" s="5">
        <f>P_A_R[[#This Row],[40+]]-P_A_R[[#This Row],[41+]]</f>
        <v>0</v>
      </c>
      <c r="CK60" s="5">
        <f>P_A_R[[#This Row],[41+]]-P_A_R[[#This Row],[42+]]</f>
        <v>0</v>
      </c>
      <c r="CL60" s="5">
        <f>P_A_R[[#This Row],[42+]]-P_A_R[[#This Row],[43+]]</f>
        <v>0</v>
      </c>
      <c r="CM60" s="5">
        <f>P_A_R[[#This Row],[43+]]-P_A_R[[#This Row],[44+]]</f>
        <v>0</v>
      </c>
      <c r="CN60" s="5">
        <f>P_A_R[[#This Row],[44+]]-P_A_R[[#This Row],[45+]]</f>
        <v>0</v>
      </c>
      <c r="CO60" s="5">
        <f>P_A_R[[#This Row],[45+]]-P_A_R[[#This Row],[46+]]</f>
        <v>0</v>
      </c>
      <c r="CP60" s="5">
        <f>P_A_R[[#This Row],[46+]]-P_A_R[[#This Row],[47+]]</f>
        <v>0</v>
      </c>
      <c r="CQ60" s="5">
        <f>P_A_R[[#This Row],[47+]]-P_A_R[[#This Row],[48+]]</f>
        <v>0</v>
      </c>
      <c r="CR60" s="5">
        <f>P_A_R[[#This Row],[48+]]-P_A_R[[#This Row],[49+]]</f>
        <v>0</v>
      </c>
      <c r="CS60" s="5">
        <f>P_A_R[[#This Row],[49+]]-P_A_R[[#This Row],[50+]]</f>
        <v>0</v>
      </c>
      <c r="CT60" s="5">
        <f>P_A_R[[#This Row],[50+]]-P_A_R[[#This Row],[51+]]</f>
        <v>0</v>
      </c>
      <c r="CU60" s="5">
        <f>P_A_R[[#This Row],[51+]]-P_A_R[[#This Row],[52+]]</f>
        <v>0</v>
      </c>
      <c r="CV60" s="5">
        <f>P_A_R[[#This Row],[52+]]-P_A_R[[#This Row],[53+]]</f>
        <v>0</v>
      </c>
      <c r="CW60" s="5">
        <f>P_A_R[[#This Row],[53+]]-P_A_R[[#This Row],[54+]]</f>
        <v>0</v>
      </c>
      <c r="CX60" s="5">
        <f>P_A_R[[#This Row],[54+]]-P_A_R[[#This Row],[55+]]</f>
        <v>0</v>
      </c>
      <c r="CY60" s="5">
        <f>P_A_R[[#This Row],[55+]]-P_A_R[[#This Row],[56+]]</f>
        <v>0</v>
      </c>
      <c r="CZ60" s="5">
        <f>P_A_R[[#This Row],[56+]]-P_A_R[[#This Row],[57+]]</f>
        <v>0</v>
      </c>
      <c r="DA60" s="5">
        <f>P_A_R[[#This Row],[57+]]-P_A_R[[#This Row],[58+]]</f>
        <v>0</v>
      </c>
      <c r="DB60" s="5">
        <f>P_A_R[[#This Row],[58+]]-P_A_R[[#This Row],[59+]]</f>
        <v>0</v>
      </c>
    </row>
    <row r="61" spans="1:106" x14ac:dyDescent="0.25">
      <c r="A61" s="10">
        <v>22400790</v>
      </c>
      <c r="B61" t="s">
        <v>143</v>
      </c>
      <c r="C61" t="s">
        <v>80</v>
      </c>
      <c r="D61" s="11">
        <v>0.8125</v>
      </c>
      <c r="E61" s="9" t="str">
        <f>HYPERLINK("https://www.nba.com/stats/player/1626204/boxscores-traditional", "Larry Nance Jr.")</f>
        <v>Larry Nance Jr.</v>
      </c>
      <c r="F61">
        <v>15.6</v>
      </c>
      <c r="G61" s="4">
        <v>6.7110000000000003</v>
      </c>
      <c r="H61" s="3">
        <v>0.79673000000000005</v>
      </c>
      <c r="I61" s="3">
        <v>0.75490000000000002</v>
      </c>
      <c r="J61" s="3">
        <v>0.70540000000000003</v>
      </c>
      <c r="K61" s="3">
        <v>0.65173000000000003</v>
      </c>
      <c r="L61" s="3">
        <v>0.59482999999999997</v>
      </c>
      <c r="M61" s="3">
        <v>0.53586</v>
      </c>
      <c r="N61" s="3">
        <v>0.47608</v>
      </c>
      <c r="O61" s="3">
        <v>0.41682999999999998</v>
      </c>
      <c r="P61" s="3">
        <v>0.35942000000000002</v>
      </c>
      <c r="Q61" s="3">
        <v>0.30503000000000002</v>
      </c>
      <c r="R61" s="3">
        <v>0.25463000000000002</v>
      </c>
      <c r="S61" s="3">
        <v>0.21185999999999999</v>
      </c>
      <c r="T61" s="3">
        <v>0.17105999999999999</v>
      </c>
      <c r="U61" s="3">
        <v>0.13567000000000001</v>
      </c>
      <c r="V61" s="3">
        <v>0.10564999999999999</v>
      </c>
      <c r="W61" s="3">
        <v>8.0759999999999998E-2</v>
      </c>
      <c r="X61" s="3">
        <v>6.0569999999999999E-2</v>
      </c>
      <c r="Y61" s="3">
        <v>4.4569999999999999E-2</v>
      </c>
      <c r="Z61" s="3">
        <v>3.2160000000000001E-2</v>
      </c>
      <c r="AA61" s="3">
        <v>2.2749999999999999E-2</v>
      </c>
      <c r="AB61" s="3">
        <v>1.5779999999999999E-2</v>
      </c>
      <c r="AC61" s="3">
        <v>1.1010000000000001E-2</v>
      </c>
      <c r="AD61" s="3">
        <v>7.3400000000000002E-3</v>
      </c>
      <c r="AE61" s="3">
        <v>4.7999999999999996E-3</v>
      </c>
      <c r="AF61" s="3">
        <v>3.0699999999999998E-3</v>
      </c>
      <c r="AG61" s="3">
        <v>1.9300000000000001E-3</v>
      </c>
      <c r="AH61" s="3">
        <v>1.1800000000000001E-3</v>
      </c>
      <c r="AI61" s="3">
        <v>7.1000000000000002E-4</v>
      </c>
      <c r="AJ61" s="3">
        <v>4.2000000000000002E-4</v>
      </c>
      <c r="AK61" s="3">
        <v>2.4000000000000001E-4</v>
      </c>
      <c r="AL61" s="3">
        <v>1.3999999999999999E-4</v>
      </c>
      <c r="AM61" s="3">
        <v>8.0000000000000007E-5</v>
      </c>
      <c r="AN61" s="3">
        <v>4.0000000000000003E-5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5">
        <f>P_A_R[[#This Row],[10+]]-P_A_R[[#This Row],[11+]]</f>
        <v>4.1830000000000034E-2</v>
      </c>
      <c r="BG61" s="5">
        <f>P_A_R[[#This Row],[11+]]-P_A_R[[#This Row],[12+]]</f>
        <v>4.9499999999999988E-2</v>
      </c>
      <c r="BH61" s="5">
        <f>P_A_R[[#This Row],[12+]]-P_A_R[[#This Row],[13+]]</f>
        <v>5.3669999999999995E-2</v>
      </c>
      <c r="BI61" s="5">
        <f>P_A_R[[#This Row],[13+]]-P_A_R[[#This Row],[14+]]</f>
        <v>5.6900000000000062E-2</v>
      </c>
      <c r="BJ61" s="5">
        <f>P_A_R[[#This Row],[14+]]-P_A_R[[#This Row],[15+]]</f>
        <v>5.8969999999999967E-2</v>
      </c>
      <c r="BK61" s="5">
        <f>P_A_R[[#This Row],[15+]]-P_A_R[[#This Row],[16+]]</f>
        <v>5.978E-2</v>
      </c>
      <c r="BL61" s="5">
        <f>P_A_R[[#This Row],[16+]]-P_A_R[[#This Row],[17+]]</f>
        <v>5.9250000000000025E-2</v>
      </c>
      <c r="BM61" s="5">
        <f>P_A_R[[#This Row],[17+]]-P_A_R[[#This Row],[18+]]</f>
        <v>5.7409999999999961E-2</v>
      </c>
      <c r="BN61" s="5">
        <f>P_A_R[[#This Row],[18+]]-P_A_R[[#This Row],[19+]]</f>
        <v>5.4389999999999994E-2</v>
      </c>
      <c r="BO61" s="5">
        <f>P_A_R[[#This Row],[19+]]-P_A_R[[#This Row],[20+]]</f>
        <v>5.04E-2</v>
      </c>
      <c r="BP61" s="5">
        <f>P_A_R[[#This Row],[20+]]-P_A_R[[#This Row],[21+]]</f>
        <v>4.277000000000003E-2</v>
      </c>
      <c r="BQ61" s="5">
        <f>P_A_R[[#This Row],[21+]]-P_A_R[[#This Row],[22+]]</f>
        <v>4.0800000000000003E-2</v>
      </c>
      <c r="BR61" s="5">
        <f>P_A_R[[#This Row],[22+]]-P_A_R[[#This Row],[23+]]</f>
        <v>3.5389999999999977E-2</v>
      </c>
      <c r="BS61" s="5">
        <f>P_A_R[[#This Row],[23+]]-P_A_R[[#This Row],[24+]]</f>
        <v>3.0020000000000019E-2</v>
      </c>
      <c r="BT61" s="5">
        <f>P_A_R[[#This Row],[24+]]-P_A_R[[#This Row],[25+]]</f>
        <v>2.4889999999999995E-2</v>
      </c>
      <c r="BU61" s="5">
        <f>P_A_R[[#This Row],[25+]]-P_A_R[[#This Row],[26+]]</f>
        <v>2.019E-2</v>
      </c>
      <c r="BV61" s="5">
        <f>P_A_R[[#This Row],[26+]]-P_A_R[[#This Row],[27+]]</f>
        <v>1.6E-2</v>
      </c>
      <c r="BW61" s="5">
        <f>P_A_R[[#This Row],[27+]]-P_A_R[[#This Row],[28+]]</f>
        <v>1.2409999999999997E-2</v>
      </c>
      <c r="BX61" s="5">
        <f>P_A_R[[#This Row],[28+]]-P_A_R[[#This Row],[29+]]</f>
        <v>9.4100000000000017E-3</v>
      </c>
      <c r="BY61" s="5">
        <f>P_A_R[[#This Row],[29+]]-P_A_R[[#This Row],[30+]]</f>
        <v>6.9700000000000005E-3</v>
      </c>
      <c r="BZ61" s="5">
        <f>P_A_R[[#This Row],[30+]]-P_A_R[[#This Row],[31+]]</f>
        <v>4.7699999999999982E-3</v>
      </c>
      <c r="CA61" s="5">
        <f>P_A_R[[#This Row],[31+]]-P_A_R[[#This Row],[32+]]</f>
        <v>3.6700000000000005E-3</v>
      </c>
      <c r="CB61" s="5">
        <f>P_A_R[[#This Row],[32+]]-P_A_R[[#This Row],[33+]]</f>
        <v>2.5400000000000006E-3</v>
      </c>
      <c r="CC61" s="5">
        <f>P_A_R[[#This Row],[33+]]-P_A_R[[#This Row],[34+]]</f>
        <v>1.7299999999999998E-3</v>
      </c>
      <c r="CD61" s="5">
        <f>P_A_R[[#This Row],[34+]]-P_A_R[[#This Row],[35+]]</f>
        <v>1.1399999999999997E-3</v>
      </c>
      <c r="CE61" s="5">
        <f>P_A_R[[#This Row],[35+]]-P_A_R[[#This Row],[36+]]</f>
        <v>7.5000000000000002E-4</v>
      </c>
      <c r="CF61" s="5">
        <f>P_A_R[[#This Row],[36+]]-P_A_R[[#This Row],[37+]]</f>
        <v>4.7000000000000004E-4</v>
      </c>
      <c r="CG61" s="5">
        <f>P_A_R[[#This Row],[37+]]-P_A_R[[#This Row],[38+]]</f>
        <v>2.9E-4</v>
      </c>
      <c r="CH61" s="5">
        <f>P_A_R[[#This Row],[38+]]-P_A_R[[#This Row],[39+]]</f>
        <v>1.8000000000000001E-4</v>
      </c>
      <c r="CI61" s="5">
        <f>P_A_R[[#This Row],[39+]]-P_A_R[[#This Row],[40+]]</f>
        <v>1.0000000000000002E-4</v>
      </c>
      <c r="CJ61" s="5">
        <f>P_A_R[[#This Row],[40+]]-P_A_R[[#This Row],[41+]]</f>
        <v>5.9999999999999981E-5</v>
      </c>
      <c r="CK61" s="5">
        <f>P_A_R[[#This Row],[41+]]-P_A_R[[#This Row],[42+]]</f>
        <v>4.0000000000000003E-5</v>
      </c>
      <c r="CL61" s="5">
        <f>P_A_R[[#This Row],[42+]]-P_A_R[[#This Row],[43+]]</f>
        <v>4.0000000000000003E-5</v>
      </c>
      <c r="CM61" s="5">
        <f>P_A_R[[#This Row],[43+]]-P_A_R[[#This Row],[44+]]</f>
        <v>0</v>
      </c>
      <c r="CN61" s="5">
        <f>P_A_R[[#This Row],[44+]]-P_A_R[[#This Row],[45+]]</f>
        <v>0</v>
      </c>
      <c r="CO61" s="5">
        <f>P_A_R[[#This Row],[45+]]-P_A_R[[#This Row],[46+]]</f>
        <v>0</v>
      </c>
      <c r="CP61" s="5">
        <f>P_A_R[[#This Row],[46+]]-P_A_R[[#This Row],[47+]]</f>
        <v>0</v>
      </c>
      <c r="CQ61" s="5">
        <f>P_A_R[[#This Row],[47+]]-P_A_R[[#This Row],[48+]]</f>
        <v>0</v>
      </c>
      <c r="CR61" s="5">
        <f>P_A_R[[#This Row],[48+]]-P_A_R[[#This Row],[49+]]</f>
        <v>0</v>
      </c>
      <c r="CS61" s="5">
        <f>P_A_R[[#This Row],[49+]]-P_A_R[[#This Row],[50+]]</f>
        <v>0</v>
      </c>
      <c r="CT61" s="5">
        <f>P_A_R[[#This Row],[50+]]-P_A_R[[#This Row],[51+]]</f>
        <v>0</v>
      </c>
      <c r="CU61" s="5">
        <f>P_A_R[[#This Row],[51+]]-P_A_R[[#This Row],[52+]]</f>
        <v>0</v>
      </c>
      <c r="CV61" s="5">
        <f>P_A_R[[#This Row],[52+]]-P_A_R[[#This Row],[53+]]</f>
        <v>0</v>
      </c>
      <c r="CW61" s="5">
        <f>P_A_R[[#This Row],[53+]]-P_A_R[[#This Row],[54+]]</f>
        <v>0</v>
      </c>
      <c r="CX61" s="5">
        <f>P_A_R[[#This Row],[54+]]-P_A_R[[#This Row],[55+]]</f>
        <v>0</v>
      </c>
      <c r="CY61" s="5">
        <f>P_A_R[[#This Row],[55+]]-P_A_R[[#This Row],[56+]]</f>
        <v>0</v>
      </c>
      <c r="CZ61" s="5">
        <f>P_A_R[[#This Row],[56+]]-P_A_R[[#This Row],[57+]]</f>
        <v>0</v>
      </c>
      <c r="DA61" s="5">
        <f>P_A_R[[#This Row],[57+]]-P_A_R[[#This Row],[58+]]</f>
        <v>0</v>
      </c>
      <c r="DB61" s="5">
        <f>P_A_R[[#This Row],[58+]]-P_A_R[[#This Row],[59+]]</f>
        <v>0</v>
      </c>
    </row>
    <row r="62" spans="1:106" x14ac:dyDescent="0.25">
      <c r="A62" s="10">
        <v>22400790</v>
      </c>
      <c r="B62" t="s">
        <v>143</v>
      </c>
      <c r="C62" t="s">
        <v>80</v>
      </c>
      <c r="D62" s="11">
        <v>0.8125</v>
      </c>
      <c r="E62" s="9" t="str">
        <f>HYPERLINK("https://www.nba.com/stats/player/1631243/boxscores-traditional", "Mouhamed Gueye")</f>
        <v>Mouhamed Gueye</v>
      </c>
      <c r="F62">
        <v>14.8</v>
      </c>
      <c r="G62" s="4">
        <v>7.194</v>
      </c>
      <c r="H62" s="3">
        <v>0.74856999999999996</v>
      </c>
      <c r="I62" s="3">
        <v>0.70194000000000001</v>
      </c>
      <c r="J62" s="3">
        <v>0.65173000000000003</v>
      </c>
      <c r="K62" s="3">
        <v>0.59870999999999996</v>
      </c>
      <c r="L62" s="3">
        <v>0.54379999999999995</v>
      </c>
      <c r="M62" s="3">
        <v>0.48803000000000002</v>
      </c>
      <c r="N62" s="3">
        <v>0.43251000000000001</v>
      </c>
      <c r="O62" s="3">
        <v>0.37828000000000001</v>
      </c>
      <c r="P62" s="3">
        <v>0.32996999999999999</v>
      </c>
      <c r="Q62" s="3">
        <v>0.28095999999999999</v>
      </c>
      <c r="R62" s="3">
        <v>0.23576</v>
      </c>
      <c r="S62" s="3">
        <v>0.19489000000000001</v>
      </c>
      <c r="T62" s="3">
        <v>0.15866</v>
      </c>
      <c r="U62" s="3">
        <v>0.12714</v>
      </c>
      <c r="V62" s="3">
        <v>0.10027</v>
      </c>
      <c r="W62" s="3">
        <v>7.7799999999999994E-2</v>
      </c>
      <c r="X62" s="3">
        <v>5.9380000000000002E-2</v>
      </c>
      <c r="Y62" s="3">
        <v>4.4569999999999999E-2</v>
      </c>
      <c r="Z62" s="3">
        <v>3.3619999999999997E-2</v>
      </c>
      <c r="AA62" s="3">
        <v>2.4420000000000001E-2</v>
      </c>
      <c r="AB62" s="3">
        <v>1.7430000000000001E-2</v>
      </c>
      <c r="AC62" s="3">
        <v>1.222E-2</v>
      </c>
      <c r="AD62" s="3">
        <v>8.4200000000000004E-3</v>
      </c>
      <c r="AE62" s="3">
        <v>5.7000000000000002E-3</v>
      </c>
      <c r="AF62" s="3">
        <v>3.79E-3</v>
      </c>
      <c r="AG62" s="3">
        <v>2.48E-3</v>
      </c>
      <c r="AH62" s="3">
        <v>1.5900000000000001E-3</v>
      </c>
      <c r="AI62" s="3">
        <v>1E-3</v>
      </c>
      <c r="AJ62" s="3">
        <v>6.4000000000000005E-4</v>
      </c>
      <c r="AK62" s="3">
        <v>3.8999999999999999E-4</v>
      </c>
      <c r="AL62" s="3">
        <v>2.3000000000000001E-4</v>
      </c>
      <c r="AM62" s="3">
        <v>1.3999999999999999E-4</v>
      </c>
      <c r="AN62" s="3">
        <v>8.0000000000000007E-5</v>
      </c>
      <c r="AO62" s="3">
        <v>4.0000000000000003E-5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5">
        <f>P_A_R[[#This Row],[10+]]-P_A_R[[#This Row],[11+]]</f>
        <v>4.6629999999999949E-2</v>
      </c>
      <c r="BG62" s="5">
        <f>P_A_R[[#This Row],[11+]]-P_A_R[[#This Row],[12+]]</f>
        <v>5.0209999999999977E-2</v>
      </c>
      <c r="BH62" s="5">
        <f>P_A_R[[#This Row],[12+]]-P_A_R[[#This Row],[13+]]</f>
        <v>5.3020000000000067E-2</v>
      </c>
      <c r="BI62" s="5">
        <f>P_A_R[[#This Row],[13+]]-P_A_R[[#This Row],[14+]]</f>
        <v>5.4910000000000014E-2</v>
      </c>
      <c r="BJ62" s="5">
        <f>P_A_R[[#This Row],[14+]]-P_A_R[[#This Row],[15+]]</f>
        <v>5.5769999999999931E-2</v>
      </c>
      <c r="BK62" s="5">
        <f>P_A_R[[#This Row],[15+]]-P_A_R[[#This Row],[16+]]</f>
        <v>5.5520000000000014E-2</v>
      </c>
      <c r="BL62" s="5">
        <f>P_A_R[[#This Row],[16+]]-P_A_R[[#This Row],[17+]]</f>
        <v>5.423E-2</v>
      </c>
      <c r="BM62" s="5">
        <f>P_A_R[[#This Row],[17+]]-P_A_R[[#This Row],[18+]]</f>
        <v>4.831000000000002E-2</v>
      </c>
      <c r="BN62" s="5">
        <f>P_A_R[[#This Row],[18+]]-P_A_R[[#This Row],[19+]]</f>
        <v>4.9009999999999998E-2</v>
      </c>
      <c r="BO62" s="5">
        <f>P_A_R[[#This Row],[19+]]-P_A_R[[#This Row],[20+]]</f>
        <v>4.519999999999999E-2</v>
      </c>
      <c r="BP62" s="5">
        <f>P_A_R[[#This Row],[20+]]-P_A_R[[#This Row],[21+]]</f>
        <v>4.086999999999999E-2</v>
      </c>
      <c r="BQ62" s="5">
        <f>P_A_R[[#This Row],[21+]]-P_A_R[[#This Row],[22+]]</f>
        <v>3.6230000000000012E-2</v>
      </c>
      <c r="BR62" s="5">
        <f>P_A_R[[#This Row],[22+]]-P_A_R[[#This Row],[23+]]</f>
        <v>3.1519999999999992E-2</v>
      </c>
      <c r="BS62" s="5">
        <f>P_A_R[[#This Row],[23+]]-P_A_R[[#This Row],[24+]]</f>
        <v>2.6870000000000005E-2</v>
      </c>
      <c r="BT62" s="5">
        <f>P_A_R[[#This Row],[24+]]-P_A_R[[#This Row],[25+]]</f>
        <v>2.2470000000000004E-2</v>
      </c>
      <c r="BU62" s="5">
        <f>P_A_R[[#This Row],[25+]]-P_A_R[[#This Row],[26+]]</f>
        <v>1.8419999999999992E-2</v>
      </c>
      <c r="BV62" s="5">
        <f>P_A_R[[#This Row],[26+]]-P_A_R[[#This Row],[27+]]</f>
        <v>1.4810000000000004E-2</v>
      </c>
      <c r="BW62" s="5">
        <f>P_A_R[[#This Row],[27+]]-P_A_R[[#This Row],[28+]]</f>
        <v>1.0950000000000001E-2</v>
      </c>
      <c r="BX62" s="5">
        <f>P_A_R[[#This Row],[28+]]-P_A_R[[#This Row],[29+]]</f>
        <v>9.1999999999999964E-3</v>
      </c>
      <c r="BY62" s="5">
        <f>P_A_R[[#This Row],[29+]]-P_A_R[[#This Row],[30+]]</f>
        <v>6.9899999999999997E-3</v>
      </c>
      <c r="BZ62" s="5">
        <f>P_A_R[[#This Row],[30+]]-P_A_R[[#This Row],[31+]]</f>
        <v>5.2100000000000011E-3</v>
      </c>
      <c r="CA62" s="5">
        <f>P_A_R[[#This Row],[31+]]-P_A_R[[#This Row],[32+]]</f>
        <v>3.7999999999999996E-3</v>
      </c>
      <c r="CB62" s="5">
        <f>P_A_R[[#This Row],[32+]]-P_A_R[[#This Row],[33+]]</f>
        <v>2.7200000000000002E-3</v>
      </c>
      <c r="CC62" s="5">
        <f>P_A_R[[#This Row],[33+]]-P_A_R[[#This Row],[34+]]</f>
        <v>1.9100000000000002E-3</v>
      </c>
      <c r="CD62" s="5">
        <f>P_A_R[[#This Row],[34+]]-P_A_R[[#This Row],[35+]]</f>
        <v>1.31E-3</v>
      </c>
      <c r="CE62" s="5">
        <f>P_A_R[[#This Row],[35+]]-P_A_R[[#This Row],[36+]]</f>
        <v>8.8999999999999995E-4</v>
      </c>
      <c r="CF62" s="5">
        <f>P_A_R[[#This Row],[36+]]-P_A_R[[#This Row],[37+]]</f>
        <v>5.9000000000000003E-4</v>
      </c>
      <c r="CG62" s="5">
        <f>P_A_R[[#This Row],[37+]]-P_A_R[[#This Row],[38+]]</f>
        <v>3.5999999999999997E-4</v>
      </c>
      <c r="CH62" s="5">
        <f>P_A_R[[#This Row],[38+]]-P_A_R[[#This Row],[39+]]</f>
        <v>2.5000000000000006E-4</v>
      </c>
      <c r="CI62" s="5">
        <f>P_A_R[[#This Row],[39+]]-P_A_R[[#This Row],[40+]]</f>
        <v>1.5999999999999999E-4</v>
      </c>
      <c r="CJ62" s="5">
        <f>P_A_R[[#This Row],[40+]]-P_A_R[[#This Row],[41+]]</f>
        <v>9.0000000000000019E-5</v>
      </c>
      <c r="CK62" s="5">
        <f>P_A_R[[#This Row],[41+]]-P_A_R[[#This Row],[42+]]</f>
        <v>5.9999999999999981E-5</v>
      </c>
      <c r="CL62" s="5">
        <f>P_A_R[[#This Row],[42+]]-P_A_R[[#This Row],[43+]]</f>
        <v>4.0000000000000003E-5</v>
      </c>
      <c r="CM62" s="5">
        <f>P_A_R[[#This Row],[43+]]-P_A_R[[#This Row],[44+]]</f>
        <v>4.0000000000000003E-5</v>
      </c>
      <c r="CN62" s="5">
        <f>P_A_R[[#This Row],[44+]]-P_A_R[[#This Row],[45+]]</f>
        <v>0</v>
      </c>
      <c r="CO62" s="5">
        <f>P_A_R[[#This Row],[45+]]-P_A_R[[#This Row],[46+]]</f>
        <v>0</v>
      </c>
      <c r="CP62" s="5">
        <f>P_A_R[[#This Row],[46+]]-P_A_R[[#This Row],[47+]]</f>
        <v>0</v>
      </c>
      <c r="CQ62" s="5">
        <f>P_A_R[[#This Row],[47+]]-P_A_R[[#This Row],[48+]]</f>
        <v>0</v>
      </c>
      <c r="CR62" s="5">
        <f>P_A_R[[#This Row],[48+]]-P_A_R[[#This Row],[49+]]</f>
        <v>0</v>
      </c>
      <c r="CS62" s="5">
        <f>P_A_R[[#This Row],[49+]]-P_A_R[[#This Row],[50+]]</f>
        <v>0</v>
      </c>
      <c r="CT62" s="5">
        <f>P_A_R[[#This Row],[50+]]-P_A_R[[#This Row],[51+]]</f>
        <v>0</v>
      </c>
      <c r="CU62" s="5">
        <f>P_A_R[[#This Row],[51+]]-P_A_R[[#This Row],[52+]]</f>
        <v>0</v>
      </c>
      <c r="CV62" s="5">
        <f>P_A_R[[#This Row],[52+]]-P_A_R[[#This Row],[53+]]</f>
        <v>0</v>
      </c>
      <c r="CW62" s="5">
        <f>P_A_R[[#This Row],[53+]]-P_A_R[[#This Row],[54+]]</f>
        <v>0</v>
      </c>
      <c r="CX62" s="5">
        <f>P_A_R[[#This Row],[54+]]-P_A_R[[#This Row],[55+]]</f>
        <v>0</v>
      </c>
      <c r="CY62" s="5">
        <f>P_A_R[[#This Row],[55+]]-P_A_R[[#This Row],[56+]]</f>
        <v>0</v>
      </c>
      <c r="CZ62" s="5">
        <f>P_A_R[[#This Row],[56+]]-P_A_R[[#This Row],[57+]]</f>
        <v>0</v>
      </c>
      <c r="DA62" s="5">
        <f>P_A_R[[#This Row],[57+]]-P_A_R[[#This Row],[58+]]</f>
        <v>0</v>
      </c>
      <c r="DB62" s="5">
        <f>P_A_R[[#This Row],[58+]]-P_A_R[[#This Row],[59+]]</f>
        <v>0</v>
      </c>
    </row>
    <row r="63" spans="1:106" x14ac:dyDescent="0.25">
      <c r="A63" s="10">
        <v>22400790</v>
      </c>
      <c r="B63" t="s">
        <v>143</v>
      </c>
      <c r="C63" t="s">
        <v>80</v>
      </c>
      <c r="D63" s="11">
        <v>0.8125</v>
      </c>
      <c r="E63" s="9" t="str">
        <f>HYPERLINK("https://www.nba.com/stats/player/203992/boxscores-traditional", "Bogdan Bogdanovic")</f>
        <v>Bogdan Bogdanovic</v>
      </c>
      <c r="F63">
        <v>14.67</v>
      </c>
      <c r="G63" s="4">
        <v>8.3800000000000008</v>
      </c>
      <c r="H63" s="3">
        <v>0.71226</v>
      </c>
      <c r="I63" s="3">
        <v>0.67003000000000001</v>
      </c>
      <c r="J63" s="3">
        <v>0.62551999999999996</v>
      </c>
      <c r="K63" s="3">
        <v>0.57926</v>
      </c>
      <c r="L63" s="3">
        <v>0.53188000000000002</v>
      </c>
      <c r="M63" s="3">
        <v>0.48404999999999998</v>
      </c>
      <c r="N63" s="3">
        <v>0.43643999999999999</v>
      </c>
      <c r="O63" s="3">
        <v>0.38973999999999998</v>
      </c>
      <c r="P63" s="3">
        <v>0.34458</v>
      </c>
      <c r="Q63" s="3">
        <v>0.30153000000000002</v>
      </c>
      <c r="R63" s="3">
        <v>0.26108999999999999</v>
      </c>
      <c r="S63" s="3">
        <v>0.22363</v>
      </c>
      <c r="T63" s="3">
        <v>0.19214999999999999</v>
      </c>
      <c r="U63" s="3">
        <v>0.16109000000000001</v>
      </c>
      <c r="V63" s="3">
        <v>0.13350000000000001</v>
      </c>
      <c r="W63" s="3">
        <v>0.10935</v>
      </c>
      <c r="X63" s="3">
        <v>8.8510000000000005E-2</v>
      </c>
      <c r="Y63" s="3">
        <v>7.0779999999999996E-2</v>
      </c>
      <c r="Z63" s="3">
        <v>5.5919999999999997E-2</v>
      </c>
      <c r="AA63" s="3">
        <v>4.3630000000000002E-2</v>
      </c>
      <c r="AB63" s="3">
        <v>3.3619999999999997E-2</v>
      </c>
      <c r="AC63" s="3">
        <v>2.5590000000000002E-2</v>
      </c>
      <c r="AD63" s="3">
        <v>1.9230000000000001E-2</v>
      </c>
      <c r="AE63" s="3">
        <v>1.426E-2</v>
      </c>
      <c r="AF63" s="3">
        <v>1.044E-2</v>
      </c>
      <c r="AG63" s="3">
        <v>7.5500000000000003E-3</v>
      </c>
      <c r="AH63" s="3">
        <v>5.3899999999999998E-3</v>
      </c>
      <c r="AI63" s="3">
        <v>3.9100000000000003E-3</v>
      </c>
      <c r="AJ63" s="3">
        <v>2.7200000000000002E-3</v>
      </c>
      <c r="AK63" s="3">
        <v>1.8699999999999999E-3</v>
      </c>
      <c r="AL63" s="3">
        <v>1.2600000000000001E-3</v>
      </c>
      <c r="AM63" s="3">
        <v>8.4000000000000003E-4</v>
      </c>
      <c r="AN63" s="3">
        <v>5.5999999999999995E-4</v>
      </c>
      <c r="AO63" s="3">
        <v>3.6000000000000002E-4</v>
      </c>
      <c r="AP63" s="3">
        <v>2.3000000000000001E-4</v>
      </c>
      <c r="AQ63" s="3">
        <v>1.4999999999999999E-4</v>
      </c>
      <c r="AR63" s="3">
        <v>9.0000000000000006E-5</v>
      </c>
      <c r="AS63" s="3">
        <v>6.0000000000000002E-5</v>
      </c>
      <c r="AT63" s="3">
        <v>3.0000000000000001E-5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4.222999999999999E-2</v>
      </c>
      <c r="BG63" s="5">
        <f>P_A_R[[#This Row],[11+]]-P_A_R[[#This Row],[12+]]</f>
        <v>4.451000000000005E-2</v>
      </c>
      <c r="BH63" s="5">
        <f>P_A_R[[#This Row],[12+]]-P_A_R[[#This Row],[13+]]</f>
        <v>4.6259999999999968E-2</v>
      </c>
      <c r="BI63" s="5">
        <f>P_A_R[[#This Row],[13+]]-P_A_R[[#This Row],[14+]]</f>
        <v>4.7379999999999978E-2</v>
      </c>
      <c r="BJ63" s="5">
        <f>P_A_R[[#This Row],[14+]]-P_A_R[[#This Row],[15+]]</f>
        <v>4.7830000000000039E-2</v>
      </c>
      <c r="BK63" s="5">
        <f>P_A_R[[#This Row],[15+]]-P_A_R[[#This Row],[16+]]</f>
        <v>4.7609999999999986E-2</v>
      </c>
      <c r="BL63" s="5">
        <f>P_A_R[[#This Row],[16+]]-P_A_R[[#This Row],[17+]]</f>
        <v>4.6700000000000019E-2</v>
      </c>
      <c r="BM63" s="5">
        <f>P_A_R[[#This Row],[17+]]-P_A_R[[#This Row],[18+]]</f>
        <v>4.5159999999999978E-2</v>
      </c>
      <c r="BN63" s="5">
        <f>P_A_R[[#This Row],[18+]]-P_A_R[[#This Row],[19+]]</f>
        <v>4.3049999999999977E-2</v>
      </c>
      <c r="BO63" s="5">
        <f>P_A_R[[#This Row],[19+]]-P_A_R[[#This Row],[20+]]</f>
        <v>4.0440000000000031E-2</v>
      </c>
      <c r="BP63" s="5">
        <f>P_A_R[[#This Row],[20+]]-P_A_R[[#This Row],[21+]]</f>
        <v>3.7459999999999993E-2</v>
      </c>
      <c r="BQ63" s="5">
        <f>P_A_R[[#This Row],[21+]]-P_A_R[[#This Row],[22+]]</f>
        <v>3.1480000000000008E-2</v>
      </c>
      <c r="BR63" s="5">
        <f>P_A_R[[#This Row],[22+]]-P_A_R[[#This Row],[23+]]</f>
        <v>3.1059999999999977E-2</v>
      </c>
      <c r="BS63" s="5">
        <f>P_A_R[[#This Row],[23+]]-P_A_R[[#This Row],[24+]]</f>
        <v>2.7590000000000003E-2</v>
      </c>
      <c r="BT63" s="5">
        <f>P_A_R[[#This Row],[24+]]-P_A_R[[#This Row],[25+]]</f>
        <v>2.4150000000000005E-2</v>
      </c>
      <c r="BU63" s="5">
        <f>P_A_R[[#This Row],[25+]]-P_A_R[[#This Row],[26+]]</f>
        <v>2.0839999999999997E-2</v>
      </c>
      <c r="BV63" s="5">
        <f>P_A_R[[#This Row],[26+]]-P_A_R[[#This Row],[27+]]</f>
        <v>1.773000000000001E-2</v>
      </c>
      <c r="BW63" s="5">
        <f>P_A_R[[#This Row],[27+]]-P_A_R[[#This Row],[28+]]</f>
        <v>1.4859999999999998E-2</v>
      </c>
      <c r="BX63" s="5">
        <f>P_A_R[[#This Row],[28+]]-P_A_R[[#This Row],[29+]]</f>
        <v>1.2289999999999995E-2</v>
      </c>
      <c r="BY63" s="5">
        <f>P_A_R[[#This Row],[29+]]-P_A_R[[#This Row],[30+]]</f>
        <v>1.0010000000000005E-2</v>
      </c>
      <c r="BZ63" s="5">
        <f>P_A_R[[#This Row],[30+]]-P_A_R[[#This Row],[31+]]</f>
        <v>8.0299999999999955E-3</v>
      </c>
      <c r="CA63" s="5">
        <f>P_A_R[[#This Row],[31+]]-P_A_R[[#This Row],[32+]]</f>
        <v>6.3600000000000011E-3</v>
      </c>
      <c r="CB63" s="5">
        <f>P_A_R[[#This Row],[32+]]-P_A_R[[#This Row],[33+]]</f>
        <v>4.9700000000000005E-3</v>
      </c>
      <c r="CC63" s="5">
        <f>P_A_R[[#This Row],[33+]]-P_A_R[[#This Row],[34+]]</f>
        <v>3.8200000000000005E-3</v>
      </c>
      <c r="CD63" s="5">
        <f>P_A_R[[#This Row],[34+]]-P_A_R[[#This Row],[35+]]</f>
        <v>2.8899999999999993E-3</v>
      </c>
      <c r="CE63" s="5">
        <f>P_A_R[[#This Row],[35+]]-P_A_R[[#This Row],[36+]]</f>
        <v>2.1600000000000005E-3</v>
      </c>
      <c r="CF63" s="5">
        <f>P_A_R[[#This Row],[36+]]-P_A_R[[#This Row],[37+]]</f>
        <v>1.4799999999999995E-3</v>
      </c>
      <c r="CG63" s="5">
        <f>P_A_R[[#This Row],[37+]]-P_A_R[[#This Row],[38+]]</f>
        <v>1.1900000000000001E-3</v>
      </c>
      <c r="CH63" s="5">
        <f>P_A_R[[#This Row],[38+]]-P_A_R[[#This Row],[39+]]</f>
        <v>8.5000000000000028E-4</v>
      </c>
      <c r="CI63" s="5">
        <f>P_A_R[[#This Row],[39+]]-P_A_R[[#This Row],[40+]]</f>
        <v>6.0999999999999987E-4</v>
      </c>
      <c r="CJ63" s="5">
        <f>P_A_R[[#This Row],[40+]]-P_A_R[[#This Row],[41+]]</f>
        <v>4.2000000000000002E-4</v>
      </c>
      <c r="CK63" s="5">
        <f>P_A_R[[#This Row],[41+]]-P_A_R[[#This Row],[42+]]</f>
        <v>2.8000000000000008E-4</v>
      </c>
      <c r="CL63" s="5">
        <f>P_A_R[[#This Row],[42+]]-P_A_R[[#This Row],[43+]]</f>
        <v>1.9999999999999993E-4</v>
      </c>
      <c r="CM63" s="5">
        <f>P_A_R[[#This Row],[43+]]-P_A_R[[#This Row],[44+]]</f>
        <v>1.3000000000000002E-4</v>
      </c>
      <c r="CN63" s="5">
        <f>P_A_R[[#This Row],[44+]]-P_A_R[[#This Row],[45+]]</f>
        <v>8.000000000000002E-5</v>
      </c>
      <c r="CO63" s="5">
        <f>P_A_R[[#This Row],[45+]]-P_A_R[[#This Row],[46+]]</f>
        <v>5.9999999999999981E-5</v>
      </c>
      <c r="CP63" s="5">
        <f>P_A_R[[#This Row],[46+]]-P_A_R[[#This Row],[47+]]</f>
        <v>3.0000000000000004E-5</v>
      </c>
      <c r="CQ63" s="5">
        <f>P_A_R[[#This Row],[47+]]-P_A_R[[#This Row],[48+]]</f>
        <v>3.0000000000000001E-5</v>
      </c>
      <c r="CR63" s="5">
        <f>P_A_R[[#This Row],[48+]]-P_A_R[[#This Row],[49+]]</f>
        <v>3.0000000000000001E-5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22400790</v>
      </c>
      <c r="B64" t="s">
        <v>143</v>
      </c>
      <c r="C64" t="s">
        <v>80</v>
      </c>
      <c r="D64" s="11">
        <v>0.8125</v>
      </c>
      <c r="E64" s="9" t="str">
        <f>HYPERLINK("https://www.nba.com/stats/player/1629611/boxscores-traditional", "Terance Mann")</f>
        <v>Terance Mann</v>
      </c>
      <c r="F64">
        <v>10.67</v>
      </c>
      <c r="G64" s="4">
        <v>3.0910000000000002</v>
      </c>
      <c r="H64" s="3">
        <v>0.58706000000000003</v>
      </c>
      <c r="I64" s="3">
        <v>0.45619999999999999</v>
      </c>
      <c r="J64" s="3">
        <v>0.33360000000000001</v>
      </c>
      <c r="K64" s="3">
        <v>0.22663</v>
      </c>
      <c r="L64" s="3">
        <v>0.14007</v>
      </c>
      <c r="M64" s="3">
        <v>8.0759999999999998E-2</v>
      </c>
      <c r="N64" s="3">
        <v>4.2720000000000001E-2</v>
      </c>
      <c r="O64" s="3">
        <v>2.018E-2</v>
      </c>
      <c r="P64" s="3">
        <v>8.8900000000000003E-3</v>
      </c>
      <c r="Q64" s="3">
        <v>3.5699999999999998E-3</v>
      </c>
      <c r="R64" s="3">
        <v>1.2600000000000001E-3</v>
      </c>
      <c r="S64" s="3">
        <v>4.2000000000000002E-4</v>
      </c>
      <c r="T64" s="3">
        <v>1.2E-4</v>
      </c>
      <c r="U64" s="3">
        <v>3.0000000000000001E-5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5">
        <f>P_A_R[[#This Row],[10+]]-P_A_R[[#This Row],[11+]]</f>
        <v>0.13086000000000003</v>
      </c>
      <c r="BG64" s="5">
        <f>P_A_R[[#This Row],[11+]]-P_A_R[[#This Row],[12+]]</f>
        <v>0.12259999999999999</v>
      </c>
      <c r="BH64" s="5">
        <f>P_A_R[[#This Row],[12+]]-P_A_R[[#This Row],[13+]]</f>
        <v>0.10697000000000001</v>
      </c>
      <c r="BI64" s="5">
        <f>P_A_R[[#This Row],[13+]]-P_A_R[[#This Row],[14+]]</f>
        <v>8.6559999999999998E-2</v>
      </c>
      <c r="BJ64" s="5">
        <f>P_A_R[[#This Row],[14+]]-P_A_R[[#This Row],[15+]]</f>
        <v>5.9310000000000002E-2</v>
      </c>
      <c r="BK64" s="5">
        <f>P_A_R[[#This Row],[15+]]-P_A_R[[#This Row],[16+]]</f>
        <v>3.8039999999999997E-2</v>
      </c>
      <c r="BL64" s="5">
        <f>P_A_R[[#This Row],[16+]]-P_A_R[[#This Row],[17+]]</f>
        <v>2.2540000000000001E-2</v>
      </c>
      <c r="BM64" s="5">
        <f>P_A_R[[#This Row],[17+]]-P_A_R[[#This Row],[18+]]</f>
        <v>1.129E-2</v>
      </c>
      <c r="BN64" s="5">
        <f>P_A_R[[#This Row],[18+]]-P_A_R[[#This Row],[19+]]</f>
        <v>5.3200000000000001E-3</v>
      </c>
      <c r="BO64" s="5">
        <f>P_A_R[[#This Row],[19+]]-P_A_R[[#This Row],[20+]]</f>
        <v>2.3099999999999996E-3</v>
      </c>
      <c r="BP64" s="5">
        <f>P_A_R[[#This Row],[20+]]-P_A_R[[#This Row],[21+]]</f>
        <v>8.4000000000000003E-4</v>
      </c>
      <c r="BQ64" s="5">
        <f>P_A_R[[#This Row],[21+]]-P_A_R[[#This Row],[22+]]</f>
        <v>3.0000000000000003E-4</v>
      </c>
      <c r="BR64" s="5">
        <f>P_A_R[[#This Row],[22+]]-P_A_R[[#This Row],[23+]]</f>
        <v>9.0000000000000006E-5</v>
      </c>
      <c r="BS64" s="5">
        <f>P_A_R[[#This Row],[23+]]-P_A_R[[#This Row],[24+]]</f>
        <v>3.0000000000000001E-5</v>
      </c>
      <c r="BT64" s="5">
        <f>P_A_R[[#This Row],[24+]]-P_A_R[[#This Row],[25+]]</f>
        <v>0</v>
      </c>
      <c r="BU64" s="5">
        <f>P_A_R[[#This Row],[25+]]-P_A_R[[#This Row],[26+]]</f>
        <v>0</v>
      </c>
      <c r="BV64" s="5">
        <f>P_A_R[[#This Row],[26+]]-P_A_R[[#This Row],[27+]]</f>
        <v>0</v>
      </c>
      <c r="BW64" s="5">
        <f>P_A_R[[#This Row],[27+]]-P_A_R[[#This Row],[28+]]</f>
        <v>0</v>
      </c>
      <c r="BX64" s="5">
        <f>P_A_R[[#This Row],[28+]]-P_A_R[[#This Row],[29+]]</f>
        <v>0</v>
      </c>
      <c r="BY64" s="5">
        <f>P_A_R[[#This Row],[29+]]-P_A_R[[#This Row],[30+]]</f>
        <v>0</v>
      </c>
      <c r="BZ64" s="5">
        <f>P_A_R[[#This Row],[30+]]-P_A_R[[#This Row],[31+]]</f>
        <v>0</v>
      </c>
      <c r="CA64" s="5">
        <f>P_A_R[[#This Row],[31+]]-P_A_R[[#This Row],[32+]]</f>
        <v>0</v>
      </c>
      <c r="CB64" s="5">
        <f>P_A_R[[#This Row],[32+]]-P_A_R[[#This Row],[33+]]</f>
        <v>0</v>
      </c>
      <c r="CC64" s="5">
        <f>P_A_R[[#This Row],[33+]]-P_A_R[[#This Row],[34+]]</f>
        <v>0</v>
      </c>
      <c r="CD64" s="5">
        <f>P_A_R[[#This Row],[34+]]-P_A_R[[#This Row],[35+]]</f>
        <v>0</v>
      </c>
      <c r="CE64" s="5">
        <f>P_A_R[[#This Row],[35+]]-P_A_R[[#This Row],[36+]]</f>
        <v>0</v>
      </c>
      <c r="CF64" s="5">
        <f>P_A_R[[#This Row],[36+]]-P_A_R[[#This Row],[37+]]</f>
        <v>0</v>
      </c>
      <c r="CG64" s="5">
        <f>P_A_R[[#This Row],[37+]]-P_A_R[[#This Row],[38+]]</f>
        <v>0</v>
      </c>
      <c r="CH64" s="5">
        <f>P_A_R[[#This Row],[38+]]-P_A_R[[#This Row],[39+]]</f>
        <v>0</v>
      </c>
      <c r="CI64" s="5">
        <f>P_A_R[[#This Row],[39+]]-P_A_R[[#This Row],[40+]]</f>
        <v>0</v>
      </c>
      <c r="CJ64" s="5">
        <f>P_A_R[[#This Row],[40+]]-P_A_R[[#This Row],[41+]]</f>
        <v>0</v>
      </c>
      <c r="CK64" s="5">
        <f>P_A_R[[#This Row],[41+]]-P_A_R[[#This Row],[42+]]</f>
        <v>0</v>
      </c>
      <c r="CL64" s="5">
        <f>P_A_R[[#This Row],[42+]]-P_A_R[[#This Row],[43+]]</f>
        <v>0</v>
      </c>
      <c r="CM64" s="5">
        <f>P_A_R[[#This Row],[43+]]-P_A_R[[#This Row],[44+]]</f>
        <v>0</v>
      </c>
      <c r="CN64" s="5">
        <f>P_A_R[[#This Row],[44+]]-P_A_R[[#This Row],[45+]]</f>
        <v>0</v>
      </c>
      <c r="CO64" s="5">
        <f>P_A_R[[#This Row],[45+]]-P_A_R[[#This Row],[46+]]</f>
        <v>0</v>
      </c>
      <c r="CP64" s="5">
        <f>P_A_R[[#This Row],[46+]]-P_A_R[[#This Row],[47+]]</f>
        <v>0</v>
      </c>
      <c r="CQ64" s="5">
        <f>P_A_R[[#This Row],[47+]]-P_A_R[[#This Row],[48+]]</f>
        <v>0</v>
      </c>
      <c r="CR64" s="5">
        <f>P_A_R[[#This Row],[48+]]-P_A_R[[#This Row],[49+]]</f>
        <v>0</v>
      </c>
      <c r="CS64" s="5">
        <f>P_A_R[[#This Row],[49+]]-P_A_R[[#This Row],[50+]]</f>
        <v>0</v>
      </c>
      <c r="CT64" s="5">
        <f>P_A_R[[#This Row],[50+]]-P_A_R[[#This Row],[51+]]</f>
        <v>0</v>
      </c>
      <c r="CU64" s="5">
        <f>P_A_R[[#This Row],[51+]]-P_A_R[[#This Row],[52+]]</f>
        <v>0</v>
      </c>
      <c r="CV64" s="5">
        <f>P_A_R[[#This Row],[52+]]-P_A_R[[#This Row],[53+]]</f>
        <v>0</v>
      </c>
      <c r="CW64" s="5">
        <f>P_A_R[[#This Row],[53+]]-P_A_R[[#This Row],[54+]]</f>
        <v>0</v>
      </c>
      <c r="CX64" s="5">
        <f>P_A_R[[#This Row],[54+]]-P_A_R[[#This Row],[55+]]</f>
        <v>0</v>
      </c>
      <c r="CY64" s="5">
        <f>P_A_R[[#This Row],[55+]]-P_A_R[[#This Row],[56+]]</f>
        <v>0</v>
      </c>
      <c r="CZ64" s="5">
        <f>P_A_R[[#This Row],[56+]]-P_A_R[[#This Row],[57+]]</f>
        <v>0</v>
      </c>
      <c r="DA64" s="5">
        <f>P_A_R[[#This Row],[57+]]-P_A_R[[#This Row],[58+]]</f>
        <v>0</v>
      </c>
      <c r="DB64" s="5">
        <f>P_A_R[[#This Row],[58+]]-P_A_R[[#This Row],[59+]]</f>
        <v>0</v>
      </c>
    </row>
    <row r="65" spans="1:106" x14ac:dyDescent="0.25">
      <c r="A65" s="10">
        <v>22400790</v>
      </c>
      <c r="B65" t="s">
        <v>143</v>
      </c>
      <c r="C65" t="s">
        <v>80</v>
      </c>
      <c r="D65" s="11">
        <v>0.8125</v>
      </c>
      <c r="E65" s="9" t="str">
        <f>HYPERLINK("https://www.nba.com/stats/player/1629726/boxscores-traditional", "Garrison Mathews")</f>
        <v>Garrison Mathews</v>
      </c>
      <c r="F65">
        <v>9.4</v>
      </c>
      <c r="G65" s="4">
        <v>4.4089999999999998</v>
      </c>
      <c r="H65" s="3">
        <v>0.44433</v>
      </c>
      <c r="I65" s="3">
        <v>0.35942000000000002</v>
      </c>
      <c r="J65" s="3">
        <v>0.27760000000000001</v>
      </c>
      <c r="K65" s="3">
        <v>0.20610999999999999</v>
      </c>
      <c r="L65" s="3">
        <v>0.14917</v>
      </c>
      <c r="M65" s="3">
        <v>0.10204000000000001</v>
      </c>
      <c r="N65" s="3">
        <v>6.6809999999999994E-2</v>
      </c>
      <c r="O65" s="3">
        <v>4.2720000000000001E-2</v>
      </c>
      <c r="P65" s="3">
        <v>2.5590000000000002E-2</v>
      </c>
      <c r="Q65" s="3">
        <v>1.4630000000000001E-2</v>
      </c>
      <c r="R65" s="3">
        <v>8.2000000000000007E-3</v>
      </c>
      <c r="S65" s="3">
        <v>4.2700000000000004E-3</v>
      </c>
      <c r="T65" s="3">
        <v>2.1199999999999999E-3</v>
      </c>
      <c r="U65" s="3">
        <v>1.0399999999999999E-3</v>
      </c>
      <c r="V65" s="3">
        <v>4.6999999999999999E-4</v>
      </c>
      <c r="W65" s="3">
        <v>2.0000000000000001E-4</v>
      </c>
      <c r="X65" s="3">
        <v>8.0000000000000007E-5</v>
      </c>
      <c r="Y65" s="3">
        <v>3.0000000000000001E-5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8.4909999999999985E-2</v>
      </c>
      <c r="BG65" s="5">
        <f>P_A_R[[#This Row],[11+]]-P_A_R[[#This Row],[12+]]</f>
        <v>8.1820000000000004E-2</v>
      </c>
      <c r="BH65" s="5">
        <f>P_A_R[[#This Row],[12+]]-P_A_R[[#This Row],[13+]]</f>
        <v>7.1490000000000026E-2</v>
      </c>
      <c r="BI65" s="5">
        <f>P_A_R[[#This Row],[13+]]-P_A_R[[#This Row],[14+]]</f>
        <v>5.6939999999999991E-2</v>
      </c>
      <c r="BJ65" s="5">
        <f>P_A_R[[#This Row],[14+]]-P_A_R[[#This Row],[15+]]</f>
        <v>4.7129999999999991E-2</v>
      </c>
      <c r="BK65" s="5">
        <f>P_A_R[[#This Row],[15+]]-P_A_R[[#This Row],[16+]]</f>
        <v>3.5230000000000011E-2</v>
      </c>
      <c r="BL65" s="5">
        <f>P_A_R[[#This Row],[16+]]-P_A_R[[#This Row],[17+]]</f>
        <v>2.4089999999999993E-2</v>
      </c>
      <c r="BM65" s="5">
        <f>P_A_R[[#This Row],[17+]]-P_A_R[[#This Row],[18+]]</f>
        <v>1.7129999999999999E-2</v>
      </c>
      <c r="BN65" s="5">
        <f>P_A_R[[#This Row],[18+]]-P_A_R[[#This Row],[19+]]</f>
        <v>1.0960000000000001E-2</v>
      </c>
      <c r="BO65" s="5">
        <f>P_A_R[[#This Row],[19+]]-P_A_R[[#This Row],[20+]]</f>
        <v>6.43E-3</v>
      </c>
      <c r="BP65" s="5">
        <f>P_A_R[[#This Row],[20+]]-P_A_R[[#This Row],[21+]]</f>
        <v>3.9300000000000003E-3</v>
      </c>
      <c r="BQ65" s="5">
        <f>P_A_R[[#This Row],[21+]]-P_A_R[[#This Row],[22+]]</f>
        <v>2.1500000000000004E-3</v>
      </c>
      <c r="BR65" s="5">
        <f>P_A_R[[#This Row],[22+]]-P_A_R[[#This Row],[23+]]</f>
        <v>1.08E-3</v>
      </c>
      <c r="BS65" s="5">
        <f>P_A_R[[#This Row],[23+]]-P_A_R[[#This Row],[24+]]</f>
        <v>5.6999999999999998E-4</v>
      </c>
      <c r="BT65" s="5">
        <f>P_A_R[[#This Row],[24+]]-P_A_R[[#This Row],[25+]]</f>
        <v>2.6999999999999995E-4</v>
      </c>
      <c r="BU65" s="5">
        <f>P_A_R[[#This Row],[25+]]-P_A_R[[#This Row],[26+]]</f>
        <v>1.2E-4</v>
      </c>
      <c r="BV65" s="5">
        <f>P_A_R[[#This Row],[26+]]-P_A_R[[#This Row],[27+]]</f>
        <v>5.0000000000000009E-5</v>
      </c>
      <c r="BW65" s="5">
        <f>P_A_R[[#This Row],[27+]]-P_A_R[[#This Row],[28+]]</f>
        <v>3.0000000000000001E-5</v>
      </c>
      <c r="BX65" s="5">
        <f>P_A_R[[#This Row],[28+]]-P_A_R[[#This Row],[29+]]</f>
        <v>0</v>
      </c>
      <c r="BY65" s="5">
        <f>P_A_R[[#This Row],[29+]]-P_A_R[[#This Row],[30+]]</f>
        <v>0</v>
      </c>
      <c r="BZ65" s="5">
        <f>P_A_R[[#This Row],[30+]]-P_A_R[[#This Row],[31+]]</f>
        <v>0</v>
      </c>
      <c r="CA65" s="5">
        <f>P_A_R[[#This Row],[31+]]-P_A_R[[#This Row],[32+]]</f>
        <v>0</v>
      </c>
      <c r="CB65" s="5">
        <f>P_A_R[[#This Row],[32+]]-P_A_R[[#This Row],[33+]]</f>
        <v>0</v>
      </c>
      <c r="CC65" s="5">
        <f>P_A_R[[#This Row],[33+]]-P_A_R[[#This Row],[34+]]</f>
        <v>0</v>
      </c>
      <c r="CD65" s="5">
        <f>P_A_R[[#This Row],[34+]]-P_A_R[[#This Row],[35+]]</f>
        <v>0</v>
      </c>
      <c r="CE65" s="5">
        <f>P_A_R[[#This Row],[35+]]-P_A_R[[#This Row],[36+]]</f>
        <v>0</v>
      </c>
      <c r="CF65" s="5">
        <f>P_A_R[[#This Row],[36+]]-P_A_R[[#This Row],[37+]]</f>
        <v>0</v>
      </c>
      <c r="CG65" s="5">
        <f>P_A_R[[#This Row],[37+]]-P_A_R[[#This Row],[38+]]</f>
        <v>0</v>
      </c>
      <c r="CH65" s="5">
        <f>P_A_R[[#This Row],[38+]]-P_A_R[[#This Row],[39+]]</f>
        <v>0</v>
      </c>
      <c r="CI65" s="5">
        <f>P_A_R[[#This Row],[39+]]-P_A_R[[#This Row],[40+]]</f>
        <v>0</v>
      </c>
      <c r="CJ65" s="5">
        <f>P_A_R[[#This Row],[40+]]-P_A_R[[#This Row],[41+]]</f>
        <v>0</v>
      </c>
      <c r="CK65" s="5">
        <f>P_A_R[[#This Row],[41+]]-P_A_R[[#This Row],[42+]]</f>
        <v>0</v>
      </c>
      <c r="CL65" s="5">
        <f>P_A_R[[#This Row],[42+]]-P_A_R[[#This Row],[43+]]</f>
        <v>0</v>
      </c>
      <c r="CM65" s="5">
        <f>P_A_R[[#This Row],[43+]]-P_A_R[[#This Row],[44+]]</f>
        <v>0</v>
      </c>
      <c r="CN65" s="5">
        <f>P_A_R[[#This Row],[44+]]-P_A_R[[#This Row],[45+]]</f>
        <v>0</v>
      </c>
      <c r="CO65" s="5">
        <f>P_A_R[[#This Row],[45+]]-P_A_R[[#This Row],[46+]]</f>
        <v>0</v>
      </c>
      <c r="CP65" s="5">
        <f>P_A_R[[#This Row],[46+]]-P_A_R[[#This Row],[47+]]</f>
        <v>0</v>
      </c>
      <c r="CQ65" s="5">
        <f>P_A_R[[#This Row],[47+]]-P_A_R[[#This Row],[48+]]</f>
        <v>0</v>
      </c>
      <c r="CR65" s="5">
        <f>P_A_R[[#This Row],[48+]]-P_A_R[[#This Row],[49+]]</f>
        <v>0</v>
      </c>
      <c r="CS65" s="5">
        <f>P_A_R[[#This Row],[49+]]-P_A_R[[#This Row],[50+]]</f>
        <v>0</v>
      </c>
      <c r="CT65" s="5">
        <f>P_A_R[[#This Row],[50+]]-P_A_R[[#This Row],[51+]]</f>
        <v>0</v>
      </c>
      <c r="CU65" s="5">
        <f>P_A_R[[#This Row],[51+]]-P_A_R[[#This Row],[52+]]</f>
        <v>0</v>
      </c>
      <c r="CV65" s="5">
        <f>P_A_R[[#This Row],[52+]]-P_A_R[[#This Row],[53+]]</f>
        <v>0</v>
      </c>
      <c r="CW65" s="5">
        <f>P_A_R[[#This Row],[53+]]-P_A_R[[#This Row],[54+]]</f>
        <v>0</v>
      </c>
      <c r="CX65" s="5">
        <f>P_A_R[[#This Row],[54+]]-P_A_R[[#This Row],[55+]]</f>
        <v>0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22400790</v>
      </c>
      <c r="B66" t="s">
        <v>80</v>
      </c>
      <c r="C66" t="s">
        <v>143</v>
      </c>
      <c r="D66" s="11">
        <v>0.8125</v>
      </c>
      <c r="E66" s="9" t="str">
        <f>HYPERLINK("https://www.nba.com/stats/player/1631094/boxscores-traditional", "Paolo Banchero")</f>
        <v>Paolo Banchero</v>
      </c>
      <c r="F66">
        <v>34.200000000000003</v>
      </c>
      <c r="G66" s="4">
        <v>4.49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0.99994000000000005</v>
      </c>
      <c r="P66" s="3">
        <v>0.99985000000000002</v>
      </c>
      <c r="Q66" s="3">
        <v>0.99965000000000004</v>
      </c>
      <c r="R66" s="3">
        <v>0.99921000000000004</v>
      </c>
      <c r="S66" s="3">
        <v>0.99836000000000003</v>
      </c>
      <c r="T66" s="3">
        <v>0.99673999999999996</v>
      </c>
      <c r="U66" s="3">
        <v>0.99360999999999999</v>
      </c>
      <c r="V66" s="3">
        <v>0.98839999999999995</v>
      </c>
      <c r="W66" s="3">
        <v>0.97982000000000002</v>
      </c>
      <c r="X66" s="3">
        <v>0.96638000000000002</v>
      </c>
      <c r="Y66" s="3">
        <v>0.94520000000000004</v>
      </c>
      <c r="Z66" s="3">
        <v>0.91620999999999997</v>
      </c>
      <c r="AA66" s="3">
        <v>0.87697999999999998</v>
      </c>
      <c r="AB66" s="3">
        <v>0.82638999999999996</v>
      </c>
      <c r="AC66" s="3">
        <v>0.76114999999999999</v>
      </c>
      <c r="AD66" s="3">
        <v>0.68793000000000004</v>
      </c>
      <c r="AE66" s="3">
        <v>0.60641999999999996</v>
      </c>
      <c r="AF66" s="3">
        <v>0.51595000000000002</v>
      </c>
      <c r="AG66" s="3">
        <v>0.42858000000000002</v>
      </c>
      <c r="AH66" s="3">
        <v>0.34458</v>
      </c>
      <c r="AI66" s="3">
        <v>0.26762999999999998</v>
      </c>
      <c r="AJ66" s="3">
        <v>0.19766</v>
      </c>
      <c r="AK66" s="3">
        <v>0.14230999999999999</v>
      </c>
      <c r="AL66" s="3">
        <v>9.8530000000000006E-2</v>
      </c>
      <c r="AM66" s="3">
        <v>6.5519999999999995E-2</v>
      </c>
      <c r="AN66" s="3">
        <v>4.0930000000000001E-2</v>
      </c>
      <c r="AO66" s="3">
        <v>2.5000000000000001E-2</v>
      </c>
      <c r="AP66" s="3">
        <v>1.4630000000000001E-2</v>
      </c>
      <c r="AQ66" s="3">
        <v>7.9799999999999992E-3</v>
      </c>
      <c r="AR66" s="3">
        <v>4.2700000000000004E-3</v>
      </c>
      <c r="AS66" s="3">
        <v>2.1900000000000001E-3</v>
      </c>
      <c r="AT66" s="3">
        <v>1.07E-3</v>
      </c>
      <c r="AU66" s="3">
        <v>4.8000000000000001E-4</v>
      </c>
      <c r="AV66" s="3">
        <v>2.2000000000000001E-4</v>
      </c>
      <c r="AW66" s="3">
        <v>9.0000000000000006E-5</v>
      </c>
      <c r="AX66" s="3">
        <v>4.0000000000000003E-5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5">
        <f>P_A_R[[#This Row],[10+]]-P_A_R[[#This Row],[11+]]</f>
        <v>0</v>
      </c>
      <c r="BG66" s="5">
        <f>P_A_R[[#This Row],[11+]]-P_A_R[[#This Row],[12+]]</f>
        <v>0</v>
      </c>
      <c r="BH66" s="5">
        <f>P_A_R[[#This Row],[12+]]-P_A_R[[#This Row],[13+]]</f>
        <v>0</v>
      </c>
      <c r="BI66" s="5">
        <f>P_A_R[[#This Row],[13+]]-P_A_R[[#This Row],[14+]]</f>
        <v>0</v>
      </c>
      <c r="BJ66" s="5">
        <f>P_A_R[[#This Row],[14+]]-P_A_R[[#This Row],[15+]]</f>
        <v>0</v>
      </c>
      <c r="BK66" s="5">
        <f>P_A_R[[#This Row],[15+]]-P_A_R[[#This Row],[16+]]</f>
        <v>0</v>
      </c>
      <c r="BL66" s="5">
        <f>P_A_R[[#This Row],[16+]]-P_A_R[[#This Row],[17+]]</f>
        <v>5.9999999999948983E-5</v>
      </c>
      <c r="BM66" s="5">
        <f>P_A_R[[#This Row],[17+]]-P_A_R[[#This Row],[18+]]</f>
        <v>9.0000000000034497E-5</v>
      </c>
      <c r="BN66" s="5">
        <f>P_A_R[[#This Row],[18+]]-P_A_R[[#This Row],[19+]]</f>
        <v>1.9999999999997797E-4</v>
      </c>
      <c r="BO66" s="5">
        <f>P_A_R[[#This Row],[19+]]-P_A_R[[#This Row],[20+]]</f>
        <v>4.3999999999999595E-4</v>
      </c>
      <c r="BP66" s="5">
        <f>P_A_R[[#This Row],[20+]]-P_A_R[[#This Row],[21+]]</f>
        <v>8.5000000000001741E-4</v>
      </c>
      <c r="BQ66" s="5">
        <f>P_A_R[[#This Row],[21+]]-P_A_R[[#This Row],[22+]]</f>
        <v>1.6200000000000658E-3</v>
      </c>
      <c r="BR66" s="5">
        <f>P_A_R[[#This Row],[22+]]-P_A_R[[#This Row],[23+]]</f>
        <v>3.1299999999999661E-3</v>
      </c>
      <c r="BS66" s="5">
        <f>P_A_R[[#This Row],[23+]]-P_A_R[[#This Row],[24+]]</f>
        <v>5.2100000000000479E-3</v>
      </c>
      <c r="BT66" s="5">
        <f>P_A_R[[#This Row],[24+]]-P_A_R[[#This Row],[25+]]</f>
        <v>8.579999999999921E-3</v>
      </c>
      <c r="BU66" s="5">
        <f>P_A_R[[#This Row],[25+]]-P_A_R[[#This Row],[26+]]</f>
        <v>1.3440000000000007E-2</v>
      </c>
      <c r="BV66" s="5">
        <f>P_A_R[[#This Row],[26+]]-P_A_R[[#This Row],[27+]]</f>
        <v>2.1179999999999977E-2</v>
      </c>
      <c r="BW66" s="5">
        <f>P_A_R[[#This Row],[27+]]-P_A_R[[#This Row],[28+]]</f>
        <v>2.8990000000000071E-2</v>
      </c>
      <c r="BX66" s="5">
        <f>P_A_R[[#This Row],[28+]]-P_A_R[[#This Row],[29+]]</f>
        <v>3.9229999999999987E-2</v>
      </c>
      <c r="BY66" s="5">
        <f>P_A_R[[#This Row],[29+]]-P_A_R[[#This Row],[30+]]</f>
        <v>5.0590000000000024E-2</v>
      </c>
      <c r="BZ66" s="5">
        <f>P_A_R[[#This Row],[30+]]-P_A_R[[#This Row],[31+]]</f>
        <v>6.5239999999999965E-2</v>
      </c>
      <c r="CA66" s="5">
        <f>P_A_R[[#This Row],[31+]]-P_A_R[[#This Row],[32+]]</f>
        <v>7.3219999999999952E-2</v>
      </c>
      <c r="CB66" s="5">
        <f>P_A_R[[#This Row],[32+]]-P_A_R[[#This Row],[33+]]</f>
        <v>8.1510000000000082E-2</v>
      </c>
      <c r="CC66" s="5">
        <f>P_A_R[[#This Row],[33+]]-P_A_R[[#This Row],[34+]]</f>
        <v>9.0469999999999939E-2</v>
      </c>
      <c r="CD66" s="5">
        <f>P_A_R[[#This Row],[34+]]-P_A_R[[#This Row],[35+]]</f>
        <v>8.7370000000000003E-2</v>
      </c>
      <c r="CE66" s="5">
        <f>P_A_R[[#This Row],[35+]]-P_A_R[[#This Row],[36+]]</f>
        <v>8.4000000000000019E-2</v>
      </c>
      <c r="CF66" s="5">
        <f>P_A_R[[#This Row],[36+]]-P_A_R[[#This Row],[37+]]</f>
        <v>7.6950000000000018E-2</v>
      </c>
      <c r="CG66" s="5">
        <f>P_A_R[[#This Row],[37+]]-P_A_R[[#This Row],[38+]]</f>
        <v>6.9969999999999977E-2</v>
      </c>
      <c r="CH66" s="5">
        <f>P_A_R[[#This Row],[38+]]-P_A_R[[#This Row],[39+]]</f>
        <v>5.535000000000001E-2</v>
      </c>
      <c r="CI66" s="5">
        <f>P_A_R[[#This Row],[39+]]-P_A_R[[#This Row],[40+]]</f>
        <v>4.3779999999999986E-2</v>
      </c>
      <c r="CJ66" s="5">
        <f>P_A_R[[#This Row],[40+]]-P_A_R[[#This Row],[41+]]</f>
        <v>3.3010000000000012E-2</v>
      </c>
      <c r="CK66" s="5">
        <f>P_A_R[[#This Row],[41+]]-P_A_R[[#This Row],[42+]]</f>
        <v>2.4589999999999994E-2</v>
      </c>
      <c r="CL66" s="5">
        <f>P_A_R[[#This Row],[42+]]-P_A_R[[#This Row],[43+]]</f>
        <v>1.593E-2</v>
      </c>
      <c r="CM66" s="5">
        <f>P_A_R[[#This Row],[43+]]-P_A_R[[#This Row],[44+]]</f>
        <v>1.0370000000000001E-2</v>
      </c>
      <c r="CN66" s="5">
        <f>P_A_R[[#This Row],[44+]]-P_A_R[[#This Row],[45+]]</f>
        <v>6.6500000000000014E-3</v>
      </c>
      <c r="CO66" s="5">
        <f>P_A_R[[#This Row],[45+]]-P_A_R[[#This Row],[46+]]</f>
        <v>3.7099999999999989E-3</v>
      </c>
      <c r="CP66" s="5">
        <f>P_A_R[[#This Row],[46+]]-P_A_R[[#This Row],[47+]]</f>
        <v>2.0800000000000003E-3</v>
      </c>
      <c r="CQ66" s="5">
        <f>P_A_R[[#This Row],[47+]]-P_A_R[[#This Row],[48+]]</f>
        <v>1.1200000000000001E-3</v>
      </c>
      <c r="CR66" s="5">
        <f>P_A_R[[#This Row],[48+]]-P_A_R[[#This Row],[49+]]</f>
        <v>5.9000000000000003E-4</v>
      </c>
      <c r="CS66" s="5">
        <f>P_A_R[[#This Row],[49+]]-P_A_R[[#This Row],[50+]]</f>
        <v>2.6000000000000003E-4</v>
      </c>
      <c r="CT66" s="5">
        <f>P_A_R[[#This Row],[50+]]-P_A_R[[#This Row],[51+]]</f>
        <v>1.3000000000000002E-4</v>
      </c>
      <c r="CU66" s="5">
        <f>P_A_R[[#This Row],[51+]]-P_A_R[[#This Row],[52+]]</f>
        <v>5.0000000000000002E-5</v>
      </c>
      <c r="CV66" s="5">
        <f>P_A_R[[#This Row],[52+]]-P_A_R[[#This Row],[53+]]</f>
        <v>4.0000000000000003E-5</v>
      </c>
      <c r="CW66" s="5">
        <f>P_A_R[[#This Row],[53+]]-P_A_R[[#This Row],[54+]]</f>
        <v>0</v>
      </c>
      <c r="CX66" s="5">
        <f>P_A_R[[#This Row],[54+]]-P_A_R[[#This Row],[55+]]</f>
        <v>0</v>
      </c>
      <c r="CY66" s="5">
        <f>P_A_R[[#This Row],[55+]]-P_A_R[[#This Row],[56+]]</f>
        <v>0</v>
      </c>
      <c r="CZ66" s="5">
        <f>P_A_R[[#This Row],[56+]]-P_A_R[[#This Row],[57+]]</f>
        <v>0</v>
      </c>
      <c r="DA66" s="5">
        <f>P_A_R[[#This Row],[57+]]-P_A_R[[#This Row],[58+]]</f>
        <v>0</v>
      </c>
      <c r="DB66" s="5">
        <f>P_A_R[[#This Row],[58+]]-P_A_R[[#This Row],[59+]]</f>
        <v>0</v>
      </c>
    </row>
    <row r="67" spans="1:106" x14ac:dyDescent="0.25">
      <c r="A67" s="10">
        <v>22400790</v>
      </c>
      <c r="B67" t="s">
        <v>80</v>
      </c>
      <c r="C67" t="s">
        <v>143</v>
      </c>
      <c r="D67" s="11">
        <v>0.8125</v>
      </c>
      <c r="E67" s="9" t="str">
        <f>HYPERLINK("https://www.nba.com/stats/player/1630532/boxscores-traditional", "Franz Wagner")</f>
        <v>Franz Wagner</v>
      </c>
      <c r="F67">
        <v>36.6</v>
      </c>
      <c r="G67" s="4">
        <v>11.324</v>
      </c>
      <c r="H67" s="3">
        <v>0.99060999999999999</v>
      </c>
      <c r="I67" s="3">
        <v>0.98809000000000002</v>
      </c>
      <c r="J67" s="3">
        <v>0.98499999999999999</v>
      </c>
      <c r="K67" s="3">
        <v>0.98124</v>
      </c>
      <c r="L67" s="3">
        <v>0.97724999999999995</v>
      </c>
      <c r="M67" s="3">
        <v>0.97192999999999996</v>
      </c>
      <c r="N67" s="3">
        <v>0.96562000000000003</v>
      </c>
      <c r="O67" s="3">
        <v>0.95818000000000003</v>
      </c>
      <c r="P67" s="3">
        <v>0.94950000000000001</v>
      </c>
      <c r="Q67" s="3">
        <v>0.93942999999999999</v>
      </c>
      <c r="R67" s="3">
        <v>0.92922000000000005</v>
      </c>
      <c r="S67" s="3">
        <v>0.91620999999999997</v>
      </c>
      <c r="T67" s="3">
        <v>0.90146999999999999</v>
      </c>
      <c r="U67" s="3">
        <v>0.88492999999999999</v>
      </c>
      <c r="V67" s="3">
        <v>0.86650000000000005</v>
      </c>
      <c r="W67" s="3">
        <v>0.84614</v>
      </c>
      <c r="X67" s="3">
        <v>0.82638999999999996</v>
      </c>
      <c r="Y67" s="3">
        <v>0.80234000000000005</v>
      </c>
      <c r="Z67" s="3">
        <v>0.77637</v>
      </c>
      <c r="AA67" s="3">
        <v>0.74856999999999996</v>
      </c>
      <c r="AB67" s="3">
        <v>0.71904000000000001</v>
      </c>
      <c r="AC67" s="3">
        <v>0.68793000000000004</v>
      </c>
      <c r="AD67" s="3">
        <v>0.65910000000000002</v>
      </c>
      <c r="AE67" s="3">
        <v>0.62551999999999996</v>
      </c>
      <c r="AF67" s="3">
        <v>0.59094999999999998</v>
      </c>
      <c r="AG67" s="3">
        <v>0.55567</v>
      </c>
      <c r="AH67" s="3">
        <v>0.51993999999999996</v>
      </c>
      <c r="AI67" s="3">
        <v>0.48404999999999998</v>
      </c>
      <c r="AJ67" s="3">
        <v>0.45223999999999998</v>
      </c>
      <c r="AK67" s="3">
        <v>0.41682999999999998</v>
      </c>
      <c r="AL67" s="3">
        <v>0.38208999999999999</v>
      </c>
      <c r="AM67" s="3">
        <v>0.34827000000000002</v>
      </c>
      <c r="AN67" s="3">
        <v>0.31561</v>
      </c>
      <c r="AO67" s="3">
        <v>0.28433999999999998</v>
      </c>
      <c r="AP67" s="3">
        <v>0.25785000000000002</v>
      </c>
      <c r="AQ67" s="3">
        <v>0.22964999999999999</v>
      </c>
      <c r="AR67" s="3">
        <v>0.20327000000000001</v>
      </c>
      <c r="AS67" s="3">
        <v>0.17879</v>
      </c>
      <c r="AT67" s="3">
        <v>0.15625</v>
      </c>
      <c r="AU67" s="3">
        <v>0.13567000000000001</v>
      </c>
      <c r="AV67" s="3">
        <v>0.11899999999999999</v>
      </c>
      <c r="AW67" s="3">
        <v>0.10204000000000001</v>
      </c>
      <c r="AX67" s="3">
        <v>8.6910000000000001E-2</v>
      </c>
      <c r="AY67" s="3">
        <v>7.3529999999999998E-2</v>
      </c>
      <c r="AZ67" s="3">
        <v>6.1780000000000002E-2</v>
      </c>
      <c r="BA67" s="3">
        <v>5.262E-2</v>
      </c>
      <c r="BB67" s="3">
        <v>4.3630000000000002E-2</v>
      </c>
      <c r="BC67" s="3">
        <v>3.5929999999999997E-2</v>
      </c>
      <c r="BD67" s="3">
        <v>2.938E-2</v>
      </c>
      <c r="BE67" s="3">
        <v>2.385E-2</v>
      </c>
      <c r="BF67" s="5">
        <f>P_A_R[[#This Row],[10+]]-P_A_R[[#This Row],[11+]]</f>
        <v>2.5199999999999667E-3</v>
      </c>
      <c r="BG67" s="5">
        <f>P_A_R[[#This Row],[11+]]-P_A_R[[#This Row],[12+]]</f>
        <v>3.0900000000000372E-3</v>
      </c>
      <c r="BH67" s="5">
        <f>P_A_R[[#This Row],[12+]]-P_A_R[[#This Row],[13+]]</f>
        <v>3.7599999999999856E-3</v>
      </c>
      <c r="BI67" s="5">
        <f>P_A_R[[#This Row],[13+]]-P_A_R[[#This Row],[14+]]</f>
        <v>3.9900000000000491E-3</v>
      </c>
      <c r="BJ67" s="5">
        <f>P_A_R[[#This Row],[14+]]-P_A_R[[#This Row],[15+]]</f>
        <v>5.3199999999999914E-3</v>
      </c>
      <c r="BK67" s="5">
        <f>P_A_R[[#This Row],[15+]]-P_A_R[[#This Row],[16+]]</f>
        <v>6.3099999999999268E-3</v>
      </c>
      <c r="BL67" s="5">
        <f>P_A_R[[#This Row],[16+]]-P_A_R[[#This Row],[17+]]</f>
        <v>7.4400000000000022E-3</v>
      </c>
      <c r="BM67" s="5">
        <f>P_A_R[[#This Row],[17+]]-P_A_R[[#This Row],[18+]]</f>
        <v>8.680000000000021E-3</v>
      </c>
      <c r="BN67" s="5">
        <f>P_A_R[[#This Row],[18+]]-P_A_R[[#This Row],[19+]]</f>
        <v>1.0070000000000023E-2</v>
      </c>
      <c r="BO67" s="5">
        <f>P_A_R[[#This Row],[19+]]-P_A_R[[#This Row],[20+]]</f>
        <v>1.0209999999999941E-2</v>
      </c>
      <c r="BP67" s="5">
        <f>P_A_R[[#This Row],[20+]]-P_A_R[[#This Row],[21+]]</f>
        <v>1.3010000000000077E-2</v>
      </c>
      <c r="BQ67" s="5">
        <f>P_A_R[[#This Row],[21+]]-P_A_R[[#This Row],[22+]]</f>
        <v>1.4739999999999975E-2</v>
      </c>
      <c r="BR67" s="5">
        <f>P_A_R[[#This Row],[22+]]-P_A_R[[#This Row],[23+]]</f>
        <v>1.6539999999999999E-2</v>
      </c>
      <c r="BS67" s="5">
        <f>P_A_R[[#This Row],[23+]]-P_A_R[[#This Row],[24+]]</f>
        <v>1.8429999999999946E-2</v>
      </c>
      <c r="BT67" s="5">
        <f>P_A_R[[#This Row],[24+]]-P_A_R[[#This Row],[25+]]</f>
        <v>2.0360000000000045E-2</v>
      </c>
      <c r="BU67" s="5">
        <f>P_A_R[[#This Row],[25+]]-P_A_R[[#This Row],[26+]]</f>
        <v>1.9750000000000045E-2</v>
      </c>
      <c r="BV67" s="5">
        <f>P_A_R[[#This Row],[26+]]-P_A_R[[#This Row],[27+]]</f>
        <v>2.4049999999999905E-2</v>
      </c>
      <c r="BW67" s="5">
        <f>P_A_R[[#This Row],[27+]]-P_A_R[[#This Row],[28+]]</f>
        <v>2.5970000000000049E-2</v>
      </c>
      <c r="BX67" s="5">
        <f>P_A_R[[#This Row],[28+]]-P_A_R[[#This Row],[29+]]</f>
        <v>2.7800000000000047E-2</v>
      </c>
      <c r="BY67" s="5">
        <f>P_A_R[[#This Row],[29+]]-P_A_R[[#This Row],[30+]]</f>
        <v>2.9529999999999945E-2</v>
      </c>
      <c r="BZ67" s="5">
        <f>P_A_R[[#This Row],[30+]]-P_A_R[[#This Row],[31+]]</f>
        <v>3.1109999999999971E-2</v>
      </c>
      <c r="CA67" s="5">
        <f>P_A_R[[#This Row],[31+]]-P_A_R[[#This Row],[32+]]</f>
        <v>2.8830000000000022E-2</v>
      </c>
      <c r="CB67" s="5">
        <f>P_A_R[[#This Row],[32+]]-P_A_R[[#This Row],[33+]]</f>
        <v>3.3580000000000054E-2</v>
      </c>
      <c r="CC67" s="5">
        <f>P_A_R[[#This Row],[33+]]-P_A_R[[#This Row],[34+]]</f>
        <v>3.456999999999999E-2</v>
      </c>
      <c r="CD67" s="5">
        <f>P_A_R[[#This Row],[34+]]-P_A_R[[#This Row],[35+]]</f>
        <v>3.5279999999999978E-2</v>
      </c>
      <c r="CE67" s="5">
        <f>P_A_R[[#This Row],[35+]]-P_A_R[[#This Row],[36+]]</f>
        <v>3.573000000000004E-2</v>
      </c>
      <c r="CF67" s="5">
        <f>P_A_R[[#This Row],[36+]]-P_A_R[[#This Row],[37+]]</f>
        <v>3.5889999999999977E-2</v>
      </c>
      <c r="CG67" s="5">
        <f>P_A_R[[#This Row],[37+]]-P_A_R[[#This Row],[38+]]</f>
        <v>3.1810000000000005E-2</v>
      </c>
      <c r="CH67" s="5">
        <f>P_A_R[[#This Row],[38+]]-P_A_R[[#This Row],[39+]]</f>
        <v>3.5409999999999997E-2</v>
      </c>
      <c r="CI67" s="5">
        <f>P_A_R[[#This Row],[39+]]-P_A_R[[#This Row],[40+]]</f>
        <v>3.4739999999999993E-2</v>
      </c>
      <c r="CJ67" s="5">
        <f>P_A_R[[#This Row],[40+]]-P_A_R[[#This Row],[41+]]</f>
        <v>3.3819999999999961E-2</v>
      </c>
      <c r="CK67" s="5">
        <f>P_A_R[[#This Row],[41+]]-P_A_R[[#This Row],[42+]]</f>
        <v>3.2660000000000022E-2</v>
      </c>
      <c r="CL67" s="5">
        <f>P_A_R[[#This Row],[42+]]-P_A_R[[#This Row],[43+]]</f>
        <v>3.127000000000002E-2</v>
      </c>
      <c r="CM67" s="5">
        <f>P_A_R[[#This Row],[43+]]-P_A_R[[#This Row],[44+]]</f>
        <v>2.6489999999999958E-2</v>
      </c>
      <c r="CN67" s="5">
        <f>P_A_R[[#This Row],[44+]]-P_A_R[[#This Row],[45+]]</f>
        <v>2.8200000000000031E-2</v>
      </c>
      <c r="CO67" s="5">
        <f>P_A_R[[#This Row],[45+]]-P_A_R[[#This Row],[46+]]</f>
        <v>2.6379999999999987E-2</v>
      </c>
      <c r="CP67" s="5">
        <f>P_A_R[[#This Row],[46+]]-P_A_R[[#This Row],[47+]]</f>
        <v>2.4480000000000002E-2</v>
      </c>
      <c r="CQ67" s="5">
        <f>P_A_R[[#This Row],[47+]]-P_A_R[[#This Row],[48+]]</f>
        <v>2.2540000000000004E-2</v>
      </c>
      <c r="CR67" s="5">
        <f>P_A_R[[#This Row],[48+]]-P_A_R[[#This Row],[49+]]</f>
        <v>2.0579999999999987E-2</v>
      </c>
      <c r="CS67" s="5">
        <f>P_A_R[[#This Row],[49+]]-P_A_R[[#This Row],[50+]]</f>
        <v>1.6670000000000018E-2</v>
      </c>
      <c r="CT67" s="5">
        <f>P_A_R[[#This Row],[50+]]-P_A_R[[#This Row],[51+]]</f>
        <v>1.6959999999999989E-2</v>
      </c>
      <c r="CU67" s="5">
        <f>P_A_R[[#This Row],[51+]]-P_A_R[[#This Row],[52+]]</f>
        <v>1.5130000000000005E-2</v>
      </c>
      <c r="CV67" s="5">
        <f>P_A_R[[#This Row],[52+]]-P_A_R[[#This Row],[53+]]</f>
        <v>1.3380000000000003E-2</v>
      </c>
      <c r="CW67" s="5">
        <f>P_A_R[[#This Row],[53+]]-P_A_R[[#This Row],[54+]]</f>
        <v>1.1749999999999997E-2</v>
      </c>
      <c r="CX67" s="5">
        <f>P_A_R[[#This Row],[54+]]-P_A_R[[#This Row],[55+]]</f>
        <v>9.1600000000000015E-3</v>
      </c>
      <c r="CY67" s="5">
        <f>P_A_R[[#This Row],[55+]]-P_A_R[[#This Row],[56+]]</f>
        <v>8.989999999999998E-3</v>
      </c>
      <c r="CZ67" s="5">
        <f>P_A_R[[#This Row],[56+]]-P_A_R[[#This Row],[57+]]</f>
        <v>7.7000000000000055E-3</v>
      </c>
      <c r="DA67" s="5">
        <f>P_A_R[[#This Row],[57+]]-P_A_R[[#This Row],[58+]]</f>
        <v>6.5499999999999968E-3</v>
      </c>
      <c r="DB67" s="5">
        <f>P_A_R[[#This Row],[58+]]-P_A_R[[#This Row],[59+]]</f>
        <v>5.5300000000000002E-3</v>
      </c>
    </row>
    <row r="68" spans="1:106" x14ac:dyDescent="0.25">
      <c r="A68" s="10">
        <v>22400790</v>
      </c>
      <c r="B68" t="s">
        <v>80</v>
      </c>
      <c r="C68" t="s">
        <v>143</v>
      </c>
      <c r="D68" s="11">
        <v>0.8125</v>
      </c>
      <c r="E68" s="9" t="str">
        <f>HYPERLINK("https://www.nba.com/stats/player/1630591/boxscores-traditional", "Jalen Suggs")</f>
        <v>Jalen Suggs</v>
      </c>
      <c r="F68">
        <v>28</v>
      </c>
      <c r="G68" s="4">
        <v>8</v>
      </c>
      <c r="H68" s="3">
        <v>0.98777999999999999</v>
      </c>
      <c r="I68" s="3">
        <v>0.98341000000000001</v>
      </c>
      <c r="J68" s="3">
        <v>0.97724999999999995</v>
      </c>
      <c r="K68" s="3">
        <v>0.96994999999999998</v>
      </c>
      <c r="L68" s="3">
        <v>0.95994000000000002</v>
      </c>
      <c r="M68" s="3">
        <v>0.94845000000000002</v>
      </c>
      <c r="N68" s="3">
        <v>0.93318999999999996</v>
      </c>
      <c r="O68" s="3">
        <v>0.91620999999999997</v>
      </c>
      <c r="P68" s="3">
        <v>0.89434999999999998</v>
      </c>
      <c r="Q68" s="3">
        <v>0.87075999999999998</v>
      </c>
      <c r="R68" s="3">
        <v>0.84133999999999998</v>
      </c>
      <c r="S68" s="3">
        <v>0.81057000000000001</v>
      </c>
      <c r="T68" s="3">
        <v>0.77337</v>
      </c>
      <c r="U68" s="3">
        <v>0.73565000000000003</v>
      </c>
      <c r="V68" s="3">
        <v>0.69145999999999996</v>
      </c>
      <c r="W68" s="3">
        <v>0.64802999999999999</v>
      </c>
      <c r="X68" s="3">
        <v>0.59870999999999996</v>
      </c>
      <c r="Y68" s="3">
        <v>0.55171999999999999</v>
      </c>
      <c r="Z68" s="3">
        <v>0.5</v>
      </c>
      <c r="AA68" s="3">
        <v>0.44828000000000001</v>
      </c>
      <c r="AB68" s="3">
        <v>0.40128999999999998</v>
      </c>
      <c r="AC68" s="3">
        <v>0.35197000000000001</v>
      </c>
      <c r="AD68" s="3">
        <v>0.30853999999999998</v>
      </c>
      <c r="AE68" s="3">
        <v>0.26434999999999997</v>
      </c>
      <c r="AF68" s="3">
        <v>0.22663</v>
      </c>
      <c r="AG68" s="3">
        <v>0.18942999999999999</v>
      </c>
      <c r="AH68" s="3">
        <v>0.15866</v>
      </c>
      <c r="AI68" s="3">
        <v>0.12923999999999999</v>
      </c>
      <c r="AJ68" s="3">
        <v>0.10564999999999999</v>
      </c>
      <c r="AK68" s="3">
        <v>8.3790000000000003E-2</v>
      </c>
      <c r="AL68" s="3">
        <v>6.6809999999999994E-2</v>
      </c>
      <c r="AM68" s="3">
        <v>5.1549999999999999E-2</v>
      </c>
      <c r="AN68" s="3">
        <v>4.0059999999999998E-2</v>
      </c>
      <c r="AO68" s="3">
        <v>3.005E-2</v>
      </c>
      <c r="AP68" s="3">
        <v>2.2749999999999999E-2</v>
      </c>
      <c r="AQ68" s="3">
        <v>1.6590000000000001E-2</v>
      </c>
      <c r="AR68" s="3">
        <v>1.222E-2</v>
      </c>
      <c r="AS68" s="3">
        <v>8.6599999999999993E-3</v>
      </c>
      <c r="AT68" s="3">
        <v>6.2100000000000002E-3</v>
      </c>
      <c r="AU68" s="3">
        <v>4.2700000000000004E-3</v>
      </c>
      <c r="AV68" s="3">
        <v>2.98E-3</v>
      </c>
      <c r="AW68" s="3">
        <v>1.99E-3</v>
      </c>
      <c r="AX68" s="3">
        <v>1.3500000000000001E-3</v>
      </c>
      <c r="AY68" s="3">
        <v>8.7000000000000001E-4</v>
      </c>
      <c r="AZ68" s="3">
        <v>5.8E-4</v>
      </c>
      <c r="BA68" s="3">
        <v>3.6000000000000002E-4</v>
      </c>
      <c r="BB68" s="3">
        <v>2.3000000000000001E-4</v>
      </c>
      <c r="BC68" s="3">
        <v>1.3999999999999999E-4</v>
      </c>
      <c r="BD68" s="3">
        <v>9.0000000000000006E-5</v>
      </c>
      <c r="BE68" s="3">
        <v>5.0000000000000002E-5</v>
      </c>
      <c r="BF68" s="5">
        <f>P_A_R[[#This Row],[10+]]-P_A_R[[#This Row],[11+]]</f>
        <v>4.369999999999985E-3</v>
      </c>
      <c r="BG68" s="5">
        <f>P_A_R[[#This Row],[11+]]-P_A_R[[#This Row],[12+]]</f>
        <v>6.1600000000000543E-3</v>
      </c>
      <c r="BH68" s="5">
        <f>P_A_R[[#This Row],[12+]]-P_A_R[[#This Row],[13+]]</f>
        <v>7.2999999999999732E-3</v>
      </c>
      <c r="BI68" s="5">
        <f>P_A_R[[#This Row],[13+]]-P_A_R[[#This Row],[14+]]</f>
        <v>1.0009999999999963E-2</v>
      </c>
      <c r="BJ68" s="5">
        <f>P_A_R[[#This Row],[14+]]-P_A_R[[#This Row],[15+]]</f>
        <v>1.149E-2</v>
      </c>
      <c r="BK68" s="5">
        <f>P_A_R[[#This Row],[15+]]-P_A_R[[#This Row],[16+]]</f>
        <v>1.5260000000000051E-2</v>
      </c>
      <c r="BL68" s="5">
        <f>P_A_R[[#This Row],[16+]]-P_A_R[[#This Row],[17+]]</f>
        <v>1.6979999999999995E-2</v>
      </c>
      <c r="BM68" s="5">
        <f>P_A_R[[#This Row],[17+]]-P_A_R[[#This Row],[18+]]</f>
        <v>2.1859999999999991E-2</v>
      </c>
      <c r="BN68" s="5">
        <f>P_A_R[[#This Row],[18+]]-P_A_R[[#This Row],[19+]]</f>
        <v>2.359E-2</v>
      </c>
      <c r="BO68" s="5">
        <f>P_A_R[[#This Row],[19+]]-P_A_R[[#This Row],[20+]]</f>
        <v>2.9420000000000002E-2</v>
      </c>
      <c r="BP68" s="5">
        <f>P_A_R[[#This Row],[20+]]-P_A_R[[#This Row],[21+]]</f>
        <v>3.0769999999999964E-2</v>
      </c>
      <c r="BQ68" s="5">
        <f>P_A_R[[#This Row],[21+]]-P_A_R[[#This Row],[22+]]</f>
        <v>3.7200000000000011E-2</v>
      </c>
      <c r="BR68" s="5">
        <f>P_A_R[[#This Row],[22+]]-P_A_R[[#This Row],[23+]]</f>
        <v>3.7719999999999976E-2</v>
      </c>
      <c r="BS68" s="5">
        <f>P_A_R[[#This Row],[23+]]-P_A_R[[#This Row],[24+]]</f>
        <v>4.4190000000000063E-2</v>
      </c>
      <c r="BT68" s="5">
        <f>P_A_R[[#This Row],[24+]]-P_A_R[[#This Row],[25+]]</f>
        <v>4.3429999999999969E-2</v>
      </c>
      <c r="BU68" s="5">
        <f>P_A_R[[#This Row],[25+]]-P_A_R[[#This Row],[26+]]</f>
        <v>4.932000000000003E-2</v>
      </c>
      <c r="BV68" s="5">
        <f>P_A_R[[#This Row],[26+]]-P_A_R[[#This Row],[27+]]</f>
        <v>4.6989999999999976E-2</v>
      </c>
      <c r="BW68" s="5">
        <f>P_A_R[[#This Row],[27+]]-P_A_R[[#This Row],[28+]]</f>
        <v>5.1719999999999988E-2</v>
      </c>
      <c r="BX68" s="5">
        <f>P_A_R[[#This Row],[28+]]-P_A_R[[#This Row],[29+]]</f>
        <v>5.1719999999999988E-2</v>
      </c>
      <c r="BY68" s="5">
        <f>P_A_R[[#This Row],[29+]]-P_A_R[[#This Row],[30+]]</f>
        <v>4.6990000000000032E-2</v>
      </c>
      <c r="BZ68" s="5">
        <f>P_A_R[[#This Row],[30+]]-P_A_R[[#This Row],[31+]]</f>
        <v>4.9319999999999975E-2</v>
      </c>
      <c r="CA68" s="5">
        <f>P_A_R[[#This Row],[31+]]-P_A_R[[#This Row],[32+]]</f>
        <v>4.3430000000000024E-2</v>
      </c>
      <c r="CB68" s="5">
        <f>P_A_R[[#This Row],[32+]]-P_A_R[[#This Row],[33+]]</f>
        <v>4.4190000000000007E-2</v>
      </c>
      <c r="CC68" s="5">
        <f>P_A_R[[#This Row],[33+]]-P_A_R[[#This Row],[34+]]</f>
        <v>3.7719999999999976E-2</v>
      </c>
      <c r="CD68" s="5">
        <f>P_A_R[[#This Row],[34+]]-P_A_R[[#This Row],[35+]]</f>
        <v>3.7200000000000011E-2</v>
      </c>
      <c r="CE68" s="5">
        <f>P_A_R[[#This Row],[35+]]-P_A_R[[#This Row],[36+]]</f>
        <v>3.0769999999999992E-2</v>
      </c>
      <c r="CF68" s="5">
        <f>P_A_R[[#This Row],[36+]]-P_A_R[[#This Row],[37+]]</f>
        <v>2.9420000000000002E-2</v>
      </c>
      <c r="CG68" s="5">
        <f>P_A_R[[#This Row],[37+]]-P_A_R[[#This Row],[38+]]</f>
        <v>2.359E-2</v>
      </c>
      <c r="CH68" s="5">
        <f>P_A_R[[#This Row],[38+]]-P_A_R[[#This Row],[39+]]</f>
        <v>2.1859999999999991E-2</v>
      </c>
      <c r="CI68" s="5">
        <f>P_A_R[[#This Row],[39+]]-P_A_R[[#This Row],[40+]]</f>
        <v>1.6980000000000009E-2</v>
      </c>
      <c r="CJ68" s="5">
        <f>P_A_R[[#This Row],[40+]]-P_A_R[[#This Row],[41+]]</f>
        <v>1.5259999999999996E-2</v>
      </c>
      <c r="CK68" s="5">
        <f>P_A_R[[#This Row],[41+]]-P_A_R[[#This Row],[42+]]</f>
        <v>1.149E-2</v>
      </c>
      <c r="CL68" s="5">
        <f>P_A_R[[#This Row],[42+]]-P_A_R[[#This Row],[43+]]</f>
        <v>1.0009999999999998E-2</v>
      </c>
      <c r="CM68" s="5">
        <f>P_A_R[[#This Row],[43+]]-P_A_R[[#This Row],[44+]]</f>
        <v>7.3000000000000009E-3</v>
      </c>
      <c r="CN68" s="5">
        <f>P_A_R[[#This Row],[44+]]-P_A_R[[#This Row],[45+]]</f>
        <v>6.1599999999999988E-3</v>
      </c>
      <c r="CO68" s="5">
        <f>P_A_R[[#This Row],[45+]]-P_A_R[[#This Row],[46+]]</f>
        <v>4.3700000000000006E-3</v>
      </c>
      <c r="CP68" s="5">
        <f>P_A_R[[#This Row],[46+]]-P_A_R[[#This Row],[47+]]</f>
        <v>3.5600000000000007E-3</v>
      </c>
      <c r="CQ68" s="5">
        <f>P_A_R[[#This Row],[47+]]-P_A_R[[#This Row],[48+]]</f>
        <v>2.4499999999999991E-3</v>
      </c>
      <c r="CR68" s="5">
        <f>P_A_R[[#This Row],[48+]]-P_A_R[[#This Row],[49+]]</f>
        <v>1.9399999999999999E-3</v>
      </c>
      <c r="CS68" s="5">
        <f>P_A_R[[#This Row],[49+]]-P_A_R[[#This Row],[50+]]</f>
        <v>1.2900000000000003E-3</v>
      </c>
      <c r="CT68" s="5">
        <f>P_A_R[[#This Row],[50+]]-P_A_R[[#This Row],[51+]]</f>
        <v>9.8999999999999999E-4</v>
      </c>
      <c r="CU68" s="5">
        <f>P_A_R[[#This Row],[51+]]-P_A_R[[#This Row],[52+]]</f>
        <v>6.3999999999999994E-4</v>
      </c>
      <c r="CV68" s="5">
        <f>P_A_R[[#This Row],[52+]]-P_A_R[[#This Row],[53+]]</f>
        <v>4.8000000000000007E-4</v>
      </c>
      <c r="CW68" s="5">
        <f>P_A_R[[#This Row],[53+]]-P_A_R[[#This Row],[54+]]</f>
        <v>2.9E-4</v>
      </c>
      <c r="CX68" s="5">
        <f>P_A_R[[#This Row],[54+]]-P_A_R[[#This Row],[55+]]</f>
        <v>2.1999999999999998E-4</v>
      </c>
      <c r="CY68" s="5">
        <f>P_A_R[[#This Row],[55+]]-P_A_R[[#This Row],[56+]]</f>
        <v>1.3000000000000002E-4</v>
      </c>
      <c r="CZ68" s="5">
        <f>P_A_R[[#This Row],[56+]]-P_A_R[[#This Row],[57+]]</f>
        <v>9.0000000000000019E-5</v>
      </c>
      <c r="DA68" s="5">
        <f>P_A_R[[#This Row],[57+]]-P_A_R[[#This Row],[58+]]</f>
        <v>4.9999999999999982E-5</v>
      </c>
      <c r="DB68" s="5">
        <f>P_A_R[[#This Row],[58+]]-P_A_R[[#This Row],[59+]]</f>
        <v>4.0000000000000003E-5</v>
      </c>
    </row>
    <row r="69" spans="1:106" x14ac:dyDescent="0.25">
      <c r="A69" s="10">
        <v>22400790</v>
      </c>
      <c r="B69" t="s">
        <v>80</v>
      </c>
      <c r="C69" t="s">
        <v>143</v>
      </c>
      <c r="D69" s="11">
        <v>0.8125</v>
      </c>
      <c r="E69" s="9" t="str">
        <f>HYPERLINK("https://www.nba.com/stats/player/1641710/boxscores-traditional", "Anthony Black")</f>
        <v>Anthony Black</v>
      </c>
      <c r="F69">
        <v>19.2</v>
      </c>
      <c r="G69" s="4">
        <v>4.1180000000000003</v>
      </c>
      <c r="H69" s="3">
        <v>0.98712999999999995</v>
      </c>
      <c r="I69" s="3">
        <v>0.97670000000000001</v>
      </c>
      <c r="J69" s="3">
        <v>0.95994000000000002</v>
      </c>
      <c r="K69" s="3">
        <v>0.93447999999999998</v>
      </c>
      <c r="L69" s="3">
        <v>0.89617000000000002</v>
      </c>
      <c r="M69" s="3">
        <v>0.84614</v>
      </c>
      <c r="N69" s="3">
        <v>0.7823</v>
      </c>
      <c r="O69" s="3">
        <v>0.70194000000000001</v>
      </c>
      <c r="P69" s="3">
        <v>0.61409000000000002</v>
      </c>
      <c r="Q69" s="3">
        <v>0.51993999999999996</v>
      </c>
      <c r="R69" s="3">
        <v>0.42465000000000003</v>
      </c>
      <c r="S69" s="3">
        <v>0.32996999999999999</v>
      </c>
      <c r="T69" s="3">
        <v>0.24825</v>
      </c>
      <c r="U69" s="3">
        <v>0.17879</v>
      </c>
      <c r="V69" s="3">
        <v>0.121</v>
      </c>
      <c r="W69" s="3">
        <v>7.9269999999999993E-2</v>
      </c>
      <c r="X69" s="3">
        <v>4.947E-2</v>
      </c>
      <c r="Y69" s="3">
        <v>2.938E-2</v>
      </c>
      <c r="Z69" s="3">
        <v>1.618E-2</v>
      </c>
      <c r="AA69" s="3">
        <v>8.6599999999999993E-3</v>
      </c>
      <c r="AB69" s="3">
        <v>4.4000000000000003E-3</v>
      </c>
      <c r="AC69" s="3">
        <v>2.0500000000000002E-3</v>
      </c>
      <c r="AD69" s="3">
        <v>9.3999999999999997E-4</v>
      </c>
      <c r="AE69" s="3">
        <v>4.0000000000000002E-4</v>
      </c>
      <c r="AF69" s="3">
        <v>1.7000000000000001E-4</v>
      </c>
      <c r="AG69" s="3">
        <v>6.0000000000000002E-5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5">
        <f>P_A_R[[#This Row],[10+]]-P_A_R[[#This Row],[11+]]</f>
        <v>1.0429999999999939E-2</v>
      </c>
      <c r="BG69" s="5">
        <f>P_A_R[[#This Row],[11+]]-P_A_R[[#This Row],[12+]]</f>
        <v>1.6759999999999997E-2</v>
      </c>
      <c r="BH69" s="5">
        <f>P_A_R[[#This Row],[12+]]-P_A_R[[#This Row],[13+]]</f>
        <v>2.5460000000000038E-2</v>
      </c>
      <c r="BI69" s="5">
        <f>P_A_R[[#This Row],[13+]]-P_A_R[[#This Row],[14+]]</f>
        <v>3.8309999999999955E-2</v>
      </c>
      <c r="BJ69" s="5">
        <f>P_A_R[[#This Row],[14+]]-P_A_R[[#This Row],[15+]]</f>
        <v>5.0030000000000019E-2</v>
      </c>
      <c r="BK69" s="5">
        <f>P_A_R[[#This Row],[15+]]-P_A_R[[#This Row],[16+]]</f>
        <v>6.3840000000000008E-2</v>
      </c>
      <c r="BL69" s="5">
        <f>P_A_R[[#This Row],[16+]]-P_A_R[[#This Row],[17+]]</f>
        <v>8.0359999999999987E-2</v>
      </c>
      <c r="BM69" s="5">
        <f>P_A_R[[#This Row],[17+]]-P_A_R[[#This Row],[18+]]</f>
        <v>8.7849999999999984E-2</v>
      </c>
      <c r="BN69" s="5">
        <f>P_A_R[[#This Row],[18+]]-P_A_R[[#This Row],[19+]]</f>
        <v>9.4150000000000067E-2</v>
      </c>
      <c r="BO69" s="5">
        <f>P_A_R[[#This Row],[19+]]-P_A_R[[#This Row],[20+]]</f>
        <v>9.528999999999993E-2</v>
      </c>
      <c r="BP69" s="5">
        <f>P_A_R[[#This Row],[20+]]-P_A_R[[#This Row],[21+]]</f>
        <v>9.4680000000000042E-2</v>
      </c>
      <c r="BQ69" s="5">
        <f>P_A_R[[#This Row],[21+]]-P_A_R[[#This Row],[22+]]</f>
        <v>8.1719999999999987E-2</v>
      </c>
      <c r="BR69" s="5">
        <f>P_A_R[[#This Row],[22+]]-P_A_R[[#This Row],[23+]]</f>
        <v>6.9459999999999994E-2</v>
      </c>
      <c r="BS69" s="5">
        <f>P_A_R[[#This Row],[23+]]-P_A_R[[#This Row],[24+]]</f>
        <v>5.7790000000000008E-2</v>
      </c>
      <c r="BT69" s="5">
        <f>P_A_R[[#This Row],[24+]]-P_A_R[[#This Row],[25+]]</f>
        <v>4.1730000000000003E-2</v>
      </c>
      <c r="BU69" s="5">
        <f>P_A_R[[#This Row],[25+]]-P_A_R[[#This Row],[26+]]</f>
        <v>2.9799999999999993E-2</v>
      </c>
      <c r="BV69" s="5">
        <f>P_A_R[[#This Row],[26+]]-P_A_R[[#This Row],[27+]]</f>
        <v>2.009E-2</v>
      </c>
      <c r="BW69" s="5">
        <f>P_A_R[[#This Row],[27+]]-P_A_R[[#This Row],[28+]]</f>
        <v>1.32E-2</v>
      </c>
      <c r="BX69" s="5">
        <f>P_A_R[[#This Row],[28+]]-P_A_R[[#This Row],[29+]]</f>
        <v>7.5200000000000006E-3</v>
      </c>
      <c r="BY69" s="5">
        <f>P_A_R[[#This Row],[29+]]-P_A_R[[#This Row],[30+]]</f>
        <v>4.259999999999999E-3</v>
      </c>
      <c r="BZ69" s="5">
        <f>P_A_R[[#This Row],[30+]]-P_A_R[[#This Row],[31+]]</f>
        <v>2.3500000000000001E-3</v>
      </c>
      <c r="CA69" s="5">
        <f>P_A_R[[#This Row],[31+]]-P_A_R[[#This Row],[32+]]</f>
        <v>1.1100000000000003E-3</v>
      </c>
      <c r="CB69" s="5">
        <f>P_A_R[[#This Row],[32+]]-P_A_R[[#This Row],[33+]]</f>
        <v>5.399999999999999E-4</v>
      </c>
      <c r="CC69" s="5">
        <f>P_A_R[[#This Row],[33+]]-P_A_R[[#This Row],[34+]]</f>
        <v>2.3000000000000001E-4</v>
      </c>
      <c r="CD69" s="5">
        <f>P_A_R[[#This Row],[34+]]-P_A_R[[#This Row],[35+]]</f>
        <v>1.1000000000000002E-4</v>
      </c>
      <c r="CE69" s="5">
        <f>P_A_R[[#This Row],[35+]]-P_A_R[[#This Row],[36+]]</f>
        <v>6.0000000000000002E-5</v>
      </c>
      <c r="CF69" s="5">
        <f>P_A_R[[#This Row],[36+]]-P_A_R[[#This Row],[37+]]</f>
        <v>0</v>
      </c>
      <c r="CG69" s="5">
        <f>P_A_R[[#This Row],[37+]]-P_A_R[[#This Row],[38+]]</f>
        <v>0</v>
      </c>
      <c r="CH69" s="5">
        <f>P_A_R[[#This Row],[38+]]-P_A_R[[#This Row],[39+]]</f>
        <v>0</v>
      </c>
      <c r="CI69" s="5">
        <f>P_A_R[[#This Row],[39+]]-P_A_R[[#This Row],[40+]]</f>
        <v>0</v>
      </c>
      <c r="CJ69" s="5">
        <f>P_A_R[[#This Row],[40+]]-P_A_R[[#This Row],[41+]]</f>
        <v>0</v>
      </c>
      <c r="CK69" s="5">
        <f>P_A_R[[#This Row],[41+]]-P_A_R[[#This Row],[42+]]</f>
        <v>0</v>
      </c>
      <c r="CL69" s="5">
        <f>P_A_R[[#This Row],[42+]]-P_A_R[[#This Row],[43+]]</f>
        <v>0</v>
      </c>
      <c r="CM69" s="5">
        <f>P_A_R[[#This Row],[43+]]-P_A_R[[#This Row],[44+]]</f>
        <v>0</v>
      </c>
      <c r="CN69" s="5">
        <f>P_A_R[[#This Row],[44+]]-P_A_R[[#This Row],[45+]]</f>
        <v>0</v>
      </c>
      <c r="CO69" s="5">
        <f>P_A_R[[#This Row],[45+]]-P_A_R[[#This Row],[46+]]</f>
        <v>0</v>
      </c>
      <c r="CP69" s="5">
        <f>P_A_R[[#This Row],[46+]]-P_A_R[[#This Row],[47+]]</f>
        <v>0</v>
      </c>
      <c r="CQ69" s="5">
        <f>P_A_R[[#This Row],[47+]]-P_A_R[[#This Row],[48+]]</f>
        <v>0</v>
      </c>
      <c r="CR69" s="5">
        <f>P_A_R[[#This Row],[48+]]-P_A_R[[#This Row],[49+]]</f>
        <v>0</v>
      </c>
      <c r="CS69" s="5">
        <f>P_A_R[[#This Row],[49+]]-P_A_R[[#This Row],[50+]]</f>
        <v>0</v>
      </c>
      <c r="CT69" s="5">
        <f>P_A_R[[#This Row],[50+]]-P_A_R[[#This Row],[51+]]</f>
        <v>0</v>
      </c>
      <c r="CU69" s="5">
        <f>P_A_R[[#This Row],[51+]]-P_A_R[[#This Row],[52+]]</f>
        <v>0</v>
      </c>
      <c r="CV69" s="5">
        <f>P_A_R[[#This Row],[52+]]-P_A_R[[#This Row],[53+]]</f>
        <v>0</v>
      </c>
      <c r="CW69" s="5">
        <f>P_A_R[[#This Row],[53+]]-P_A_R[[#This Row],[54+]]</f>
        <v>0</v>
      </c>
      <c r="CX69" s="5">
        <f>P_A_R[[#This Row],[54+]]-P_A_R[[#This Row],[55+]]</f>
        <v>0</v>
      </c>
      <c r="CY69" s="5">
        <f>P_A_R[[#This Row],[55+]]-P_A_R[[#This Row],[56+]]</f>
        <v>0</v>
      </c>
      <c r="CZ69" s="5">
        <f>P_A_R[[#This Row],[56+]]-P_A_R[[#This Row],[57+]]</f>
        <v>0</v>
      </c>
      <c r="DA69" s="5">
        <f>P_A_R[[#This Row],[57+]]-P_A_R[[#This Row],[58+]]</f>
        <v>0</v>
      </c>
      <c r="DB69" s="5">
        <f>P_A_R[[#This Row],[58+]]-P_A_R[[#This Row],[59+]]</f>
        <v>0</v>
      </c>
    </row>
    <row r="70" spans="1:106" x14ac:dyDescent="0.25">
      <c r="A70" s="10">
        <v>22400790</v>
      </c>
      <c r="B70" t="s">
        <v>80</v>
      </c>
      <c r="C70" t="s">
        <v>143</v>
      </c>
      <c r="D70" s="11">
        <v>0.8125</v>
      </c>
      <c r="E70" s="9" t="str">
        <f>HYPERLINK("https://www.nba.com/stats/player/1628976/boxscores-traditional", "Wendell Carter Jr.")</f>
        <v>Wendell Carter Jr.</v>
      </c>
      <c r="F70">
        <v>18.600000000000001</v>
      </c>
      <c r="G70" s="4">
        <v>5.9530000000000003</v>
      </c>
      <c r="H70" s="3">
        <v>0.92506999999999995</v>
      </c>
      <c r="I70" s="3">
        <v>0.89973000000000003</v>
      </c>
      <c r="J70" s="3">
        <v>0.86650000000000005</v>
      </c>
      <c r="K70" s="3">
        <v>0.82638999999999996</v>
      </c>
      <c r="L70" s="3">
        <v>0.77934999999999999</v>
      </c>
      <c r="M70" s="3">
        <v>0.72575000000000001</v>
      </c>
      <c r="N70" s="3">
        <v>0.67003000000000001</v>
      </c>
      <c r="O70" s="3">
        <v>0.60641999999999996</v>
      </c>
      <c r="P70" s="3">
        <v>0.53983000000000003</v>
      </c>
      <c r="Q70" s="3">
        <v>0.47210000000000002</v>
      </c>
      <c r="R70" s="3">
        <v>0.40516999999999997</v>
      </c>
      <c r="S70" s="3">
        <v>0.34458</v>
      </c>
      <c r="T70" s="3">
        <v>0.28433999999999998</v>
      </c>
      <c r="U70" s="3">
        <v>0.22964999999999999</v>
      </c>
      <c r="V70" s="3">
        <v>0.18140999999999999</v>
      </c>
      <c r="W70" s="3">
        <v>0.14007</v>
      </c>
      <c r="X70" s="3">
        <v>0.10749</v>
      </c>
      <c r="Y70" s="3">
        <v>7.9269999999999993E-2</v>
      </c>
      <c r="Z70" s="3">
        <v>5.7049999999999997E-2</v>
      </c>
      <c r="AA70" s="3">
        <v>4.0059999999999998E-2</v>
      </c>
      <c r="AB70" s="3">
        <v>2.743E-2</v>
      </c>
      <c r="AC70" s="3">
        <v>1.8759999999999999E-2</v>
      </c>
      <c r="AD70" s="3">
        <v>1.222E-2</v>
      </c>
      <c r="AE70" s="3">
        <v>7.7600000000000004E-3</v>
      </c>
      <c r="AF70" s="3">
        <v>4.7999999999999996E-3</v>
      </c>
      <c r="AG70" s="3">
        <v>2.98E-3</v>
      </c>
      <c r="AH70" s="3">
        <v>1.75E-3</v>
      </c>
      <c r="AI70" s="3">
        <v>1E-3</v>
      </c>
      <c r="AJ70" s="3">
        <v>5.5999999999999995E-4</v>
      </c>
      <c r="AK70" s="3">
        <v>2.9999999999999997E-4</v>
      </c>
      <c r="AL70" s="3">
        <v>1.7000000000000001E-4</v>
      </c>
      <c r="AM70" s="3">
        <v>8.0000000000000007E-5</v>
      </c>
      <c r="AN70" s="3">
        <v>4.0000000000000003E-5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5">
        <f>P_A_R[[#This Row],[10+]]-P_A_R[[#This Row],[11+]]</f>
        <v>2.5339999999999918E-2</v>
      </c>
      <c r="BG70" s="5">
        <f>P_A_R[[#This Row],[11+]]-P_A_R[[#This Row],[12+]]</f>
        <v>3.3229999999999982E-2</v>
      </c>
      <c r="BH70" s="5">
        <f>P_A_R[[#This Row],[12+]]-P_A_R[[#This Row],[13+]]</f>
        <v>4.011000000000009E-2</v>
      </c>
      <c r="BI70" s="5">
        <f>P_A_R[[#This Row],[13+]]-P_A_R[[#This Row],[14+]]</f>
        <v>4.7039999999999971E-2</v>
      </c>
      <c r="BJ70" s="5">
        <f>P_A_R[[#This Row],[14+]]-P_A_R[[#This Row],[15+]]</f>
        <v>5.3599999999999981E-2</v>
      </c>
      <c r="BK70" s="5">
        <f>P_A_R[[#This Row],[15+]]-P_A_R[[#This Row],[16+]]</f>
        <v>5.5719999999999992E-2</v>
      </c>
      <c r="BL70" s="5">
        <f>P_A_R[[#This Row],[16+]]-P_A_R[[#This Row],[17+]]</f>
        <v>6.3610000000000055E-2</v>
      </c>
      <c r="BM70" s="5">
        <f>P_A_R[[#This Row],[17+]]-P_A_R[[#This Row],[18+]]</f>
        <v>6.6589999999999927E-2</v>
      </c>
      <c r="BN70" s="5">
        <f>P_A_R[[#This Row],[18+]]-P_A_R[[#This Row],[19+]]</f>
        <v>6.7730000000000012E-2</v>
      </c>
      <c r="BO70" s="5">
        <f>P_A_R[[#This Row],[19+]]-P_A_R[[#This Row],[20+]]</f>
        <v>6.6930000000000045E-2</v>
      </c>
      <c r="BP70" s="5">
        <f>P_A_R[[#This Row],[20+]]-P_A_R[[#This Row],[21+]]</f>
        <v>6.0589999999999977E-2</v>
      </c>
      <c r="BQ70" s="5">
        <f>P_A_R[[#This Row],[21+]]-P_A_R[[#This Row],[22+]]</f>
        <v>6.0240000000000016E-2</v>
      </c>
      <c r="BR70" s="5">
        <f>P_A_R[[#This Row],[22+]]-P_A_R[[#This Row],[23+]]</f>
        <v>5.4689999999999989E-2</v>
      </c>
      <c r="BS70" s="5">
        <f>P_A_R[[#This Row],[23+]]-P_A_R[[#This Row],[24+]]</f>
        <v>4.8240000000000005E-2</v>
      </c>
      <c r="BT70" s="5">
        <f>P_A_R[[#This Row],[24+]]-P_A_R[[#This Row],[25+]]</f>
        <v>4.1339999999999988E-2</v>
      </c>
      <c r="BU70" s="5">
        <f>P_A_R[[#This Row],[25+]]-P_A_R[[#This Row],[26+]]</f>
        <v>3.2579999999999998E-2</v>
      </c>
      <c r="BV70" s="5">
        <f>P_A_R[[#This Row],[26+]]-P_A_R[[#This Row],[27+]]</f>
        <v>2.8220000000000009E-2</v>
      </c>
      <c r="BW70" s="5">
        <f>P_A_R[[#This Row],[27+]]-P_A_R[[#This Row],[28+]]</f>
        <v>2.2219999999999997E-2</v>
      </c>
      <c r="BX70" s="5">
        <f>P_A_R[[#This Row],[28+]]-P_A_R[[#This Row],[29+]]</f>
        <v>1.6989999999999998E-2</v>
      </c>
      <c r="BY70" s="5">
        <f>P_A_R[[#This Row],[29+]]-P_A_R[[#This Row],[30+]]</f>
        <v>1.2629999999999999E-2</v>
      </c>
      <c r="BZ70" s="5">
        <f>P_A_R[[#This Row],[30+]]-P_A_R[[#This Row],[31+]]</f>
        <v>8.6700000000000006E-3</v>
      </c>
      <c r="CA70" s="5">
        <f>P_A_R[[#This Row],[31+]]-P_A_R[[#This Row],[32+]]</f>
        <v>6.5399999999999989E-3</v>
      </c>
      <c r="CB70" s="5">
        <f>P_A_R[[#This Row],[32+]]-P_A_R[[#This Row],[33+]]</f>
        <v>4.4599999999999996E-3</v>
      </c>
      <c r="CC70" s="5">
        <f>P_A_R[[#This Row],[33+]]-P_A_R[[#This Row],[34+]]</f>
        <v>2.9600000000000008E-3</v>
      </c>
      <c r="CD70" s="5">
        <f>P_A_R[[#This Row],[34+]]-P_A_R[[#This Row],[35+]]</f>
        <v>1.8199999999999996E-3</v>
      </c>
      <c r="CE70" s="5">
        <f>P_A_R[[#This Row],[35+]]-P_A_R[[#This Row],[36+]]</f>
        <v>1.23E-3</v>
      </c>
      <c r="CF70" s="5">
        <f>P_A_R[[#This Row],[36+]]-P_A_R[[#This Row],[37+]]</f>
        <v>7.5000000000000002E-4</v>
      </c>
      <c r="CG70" s="5">
        <f>P_A_R[[#This Row],[37+]]-P_A_R[[#This Row],[38+]]</f>
        <v>4.4000000000000007E-4</v>
      </c>
      <c r="CH70" s="5">
        <f>P_A_R[[#This Row],[38+]]-P_A_R[[#This Row],[39+]]</f>
        <v>2.5999999999999998E-4</v>
      </c>
      <c r="CI70" s="5">
        <f>P_A_R[[#This Row],[39+]]-P_A_R[[#This Row],[40+]]</f>
        <v>1.2999999999999996E-4</v>
      </c>
      <c r="CJ70" s="5">
        <f>P_A_R[[#This Row],[40+]]-P_A_R[[#This Row],[41+]]</f>
        <v>9.0000000000000006E-5</v>
      </c>
      <c r="CK70" s="5">
        <f>P_A_R[[#This Row],[41+]]-P_A_R[[#This Row],[42+]]</f>
        <v>4.0000000000000003E-5</v>
      </c>
      <c r="CL70" s="5">
        <f>P_A_R[[#This Row],[42+]]-P_A_R[[#This Row],[43+]]</f>
        <v>4.0000000000000003E-5</v>
      </c>
      <c r="CM70" s="5">
        <f>P_A_R[[#This Row],[43+]]-P_A_R[[#This Row],[44+]]</f>
        <v>0</v>
      </c>
      <c r="CN70" s="5">
        <f>P_A_R[[#This Row],[44+]]-P_A_R[[#This Row],[45+]]</f>
        <v>0</v>
      </c>
      <c r="CO70" s="5">
        <f>P_A_R[[#This Row],[45+]]-P_A_R[[#This Row],[46+]]</f>
        <v>0</v>
      </c>
      <c r="CP70" s="5">
        <f>P_A_R[[#This Row],[46+]]-P_A_R[[#This Row],[47+]]</f>
        <v>0</v>
      </c>
      <c r="CQ70" s="5">
        <f>P_A_R[[#This Row],[47+]]-P_A_R[[#This Row],[48+]]</f>
        <v>0</v>
      </c>
      <c r="CR70" s="5">
        <f>P_A_R[[#This Row],[48+]]-P_A_R[[#This Row],[49+]]</f>
        <v>0</v>
      </c>
      <c r="CS70" s="5">
        <f>P_A_R[[#This Row],[49+]]-P_A_R[[#This Row],[50+]]</f>
        <v>0</v>
      </c>
      <c r="CT70" s="5">
        <f>P_A_R[[#This Row],[50+]]-P_A_R[[#This Row],[51+]]</f>
        <v>0</v>
      </c>
      <c r="CU70" s="5">
        <f>P_A_R[[#This Row],[51+]]-P_A_R[[#This Row],[52+]]</f>
        <v>0</v>
      </c>
      <c r="CV70" s="5">
        <f>P_A_R[[#This Row],[52+]]-P_A_R[[#This Row],[53+]]</f>
        <v>0</v>
      </c>
      <c r="CW70" s="5">
        <f>P_A_R[[#This Row],[53+]]-P_A_R[[#This Row],[54+]]</f>
        <v>0</v>
      </c>
      <c r="CX70" s="5">
        <f>P_A_R[[#This Row],[54+]]-P_A_R[[#This Row],[55+]]</f>
        <v>0</v>
      </c>
      <c r="CY70" s="5">
        <f>P_A_R[[#This Row],[55+]]-P_A_R[[#This Row],[56+]]</f>
        <v>0</v>
      </c>
      <c r="CZ70" s="5">
        <f>P_A_R[[#This Row],[56+]]-P_A_R[[#This Row],[57+]]</f>
        <v>0</v>
      </c>
      <c r="DA70" s="5">
        <f>P_A_R[[#This Row],[57+]]-P_A_R[[#This Row],[58+]]</f>
        <v>0</v>
      </c>
      <c r="DB70" s="5">
        <f>P_A_R[[#This Row],[58+]]-P_A_R[[#This Row],[59+]]</f>
        <v>0</v>
      </c>
    </row>
    <row r="71" spans="1:106" x14ac:dyDescent="0.25">
      <c r="A71" s="10">
        <v>22400790</v>
      </c>
      <c r="B71" t="s">
        <v>80</v>
      </c>
      <c r="C71" t="s">
        <v>143</v>
      </c>
      <c r="D71" s="11">
        <v>0.8125</v>
      </c>
      <c r="E71" s="9" t="str">
        <f>HYPERLINK("https://www.nba.com/stats/player/1630175/boxscores-traditional", "Cole Anthony")</f>
        <v>Cole Anthony</v>
      </c>
      <c r="F71">
        <v>15.2</v>
      </c>
      <c r="G71" s="4">
        <v>3.8679999999999999</v>
      </c>
      <c r="H71" s="3">
        <v>0.90988000000000002</v>
      </c>
      <c r="I71" s="3">
        <v>0.86214000000000002</v>
      </c>
      <c r="J71" s="3">
        <v>0.79673000000000005</v>
      </c>
      <c r="K71" s="3">
        <v>0.71565999999999996</v>
      </c>
      <c r="L71" s="3">
        <v>0.62172000000000005</v>
      </c>
      <c r="M71" s="3">
        <v>0.51993999999999996</v>
      </c>
      <c r="N71" s="3">
        <v>0.41682999999999998</v>
      </c>
      <c r="O71" s="3">
        <v>0.31918000000000002</v>
      </c>
      <c r="P71" s="3">
        <v>0.23576</v>
      </c>
      <c r="Q71" s="3">
        <v>0.16353999999999999</v>
      </c>
      <c r="R71" s="3">
        <v>0.10749</v>
      </c>
      <c r="S71" s="3">
        <v>6.6809999999999994E-2</v>
      </c>
      <c r="T71" s="3">
        <v>3.9199999999999999E-2</v>
      </c>
      <c r="U71" s="3">
        <v>2.1690000000000001E-2</v>
      </c>
      <c r="V71" s="3">
        <v>1.1299999999999999E-2</v>
      </c>
      <c r="W71" s="3">
        <v>5.7000000000000002E-3</v>
      </c>
      <c r="X71" s="3">
        <v>2.64E-3</v>
      </c>
      <c r="Y71" s="3">
        <v>1.14E-3</v>
      </c>
      <c r="Z71" s="3">
        <v>4.6999999999999999E-4</v>
      </c>
      <c r="AA71" s="3">
        <v>1.8000000000000001E-4</v>
      </c>
      <c r="AB71" s="3">
        <v>6.0000000000000002E-5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4.7740000000000005E-2</v>
      </c>
      <c r="BG71" s="5">
        <f>P_A_R[[#This Row],[11+]]-P_A_R[[#This Row],[12+]]</f>
        <v>6.5409999999999968E-2</v>
      </c>
      <c r="BH71" s="5">
        <f>P_A_R[[#This Row],[12+]]-P_A_R[[#This Row],[13+]]</f>
        <v>8.1070000000000086E-2</v>
      </c>
      <c r="BI71" s="5">
        <f>P_A_R[[#This Row],[13+]]-P_A_R[[#This Row],[14+]]</f>
        <v>9.3939999999999912E-2</v>
      </c>
      <c r="BJ71" s="5">
        <f>P_A_R[[#This Row],[14+]]-P_A_R[[#This Row],[15+]]</f>
        <v>0.10178000000000009</v>
      </c>
      <c r="BK71" s="5">
        <f>P_A_R[[#This Row],[15+]]-P_A_R[[#This Row],[16+]]</f>
        <v>0.10310999999999998</v>
      </c>
      <c r="BL71" s="5">
        <f>P_A_R[[#This Row],[16+]]-P_A_R[[#This Row],[17+]]</f>
        <v>9.7649999999999959E-2</v>
      </c>
      <c r="BM71" s="5">
        <f>P_A_R[[#This Row],[17+]]-P_A_R[[#This Row],[18+]]</f>
        <v>8.3420000000000022E-2</v>
      </c>
      <c r="BN71" s="5">
        <f>P_A_R[[#This Row],[18+]]-P_A_R[[#This Row],[19+]]</f>
        <v>7.2220000000000006E-2</v>
      </c>
      <c r="BO71" s="5">
        <f>P_A_R[[#This Row],[19+]]-P_A_R[[#This Row],[20+]]</f>
        <v>5.6049999999999989E-2</v>
      </c>
      <c r="BP71" s="5">
        <f>P_A_R[[#This Row],[20+]]-P_A_R[[#This Row],[21+]]</f>
        <v>4.0680000000000008E-2</v>
      </c>
      <c r="BQ71" s="5">
        <f>P_A_R[[#This Row],[21+]]-P_A_R[[#This Row],[22+]]</f>
        <v>2.7609999999999996E-2</v>
      </c>
      <c r="BR71" s="5">
        <f>P_A_R[[#This Row],[22+]]-P_A_R[[#This Row],[23+]]</f>
        <v>1.7509999999999998E-2</v>
      </c>
      <c r="BS71" s="5">
        <f>P_A_R[[#This Row],[23+]]-P_A_R[[#This Row],[24+]]</f>
        <v>1.0390000000000002E-2</v>
      </c>
      <c r="BT71" s="5">
        <f>P_A_R[[#This Row],[24+]]-P_A_R[[#This Row],[25+]]</f>
        <v>5.5999999999999991E-3</v>
      </c>
      <c r="BU71" s="5">
        <f>P_A_R[[#This Row],[25+]]-P_A_R[[#This Row],[26+]]</f>
        <v>3.0600000000000002E-3</v>
      </c>
      <c r="BV71" s="5">
        <f>P_A_R[[#This Row],[26+]]-P_A_R[[#This Row],[27+]]</f>
        <v>1.5E-3</v>
      </c>
      <c r="BW71" s="5">
        <f>P_A_R[[#This Row],[27+]]-P_A_R[[#This Row],[28+]]</f>
        <v>6.7000000000000002E-4</v>
      </c>
      <c r="BX71" s="5">
        <f>P_A_R[[#This Row],[28+]]-P_A_R[[#This Row],[29+]]</f>
        <v>2.9E-4</v>
      </c>
      <c r="BY71" s="5">
        <f>P_A_R[[#This Row],[29+]]-P_A_R[[#This Row],[30+]]</f>
        <v>1.2000000000000002E-4</v>
      </c>
      <c r="BZ71" s="5">
        <f>P_A_R[[#This Row],[30+]]-P_A_R[[#This Row],[31+]]</f>
        <v>6.0000000000000002E-5</v>
      </c>
      <c r="CA71" s="5">
        <f>P_A_R[[#This Row],[31+]]-P_A_R[[#This Row],[32+]]</f>
        <v>0</v>
      </c>
      <c r="CB71" s="5">
        <f>P_A_R[[#This Row],[32+]]-P_A_R[[#This Row],[33+]]</f>
        <v>0</v>
      </c>
      <c r="CC71" s="5">
        <f>P_A_R[[#This Row],[33+]]-P_A_R[[#This Row],[34+]]</f>
        <v>0</v>
      </c>
      <c r="CD71" s="5">
        <f>P_A_R[[#This Row],[34+]]-P_A_R[[#This Row],[35+]]</f>
        <v>0</v>
      </c>
      <c r="CE71" s="5">
        <f>P_A_R[[#This Row],[35+]]-P_A_R[[#This Row],[36+]]</f>
        <v>0</v>
      </c>
      <c r="CF71" s="5">
        <f>P_A_R[[#This Row],[36+]]-P_A_R[[#This Row],[37+]]</f>
        <v>0</v>
      </c>
      <c r="CG71" s="5">
        <f>P_A_R[[#This Row],[37+]]-P_A_R[[#This Row],[38+]]</f>
        <v>0</v>
      </c>
      <c r="CH71" s="5">
        <f>P_A_R[[#This Row],[38+]]-P_A_R[[#This Row],[39+]]</f>
        <v>0</v>
      </c>
      <c r="CI71" s="5">
        <f>P_A_R[[#This Row],[39+]]-P_A_R[[#This Row],[40+]]</f>
        <v>0</v>
      </c>
      <c r="CJ71" s="5">
        <f>P_A_R[[#This Row],[40+]]-P_A_R[[#This Row],[41+]]</f>
        <v>0</v>
      </c>
      <c r="CK71" s="5">
        <f>P_A_R[[#This Row],[41+]]-P_A_R[[#This Row],[42+]]</f>
        <v>0</v>
      </c>
      <c r="CL71" s="5">
        <f>P_A_R[[#This Row],[42+]]-P_A_R[[#This Row],[43+]]</f>
        <v>0</v>
      </c>
      <c r="CM71" s="5">
        <f>P_A_R[[#This Row],[43+]]-P_A_R[[#This Row],[44+]]</f>
        <v>0</v>
      </c>
      <c r="CN71" s="5">
        <f>P_A_R[[#This Row],[44+]]-P_A_R[[#This Row],[45+]]</f>
        <v>0</v>
      </c>
      <c r="CO71" s="5">
        <f>P_A_R[[#This Row],[45+]]-P_A_R[[#This Row],[46+]]</f>
        <v>0</v>
      </c>
      <c r="CP71" s="5">
        <f>P_A_R[[#This Row],[46+]]-P_A_R[[#This Row],[47+]]</f>
        <v>0</v>
      </c>
      <c r="CQ71" s="5">
        <f>P_A_R[[#This Row],[47+]]-P_A_R[[#This Row],[48+]]</f>
        <v>0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22400790</v>
      </c>
      <c r="B72" t="s">
        <v>80</v>
      </c>
      <c r="C72" t="s">
        <v>143</v>
      </c>
      <c r="D72" s="11">
        <v>0.8125</v>
      </c>
      <c r="E72" s="9" t="str">
        <f>HYPERLINK("https://www.nba.com/stats/player/1629021/boxscores-traditional", "Moritz Wagner")</f>
        <v>Moritz Wagner</v>
      </c>
      <c r="F72">
        <v>22</v>
      </c>
      <c r="G72" s="4">
        <v>9.2089999999999996</v>
      </c>
      <c r="H72" s="3">
        <v>0.9032</v>
      </c>
      <c r="I72" s="3">
        <v>0.88297999999999999</v>
      </c>
      <c r="J72" s="3">
        <v>0.86214000000000002</v>
      </c>
      <c r="K72" s="3">
        <v>0.83645999999999998</v>
      </c>
      <c r="L72" s="3">
        <v>0.80784999999999996</v>
      </c>
      <c r="M72" s="3">
        <v>0.77637</v>
      </c>
      <c r="N72" s="3">
        <v>0.74214999999999998</v>
      </c>
      <c r="O72" s="3">
        <v>0.70540000000000003</v>
      </c>
      <c r="P72" s="3">
        <v>0.66639999999999999</v>
      </c>
      <c r="Q72" s="3">
        <v>0.62929999999999997</v>
      </c>
      <c r="R72" s="3">
        <v>0.58706000000000003</v>
      </c>
      <c r="S72" s="3">
        <v>0.54379999999999995</v>
      </c>
      <c r="T72" s="3">
        <v>0.5</v>
      </c>
      <c r="U72" s="3">
        <v>0.45619999999999999</v>
      </c>
      <c r="V72" s="3">
        <v>0.41293999999999997</v>
      </c>
      <c r="W72" s="3">
        <v>0.37069999999999997</v>
      </c>
      <c r="X72" s="3">
        <v>0.33360000000000001</v>
      </c>
      <c r="Y72" s="3">
        <v>0.29459999999999997</v>
      </c>
      <c r="Z72" s="3">
        <v>0.25785000000000002</v>
      </c>
      <c r="AA72" s="3">
        <v>0.22363</v>
      </c>
      <c r="AB72" s="3">
        <v>0.19214999999999999</v>
      </c>
      <c r="AC72" s="3">
        <v>0.16353999999999999</v>
      </c>
      <c r="AD72" s="3">
        <v>0.13786000000000001</v>
      </c>
      <c r="AE72" s="3">
        <v>0.11702</v>
      </c>
      <c r="AF72" s="3">
        <v>9.6799999999999997E-2</v>
      </c>
      <c r="AG72" s="3">
        <v>7.9269999999999993E-2</v>
      </c>
      <c r="AH72" s="3">
        <v>6.4259999999999998E-2</v>
      </c>
      <c r="AI72" s="3">
        <v>5.1549999999999999E-2</v>
      </c>
      <c r="AJ72" s="3">
        <v>4.0930000000000001E-2</v>
      </c>
      <c r="AK72" s="3">
        <v>3.2160000000000001E-2</v>
      </c>
      <c r="AL72" s="3">
        <v>2.5590000000000002E-2</v>
      </c>
      <c r="AM72" s="3">
        <v>1.9699999999999999E-2</v>
      </c>
      <c r="AN72" s="3">
        <v>1.4999999999999999E-2</v>
      </c>
      <c r="AO72" s="3">
        <v>1.1299999999999999E-2</v>
      </c>
      <c r="AP72" s="3">
        <v>8.4200000000000004E-3</v>
      </c>
      <c r="AQ72" s="3">
        <v>6.2100000000000002E-3</v>
      </c>
      <c r="AR72" s="3">
        <v>4.5300000000000002E-3</v>
      </c>
      <c r="AS72" s="3">
        <v>3.3600000000000001E-3</v>
      </c>
      <c r="AT72" s="3">
        <v>2.3999999999999998E-3</v>
      </c>
      <c r="AU72" s="3">
        <v>1.6900000000000001E-3</v>
      </c>
      <c r="AV72" s="3">
        <v>1.1800000000000001E-3</v>
      </c>
      <c r="AW72" s="3">
        <v>8.1999999999999998E-4</v>
      </c>
      <c r="AX72" s="3">
        <v>5.5999999999999995E-4</v>
      </c>
      <c r="AY72" s="3">
        <v>3.8000000000000002E-4</v>
      </c>
      <c r="AZ72" s="3">
        <v>2.5999999999999998E-4</v>
      </c>
      <c r="BA72" s="3">
        <v>1.7000000000000001E-4</v>
      </c>
      <c r="BB72" s="3">
        <v>1.1E-4</v>
      </c>
      <c r="BC72" s="3">
        <v>6.9999999999999994E-5</v>
      </c>
      <c r="BD72" s="3">
        <v>5.0000000000000002E-5</v>
      </c>
      <c r="BE72" s="3">
        <v>0</v>
      </c>
      <c r="BF72" s="5">
        <f>P_A_R[[#This Row],[10+]]-P_A_R[[#This Row],[11+]]</f>
        <v>2.0220000000000016E-2</v>
      </c>
      <c r="BG72" s="5">
        <f>P_A_R[[#This Row],[11+]]-P_A_R[[#This Row],[12+]]</f>
        <v>2.083999999999997E-2</v>
      </c>
      <c r="BH72" s="5">
        <f>P_A_R[[#This Row],[12+]]-P_A_R[[#This Row],[13+]]</f>
        <v>2.5680000000000036E-2</v>
      </c>
      <c r="BI72" s="5">
        <f>P_A_R[[#This Row],[13+]]-P_A_R[[#This Row],[14+]]</f>
        <v>2.8610000000000024E-2</v>
      </c>
      <c r="BJ72" s="5">
        <f>P_A_R[[#This Row],[14+]]-P_A_R[[#This Row],[15+]]</f>
        <v>3.1479999999999952E-2</v>
      </c>
      <c r="BK72" s="5">
        <f>P_A_R[[#This Row],[15+]]-P_A_R[[#This Row],[16+]]</f>
        <v>3.4220000000000028E-2</v>
      </c>
      <c r="BL72" s="5">
        <f>P_A_R[[#This Row],[16+]]-P_A_R[[#This Row],[17+]]</f>
        <v>3.6749999999999949E-2</v>
      </c>
      <c r="BM72" s="5">
        <f>P_A_R[[#This Row],[17+]]-P_A_R[[#This Row],[18+]]</f>
        <v>3.9000000000000035E-2</v>
      </c>
      <c r="BN72" s="5">
        <f>P_A_R[[#This Row],[18+]]-P_A_R[[#This Row],[19+]]</f>
        <v>3.7100000000000022E-2</v>
      </c>
      <c r="BO72" s="5">
        <f>P_A_R[[#This Row],[19+]]-P_A_R[[#This Row],[20+]]</f>
        <v>4.2239999999999944E-2</v>
      </c>
      <c r="BP72" s="5">
        <f>P_A_R[[#This Row],[20+]]-P_A_R[[#This Row],[21+]]</f>
        <v>4.3260000000000076E-2</v>
      </c>
      <c r="BQ72" s="5">
        <f>P_A_R[[#This Row],[21+]]-P_A_R[[#This Row],[22+]]</f>
        <v>4.379999999999995E-2</v>
      </c>
      <c r="BR72" s="5">
        <f>P_A_R[[#This Row],[22+]]-P_A_R[[#This Row],[23+]]</f>
        <v>4.3800000000000006E-2</v>
      </c>
      <c r="BS72" s="5">
        <f>P_A_R[[#This Row],[23+]]-P_A_R[[#This Row],[24+]]</f>
        <v>4.3260000000000021E-2</v>
      </c>
      <c r="BT72" s="5">
        <f>P_A_R[[#This Row],[24+]]-P_A_R[[#This Row],[25+]]</f>
        <v>4.224E-2</v>
      </c>
      <c r="BU72" s="5">
        <f>P_A_R[[#This Row],[25+]]-P_A_R[[#This Row],[26+]]</f>
        <v>3.7099999999999966E-2</v>
      </c>
      <c r="BV72" s="5">
        <f>P_A_R[[#This Row],[26+]]-P_A_R[[#This Row],[27+]]</f>
        <v>3.9000000000000035E-2</v>
      </c>
      <c r="BW72" s="5">
        <f>P_A_R[[#This Row],[27+]]-P_A_R[[#This Row],[28+]]</f>
        <v>3.6749999999999949E-2</v>
      </c>
      <c r="BX72" s="5">
        <f>P_A_R[[#This Row],[28+]]-P_A_R[[#This Row],[29+]]</f>
        <v>3.4220000000000028E-2</v>
      </c>
      <c r="BY72" s="5">
        <f>P_A_R[[#This Row],[29+]]-P_A_R[[#This Row],[30+]]</f>
        <v>3.1480000000000008E-2</v>
      </c>
      <c r="BZ72" s="5">
        <f>P_A_R[[#This Row],[30+]]-P_A_R[[#This Row],[31+]]</f>
        <v>2.8609999999999997E-2</v>
      </c>
      <c r="CA72" s="5">
        <f>P_A_R[[#This Row],[31+]]-P_A_R[[#This Row],[32+]]</f>
        <v>2.5679999999999981E-2</v>
      </c>
      <c r="CB72" s="5">
        <f>P_A_R[[#This Row],[32+]]-P_A_R[[#This Row],[33+]]</f>
        <v>2.0840000000000011E-2</v>
      </c>
      <c r="CC72" s="5">
        <f>P_A_R[[#This Row],[33+]]-P_A_R[[#This Row],[34+]]</f>
        <v>2.0220000000000002E-2</v>
      </c>
      <c r="CD72" s="5">
        <f>P_A_R[[#This Row],[34+]]-P_A_R[[#This Row],[35+]]</f>
        <v>1.7530000000000004E-2</v>
      </c>
      <c r="CE72" s="5">
        <f>P_A_R[[#This Row],[35+]]-P_A_R[[#This Row],[36+]]</f>
        <v>1.5009999999999996E-2</v>
      </c>
      <c r="CF72" s="5">
        <f>P_A_R[[#This Row],[36+]]-P_A_R[[#This Row],[37+]]</f>
        <v>1.2709999999999999E-2</v>
      </c>
      <c r="CG72" s="5">
        <f>P_A_R[[#This Row],[37+]]-P_A_R[[#This Row],[38+]]</f>
        <v>1.0619999999999997E-2</v>
      </c>
      <c r="CH72" s="5">
        <f>P_A_R[[#This Row],[38+]]-P_A_R[[#This Row],[39+]]</f>
        <v>8.77E-3</v>
      </c>
      <c r="CI72" s="5">
        <f>P_A_R[[#This Row],[39+]]-P_A_R[[#This Row],[40+]]</f>
        <v>6.5699999999999995E-3</v>
      </c>
      <c r="CJ72" s="5">
        <f>P_A_R[[#This Row],[40+]]-P_A_R[[#This Row],[41+]]</f>
        <v>5.8900000000000029E-3</v>
      </c>
      <c r="CK72" s="5">
        <f>P_A_R[[#This Row],[41+]]-P_A_R[[#This Row],[42+]]</f>
        <v>4.6999999999999993E-3</v>
      </c>
      <c r="CL72" s="5">
        <f>P_A_R[[#This Row],[42+]]-P_A_R[[#This Row],[43+]]</f>
        <v>3.7000000000000002E-3</v>
      </c>
      <c r="CM72" s="5">
        <f>P_A_R[[#This Row],[43+]]-P_A_R[[#This Row],[44+]]</f>
        <v>2.8799999999999989E-3</v>
      </c>
      <c r="CN72" s="5">
        <f>P_A_R[[#This Row],[44+]]-P_A_R[[#This Row],[45+]]</f>
        <v>2.2100000000000002E-3</v>
      </c>
      <c r="CO72" s="5">
        <f>P_A_R[[#This Row],[45+]]-P_A_R[[#This Row],[46+]]</f>
        <v>1.6800000000000001E-3</v>
      </c>
      <c r="CP72" s="5">
        <f>P_A_R[[#This Row],[46+]]-P_A_R[[#This Row],[47+]]</f>
        <v>1.17E-3</v>
      </c>
      <c r="CQ72" s="5">
        <f>P_A_R[[#This Row],[47+]]-P_A_R[[#This Row],[48+]]</f>
        <v>9.6000000000000035E-4</v>
      </c>
      <c r="CR72" s="5">
        <f>P_A_R[[#This Row],[48+]]-P_A_R[[#This Row],[49+]]</f>
        <v>7.0999999999999969E-4</v>
      </c>
      <c r="CS72" s="5">
        <f>P_A_R[[#This Row],[49+]]-P_A_R[[#This Row],[50+]]</f>
        <v>5.1000000000000004E-4</v>
      </c>
      <c r="CT72" s="5">
        <f>P_A_R[[#This Row],[50+]]-P_A_R[[#This Row],[51+]]</f>
        <v>3.6000000000000008E-4</v>
      </c>
      <c r="CU72" s="5">
        <f>P_A_R[[#This Row],[51+]]-P_A_R[[#This Row],[52+]]</f>
        <v>2.6000000000000003E-4</v>
      </c>
      <c r="CV72" s="5">
        <f>P_A_R[[#This Row],[52+]]-P_A_R[[#This Row],[53+]]</f>
        <v>1.7999999999999993E-4</v>
      </c>
      <c r="CW72" s="5">
        <f>P_A_R[[#This Row],[53+]]-P_A_R[[#This Row],[54+]]</f>
        <v>1.2000000000000004E-4</v>
      </c>
      <c r="CX72" s="5">
        <f>P_A_R[[#This Row],[54+]]-P_A_R[[#This Row],[55+]]</f>
        <v>8.9999999999999965E-5</v>
      </c>
      <c r="CY72" s="5">
        <f>P_A_R[[#This Row],[55+]]-P_A_R[[#This Row],[56+]]</f>
        <v>6.0000000000000008E-5</v>
      </c>
      <c r="CZ72" s="5">
        <f>P_A_R[[#This Row],[56+]]-P_A_R[[#This Row],[57+]]</f>
        <v>4.000000000000001E-5</v>
      </c>
      <c r="DA72" s="5">
        <f>P_A_R[[#This Row],[57+]]-P_A_R[[#This Row],[58+]]</f>
        <v>1.9999999999999991E-5</v>
      </c>
      <c r="DB72" s="5">
        <f>P_A_R[[#This Row],[58+]]-P_A_R[[#This Row],[59+]]</f>
        <v>5.0000000000000002E-5</v>
      </c>
    </row>
    <row r="73" spans="1:106" x14ac:dyDescent="0.25">
      <c r="A73" s="10">
        <v>22400790</v>
      </c>
      <c r="B73" t="s">
        <v>80</v>
      </c>
      <c r="C73" t="s">
        <v>143</v>
      </c>
      <c r="D73" s="11">
        <v>0.8125</v>
      </c>
      <c r="E73" s="9" t="str">
        <f>HYPERLINK("https://www.nba.com/stats/player/1641783/boxscores-traditional", "Tristan da Silva")</f>
        <v>Tristan da Silva</v>
      </c>
      <c r="F73">
        <v>11</v>
      </c>
      <c r="G73" s="4">
        <v>3.4060000000000001</v>
      </c>
      <c r="H73" s="3">
        <v>0.61409000000000002</v>
      </c>
      <c r="I73" s="3">
        <v>0.5</v>
      </c>
      <c r="J73" s="3">
        <v>0.38590999999999998</v>
      </c>
      <c r="K73" s="3">
        <v>0.27760000000000001</v>
      </c>
      <c r="L73" s="3">
        <v>0.18942999999999999</v>
      </c>
      <c r="M73" s="3">
        <v>0.121</v>
      </c>
      <c r="N73" s="3">
        <v>7.0779999999999996E-2</v>
      </c>
      <c r="O73" s="3">
        <v>3.9199999999999999E-2</v>
      </c>
      <c r="P73" s="3">
        <v>1.9699999999999999E-2</v>
      </c>
      <c r="Q73" s="3">
        <v>9.3900000000000008E-3</v>
      </c>
      <c r="R73" s="3">
        <v>4.15E-3</v>
      </c>
      <c r="S73" s="3">
        <v>1.64E-3</v>
      </c>
      <c r="T73" s="3">
        <v>6.2E-4</v>
      </c>
      <c r="U73" s="3">
        <v>2.2000000000000001E-4</v>
      </c>
      <c r="V73" s="3">
        <v>6.9999999999999994E-5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0.11409000000000002</v>
      </c>
      <c r="BG73" s="5">
        <f>P_A_R[[#This Row],[11+]]-P_A_R[[#This Row],[12+]]</f>
        <v>0.11409000000000002</v>
      </c>
      <c r="BH73" s="5">
        <f>P_A_R[[#This Row],[12+]]-P_A_R[[#This Row],[13+]]</f>
        <v>0.10830999999999996</v>
      </c>
      <c r="BI73" s="5">
        <f>P_A_R[[#This Row],[13+]]-P_A_R[[#This Row],[14+]]</f>
        <v>8.8170000000000026E-2</v>
      </c>
      <c r="BJ73" s="5">
        <f>P_A_R[[#This Row],[14+]]-P_A_R[[#This Row],[15+]]</f>
        <v>6.8429999999999991E-2</v>
      </c>
      <c r="BK73" s="5">
        <f>P_A_R[[#This Row],[15+]]-P_A_R[[#This Row],[16+]]</f>
        <v>5.0220000000000001E-2</v>
      </c>
      <c r="BL73" s="5">
        <f>P_A_R[[#This Row],[16+]]-P_A_R[[#This Row],[17+]]</f>
        <v>3.1579999999999997E-2</v>
      </c>
      <c r="BM73" s="5">
        <f>P_A_R[[#This Row],[17+]]-P_A_R[[#This Row],[18+]]</f>
        <v>1.95E-2</v>
      </c>
      <c r="BN73" s="5">
        <f>P_A_R[[#This Row],[18+]]-P_A_R[[#This Row],[19+]]</f>
        <v>1.0309999999999998E-2</v>
      </c>
      <c r="BO73" s="5">
        <f>P_A_R[[#This Row],[19+]]-P_A_R[[#This Row],[20+]]</f>
        <v>5.2400000000000007E-3</v>
      </c>
      <c r="BP73" s="5">
        <f>P_A_R[[#This Row],[20+]]-P_A_R[[#This Row],[21+]]</f>
        <v>2.5100000000000001E-3</v>
      </c>
      <c r="BQ73" s="5">
        <f>P_A_R[[#This Row],[21+]]-P_A_R[[#This Row],[22+]]</f>
        <v>1.0200000000000001E-3</v>
      </c>
      <c r="BR73" s="5">
        <f>P_A_R[[#This Row],[22+]]-P_A_R[[#This Row],[23+]]</f>
        <v>3.9999999999999996E-4</v>
      </c>
      <c r="BS73" s="5">
        <f>P_A_R[[#This Row],[23+]]-P_A_R[[#This Row],[24+]]</f>
        <v>1.5000000000000001E-4</v>
      </c>
      <c r="BT73" s="5">
        <f>P_A_R[[#This Row],[24+]]-P_A_R[[#This Row],[25+]]</f>
        <v>6.9999999999999994E-5</v>
      </c>
      <c r="BU73" s="5">
        <f>P_A_R[[#This Row],[25+]]-P_A_R[[#This Row],[26+]]</f>
        <v>0</v>
      </c>
      <c r="BV73" s="5">
        <f>P_A_R[[#This Row],[26+]]-P_A_R[[#This Row],[27+]]</f>
        <v>0</v>
      </c>
      <c r="BW73" s="5">
        <f>P_A_R[[#This Row],[27+]]-P_A_R[[#This Row],[28+]]</f>
        <v>0</v>
      </c>
      <c r="BX73" s="5">
        <f>P_A_R[[#This Row],[28+]]-P_A_R[[#This Row],[29+]]</f>
        <v>0</v>
      </c>
      <c r="BY73" s="5">
        <f>P_A_R[[#This Row],[29+]]-P_A_R[[#This Row],[30+]]</f>
        <v>0</v>
      </c>
      <c r="BZ73" s="5">
        <f>P_A_R[[#This Row],[30+]]-P_A_R[[#This Row],[31+]]</f>
        <v>0</v>
      </c>
      <c r="CA73" s="5">
        <f>P_A_R[[#This Row],[31+]]-P_A_R[[#This Row],[32+]]</f>
        <v>0</v>
      </c>
      <c r="CB73" s="5">
        <f>P_A_R[[#This Row],[32+]]-P_A_R[[#This Row],[33+]]</f>
        <v>0</v>
      </c>
      <c r="CC73" s="5">
        <f>P_A_R[[#This Row],[33+]]-P_A_R[[#This Row],[34+]]</f>
        <v>0</v>
      </c>
      <c r="CD73" s="5">
        <f>P_A_R[[#This Row],[34+]]-P_A_R[[#This Row],[35+]]</f>
        <v>0</v>
      </c>
      <c r="CE73" s="5">
        <f>P_A_R[[#This Row],[35+]]-P_A_R[[#This Row],[36+]]</f>
        <v>0</v>
      </c>
      <c r="CF73" s="5">
        <f>P_A_R[[#This Row],[36+]]-P_A_R[[#This Row],[37+]]</f>
        <v>0</v>
      </c>
      <c r="CG73" s="5">
        <f>P_A_R[[#This Row],[37+]]-P_A_R[[#This Row],[38+]]</f>
        <v>0</v>
      </c>
      <c r="CH73" s="5">
        <f>P_A_R[[#This Row],[38+]]-P_A_R[[#This Row],[39+]]</f>
        <v>0</v>
      </c>
      <c r="CI73" s="5">
        <f>P_A_R[[#This Row],[39+]]-P_A_R[[#This Row],[40+]]</f>
        <v>0</v>
      </c>
      <c r="CJ73" s="5">
        <f>P_A_R[[#This Row],[40+]]-P_A_R[[#This Row],[41+]]</f>
        <v>0</v>
      </c>
      <c r="CK73" s="5">
        <f>P_A_R[[#This Row],[41+]]-P_A_R[[#This Row],[42+]]</f>
        <v>0</v>
      </c>
      <c r="CL73" s="5">
        <f>P_A_R[[#This Row],[42+]]-P_A_R[[#This Row],[43+]]</f>
        <v>0</v>
      </c>
      <c r="CM73" s="5">
        <f>P_A_R[[#This Row],[43+]]-P_A_R[[#This Row],[44+]]</f>
        <v>0</v>
      </c>
      <c r="CN73" s="5">
        <f>P_A_R[[#This Row],[44+]]-P_A_R[[#This Row],[45+]]</f>
        <v>0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22400790</v>
      </c>
      <c r="B74" t="s">
        <v>80</v>
      </c>
      <c r="C74" t="s">
        <v>143</v>
      </c>
      <c r="D74" s="11">
        <v>0.8125</v>
      </c>
      <c r="E74" s="9" t="str">
        <f>HYPERLINK("https://www.nba.com/stats/player/1629048/boxscores-traditional", "Goga Bitadze")</f>
        <v>Goga Bitadze</v>
      </c>
      <c r="F74">
        <v>10.8</v>
      </c>
      <c r="G74" s="4">
        <v>6.7050000000000001</v>
      </c>
      <c r="H74" s="3">
        <v>0.54776000000000002</v>
      </c>
      <c r="I74" s="3">
        <v>0.48803000000000002</v>
      </c>
      <c r="J74" s="3">
        <v>0.42858000000000002</v>
      </c>
      <c r="K74" s="3">
        <v>0.37069999999999997</v>
      </c>
      <c r="L74" s="3">
        <v>0.31561</v>
      </c>
      <c r="M74" s="3">
        <v>0.26434999999999997</v>
      </c>
      <c r="N74" s="3">
        <v>0.2177</v>
      </c>
      <c r="O74" s="3">
        <v>0.17879</v>
      </c>
      <c r="P74" s="3">
        <v>0.14230999999999999</v>
      </c>
      <c r="Q74" s="3">
        <v>0.11123</v>
      </c>
      <c r="R74" s="3">
        <v>8.5339999999999999E-2</v>
      </c>
      <c r="S74" s="3">
        <v>6.4259999999999998E-2</v>
      </c>
      <c r="T74" s="3">
        <v>4.7460000000000002E-2</v>
      </c>
      <c r="U74" s="3">
        <v>3.4380000000000001E-2</v>
      </c>
      <c r="V74" s="3">
        <v>2.4420000000000001E-2</v>
      </c>
      <c r="W74" s="3">
        <v>1.7000000000000001E-2</v>
      </c>
      <c r="X74" s="3">
        <v>1.1599999999999999E-2</v>
      </c>
      <c r="Y74" s="3">
        <v>7.7600000000000004E-3</v>
      </c>
      <c r="Z74" s="3">
        <v>5.0800000000000003E-3</v>
      </c>
      <c r="AA74" s="3">
        <v>3.3600000000000001E-3</v>
      </c>
      <c r="AB74" s="3">
        <v>2.1199999999999999E-3</v>
      </c>
      <c r="AC74" s="3">
        <v>1.31E-3</v>
      </c>
      <c r="AD74" s="3">
        <v>7.9000000000000001E-4</v>
      </c>
      <c r="AE74" s="3">
        <v>4.6999999999999999E-4</v>
      </c>
      <c r="AF74" s="3">
        <v>2.7E-4</v>
      </c>
      <c r="AG74" s="3">
        <v>1.4999999999999999E-4</v>
      </c>
      <c r="AH74" s="3">
        <v>8.0000000000000007E-5</v>
      </c>
      <c r="AI74" s="3">
        <v>5.0000000000000002E-5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5">
        <f>P_A_R[[#This Row],[10+]]-P_A_R[[#This Row],[11+]]</f>
        <v>5.9730000000000005E-2</v>
      </c>
      <c r="BG74" s="5">
        <f>P_A_R[[#This Row],[11+]]-P_A_R[[#This Row],[12+]]</f>
        <v>5.9450000000000003E-2</v>
      </c>
      <c r="BH74" s="5">
        <f>P_A_R[[#This Row],[12+]]-P_A_R[[#This Row],[13+]]</f>
        <v>5.7880000000000043E-2</v>
      </c>
      <c r="BI74" s="5">
        <f>P_A_R[[#This Row],[13+]]-P_A_R[[#This Row],[14+]]</f>
        <v>5.5089999999999972E-2</v>
      </c>
      <c r="BJ74" s="5">
        <f>P_A_R[[#This Row],[14+]]-P_A_R[[#This Row],[15+]]</f>
        <v>5.1260000000000028E-2</v>
      </c>
      <c r="BK74" s="5">
        <f>P_A_R[[#This Row],[15+]]-P_A_R[[#This Row],[16+]]</f>
        <v>4.6649999999999969E-2</v>
      </c>
      <c r="BL74" s="5">
        <f>P_A_R[[#This Row],[16+]]-P_A_R[[#This Row],[17+]]</f>
        <v>3.891E-2</v>
      </c>
      <c r="BM74" s="5">
        <f>P_A_R[[#This Row],[17+]]-P_A_R[[#This Row],[18+]]</f>
        <v>3.6480000000000012E-2</v>
      </c>
      <c r="BN74" s="5">
        <f>P_A_R[[#This Row],[18+]]-P_A_R[[#This Row],[19+]]</f>
        <v>3.1079999999999997E-2</v>
      </c>
      <c r="BO74" s="5">
        <f>P_A_R[[#This Row],[19+]]-P_A_R[[#This Row],[20+]]</f>
        <v>2.5889999999999996E-2</v>
      </c>
      <c r="BP74" s="5">
        <f>P_A_R[[#This Row],[20+]]-P_A_R[[#This Row],[21+]]</f>
        <v>2.1080000000000002E-2</v>
      </c>
      <c r="BQ74" s="5">
        <f>P_A_R[[#This Row],[21+]]-P_A_R[[#This Row],[22+]]</f>
        <v>1.6799999999999995E-2</v>
      </c>
      <c r="BR74" s="5">
        <f>P_A_R[[#This Row],[22+]]-P_A_R[[#This Row],[23+]]</f>
        <v>1.3080000000000001E-2</v>
      </c>
      <c r="BS74" s="5">
        <f>P_A_R[[#This Row],[23+]]-P_A_R[[#This Row],[24+]]</f>
        <v>9.9600000000000001E-3</v>
      </c>
      <c r="BT74" s="5">
        <f>P_A_R[[#This Row],[24+]]-P_A_R[[#This Row],[25+]]</f>
        <v>7.4199999999999995E-3</v>
      </c>
      <c r="BU74" s="5">
        <f>P_A_R[[#This Row],[25+]]-P_A_R[[#This Row],[26+]]</f>
        <v>5.400000000000002E-3</v>
      </c>
      <c r="BV74" s="5">
        <f>P_A_R[[#This Row],[26+]]-P_A_R[[#This Row],[27+]]</f>
        <v>3.8399999999999988E-3</v>
      </c>
      <c r="BW74" s="5">
        <f>P_A_R[[#This Row],[27+]]-P_A_R[[#This Row],[28+]]</f>
        <v>2.6800000000000001E-3</v>
      </c>
      <c r="BX74" s="5">
        <f>P_A_R[[#This Row],[28+]]-P_A_R[[#This Row],[29+]]</f>
        <v>1.7200000000000002E-3</v>
      </c>
      <c r="BY74" s="5">
        <f>P_A_R[[#This Row],[29+]]-P_A_R[[#This Row],[30+]]</f>
        <v>1.2400000000000002E-3</v>
      </c>
      <c r="BZ74" s="5">
        <f>P_A_R[[#This Row],[30+]]-P_A_R[[#This Row],[31+]]</f>
        <v>8.0999999999999996E-4</v>
      </c>
      <c r="CA74" s="5">
        <f>P_A_R[[#This Row],[31+]]-P_A_R[[#This Row],[32+]]</f>
        <v>5.1999999999999995E-4</v>
      </c>
      <c r="CB74" s="5">
        <f>P_A_R[[#This Row],[32+]]-P_A_R[[#This Row],[33+]]</f>
        <v>3.2000000000000003E-4</v>
      </c>
      <c r="CC74" s="5">
        <f>P_A_R[[#This Row],[33+]]-P_A_R[[#This Row],[34+]]</f>
        <v>1.9999999999999998E-4</v>
      </c>
      <c r="CD74" s="5">
        <f>P_A_R[[#This Row],[34+]]-P_A_R[[#This Row],[35+]]</f>
        <v>1.2000000000000002E-4</v>
      </c>
      <c r="CE74" s="5">
        <f>P_A_R[[#This Row],[35+]]-P_A_R[[#This Row],[36+]]</f>
        <v>6.999999999999998E-5</v>
      </c>
      <c r="CF74" s="5">
        <f>P_A_R[[#This Row],[36+]]-P_A_R[[#This Row],[37+]]</f>
        <v>3.0000000000000004E-5</v>
      </c>
      <c r="CG74" s="5">
        <f>P_A_R[[#This Row],[37+]]-P_A_R[[#This Row],[38+]]</f>
        <v>5.0000000000000002E-5</v>
      </c>
      <c r="CH74" s="5">
        <f>P_A_R[[#This Row],[38+]]-P_A_R[[#This Row],[39+]]</f>
        <v>0</v>
      </c>
      <c r="CI74" s="5">
        <f>P_A_R[[#This Row],[39+]]-P_A_R[[#This Row],[40+]]</f>
        <v>0</v>
      </c>
      <c r="CJ74" s="5">
        <f>P_A_R[[#This Row],[40+]]-P_A_R[[#This Row],[41+]]</f>
        <v>0</v>
      </c>
      <c r="CK74" s="5">
        <f>P_A_R[[#This Row],[41+]]-P_A_R[[#This Row],[42+]]</f>
        <v>0</v>
      </c>
      <c r="CL74" s="5">
        <f>P_A_R[[#This Row],[42+]]-P_A_R[[#This Row],[43+]]</f>
        <v>0</v>
      </c>
      <c r="CM74" s="5">
        <f>P_A_R[[#This Row],[43+]]-P_A_R[[#This Row],[44+]]</f>
        <v>0</v>
      </c>
      <c r="CN74" s="5">
        <f>P_A_R[[#This Row],[44+]]-P_A_R[[#This Row],[45+]]</f>
        <v>0</v>
      </c>
      <c r="CO74" s="5">
        <f>P_A_R[[#This Row],[45+]]-P_A_R[[#This Row],[46+]]</f>
        <v>0</v>
      </c>
      <c r="CP74" s="5">
        <f>P_A_R[[#This Row],[46+]]-P_A_R[[#This Row],[47+]]</f>
        <v>0</v>
      </c>
      <c r="CQ74" s="5">
        <f>P_A_R[[#This Row],[47+]]-P_A_R[[#This Row],[48+]]</f>
        <v>0</v>
      </c>
      <c r="CR74" s="5">
        <f>P_A_R[[#This Row],[48+]]-P_A_R[[#This Row],[49+]]</f>
        <v>0</v>
      </c>
      <c r="CS74" s="5">
        <f>P_A_R[[#This Row],[49+]]-P_A_R[[#This Row],[50+]]</f>
        <v>0</v>
      </c>
      <c r="CT74" s="5">
        <f>P_A_R[[#This Row],[50+]]-P_A_R[[#This Row],[51+]]</f>
        <v>0</v>
      </c>
      <c r="CU74" s="5">
        <f>P_A_R[[#This Row],[51+]]-P_A_R[[#This Row],[52+]]</f>
        <v>0</v>
      </c>
      <c r="CV74" s="5">
        <f>P_A_R[[#This Row],[52+]]-P_A_R[[#This Row],[53+]]</f>
        <v>0</v>
      </c>
      <c r="CW74" s="5">
        <f>P_A_R[[#This Row],[53+]]-P_A_R[[#This Row],[54+]]</f>
        <v>0</v>
      </c>
      <c r="CX74" s="5">
        <f>P_A_R[[#This Row],[54+]]-P_A_R[[#This Row],[55+]]</f>
        <v>0</v>
      </c>
      <c r="CY74" s="5">
        <f>P_A_R[[#This Row],[55+]]-P_A_R[[#This Row],[56+]]</f>
        <v>0</v>
      </c>
      <c r="CZ74" s="5">
        <f>P_A_R[[#This Row],[56+]]-P_A_R[[#This Row],[57+]]</f>
        <v>0</v>
      </c>
      <c r="DA74" s="5">
        <f>P_A_R[[#This Row],[57+]]-P_A_R[[#This Row],[58+]]</f>
        <v>0</v>
      </c>
      <c r="DB74" s="5">
        <f>P_A_R[[#This Row],[58+]]-P_A_R[[#This Row],[59+]]</f>
        <v>0</v>
      </c>
    </row>
    <row r="75" spans="1:106" x14ac:dyDescent="0.25">
      <c r="A75" s="10">
        <v>22400790</v>
      </c>
      <c r="B75" t="s">
        <v>80</v>
      </c>
      <c r="C75" t="s">
        <v>143</v>
      </c>
      <c r="D75" s="11">
        <v>0.8125</v>
      </c>
      <c r="E75" s="9" t="str">
        <f>HYPERLINK("https://www.nba.com/stats/player/1630243/boxscores-traditional", "Trevelin Queen")</f>
        <v>Trevelin Queen</v>
      </c>
      <c r="F75">
        <v>10</v>
      </c>
      <c r="G75" s="4">
        <v>2.9660000000000002</v>
      </c>
      <c r="H75" s="3">
        <v>0.5</v>
      </c>
      <c r="I75" s="3">
        <v>0.36692999999999998</v>
      </c>
      <c r="J75" s="3">
        <v>0.25142999999999999</v>
      </c>
      <c r="K75" s="3">
        <v>0.15625</v>
      </c>
      <c r="L75" s="3">
        <v>8.8510000000000005E-2</v>
      </c>
      <c r="M75" s="3">
        <v>4.5510000000000002E-2</v>
      </c>
      <c r="N75" s="3">
        <v>2.1690000000000001E-2</v>
      </c>
      <c r="O75" s="3">
        <v>9.1400000000000006E-3</v>
      </c>
      <c r="P75" s="3">
        <v>3.47E-3</v>
      </c>
      <c r="Q75" s="3">
        <v>1.2199999999999999E-3</v>
      </c>
      <c r="R75" s="3">
        <v>3.8000000000000002E-4</v>
      </c>
      <c r="S75" s="3">
        <v>1E-4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0.13307000000000002</v>
      </c>
      <c r="BG75" s="5">
        <f>P_A_R[[#This Row],[11+]]-P_A_R[[#This Row],[12+]]</f>
        <v>0.11549999999999999</v>
      </c>
      <c r="BH75" s="5">
        <f>P_A_R[[#This Row],[12+]]-P_A_R[[#This Row],[13+]]</f>
        <v>9.5179999999999987E-2</v>
      </c>
      <c r="BI75" s="5">
        <f>P_A_R[[#This Row],[13+]]-P_A_R[[#This Row],[14+]]</f>
        <v>6.7739999999999995E-2</v>
      </c>
      <c r="BJ75" s="5">
        <f>P_A_R[[#This Row],[14+]]-P_A_R[[#This Row],[15+]]</f>
        <v>4.3000000000000003E-2</v>
      </c>
      <c r="BK75" s="5">
        <f>P_A_R[[#This Row],[15+]]-P_A_R[[#This Row],[16+]]</f>
        <v>2.3820000000000001E-2</v>
      </c>
      <c r="BL75" s="5">
        <f>P_A_R[[#This Row],[16+]]-P_A_R[[#This Row],[17+]]</f>
        <v>1.255E-2</v>
      </c>
      <c r="BM75" s="5">
        <f>P_A_R[[#This Row],[17+]]-P_A_R[[#This Row],[18+]]</f>
        <v>5.6700000000000006E-3</v>
      </c>
      <c r="BN75" s="5">
        <f>P_A_R[[#This Row],[18+]]-P_A_R[[#This Row],[19+]]</f>
        <v>2.2500000000000003E-3</v>
      </c>
      <c r="BO75" s="5">
        <f>P_A_R[[#This Row],[19+]]-P_A_R[[#This Row],[20+]]</f>
        <v>8.3999999999999993E-4</v>
      </c>
      <c r="BP75" s="5">
        <f>P_A_R[[#This Row],[20+]]-P_A_R[[#This Row],[21+]]</f>
        <v>2.8000000000000003E-4</v>
      </c>
      <c r="BQ75" s="5">
        <f>P_A_R[[#This Row],[21+]]-P_A_R[[#This Row],[22+]]</f>
        <v>1E-4</v>
      </c>
      <c r="BR75" s="5">
        <f>P_A_R[[#This Row],[22+]]-P_A_R[[#This Row],[23+]]</f>
        <v>0</v>
      </c>
      <c r="BS75" s="5">
        <f>P_A_R[[#This Row],[23+]]-P_A_R[[#This Row],[24+]]</f>
        <v>0</v>
      </c>
      <c r="BT75" s="5">
        <f>P_A_R[[#This Row],[24+]]-P_A_R[[#This Row],[25+]]</f>
        <v>0</v>
      </c>
      <c r="BU75" s="5">
        <f>P_A_R[[#This Row],[25+]]-P_A_R[[#This Row],[26+]]</f>
        <v>0</v>
      </c>
      <c r="BV75" s="5">
        <f>P_A_R[[#This Row],[26+]]-P_A_R[[#This Row],[27+]]</f>
        <v>0</v>
      </c>
      <c r="BW75" s="5">
        <f>P_A_R[[#This Row],[27+]]-P_A_R[[#This Row],[28+]]</f>
        <v>0</v>
      </c>
      <c r="BX75" s="5">
        <f>P_A_R[[#This Row],[28+]]-P_A_R[[#This Row],[29+]]</f>
        <v>0</v>
      </c>
      <c r="BY75" s="5">
        <f>P_A_R[[#This Row],[29+]]-P_A_R[[#This Row],[30+]]</f>
        <v>0</v>
      </c>
      <c r="BZ75" s="5">
        <f>P_A_R[[#This Row],[30+]]-P_A_R[[#This Row],[31+]]</f>
        <v>0</v>
      </c>
      <c r="CA75" s="5">
        <f>P_A_R[[#This Row],[31+]]-P_A_R[[#This Row],[32+]]</f>
        <v>0</v>
      </c>
      <c r="CB75" s="5">
        <f>P_A_R[[#This Row],[32+]]-P_A_R[[#This Row],[33+]]</f>
        <v>0</v>
      </c>
      <c r="CC75" s="5">
        <f>P_A_R[[#This Row],[33+]]-P_A_R[[#This Row],[34+]]</f>
        <v>0</v>
      </c>
      <c r="CD75" s="5">
        <f>P_A_R[[#This Row],[34+]]-P_A_R[[#This Row],[35+]]</f>
        <v>0</v>
      </c>
      <c r="CE75" s="5">
        <f>P_A_R[[#This Row],[35+]]-P_A_R[[#This Row],[36+]]</f>
        <v>0</v>
      </c>
      <c r="CF75" s="5">
        <f>P_A_R[[#This Row],[36+]]-P_A_R[[#This Row],[37+]]</f>
        <v>0</v>
      </c>
      <c r="CG75" s="5">
        <f>P_A_R[[#This Row],[37+]]-P_A_R[[#This Row],[38+]]</f>
        <v>0</v>
      </c>
      <c r="CH75" s="5">
        <f>P_A_R[[#This Row],[38+]]-P_A_R[[#This Row],[39+]]</f>
        <v>0</v>
      </c>
      <c r="CI75" s="5">
        <f>P_A_R[[#This Row],[39+]]-P_A_R[[#This Row],[40+]]</f>
        <v>0</v>
      </c>
      <c r="CJ75" s="5">
        <f>P_A_R[[#This Row],[40+]]-P_A_R[[#This Row],[41+]]</f>
        <v>0</v>
      </c>
      <c r="CK75" s="5">
        <f>P_A_R[[#This Row],[41+]]-P_A_R[[#This Row],[42+]]</f>
        <v>0</v>
      </c>
      <c r="CL75" s="5">
        <f>P_A_R[[#This Row],[42+]]-P_A_R[[#This Row],[43+]]</f>
        <v>0</v>
      </c>
      <c r="CM75" s="5">
        <f>P_A_R[[#This Row],[43+]]-P_A_R[[#This Row],[44+]]</f>
        <v>0</v>
      </c>
      <c r="CN75" s="5">
        <f>P_A_R[[#This Row],[44+]]-P_A_R[[#This Row],[45+]]</f>
        <v>0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22400790</v>
      </c>
      <c r="B76" t="s">
        <v>80</v>
      </c>
      <c r="C76" t="s">
        <v>143</v>
      </c>
      <c r="D76" s="11">
        <v>0.8125</v>
      </c>
      <c r="E76" s="9" t="str">
        <f>HYPERLINK("https://www.nba.com/stats/player/1628371/boxscores-traditional", "Jonathan Isaac")</f>
        <v>Jonathan Isaac</v>
      </c>
      <c r="F76">
        <v>10</v>
      </c>
      <c r="G76" s="4">
        <v>6.4189999999999996</v>
      </c>
      <c r="H76" s="3">
        <v>0.5</v>
      </c>
      <c r="I76" s="3">
        <v>0.43643999999999999</v>
      </c>
      <c r="J76" s="3">
        <v>0.37828000000000001</v>
      </c>
      <c r="K76" s="3">
        <v>0.31918000000000002</v>
      </c>
      <c r="L76" s="3">
        <v>0.26762999999999998</v>
      </c>
      <c r="M76" s="3">
        <v>0.2177</v>
      </c>
      <c r="N76" s="3">
        <v>0.17619000000000001</v>
      </c>
      <c r="O76" s="3">
        <v>0.13786000000000001</v>
      </c>
      <c r="P76" s="3">
        <v>0.10564999999999999</v>
      </c>
      <c r="Q76" s="3">
        <v>8.0759999999999998E-2</v>
      </c>
      <c r="R76" s="3">
        <v>5.9380000000000002E-2</v>
      </c>
      <c r="S76" s="3">
        <v>4.3630000000000002E-2</v>
      </c>
      <c r="T76" s="3">
        <v>3.074E-2</v>
      </c>
      <c r="U76" s="3">
        <v>2.1180000000000001E-2</v>
      </c>
      <c r="V76" s="3">
        <v>1.4630000000000001E-2</v>
      </c>
      <c r="W76" s="3">
        <v>9.6399999999999993E-3</v>
      </c>
      <c r="X76" s="3">
        <v>6.3899999999999998E-3</v>
      </c>
      <c r="Y76" s="3">
        <v>4.0200000000000001E-3</v>
      </c>
      <c r="Z76" s="3">
        <v>2.5600000000000002E-3</v>
      </c>
      <c r="AA76" s="3">
        <v>1.5399999999999999E-3</v>
      </c>
      <c r="AB76" s="3">
        <v>8.9999999999999998E-4</v>
      </c>
      <c r="AC76" s="3">
        <v>5.4000000000000001E-4</v>
      </c>
      <c r="AD76" s="3">
        <v>2.9999999999999997E-4</v>
      </c>
      <c r="AE76" s="3">
        <v>1.7000000000000001E-4</v>
      </c>
      <c r="AF76" s="3">
        <v>9.0000000000000006E-5</v>
      </c>
      <c r="AG76" s="3">
        <v>5.0000000000000002E-5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6.3560000000000005E-2</v>
      </c>
      <c r="BG76" s="5">
        <f>P_A_R[[#This Row],[11+]]-P_A_R[[#This Row],[12+]]</f>
        <v>5.8159999999999989E-2</v>
      </c>
      <c r="BH76" s="5">
        <f>P_A_R[[#This Row],[12+]]-P_A_R[[#This Row],[13+]]</f>
        <v>5.9099999999999986E-2</v>
      </c>
      <c r="BI76" s="5">
        <f>P_A_R[[#This Row],[13+]]-P_A_R[[#This Row],[14+]]</f>
        <v>5.155000000000004E-2</v>
      </c>
      <c r="BJ76" s="5">
        <f>P_A_R[[#This Row],[14+]]-P_A_R[[#This Row],[15+]]</f>
        <v>4.9929999999999974E-2</v>
      </c>
      <c r="BK76" s="5">
        <f>P_A_R[[#This Row],[15+]]-P_A_R[[#This Row],[16+]]</f>
        <v>4.1509999999999991E-2</v>
      </c>
      <c r="BL76" s="5">
        <f>P_A_R[[#This Row],[16+]]-P_A_R[[#This Row],[17+]]</f>
        <v>3.8330000000000003E-2</v>
      </c>
      <c r="BM76" s="5">
        <f>P_A_R[[#This Row],[17+]]-P_A_R[[#This Row],[18+]]</f>
        <v>3.2210000000000016E-2</v>
      </c>
      <c r="BN76" s="5">
        <f>P_A_R[[#This Row],[18+]]-P_A_R[[#This Row],[19+]]</f>
        <v>2.4889999999999995E-2</v>
      </c>
      <c r="BO76" s="5">
        <f>P_A_R[[#This Row],[19+]]-P_A_R[[#This Row],[20+]]</f>
        <v>2.1379999999999996E-2</v>
      </c>
      <c r="BP76" s="5">
        <f>P_A_R[[#This Row],[20+]]-P_A_R[[#This Row],[21+]]</f>
        <v>1.575E-2</v>
      </c>
      <c r="BQ76" s="5">
        <f>P_A_R[[#This Row],[21+]]-P_A_R[[#This Row],[22+]]</f>
        <v>1.2890000000000002E-2</v>
      </c>
      <c r="BR76" s="5">
        <f>P_A_R[[#This Row],[22+]]-P_A_R[[#This Row],[23+]]</f>
        <v>9.5599999999999991E-3</v>
      </c>
      <c r="BS76" s="5">
        <f>P_A_R[[#This Row],[23+]]-P_A_R[[#This Row],[24+]]</f>
        <v>6.5500000000000003E-3</v>
      </c>
      <c r="BT76" s="5">
        <f>P_A_R[[#This Row],[24+]]-P_A_R[[#This Row],[25+]]</f>
        <v>4.9900000000000014E-3</v>
      </c>
      <c r="BU76" s="5">
        <f>P_A_R[[#This Row],[25+]]-P_A_R[[#This Row],[26+]]</f>
        <v>3.2499999999999994E-3</v>
      </c>
      <c r="BV76" s="5">
        <f>P_A_R[[#This Row],[26+]]-P_A_R[[#This Row],[27+]]</f>
        <v>2.3699999999999997E-3</v>
      </c>
      <c r="BW76" s="5">
        <f>P_A_R[[#This Row],[27+]]-P_A_R[[#This Row],[28+]]</f>
        <v>1.4599999999999999E-3</v>
      </c>
      <c r="BX76" s="5">
        <f>P_A_R[[#This Row],[28+]]-P_A_R[[#This Row],[29+]]</f>
        <v>1.0200000000000003E-3</v>
      </c>
      <c r="BY76" s="5">
        <f>P_A_R[[#This Row],[29+]]-P_A_R[[#This Row],[30+]]</f>
        <v>6.3999999999999994E-4</v>
      </c>
      <c r="BZ76" s="5">
        <f>P_A_R[[#This Row],[30+]]-P_A_R[[#This Row],[31+]]</f>
        <v>3.5999999999999997E-4</v>
      </c>
      <c r="CA76" s="5">
        <f>P_A_R[[#This Row],[31+]]-P_A_R[[#This Row],[32+]]</f>
        <v>2.4000000000000003E-4</v>
      </c>
      <c r="CB76" s="5">
        <f>P_A_R[[#This Row],[32+]]-P_A_R[[#This Row],[33+]]</f>
        <v>1.2999999999999996E-4</v>
      </c>
      <c r="CC76" s="5">
        <f>P_A_R[[#This Row],[33+]]-P_A_R[[#This Row],[34+]]</f>
        <v>8.0000000000000007E-5</v>
      </c>
      <c r="CD76" s="5">
        <f>P_A_R[[#This Row],[34+]]-P_A_R[[#This Row],[35+]]</f>
        <v>4.0000000000000003E-5</v>
      </c>
      <c r="CE76" s="5">
        <f>P_A_R[[#This Row],[35+]]-P_A_R[[#This Row],[36+]]</f>
        <v>5.0000000000000002E-5</v>
      </c>
      <c r="CF76" s="5">
        <f>P_A_R[[#This Row],[36+]]-P_A_R[[#This Row],[37+]]</f>
        <v>0</v>
      </c>
      <c r="CG76" s="5">
        <f>P_A_R[[#This Row],[37+]]-P_A_R[[#This Row],[38+]]</f>
        <v>0</v>
      </c>
      <c r="CH76" s="5">
        <f>P_A_R[[#This Row],[38+]]-P_A_R[[#This Row],[39+]]</f>
        <v>0</v>
      </c>
      <c r="CI76" s="5">
        <f>P_A_R[[#This Row],[39+]]-P_A_R[[#This Row],[40+]]</f>
        <v>0</v>
      </c>
      <c r="CJ76" s="5">
        <f>P_A_R[[#This Row],[40+]]-P_A_R[[#This Row],[41+]]</f>
        <v>0</v>
      </c>
      <c r="CK76" s="5">
        <f>P_A_R[[#This Row],[41+]]-P_A_R[[#This Row],[42+]]</f>
        <v>0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22400790</v>
      </c>
      <c r="B77" t="s">
        <v>80</v>
      </c>
      <c r="C77" t="s">
        <v>143</v>
      </c>
      <c r="D77" s="11">
        <v>0.8125</v>
      </c>
      <c r="E77" s="9" t="str">
        <f>HYPERLINK("https://www.nba.com/stats/player/203484/boxscores-traditional", "Kentavious Caldwell-Pope")</f>
        <v>Kentavious Caldwell-Pope</v>
      </c>
      <c r="F77">
        <v>9.1999999999999993</v>
      </c>
      <c r="G77" s="4">
        <v>3.1240000000000001</v>
      </c>
      <c r="H77" s="3">
        <v>0.39743000000000001</v>
      </c>
      <c r="I77" s="3">
        <v>0.28095999999999999</v>
      </c>
      <c r="J77" s="3">
        <v>0.18406</v>
      </c>
      <c r="K77" s="3">
        <v>0.11123</v>
      </c>
      <c r="L77" s="3">
        <v>6.1780000000000002E-2</v>
      </c>
      <c r="M77" s="3">
        <v>3.1440000000000003E-2</v>
      </c>
      <c r="N77" s="3">
        <v>1.4630000000000001E-2</v>
      </c>
      <c r="O77" s="3">
        <v>6.2100000000000002E-3</v>
      </c>
      <c r="P77" s="3">
        <v>2.3999999999999998E-3</v>
      </c>
      <c r="Q77" s="3">
        <v>8.4000000000000003E-4</v>
      </c>
      <c r="R77" s="3">
        <v>2.7E-4</v>
      </c>
      <c r="S77" s="3">
        <v>8.0000000000000007E-5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0.11647000000000002</v>
      </c>
      <c r="BG77" s="5">
        <f>P_A_R[[#This Row],[11+]]-P_A_R[[#This Row],[12+]]</f>
        <v>9.6899999999999986E-2</v>
      </c>
      <c r="BH77" s="5">
        <f>P_A_R[[#This Row],[12+]]-P_A_R[[#This Row],[13+]]</f>
        <v>7.2830000000000006E-2</v>
      </c>
      <c r="BI77" s="5">
        <f>P_A_R[[#This Row],[13+]]-P_A_R[[#This Row],[14+]]</f>
        <v>4.9449999999999994E-2</v>
      </c>
      <c r="BJ77" s="5">
        <f>P_A_R[[#This Row],[14+]]-P_A_R[[#This Row],[15+]]</f>
        <v>3.0339999999999999E-2</v>
      </c>
      <c r="BK77" s="5">
        <f>P_A_R[[#This Row],[15+]]-P_A_R[[#This Row],[16+]]</f>
        <v>1.6810000000000002E-2</v>
      </c>
      <c r="BL77" s="5">
        <f>P_A_R[[#This Row],[16+]]-P_A_R[[#This Row],[17+]]</f>
        <v>8.4200000000000004E-3</v>
      </c>
      <c r="BM77" s="5">
        <f>P_A_R[[#This Row],[17+]]-P_A_R[[#This Row],[18+]]</f>
        <v>3.8100000000000005E-3</v>
      </c>
      <c r="BN77" s="5">
        <f>P_A_R[[#This Row],[18+]]-P_A_R[[#This Row],[19+]]</f>
        <v>1.5599999999999998E-3</v>
      </c>
      <c r="BO77" s="5">
        <f>P_A_R[[#This Row],[19+]]-P_A_R[[#This Row],[20+]]</f>
        <v>5.6999999999999998E-4</v>
      </c>
      <c r="BP77" s="5">
        <f>P_A_R[[#This Row],[20+]]-P_A_R[[#This Row],[21+]]</f>
        <v>1.9000000000000001E-4</v>
      </c>
      <c r="BQ77" s="5">
        <f>P_A_R[[#This Row],[21+]]-P_A_R[[#This Row],[22+]]</f>
        <v>8.0000000000000007E-5</v>
      </c>
      <c r="BR77" s="5">
        <f>P_A_R[[#This Row],[22+]]-P_A_R[[#This Row],[23+]]</f>
        <v>0</v>
      </c>
      <c r="BS77" s="5">
        <f>P_A_R[[#This Row],[23+]]-P_A_R[[#This Row],[24+]]</f>
        <v>0</v>
      </c>
      <c r="BT77" s="5">
        <f>P_A_R[[#This Row],[24+]]-P_A_R[[#This Row],[25+]]</f>
        <v>0</v>
      </c>
      <c r="BU77" s="5">
        <f>P_A_R[[#This Row],[25+]]-P_A_R[[#This Row],[26+]]</f>
        <v>0</v>
      </c>
      <c r="BV77" s="5">
        <f>P_A_R[[#This Row],[26+]]-P_A_R[[#This Row],[27+]]</f>
        <v>0</v>
      </c>
      <c r="BW77" s="5">
        <f>P_A_R[[#This Row],[27+]]-P_A_R[[#This Row],[28+]]</f>
        <v>0</v>
      </c>
      <c r="BX77" s="5">
        <f>P_A_R[[#This Row],[28+]]-P_A_R[[#This Row],[29+]]</f>
        <v>0</v>
      </c>
      <c r="BY77" s="5">
        <f>P_A_R[[#This Row],[29+]]-P_A_R[[#This Row],[30+]]</f>
        <v>0</v>
      </c>
      <c r="BZ77" s="5">
        <f>P_A_R[[#This Row],[30+]]-P_A_R[[#This Row],[31+]]</f>
        <v>0</v>
      </c>
      <c r="CA77" s="5">
        <f>P_A_R[[#This Row],[31+]]-P_A_R[[#This Row],[32+]]</f>
        <v>0</v>
      </c>
      <c r="CB77" s="5">
        <f>P_A_R[[#This Row],[32+]]-P_A_R[[#This Row],[33+]]</f>
        <v>0</v>
      </c>
      <c r="CC77" s="5">
        <f>P_A_R[[#This Row],[33+]]-P_A_R[[#This Row],[34+]]</f>
        <v>0</v>
      </c>
      <c r="CD77" s="5">
        <f>P_A_R[[#This Row],[34+]]-P_A_R[[#This Row],[35+]]</f>
        <v>0</v>
      </c>
      <c r="CE77" s="5">
        <f>P_A_R[[#This Row],[35+]]-P_A_R[[#This Row],[36+]]</f>
        <v>0</v>
      </c>
      <c r="CF77" s="5">
        <f>P_A_R[[#This Row],[36+]]-P_A_R[[#This Row],[37+]]</f>
        <v>0</v>
      </c>
      <c r="CG77" s="5">
        <f>P_A_R[[#This Row],[37+]]-P_A_R[[#This Row],[38+]]</f>
        <v>0</v>
      </c>
      <c r="CH77" s="5">
        <f>P_A_R[[#This Row],[38+]]-P_A_R[[#This Row],[39+]]</f>
        <v>0</v>
      </c>
      <c r="CI77" s="5">
        <f>P_A_R[[#This Row],[39+]]-P_A_R[[#This Row],[40+]]</f>
        <v>0</v>
      </c>
      <c r="CJ77" s="5">
        <f>P_A_R[[#This Row],[40+]]-P_A_R[[#This Row],[41+]]</f>
        <v>0</v>
      </c>
      <c r="CK77" s="5">
        <f>P_A_R[[#This Row],[41+]]-P_A_R[[#This Row],[42+]]</f>
        <v>0</v>
      </c>
      <c r="CL77" s="5">
        <f>P_A_R[[#This Row],[42+]]-P_A_R[[#This Row],[43+]]</f>
        <v>0</v>
      </c>
      <c r="CM77" s="5">
        <f>P_A_R[[#This Row],[43+]]-P_A_R[[#This Row],[44+]]</f>
        <v>0</v>
      </c>
      <c r="CN77" s="5">
        <f>P_A_R[[#This Row],[44+]]-P_A_R[[#This Row],[45+]]</f>
        <v>0</v>
      </c>
      <c r="CO77" s="5">
        <f>P_A_R[[#This Row],[45+]]-P_A_R[[#This Row],[46+]]</f>
        <v>0</v>
      </c>
      <c r="CP77" s="5">
        <f>P_A_R[[#This Row],[46+]]-P_A_R[[#This Row],[47+]]</f>
        <v>0</v>
      </c>
      <c r="CQ77" s="5">
        <f>P_A_R[[#This Row],[47+]]-P_A_R[[#This Row],[48+]]</f>
        <v>0</v>
      </c>
      <c r="CR77" s="5">
        <f>P_A_R[[#This Row],[48+]]-P_A_R[[#This Row],[49+]]</f>
        <v>0</v>
      </c>
      <c r="CS77" s="5">
        <f>P_A_R[[#This Row],[49+]]-P_A_R[[#This Row],[50+]]</f>
        <v>0</v>
      </c>
      <c r="CT77" s="5">
        <f>P_A_R[[#This Row],[50+]]-P_A_R[[#This Row],[51+]]</f>
        <v>0</v>
      </c>
      <c r="CU77" s="5">
        <f>P_A_R[[#This Row],[51+]]-P_A_R[[#This Row],[52+]]</f>
        <v>0</v>
      </c>
      <c r="CV77" s="5">
        <f>P_A_R[[#This Row],[52+]]-P_A_R[[#This Row],[53+]]</f>
        <v>0</v>
      </c>
      <c r="CW77" s="5">
        <f>P_A_R[[#This Row],[53+]]-P_A_R[[#This Row],[54+]]</f>
        <v>0</v>
      </c>
      <c r="CX77" s="5">
        <f>P_A_R[[#This Row],[54+]]-P_A_R[[#This Row],[55+]]</f>
        <v>0</v>
      </c>
      <c r="CY77" s="5">
        <f>P_A_R[[#This Row],[55+]]-P_A_R[[#This Row],[56+]]</f>
        <v>0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22400790</v>
      </c>
      <c r="B78" t="s">
        <v>80</v>
      </c>
      <c r="C78" t="s">
        <v>143</v>
      </c>
      <c r="D78" s="11">
        <v>0.8125</v>
      </c>
      <c r="E78" s="9" t="str">
        <f>HYPERLINK("https://www.nba.com/stats/player/1641724/boxscores-traditional", "Jett Howard")</f>
        <v>Jett Howard</v>
      </c>
      <c r="F78">
        <v>8.1999999999999993</v>
      </c>
      <c r="G78" s="4">
        <v>4.069</v>
      </c>
      <c r="H78" s="3">
        <v>0.32996999999999999</v>
      </c>
      <c r="I78" s="3">
        <v>0.24510000000000001</v>
      </c>
      <c r="J78" s="3">
        <v>0.17619000000000001</v>
      </c>
      <c r="K78" s="3">
        <v>0.11899999999999999</v>
      </c>
      <c r="L78" s="3">
        <v>7.6359999999999997E-2</v>
      </c>
      <c r="M78" s="3">
        <v>4.7460000000000002E-2</v>
      </c>
      <c r="N78" s="3">
        <v>2.743E-2</v>
      </c>
      <c r="O78" s="3">
        <v>1.5389999999999999E-2</v>
      </c>
      <c r="P78" s="3">
        <v>7.9799999999999992E-3</v>
      </c>
      <c r="Q78" s="3">
        <v>4.0200000000000001E-3</v>
      </c>
      <c r="R78" s="3">
        <v>1.8699999999999999E-3</v>
      </c>
      <c r="S78" s="3">
        <v>8.1999999999999998E-4</v>
      </c>
      <c r="T78" s="3">
        <v>3.5E-4</v>
      </c>
      <c r="U78" s="3">
        <v>1.3999999999999999E-4</v>
      </c>
      <c r="V78" s="3">
        <v>5.0000000000000002E-5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5">
        <f>P_A_R[[#This Row],[10+]]-P_A_R[[#This Row],[11+]]</f>
        <v>8.4869999999999973E-2</v>
      </c>
      <c r="BG78" s="5">
        <f>P_A_R[[#This Row],[11+]]-P_A_R[[#This Row],[12+]]</f>
        <v>6.8909999999999999E-2</v>
      </c>
      <c r="BH78" s="5">
        <f>P_A_R[[#This Row],[12+]]-P_A_R[[#This Row],[13+]]</f>
        <v>5.7190000000000019E-2</v>
      </c>
      <c r="BI78" s="5">
        <f>P_A_R[[#This Row],[13+]]-P_A_R[[#This Row],[14+]]</f>
        <v>4.2639999999999997E-2</v>
      </c>
      <c r="BJ78" s="5">
        <f>P_A_R[[#This Row],[14+]]-P_A_R[[#This Row],[15+]]</f>
        <v>2.8899999999999995E-2</v>
      </c>
      <c r="BK78" s="5">
        <f>P_A_R[[#This Row],[15+]]-P_A_R[[#This Row],[16+]]</f>
        <v>2.0030000000000003E-2</v>
      </c>
      <c r="BL78" s="5">
        <f>P_A_R[[#This Row],[16+]]-P_A_R[[#This Row],[17+]]</f>
        <v>1.204E-2</v>
      </c>
      <c r="BM78" s="5">
        <f>P_A_R[[#This Row],[17+]]-P_A_R[[#This Row],[18+]]</f>
        <v>7.4099999999999999E-3</v>
      </c>
      <c r="BN78" s="5">
        <f>P_A_R[[#This Row],[18+]]-P_A_R[[#This Row],[19+]]</f>
        <v>3.9599999999999991E-3</v>
      </c>
      <c r="BO78" s="5">
        <f>P_A_R[[#This Row],[19+]]-P_A_R[[#This Row],[20+]]</f>
        <v>2.15E-3</v>
      </c>
      <c r="BP78" s="5">
        <f>P_A_R[[#This Row],[20+]]-P_A_R[[#This Row],[21+]]</f>
        <v>1.0499999999999999E-3</v>
      </c>
      <c r="BQ78" s="5">
        <f>P_A_R[[#This Row],[21+]]-P_A_R[[#This Row],[22+]]</f>
        <v>4.6999999999999999E-4</v>
      </c>
      <c r="BR78" s="5">
        <f>P_A_R[[#This Row],[22+]]-P_A_R[[#This Row],[23+]]</f>
        <v>2.1000000000000001E-4</v>
      </c>
      <c r="BS78" s="5">
        <f>P_A_R[[#This Row],[23+]]-P_A_R[[#This Row],[24+]]</f>
        <v>8.9999999999999992E-5</v>
      </c>
      <c r="BT78" s="5">
        <f>P_A_R[[#This Row],[24+]]-P_A_R[[#This Row],[25+]]</f>
        <v>5.0000000000000002E-5</v>
      </c>
      <c r="BU78" s="5">
        <f>P_A_R[[#This Row],[25+]]-P_A_R[[#This Row],[26+]]</f>
        <v>0</v>
      </c>
      <c r="BV78" s="5">
        <f>P_A_R[[#This Row],[26+]]-P_A_R[[#This Row],[27+]]</f>
        <v>0</v>
      </c>
      <c r="BW78" s="5">
        <f>P_A_R[[#This Row],[27+]]-P_A_R[[#This Row],[28+]]</f>
        <v>0</v>
      </c>
      <c r="BX78" s="5">
        <f>P_A_R[[#This Row],[28+]]-P_A_R[[#This Row],[29+]]</f>
        <v>0</v>
      </c>
      <c r="BY78" s="5">
        <f>P_A_R[[#This Row],[29+]]-P_A_R[[#This Row],[30+]]</f>
        <v>0</v>
      </c>
      <c r="BZ78" s="5">
        <f>P_A_R[[#This Row],[30+]]-P_A_R[[#This Row],[31+]]</f>
        <v>0</v>
      </c>
      <c r="CA78" s="5">
        <f>P_A_R[[#This Row],[31+]]-P_A_R[[#This Row],[32+]]</f>
        <v>0</v>
      </c>
      <c r="CB78" s="5">
        <f>P_A_R[[#This Row],[32+]]-P_A_R[[#This Row],[33+]]</f>
        <v>0</v>
      </c>
      <c r="CC78" s="5">
        <f>P_A_R[[#This Row],[33+]]-P_A_R[[#This Row],[34+]]</f>
        <v>0</v>
      </c>
      <c r="CD78" s="5">
        <f>P_A_R[[#This Row],[34+]]-P_A_R[[#This Row],[35+]]</f>
        <v>0</v>
      </c>
      <c r="CE78" s="5">
        <f>P_A_R[[#This Row],[35+]]-P_A_R[[#This Row],[36+]]</f>
        <v>0</v>
      </c>
      <c r="CF78" s="5">
        <f>P_A_R[[#This Row],[36+]]-P_A_R[[#This Row],[37+]]</f>
        <v>0</v>
      </c>
      <c r="CG78" s="5">
        <f>P_A_R[[#This Row],[37+]]-P_A_R[[#This Row],[38+]]</f>
        <v>0</v>
      </c>
      <c r="CH78" s="5">
        <f>P_A_R[[#This Row],[38+]]-P_A_R[[#This Row],[39+]]</f>
        <v>0</v>
      </c>
      <c r="CI78" s="5">
        <f>P_A_R[[#This Row],[39+]]-P_A_R[[#This Row],[40+]]</f>
        <v>0</v>
      </c>
      <c r="CJ78" s="5">
        <f>P_A_R[[#This Row],[40+]]-P_A_R[[#This Row],[41+]]</f>
        <v>0</v>
      </c>
      <c r="CK78" s="5">
        <f>P_A_R[[#This Row],[41+]]-P_A_R[[#This Row],[42+]]</f>
        <v>0</v>
      </c>
      <c r="CL78" s="5">
        <f>P_A_R[[#This Row],[42+]]-P_A_R[[#This Row],[43+]]</f>
        <v>0</v>
      </c>
      <c r="CM78" s="5">
        <f>P_A_R[[#This Row],[43+]]-P_A_R[[#This Row],[44+]]</f>
        <v>0</v>
      </c>
      <c r="CN78" s="5">
        <f>P_A_R[[#This Row],[44+]]-P_A_R[[#This Row],[45+]]</f>
        <v>0</v>
      </c>
      <c r="CO78" s="5">
        <f>P_A_R[[#This Row],[45+]]-P_A_R[[#This Row],[46+]]</f>
        <v>0</v>
      </c>
      <c r="CP78" s="5">
        <f>P_A_R[[#This Row],[46+]]-P_A_R[[#This Row],[47+]]</f>
        <v>0</v>
      </c>
      <c r="CQ78" s="5">
        <f>P_A_R[[#This Row],[47+]]-P_A_R[[#This Row],[48+]]</f>
        <v>0</v>
      </c>
      <c r="CR78" s="5">
        <f>P_A_R[[#This Row],[48+]]-P_A_R[[#This Row],[49+]]</f>
        <v>0</v>
      </c>
      <c r="CS78" s="5">
        <f>P_A_R[[#This Row],[49+]]-P_A_R[[#This Row],[50+]]</f>
        <v>0</v>
      </c>
      <c r="CT78" s="5">
        <f>P_A_R[[#This Row],[50+]]-P_A_R[[#This Row],[51+]]</f>
        <v>0</v>
      </c>
      <c r="CU78" s="5">
        <f>P_A_R[[#This Row],[51+]]-P_A_R[[#This Row],[52+]]</f>
        <v>0</v>
      </c>
      <c r="CV78" s="5">
        <f>P_A_R[[#This Row],[52+]]-P_A_R[[#This Row],[53+]]</f>
        <v>0</v>
      </c>
      <c r="CW78" s="5">
        <f>P_A_R[[#This Row],[53+]]-P_A_R[[#This Row],[54+]]</f>
        <v>0</v>
      </c>
      <c r="CX78" s="5">
        <f>P_A_R[[#This Row],[54+]]-P_A_R[[#This Row],[55+]]</f>
        <v>0</v>
      </c>
      <c r="CY78" s="5">
        <f>P_A_R[[#This Row],[55+]]-P_A_R[[#This Row],[56+]]</f>
        <v>0</v>
      </c>
      <c r="CZ78" s="5">
        <f>P_A_R[[#This Row],[56+]]-P_A_R[[#This Row],[57+]]</f>
        <v>0</v>
      </c>
      <c r="DA78" s="5">
        <f>P_A_R[[#This Row],[57+]]-P_A_R[[#This Row],[58+]]</f>
        <v>0</v>
      </c>
      <c r="DB78" s="5">
        <f>P_A_R[[#This Row],[58+]]-P_A_R[[#This Row],[59+]]</f>
        <v>0</v>
      </c>
    </row>
    <row r="79" spans="1:106" x14ac:dyDescent="0.25">
      <c r="A79" s="10">
        <v>22400791</v>
      </c>
      <c r="B79" t="s">
        <v>132</v>
      </c>
      <c r="C79" t="s">
        <v>165</v>
      </c>
      <c r="D79" s="11">
        <v>0.8125</v>
      </c>
      <c r="E79" s="9" t="str">
        <f>HYPERLINK("https://www.nba.com/stats/player/1628386/boxscores-traditional", "Jarrett Allen")</f>
        <v>Jarrett Allen</v>
      </c>
      <c r="F79">
        <v>29.2</v>
      </c>
      <c r="G79" s="4">
        <v>4.2610000000000001</v>
      </c>
      <c r="H79" s="3">
        <v>1</v>
      </c>
      <c r="I79" s="3">
        <v>1</v>
      </c>
      <c r="J79" s="3">
        <v>1</v>
      </c>
      <c r="K79" s="3">
        <v>0.99992999999999999</v>
      </c>
      <c r="L79" s="3">
        <v>0.99982000000000004</v>
      </c>
      <c r="M79" s="3">
        <v>0.99956999999999996</v>
      </c>
      <c r="N79" s="3">
        <v>0.99902999999999997</v>
      </c>
      <c r="O79" s="3">
        <v>0.99787999999999999</v>
      </c>
      <c r="P79" s="3">
        <v>0.99573</v>
      </c>
      <c r="Q79" s="3">
        <v>0.99158000000000002</v>
      </c>
      <c r="R79" s="3">
        <v>0.98460999999999999</v>
      </c>
      <c r="S79" s="3">
        <v>0.97257000000000005</v>
      </c>
      <c r="T79" s="3">
        <v>0.95448999999999995</v>
      </c>
      <c r="U79" s="3">
        <v>0.92784999999999995</v>
      </c>
      <c r="V79" s="3">
        <v>0.88876999999999995</v>
      </c>
      <c r="W79" s="3">
        <v>0.83891000000000004</v>
      </c>
      <c r="X79" s="3">
        <v>0.77337</v>
      </c>
      <c r="Y79" s="3">
        <v>0.69847000000000004</v>
      </c>
      <c r="Z79" s="3">
        <v>0.61026000000000002</v>
      </c>
      <c r="AA79" s="3">
        <v>0.51993999999999996</v>
      </c>
      <c r="AB79" s="3">
        <v>0.42465000000000003</v>
      </c>
      <c r="AC79" s="3">
        <v>0.33723999999999998</v>
      </c>
      <c r="AD79" s="3">
        <v>0.25463000000000002</v>
      </c>
      <c r="AE79" s="3">
        <v>0.18673000000000001</v>
      </c>
      <c r="AF79" s="3">
        <v>0.12923999999999999</v>
      </c>
      <c r="AG79" s="3">
        <v>8.6910000000000001E-2</v>
      </c>
      <c r="AH79" s="3">
        <v>5.4800000000000001E-2</v>
      </c>
      <c r="AI79" s="3">
        <v>3.3619999999999997E-2</v>
      </c>
      <c r="AJ79" s="3">
        <v>1.9230000000000001E-2</v>
      </c>
      <c r="AK79" s="3">
        <v>1.072E-2</v>
      </c>
      <c r="AL79" s="3">
        <v>5.7000000000000002E-3</v>
      </c>
      <c r="AM79" s="3">
        <v>2.8E-3</v>
      </c>
      <c r="AN79" s="3">
        <v>1.3500000000000001E-3</v>
      </c>
      <c r="AO79" s="3">
        <v>5.9999999999999995E-4</v>
      </c>
      <c r="AP79" s="3">
        <v>2.5999999999999998E-4</v>
      </c>
      <c r="AQ79" s="3">
        <v>1E-4</v>
      </c>
      <c r="AR79" s="3">
        <v>4.0000000000000003E-5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5">
        <f>P_A_R[[#This Row],[10+]]-P_A_R[[#This Row],[11+]]</f>
        <v>0</v>
      </c>
      <c r="BG79" s="5">
        <f>P_A_R[[#This Row],[11+]]-P_A_R[[#This Row],[12+]]</f>
        <v>0</v>
      </c>
      <c r="BH79" s="5">
        <f>P_A_R[[#This Row],[12+]]-P_A_R[[#This Row],[13+]]</f>
        <v>7.0000000000014495E-5</v>
      </c>
      <c r="BI79" s="5">
        <f>P_A_R[[#This Row],[13+]]-P_A_R[[#This Row],[14+]]</f>
        <v>1.0999999999994348E-4</v>
      </c>
      <c r="BJ79" s="5">
        <f>P_A_R[[#This Row],[14+]]-P_A_R[[#This Row],[15+]]</f>
        <v>2.5000000000008349E-4</v>
      </c>
      <c r="BK79" s="5">
        <f>P_A_R[[#This Row],[15+]]-P_A_R[[#This Row],[16+]]</f>
        <v>5.3999999999998494E-4</v>
      </c>
      <c r="BL79" s="5">
        <f>P_A_R[[#This Row],[16+]]-P_A_R[[#This Row],[17+]]</f>
        <v>1.1499999999999844E-3</v>
      </c>
      <c r="BM79" s="5">
        <f>P_A_R[[#This Row],[17+]]-P_A_R[[#This Row],[18+]]</f>
        <v>2.1499999999999853E-3</v>
      </c>
      <c r="BN79" s="5">
        <f>P_A_R[[#This Row],[18+]]-P_A_R[[#This Row],[19+]]</f>
        <v>4.149999999999987E-3</v>
      </c>
      <c r="BO79" s="5">
        <f>P_A_R[[#This Row],[19+]]-P_A_R[[#This Row],[20+]]</f>
        <v>6.9700000000000317E-3</v>
      </c>
      <c r="BP79" s="5">
        <f>P_A_R[[#This Row],[20+]]-P_A_R[[#This Row],[21+]]</f>
        <v>1.203999999999994E-2</v>
      </c>
      <c r="BQ79" s="5">
        <f>P_A_R[[#This Row],[21+]]-P_A_R[[#This Row],[22+]]</f>
        <v>1.8080000000000096E-2</v>
      </c>
      <c r="BR79" s="5">
        <f>P_A_R[[#This Row],[22+]]-P_A_R[[#This Row],[23+]]</f>
        <v>2.6639999999999997E-2</v>
      </c>
      <c r="BS79" s="5">
        <f>P_A_R[[#This Row],[23+]]-P_A_R[[#This Row],[24+]]</f>
        <v>3.9080000000000004E-2</v>
      </c>
      <c r="BT79" s="5">
        <f>P_A_R[[#This Row],[24+]]-P_A_R[[#This Row],[25+]]</f>
        <v>4.9859999999999904E-2</v>
      </c>
      <c r="BU79" s="5">
        <f>P_A_R[[#This Row],[25+]]-P_A_R[[#This Row],[26+]]</f>
        <v>6.5540000000000043E-2</v>
      </c>
      <c r="BV79" s="5">
        <f>P_A_R[[#This Row],[26+]]-P_A_R[[#This Row],[27+]]</f>
        <v>7.4899999999999967E-2</v>
      </c>
      <c r="BW79" s="5">
        <f>P_A_R[[#This Row],[27+]]-P_A_R[[#This Row],[28+]]</f>
        <v>8.8210000000000011E-2</v>
      </c>
      <c r="BX79" s="5">
        <f>P_A_R[[#This Row],[28+]]-P_A_R[[#This Row],[29+]]</f>
        <v>9.0320000000000067E-2</v>
      </c>
      <c r="BY79" s="5">
        <f>P_A_R[[#This Row],[29+]]-P_A_R[[#This Row],[30+]]</f>
        <v>9.528999999999993E-2</v>
      </c>
      <c r="BZ79" s="5">
        <f>P_A_R[[#This Row],[30+]]-P_A_R[[#This Row],[31+]]</f>
        <v>8.7410000000000043E-2</v>
      </c>
      <c r="CA79" s="5">
        <f>P_A_R[[#This Row],[31+]]-P_A_R[[#This Row],[32+]]</f>
        <v>8.2609999999999961E-2</v>
      </c>
      <c r="CB79" s="5">
        <f>P_A_R[[#This Row],[32+]]-P_A_R[[#This Row],[33+]]</f>
        <v>6.7900000000000016E-2</v>
      </c>
      <c r="CC79" s="5">
        <f>P_A_R[[#This Row],[33+]]-P_A_R[[#This Row],[34+]]</f>
        <v>5.7490000000000013E-2</v>
      </c>
      <c r="CD79" s="5">
        <f>P_A_R[[#This Row],[34+]]-P_A_R[[#This Row],[35+]]</f>
        <v>4.2329999999999993E-2</v>
      </c>
      <c r="CE79" s="5">
        <f>P_A_R[[#This Row],[35+]]-P_A_R[[#This Row],[36+]]</f>
        <v>3.211E-2</v>
      </c>
      <c r="CF79" s="5">
        <f>P_A_R[[#This Row],[36+]]-P_A_R[[#This Row],[37+]]</f>
        <v>2.1180000000000004E-2</v>
      </c>
      <c r="CG79" s="5">
        <f>P_A_R[[#This Row],[37+]]-P_A_R[[#This Row],[38+]]</f>
        <v>1.4389999999999997E-2</v>
      </c>
      <c r="CH79" s="5">
        <f>P_A_R[[#This Row],[38+]]-P_A_R[[#This Row],[39+]]</f>
        <v>8.5100000000000002E-3</v>
      </c>
      <c r="CI79" s="5">
        <f>P_A_R[[#This Row],[39+]]-P_A_R[[#This Row],[40+]]</f>
        <v>5.0200000000000002E-3</v>
      </c>
      <c r="CJ79" s="5">
        <f>P_A_R[[#This Row],[40+]]-P_A_R[[#This Row],[41+]]</f>
        <v>2.9000000000000002E-3</v>
      </c>
      <c r="CK79" s="5">
        <f>P_A_R[[#This Row],[41+]]-P_A_R[[#This Row],[42+]]</f>
        <v>1.4499999999999999E-3</v>
      </c>
      <c r="CL79" s="5">
        <f>P_A_R[[#This Row],[42+]]-P_A_R[[#This Row],[43+]]</f>
        <v>7.5000000000000012E-4</v>
      </c>
      <c r="CM79" s="5">
        <f>P_A_R[[#This Row],[43+]]-P_A_R[[#This Row],[44+]]</f>
        <v>3.3999999999999997E-4</v>
      </c>
      <c r="CN79" s="5">
        <f>P_A_R[[#This Row],[44+]]-P_A_R[[#This Row],[45+]]</f>
        <v>1.5999999999999999E-4</v>
      </c>
      <c r="CO79" s="5">
        <f>P_A_R[[#This Row],[45+]]-P_A_R[[#This Row],[46+]]</f>
        <v>6.0000000000000002E-5</v>
      </c>
      <c r="CP79" s="5">
        <f>P_A_R[[#This Row],[46+]]-P_A_R[[#This Row],[47+]]</f>
        <v>4.0000000000000003E-5</v>
      </c>
      <c r="CQ79" s="5">
        <f>P_A_R[[#This Row],[47+]]-P_A_R[[#This Row],[48+]]</f>
        <v>0</v>
      </c>
      <c r="CR79" s="5">
        <f>P_A_R[[#This Row],[48+]]-P_A_R[[#This Row],[49+]]</f>
        <v>0</v>
      </c>
      <c r="CS79" s="5">
        <f>P_A_R[[#This Row],[49+]]-P_A_R[[#This Row],[50+]]</f>
        <v>0</v>
      </c>
      <c r="CT79" s="5">
        <f>P_A_R[[#This Row],[50+]]-P_A_R[[#This Row],[51+]]</f>
        <v>0</v>
      </c>
      <c r="CU79" s="5">
        <f>P_A_R[[#This Row],[51+]]-P_A_R[[#This Row],[52+]]</f>
        <v>0</v>
      </c>
      <c r="CV79" s="5">
        <f>P_A_R[[#This Row],[52+]]-P_A_R[[#This Row],[53+]]</f>
        <v>0</v>
      </c>
      <c r="CW79" s="5">
        <f>P_A_R[[#This Row],[53+]]-P_A_R[[#This Row],[54+]]</f>
        <v>0</v>
      </c>
      <c r="CX79" s="5">
        <f>P_A_R[[#This Row],[54+]]-P_A_R[[#This Row],[55+]]</f>
        <v>0</v>
      </c>
      <c r="CY79" s="5">
        <f>P_A_R[[#This Row],[55+]]-P_A_R[[#This Row],[56+]]</f>
        <v>0</v>
      </c>
      <c r="CZ79" s="5">
        <f>P_A_R[[#This Row],[56+]]-P_A_R[[#This Row],[57+]]</f>
        <v>0</v>
      </c>
      <c r="DA79" s="5">
        <f>P_A_R[[#This Row],[57+]]-P_A_R[[#This Row],[58+]]</f>
        <v>0</v>
      </c>
      <c r="DB79" s="5">
        <f>P_A_R[[#This Row],[58+]]-P_A_R[[#This Row],[59+]]</f>
        <v>0</v>
      </c>
    </row>
    <row r="80" spans="1:106" x14ac:dyDescent="0.25">
      <c r="A80" s="10">
        <v>22400791</v>
      </c>
      <c r="B80" t="s">
        <v>132</v>
      </c>
      <c r="C80" t="s">
        <v>165</v>
      </c>
      <c r="D80" s="11">
        <v>0.8125</v>
      </c>
      <c r="E80" s="9" t="str">
        <f>HYPERLINK("https://www.nba.com/stats/player/1629636/boxscores-traditional", "Darius Garland")</f>
        <v>Darius Garland</v>
      </c>
      <c r="F80">
        <v>28.2</v>
      </c>
      <c r="G80" s="4">
        <v>4.665</v>
      </c>
      <c r="H80" s="3">
        <v>0.99995000000000001</v>
      </c>
      <c r="I80" s="3">
        <v>0.99988999999999995</v>
      </c>
      <c r="J80" s="3">
        <v>0.99973999999999996</v>
      </c>
      <c r="K80" s="3">
        <v>0.99944</v>
      </c>
      <c r="L80" s="3">
        <v>0.99882000000000004</v>
      </c>
      <c r="M80" s="3">
        <v>0.99766999999999995</v>
      </c>
      <c r="N80" s="3">
        <v>0.99560000000000004</v>
      </c>
      <c r="O80" s="3">
        <v>0.99180000000000001</v>
      </c>
      <c r="P80" s="3">
        <v>0.98573999999999995</v>
      </c>
      <c r="Q80" s="3">
        <v>0.97558</v>
      </c>
      <c r="R80" s="3">
        <v>0.96079999999999999</v>
      </c>
      <c r="S80" s="3">
        <v>0.93822000000000005</v>
      </c>
      <c r="T80" s="3">
        <v>0.90824000000000005</v>
      </c>
      <c r="U80" s="3">
        <v>0.86650000000000005</v>
      </c>
      <c r="V80" s="3">
        <v>0.81594</v>
      </c>
      <c r="W80" s="3">
        <v>0.75490000000000002</v>
      </c>
      <c r="X80" s="3">
        <v>0.68081999999999998</v>
      </c>
      <c r="Y80" s="3">
        <v>0.60257000000000005</v>
      </c>
      <c r="Z80" s="3">
        <v>0.51595000000000002</v>
      </c>
      <c r="AA80" s="3">
        <v>0.43251000000000001</v>
      </c>
      <c r="AB80" s="3">
        <v>0.34827000000000002</v>
      </c>
      <c r="AC80" s="3">
        <v>0.27424999999999999</v>
      </c>
      <c r="AD80" s="3">
        <v>0.20896999999999999</v>
      </c>
      <c r="AE80" s="3">
        <v>0.15151000000000001</v>
      </c>
      <c r="AF80" s="3">
        <v>0.10749</v>
      </c>
      <c r="AG80" s="3">
        <v>7.2150000000000006E-2</v>
      </c>
      <c r="AH80" s="3">
        <v>4.7460000000000002E-2</v>
      </c>
      <c r="AI80" s="3">
        <v>2.938E-2</v>
      </c>
      <c r="AJ80" s="3">
        <v>1.7860000000000001E-2</v>
      </c>
      <c r="AK80" s="3">
        <v>1.017E-2</v>
      </c>
      <c r="AL80" s="3">
        <v>5.7000000000000002E-3</v>
      </c>
      <c r="AM80" s="3">
        <v>3.0699999999999998E-3</v>
      </c>
      <c r="AN80" s="3">
        <v>1.5399999999999999E-3</v>
      </c>
      <c r="AO80" s="3">
        <v>7.6000000000000004E-4</v>
      </c>
      <c r="AP80" s="3">
        <v>3.5E-4</v>
      </c>
      <c r="AQ80" s="3">
        <v>1.6000000000000001E-4</v>
      </c>
      <c r="AR80" s="3">
        <v>6.9999999999999994E-5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5">
        <f>P_A_R[[#This Row],[10+]]-P_A_R[[#This Row],[11+]]</f>
        <v>6.0000000000060005E-5</v>
      </c>
      <c r="BG80" s="5">
        <f>P_A_R[[#This Row],[11+]]-P_A_R[[#This Row],[12+]]</f>
        <v>1.4999999999998348E-4</v>
      </c>
      <c r="BH80" s="5">
        <f>P_A_R[[#This Row],[12+]]-P_A_R[[#This Row],[13+]]</f>
        <v>2.9999999999996696E-4</v>
      </c>
      <c r="BI80" s="5">
        <f>P_A_R[[#This Row],[13+]]-P_A_R[[#This Row],[14+]]</f>
        <v>6.1999999999995392E-4</v>
      </c>
      <c r="BJ80" s="5">
        <f>P_A_R[[#This Row],[14+]]-P_A_R[[#This Row],[15+]]</f>
        <v>1.1500000000000954E-3</v>
      </c>
      <c r="BK80" s="5">
        <f>P_A_R[[#This Row],[15+]]-P_A_R[[#This Row],[16+]]</f>
        <v>2.0699999999999052E-3</v>
      </c>
      <c r="BL80" s="5">
        <f>P_A_R[[#This Row],[16+]]-P_A_R[[#This Row],[17+]]</f>
        <v>3.8000000000000256E-3</v>
      </c>
      <c r="BM80" s="5">
        <f>P_A_R[[#This Row],[17+]]-P_A_R[[#This Row],[18+]]</f>
        <v>6.0600000000000653E-3</v>
      </c>
      <c r="BN80" s="5">
        <f>P_A_R[[#This Row],[18+]]-P_A_R[[#This Row],[19+]]</f>
        <v>1.0159999999999947E-2</v>
      </c>
      <c r="BO80" s="5">
        <f>P_A_R[[#This Row],[19+]]-P_A_R[[#This Row],[20+]]</f>
        <v>1.4780000000000015E-2</v>
      </c>
      <c r="BP80" s="5">
        <f>P_A_R[[#This Row],[20+]]-P_A_R[[#This Row],[21+]]</f>
        <v>2.2579999999999933E-2</v>
      </c>
      <c r="BQ80" s="5">
        <f>P_A_R[[#This Row],[21+]]-P_A_R[[#This Row],[22+]]</f>
        <v>2.9980000000000007E-2</v>
      </c>
      <c r="BR80" s="5">
        <f>P_A_R[[#This Row],[22+]]-P_A_R[[#This Row],[23+]]</f>
        <v>4.1739999999999999E-2</v>
      </c>
      <c r="BS80" s="5">
        <f>P_A_R[[#This Row],[23+]]-P_A_R[[#This Row],[24+]]</f>
        <v>5.0560000000000049E-2</v>
      </c>
      <c r="BT80" s="5">
        <f>P_A_R[[#This Row],[24+]]-P_A_R[[#This Row],[25+]]</f>
        <v>6.1039999999999983E-2</v>
      </c>
      <c r="BU80" s="5">
        <f>P_A_R[[#This Row],[25+]]-P_A_R[[#This Row],[26+]]</f>
        <v>7.4080000000000035E-2</v>
      </c>
      <c r="BV80" s="5">
        <f>P_A_R[[#This Row],[26+]]-P_A_R[[#This Row],[27+]]</f>
        <v>7.8249999999999931E-2</v>
      </c>
      <c r="BW80" s="5">
        <f>P_A_R[[#This Row],[27+]]-P_A_R[[#This Row],[28+]]</f>
        <v>8.662000000000003E-2</v>
      </c>
      <c r="BX80" s="5">
        <f>P_A_R[[#This Row],[28+]]-P_A_R[[#This Row],[29+]]</f>
        <v>8.3440000000000014E-2</v>
      </c>
      <c r="BY80" s="5">
        <f>P_A_R[[#This Row],[29+]]-P_A_R[[#This Row],[30+]]</f>
        <v>8.4239999999999982E-2</v>
      </c>
      <c r="BZ80" s="5">
        <f>P_A_R[[#This Row],[30+]]-P_A_R[[#This Row],[31+]]</f>
        <v>7.402000000000003E-2</v>
      </c>
      <c r="CA80" s="5">
        <f>P_A_R[[#This Row],[31+]]-P_A_R[[#This Row],[32+]]</f>
        <v>6.5280000000000005E-2</v>
      </c>
      <c r="CB80" s="5">
        <f>P_A_R[[#This Row],[32+]]-P_A_R[[#This Row],[33+]]</f>
        <v>5.7459999999999983E-2</v>
      </c>
      <c r="CC80" s="5">
        <f>P_A_R[[#This Row],[33+]]-P_A_R[[#This Row],[34+]]</f>
        <v>4.4020000000000004E-2</v>
      </c>
      <c r="CD80" s="5">
        <f>P_A_R[[#This Row],[34+]]-P_A_R[[#This Row],[35+]]</f>
        <v>3.5339999999999996E-2</v>
      </c>
      <c r="CE80" s="5">
        <f>P_A_R[[#This Row],[35+]]-P_A_R[[#This Row],[36+]]</f>
        <v>2.4690000000000004E-2</v>
      </c>
      <c r="CF80" s="5">
        <f>P_A_R[[#This Row],[36+]]-P_A_R[[#This Row],[37+]]</f>
        <v>1.8080000000000002E-2</v>
      </c>
      <c r="CG80" s="5">
        <f>P_A_R[[#This Row],[37+]]-P_A_R[[#This Row],[38+]]</f>
        <v>1.1519999999999999E-2</v>
      </c>
      <c r="CH80" s="5">
        <f>P_A_R[[#This Row],[38+]]-P_A_R[[#This Row],[39+]]</f>
        <v>7.6900000000000007E-3</v>
      </c>
      <c r="CI80" s="5">
        <f>P_A_R[[#This Row],[39+]]-P_A_R[[#This Row],[40+]]</f>
        <v>4.47E-3</v>
      </c>
      <c r="CJ80" s="5">
        <f>P_A_R[[#This Row],[40+]]-P_A_R[[#This Row],[41+]]</f>
        <v>2.6300000000000004E-3</v>
      </c>
      <c r="CK80" s="5">
        <f>P_A_R[[#This Row],[41+]]-P_A_R[[#This Row],[42+]]</f>
        <v>1.5299999999999999E-3</v>
      </c>
      <c r="CL80" s="5">
        <f>P_A_R[[#This Row],[42+]]-P_A_R[[#This Row],[43+]]</f>
        <v>7.7999999999999988E-4</v>
      </c>
      <c r="CM80" s="5">
        <f>P_A_R[[#This Row],[43+]]-P_A_R[[#This Row],[44+]]</f>
        <v>4.1000000000000005E-4</v>
      </c>
      <c r="CN80" s="5">
        <f>P_A_R[[#This Row],[44+]]-P_A_R[[#This Row],[45+]]</f>
        <v>1.8999999999999998E-4</v>
      </c>
      <c r="CO80" s="5">
        <f>P_A_R[[#This Row],[45+]]-P_A_R[[#This Row],[46+]]</f>
        <v>9.0000000000000019E-5</v>
      </c>
      <c r="CP80" s="5">
        <f>P_A_R[[#This Row],[46+]]-P_A_R[[#This Row],[47+]]</f>
        <v>6.9999999999999994E-5</v>
      </c>
      <c r="CQ80" s="5">
        <f>P_A_R[[#This Row],[47+]]-P_A_R[[#This Row],[48+]]</f>
        <v>0</v>
      </c>
      <c r="CR80" s="5">
        <f>P_A_R[[#This Row],[48+]]-P_A_R[[#This Row],[49+]]</f>
        <v>0</v>
      </c>
      <c r="CS80" s="5">
        <f>P_A_R[[#This Row],[49+]]-P_A_R[[#This Row],[50+]]</f>
        <v>0</v>
      </c>
      <c r="CT80" s="5">
        <f>P_A_R[[#This Row],[50+]]-P_A_R[[#This Row],[51+]]</f>
        <v>0</v>
      </c>
      <c r="CU80" s="5">
        <f>P_A_R[[#This Row],[51+]]-P_A_R[[#This Row],[52+]]</f>
        <v>0</v>
      </c>
      <c r="CV80" s="5">
        <f>P_A_R[[#This Row],[52+]]-P_A_R[[#This Row],[53+]]</f>
        <v>0</v>
      </c>
      <c r="CW80" s="5">
        <f>P_A_R[[#This Row],[53+]]-P_A_R[[#This Row],[54+]]</f>
        <v>0</v>
      </c>
      <c r="CX80" s="5">
        <f>P_A_R[[#This Row],[54+]]-P_A_R[[#This Row],[55+]]</f>
        <v>0</v>
      </c>
      <c r="CY80" s="5">
        <f>P_A_R[[#This Row],[55+]]-P_A_R[[#This Row],[56+]]</f>
        <v>0</v>
      </c>
      <c r="CZ80" s="5">
        <f>P_A_R[[#This Row],[56+]]-P_A_R[[#This Row],[57+]]</f>
        <v>0</v>
      </c>
      <c r="DA80" s="5">
        <f>P_A_R[[#This Row],[57+]]-P_A_R[[#This Row],[58+]]</f>
        <v>0</v>
      </c>
      <c r="DB80" s="5">
        <f>P_A_R[[#This Row],[58+]]-P_A_R[[#This Row],[59+]]</f>
        <v>0</v>
      </c>
    </row>
    <row r="81" spans="1:106" x14ac:dyDescent="0.25">
      <c r="A81" s="10">
        <v>22400791</v>
      </c>
      <c r="B81" t="s">
        <v>132</v>
      </c>
      <c r="C81" t="s">
        <v>165</v>
      </c>
      <c r="D81" s="11">
        <v>0.8125</v>
      </c>
      <c r="E81" s="9" t="str">
        <f>HYPERLINK("https://www.nba.com/stats/player/1628378/boxscores-traditional", "Donovan Mitchell")</f>
        <v>Donovan Mitchell</v>
      </c>
      <c r="F81">
        <v>35.200000000000003</v>
      </c>
      <c r="G81" s="4">
        <v>7.6260000000000003</v>
      </c>
      <c r="H81" s="3">
        <v>0.99951999999999996</v>
      </c>
      <c r="I81" s="3">
        <v>0.99924000000000002</v>
      </c>
      <c r="J81" s="3">
        <v>0.99882000000000004</v>
      </c>
      <c r="K81" s="3">
        <v>0.99819000000000002</v>
      </c>
      <c r="L81" s="3">
        <v>0.99728000000000006</v>
      </c>
      <c r="M81" s="3">
        <v>0.99597999999999998</v>
      </c>
      <c r="N81" s="3">
        <v>0.99412999999999996</v>
      </c>
      <c r="O81" s="3">
        <v>0.99158000000000002</v>
      </c>
      <c r="P81" s="3">
        <v>0.98809000000000002</v>
      </c>
      <c r="Q81" s="3">
        <v>0.98299999999999998</v>
      </c>
      <c r="R81" s="3">
        <v>0.97670000000000001</v>
      </c>
      <c r="S81" s="3">
        <v>0.96855999999999998</v>
      </c>
      <c r="T81" s="3">
        <v>0.95818000000000003</v>
      </c>
      <c r="U81" s="3">
        <v>0.94520000000000004</v>
      </c>
      <c r="V81" s="3">
        <v>0.92922000000000005</v>
      </c>
      <c r="W81" s="3">
        <v>0.90988000000000002</v>
      </c>
      <c r="X81" s="3">
        <v>0.88685999999999998</v>
      </c>
      <c r="Y81" s="3">
        <v>0.85992999999999997</v>
      </c>
      <c r="Z81" s="3">
        <v>0.82638999999999996</v>
      </c>
      <c r="AA81" s="3">
        <v>0.79103000000000001</v>
      </c>
      <c r="AB81" s="3">
        <v>0.75175000000000003</v>
      </c>
      <c r="AC81" s="3">
        <v>0.70884000000000003</v>
      </c>
      <c r="AD81" s="3">
        <v>0.66276000000000002</v>
      </c>
      <c r="AE81" s="3">
        <v>0.61409000000000002</v>
      </c>
      <c r="AF81" s="3">
        <v>0.56355999999999995</v>
      </c>
      <c r="AG81" s="3">
        <v>0.51197000000000004</v>
      </c>
      <c r="AH81" s="3">
        <v>0.46017000000000002</v>
      </c>
      <c r="AI81" s="3">
        <v>0.40516999999999997</v>
      </c>
      <c r="AJ81" s="3">
        <v>0.35569000000000001</v>
      </c>
      <c r="AK81" s="3">
        <v>0.30853999999999998</v>
      </c>
      <c r="AL81" s="3">
        <v>0.26434999999999997</v>
      </c>
      <c r="AM81" s="3">
        <v>0.22363</v>
      </c>
      <c r="AN81" s="3">
        <v>0.18673000000000001</v>
      </c>
      <c r="AO81" s="3">
        <v>0.15386</v>
      </c>
      <c r="AP81" s="3">
        <v>0.12506999999999999</v>
      </c>
      <c r="AQ81" s="3">
        <v>9.8530000000000006E-2</v>
      </c>
      <c r="AR81" s="3">
        <v>7.7799999999999994E-2</v>
      </c>
      <c r="AS81" s="3">
        <v>6.0569999999999999E-2</v>
      </c>
      <c r="AT81" s="3">
        <v>4.648E-2</v>
      </c>
      <c r="AU81" s="3">
        <v>3.5150000000000001E-2</v>
      </c>
      <c r="AV81" s="3">
        <v>2.6190000000000001E-2</v>
      </c>
      <c r="AW81" s="3">
        <v>1.9230000000000001E-2</v>
      </c>
      <c r="AX81" s="3">
        <v>1.3899999999999999E-2</v>
      </c>
      <c r="AY81" s="3">
        <v>9.9000000000000008E-3</v>
      </c>
      <c r="AZ81" s="3">
        <v>6.7600000000000004E-3</v>
      </c>
      <c r="BA81" s="3">
        <v>4.6600000000000001E-3</v>
      </c>
      <c r="BB81" s="3">
        <v>3.1700000000000001E-3</v>
      </c>
      <c r="BC81" s="3">
        <v>2.1199999999999999E-3</v>
      </c>
      <c r="BD81" s="3">
        <v>1.39E-3</v>
      </c>
      <c r="BE81" s="3">
        <v>8.9999999999999998E-4</v>
      </c>
      <c r="BF81" s="5">
        <f>P_A_R[[#This Row],[10+]]-P_A_R[[#This Row],[11+]]</f>
        <v>2.7999999999994696E-4</v>
      </c>
      <c r="BG81" s="5">
        <f>P_A_R[[#This Row],[11+]]-P_A_R[[#This Row],[12+]]</f>
        <v>4.1999999999997595E-4</v>
      </c>
      <c r="BH81" s="5">
        <f>P_A_R[[#This Row],[12+]]-P_A_R[[#This Row],[13+]]</f>
        <v>6.3000000000001943E-4</v>
      </c>
      <c r="BI81" s="5">
        <f>P_A_R[[#This Row],[13+]]-P_A_R[[#This Row],[14+]]</f>
        <v>9.0999999999996639E-4</v>
      </c>
      <c r="BJ81" s="5">
        <f>P_A_R[[#This Row],[14+]]-P_A_R[[#This Row],[15+]]</f>
        <v>1.3000000000000789E-3</v>
      </c>
      <c r="BK81" s="5">
        <f>P_A_R[[#This Row],[15+]]-P_A_R[[#This Row],[16+]]</f>
        <v>1.8500000000000183E-3</v>
      </c>
      <c r="BL81" s="5">
        <f>P_A_R[[#This Row],[16+]]-P_A_R[[#This Row],[17+]]</f>
        <v>2.5499999999999412E-3</v>
      </c>
      <c r="BM81" s="5">
        <f>P_A_R[[#This Row],[17+]]-P_A_R[[#This Row],[18+]]</f>
        <v>3.4899999999999931E-3</v>
      </c>
      <c r="BN81" s="5">
        <f>P_A_R[[#This Row],[18+]]-P_A_R[[#This Row],[19+]]</f>
        <v>5.0900000000000389E-3</v>
      </c>
      <c r="BO81" s="5">
        <f>P_A_R[[#This Row],[19+]]-P_A_R[[#This Row],[20+]]</f>
        <v>6.2999999999999723E-3</v>
      </c>
      <c r="BP81" s="5">
        <f>P_A_R[[#This Row],[20+]]-P_A_R[[#This Row],[21+]]</f>
        <v>8.1400000000000361E-3</v>
      </c>
      <c r="BQ81" s="5">
        <f>P_A_R[[#This Row],[21+]]-P_A_R[[#This Row],[22+]]</f>
        <v>1.0379999999999945E-2</v>
      </c>
      <c r="BR81" s="5">
        <f>P_A_R[[#This Row],[22+]]-P_A_R[[#This Row],[23+]]</f>
        <v>1.2979999999999992E-2</v>
      </c>
      <c r="BS81" s="5">
        <f>P_A_R[[#This Row],[23+]]-P_A_R[[#This Row],[24+]]</f>
        <v>1.5979999999999994E-2</v>
      </c>
      <c r="BT81" s="5">
        <f>P_A_R[[#This Row],[24+]]-P_A_R[[#This Row],[25+]]</f>
        <v>1.9340000000000024E-2</v>
      </c>
      <c r="BU81" s="5">
        <f>P_A_R[[#This Row],[25+]]-P_A_R[[#This Row],[26+]]</f>
        <v>2.302000000000004E-2</v>
      </c>
      <c r="BV81" s="5">
        <f>P_A_R[[#This Row],[26+]]-P_A_R[[#This Row],[27+]]</f>
        <v>2.6930000000000009E-2</v>
      </c>
      <c r="BW81" s="5">
        <f>P_A_R[[#This Row],[27+]]-P_A_R[[#This Row],[28+]]</f>
        <v>3.3540000000000014E-2</v>
      </c>
      <c r="BX81" s="5">
        <f>P_A_R[[#This Row],[28+]]-P_A_R[[#This Row],[29+]]</f>
        <v>3.5359999999999947E-2</v>
      </c>
      <c r="BY81" s="5">
        <f>P_A_R[[#This Row],[29+]]-P_A_R[[#This Row],[30+]]</f>
        <v>3.9279999999999982E-2</v>
      </c>
      <c r="BZ81" s="5">
        <f>P_A_R[[#This Row],[30+]]-P_A_R[[#This Row],[31+]]</f>
        <v>4.2910000000000004E-2</v>
      </c>
      <c r="CA81" s="5">
        <f>P_A_R[[#This Row],[31+]]-P_A_R[[#This Row],[32+]]</f>
        <v>4.608000000000001E-2</v>
      </c>
      <c r="CB81" s="5">
        <f>P_A_R[[#This Row],[32+]]-P_A_R[[#This Row],[33+]]</f>
        <v>4.8669999999999991E-2</v>
      </c>
      <c r="CC81" s="5">
        <f>P_A_R[[#This Row],[33+]]-P_A_R[[#This Row],[34+]]</f>
        <v>5.0530000000000075E-2</v>
      </c>
      <c r="CD81" s="5">
        <f>P_A_R[[#This Row],[34+]]-P_A_R[[#This Row],[35+]]</f>
        <v>5.1589999999999914E-2</v>
      </c>
      <c r="CE81" s="5">
        <f>P_A_R[[#This Row],[35+]]-P_A_R[[#This Row],[36+]]</f>
        <v>5.1800000000000013E-2</v>
      </c>
      <c r="CF81" s="5">
        <f>P_A_R[[#This Row],[36+]]-P_A_R[[#This Row],[37+]]</f>
        <v>5.5000000000000049E-2</v>
      </c>
      <c r="CG81" s="5">
        <f>P_A_R[[#This Row],[37+]]-P_A_R[[#This Row],[38+]]</f>
        <v>4.9479999999999968E-2</v>
      </c>
      <c r="CH81" s="5">
        <f>P_A_R[[#This Row],[38+]]-P_A_R[[#This Row],[39+]]</f>
        <v>4.7150000000000025E-2</v>
      </c>
      <c r="CI81" s="5">
        <f>P_A_R[[#This Row],[39+]]-P_A_R[[#This Row],[40+]]</f>
        <v>4.4190000000000007E-2</v>
      </c>
      <c r="CJ81" s="5">
        <f>P_A_R[[#This Row],[40+]]-P_A_R[[#This Row],[41+]]</f>
        <v>4.0719999999999978E-2</v>
      </c>
      <c r="CK81" s="5">
        <f>P_A_R[[#This Row],[41+]]-P_A_R[[#This Row],[42+]]</f>
        <v>3.6899999999999988E-2</v>
      </c>
      <c r="CL81" s="5">
        <f>P_A_R[[#This Row],[42+]]-P_A_R[[#This Row],[43+]]</f>
        <v>3.287000000000001E-2</v>
      </c>
      <c r="CM81" s="5">
        <f>P_A_R[[#This Row],[43+]]-P_A_R[[#This Row],[44+]]</f>
        <v>2.879000000000001E-2</v>
      </c>
      <c r="CN81" s="5">
        <f>P_A_R[[#This Row],[44+]]-P_A_R[[#This Row],[45+]]</f>
        <v>2.653999999999998E-2</v>
      </c>
      <c r="CO81" s="5">
        <f>P_A_R[[#This Row],[45+]]-P_A_R[[#This Row],[46+]]</f>
        <v>2.0730000000000012E-2</v>
      </c>
      <c r="CP81" s="5">
        <f>P_A_R[[#This Row],[46+]]-P_A_R[[#This Row],[47+]]</f>
        <v>1.7229999999999995E-2</v>
      </c>
      <c r="CQ81" s="5">
        <f>P_A_R[[#This Row],[47+]]-P_A_R[[#This Row],[48+]]</f>
        <v>1.4089999999999998E-2</v>
      </c>
      <c r="CR81" s="5">
        <f>P_A_R[[#This Row],[48+]]-P_A_R[[#This Row],[49+]]</f>
        <v>1.133E-2</v>
      </c>
      <c r="CS81" s="5">
        <f>P_A_R[[#This Row],[49+]]-P_A_R[[#This Row],[50+]]</f>
        <v>8.9599999999999992E-3</v>
      </c>
      <c r="CT81" s="5">
        <f>P_A_R[[#This Row],[50+]]-P_A_R[[#This Row],[51+]]</f>
        <v>6.9600000000000009E-3</v>
      </c>
      <c r="CU81" s="5">
        <f>P_A_R[[#This Row],[51+]]-P_A_R[[#This Row],[52+]]</f>
        <v>5.3300000000000014E-3</v>
      </c>
      <c r="CV81" s="5">
        <f>P_A_R[[#This Row],[52+]]-P_A_R[[#This Row],[53+]]</f>
        <v>3.9999999999999983E-3</v>
      </c>
      <c r="CW81" s="5">
        <f>P_A_R[[#This Row],[53+]]-P_A_R[[#This Row],[54+]]</f>
        <v>3.1400000000000004E-3</v>
      </c>
      <c r="CX81" s="5">
        <f>P_A_R[[#This Row],[54+]]-P_A_R[[#This Row],[55+]]</f>
        <v>2.1000000000000003E-3</v>
      </c>
      <c r="CY81" s="5">
        <f>P_A_R[[#This Row],[55+]]-P_A_R[[#This Row],[56+]]</f>
        <v>1.49E-3</v>
      </c>
      <c r="CZ81" s="5">
        <f>P_A_R[[#This Row],[56+]]-P_A_R[[#This Row],[57+]]</f>
        <v>1.0500000000000002E-3</v>
      </c>
      <c r="DA81" s="5">
        <f>P_A_R[[#This Row],[57+]]-P_A_R[[#This Row],[58+]]</f>
        <v>7.2999999999999996E-4</v>
      </c>
      <c r="DB81" s="5">
        <f>P_A_R[[#This Row],[58+]]-P_A_R[[#This Row],[59+]]</f>
        <v>4.8999999999999998E-4</v>
      </c>
    </row>
    <row r="82" spans="1:106" x14ac:dyDescent="0.25">
      <c r="A82" s="10">
        <v>22400791</v>
      </c>
      <c r="B82" t="s">
        <v>132</v>
      </c>
      <c r="C82" t="s">
        <v>165</v>
      </c>
      <c r="D82" s="11">
        <v>0.8125</v>
      </c>
      <c r="E82" s="9" t="str">
        <f>HYPERLINK("https://www.nba.com/stats/player/1630596/boxscores-traditional", "Evan Mobley")</f>
        <v>Evan Mobley</v>
      </c>
      <c r="F82">
        <v>34.200000000000003</v>
      </c>
      <c r="G82" s="4">
        <v>11.391</v>
      </c>
      <c r="H82" s="3">
        <v>0.98299999999999998</v>
      </c>
      <c r="I82" s="3">
        <v>0.97931999999999997</v>
      </c>
      <c r="J82" s="3">
        <v>0.97441</v>
      </c>
      <c r="K82" s="3">
        <v>0.96855999999999998</v>
      </c>
      <c r="L82" s="3">
        <v>0.96164000000000005</v>
      </c>
      <c r="M82" s="3">
        <v>0.95448999999999995</v>
      </c>
      <c r="N82" s="3">
        <v>0.94520000000000004</v>
      </c>
      <c r="O82" s="3">
        <v>0.93447999999999998</v>
      </c>
      <c r="P82" s="3">
        <v>0.92220000000000002</v>
      </c>
      <c r="Q82" s="3">
        <v>0.90824000000000005</v>
      </c>
      <c r="R82" s="3">
        <v>0.89434999999999998</v>
      </c>
      <c r="S82" s="3">
        <v>0.87697999999999998</v>
      </c>
      <c r="T82" s="3">
        <v>0.85768999999999995</v>
      </c>
      <c r="U82" s="3">
        <v>0.83645999999999998</v>
      </c>
      <c r="V82" s="3">
        <v>0.81594</v>
      </c>
      <c r="W82" s="3">
        <v>0.79103000000000001</v>
      </c>
      <c r="X82" s="3">
        <v>0.76424000000000003</v>
      </c>
      <c r="Y82" s="3">
        <v>0.73565000000000003</v>
      </c>
      <c r="Z82" s="3">
        <v>0.70540000000000003</v>
      </c>
      <c r="AA82" s="3">
        <v>0.67723999999999995</v>
      </c>
      <c r="AB82" s="3">
        <v>0.64431000000000005</v>
      </c>
      <c r="AC82" s="3">
        <v>0.61026000000000002</v>
      </c>
      <c r="AD82" s="3">
        <v>0.57535000000000003</v>
      </c>
      <c r="AE82" s="3">
        <v>0.54379999999999995</v>
      </c>
      <c r="AF82" s="3">
        <v>0.50797999999999999</v>
      </c>
      <c r="AG82" s="3">
        <v>0.47210000000000002</v>
      </c>
      <c r="AH82" s="3">
        <v>0.43643999999999999</v>
      </c>
      <c r="AI82" s="3">
        <v>0.40128999999999998</v>
      </c>
      <c r="AJ82" s="3">
        <v>0.37069999999999997</v>
      </c>
      <c r="AK82" s="3">
        <v>0.33723999999999998</v>
      </c>
      <c r="AL82" s="3">
        <v>0.30503000000000002</v>
      </c>
      <c r="AM82" s="3">
        <v>0.27424999999999999</v>
      </c>
      <c r="AN82" s="3">
        <v>0.24825</v>
      </c>
      <c r="AO82" s="3">
        <v>0.22065000000000001</v>
      </c>
      <c r="AP82" s="3">
        <v>0.19489000000000001</v>
      </c>
      <c r="AQ82" s="3">
        <v>0.17105999999999999</v>
      </c>
      <c r="AR82" s="3">
        <v>0.14917</v>
      </c>
      <c r="AS82" s="3">
        <v>0.13136</v>
      </c>
      <c r="AT82" s="3">
        <v>0.11314</v>
      </c>
      <c r="AU82" s="3">
        <v>9.6799999999999997E-2</v>
      </c>
      <c r="AV82" s="3">
        <v>8.226E-2</v>
      </c>
      <c r="AW82" s="3">
        <v>7.0779999999999996E-2</v>
      </c>
      <c r="AX82" s="3">
        <v>5.9380000000000002E-2</v>
      </c>
      <c r="AY82" s="3">
        <v>4.947E-2</v>
      </c>
      <c r="AZ82" s="3">
        <v>4.0930000000000001E-2</v>
      </c>
      <c r="BA82" s="3">
        <v>3.3619999999999997E-2</v>
      </c>
      <c r="BB82" s="3">
        <v>2.8070000000000001E-2</v>
      </c>
      <c r="BC82" s="3">
        <v>2.2749999999999999E-2</v>
      </c>
      <c r="BD82" s="3">
        <v>1.831E-2</v>
      </c>
      <c r="BE82" s="3">
        <v>1.4630000000000001E-2</v>
      </c>
      <c r="BF82" s="5">
        <f>P_A_R[[#This Row],[10+]]-P_A_R[[#This Row],[11+]]</f>
        <v>3.6800000000000166E-3</v>
      </c>
      <c r="BG82" s="5">
        <f>P_A_R[[#This Row],[11+]]-P_A_R[[#This Row],[12+]]</f>
        <v>4.9099999999999699E-3</v>
      </c>
      <c r="BH82" s="5">
        <f>P_A_R[[#This Row],[12+]]-P_A_R[[#This Row],[13+]]</f>
        <v>5.8500000000000218E-3</v>
      </c>
      <c r="BI82" s="5">
        <f>P_A_R[[#This Row],[13+]]-P_A_R[[#This Row],[14+]]</f>
        <v>6.9199999999999262E-3</v>
      </c>
      <c r="BJ82" s="5">
        <f>P_A_R[[#This Row],[14+]]-P_A_R[[#This Row],[15+]]</f>
        <v>7.1500000000001007E-3</v>
      </c>
      <c r="BK82" s="5">
        <f>P_A_R[[#This Row],[15+]]-P_A_R[[#This Row],[16+]]</f>
        <v>9.2899999999999094E-3</v>
      </c>
      <c r="BL82" s="5">
        <f>P_A_R[[#This Row],[16+]]-P_A_R[[#This Row],[17+]]</f>
        <v>1.0720000000000063E-2</v>
      </c>
      <c r="BM82" s="5">
        <f>P_A_R[[#This Row],[17+]]-P_A_R[[#This Row],[18+]]</f>
        <v>1.2279999999999958E-2</v>
      </c>
      <c r="BN82" s="5">
        <f>P_A_R[[#This Row],[18+]]-P_A_R[[#This Row],[19+]]</f>
        <v>1.3959999999999972E-2</v>
      </c>
      <c r="BO82" s="5">
        <f>P_A_R[[#This Row],[19+]]-P_A_R[[#This Row],[20+]]</f>
        <v>1.3890000000000069E-2</v>
      </c>
      <c r="BP82" s="5">
        <f>P_A_R[[#This Row],[20+]]-P_A_R[[#This Row],[21+]]</f>
        <v>1.7369999999999997E-2</v>
      </c>
      <c r="BQ82" s="5">
        <f>P_A_R[[#This Row],[21+]]-P_A_R[[#This Row],[22+]]</f>
        <v>1.9290000000000029E-2</v>
      </c>
      <c r="BR82" s="5">
        <f>P_A_R[[#This Row],[22+]]-P_A_R[[#This Row],[23+]]</f>
        <v>2.1229999999999971E-2</v>
      </c>
      <c r="BS82" s="5">
        <f>P_A_R[[#This Row],[23+]]-P_A_R[[#This Row],[24+]]</f>
        <v>2.0519999999999983E-2</v>
      </c>
      <c r="BT82" s="5">
        <f>P_A_R[[#This Row],[24+]]-P_A_R[[#This Row],[25+]]</f>
        <v>2.4909999999999988E-2</v>
      </c>
      <c r="BU82" s="5">
        <f>P_A_R[[#This Row],[25+]]-P_A_R[[#This Row],[26+]]</f>
        <v>2.678999999999998E-2</v>
      </c>
      <c r="BV82" s="5">
        <f>P_A_R[[#This Row],[26+]]-P_A_R[[#This Row],[27+]]</f>
        <v>2.8590000000000004E-2</v>
      </c>
      <c r="BW82" s="5">
        <f>P_A_R[[#This Row],[27+]]-P_A_R[[#This Row],[28+]]</f>
        <v>3.0249999999999999E-2</v>
      </c>
      <c r="BX82" s="5">
        <f>P_A_R[[#This Row],[28+]]-P_A_R[[#This Row],[29+]]</f>
        <v>2.8160000000000074E-2</v>
      </c>
      <c r="BY82" s="5">
        <f>P_A_R[[#This Row],[29+]]-P_A_R[[#This Row],[30+]]</f>
        <v>3.2929999999999904E-2</v>
      </c>
      <c r="BZ82" s="5">
        <f>P_A_R[[#This Row],[30+]]-P_A_R[[#This Row],[31+]]</f>
        <v>3.4050000000000025E-2</v>
      </c>
      <c r="CA82" s="5">
        <f>P_A_R[[#This Row],[31+]]-P_A_R[[#This Row],[32+]]</f>
        <v>3.4909999999999997E-2</v>
      </c>
      <c r="CB82" s="5">
        <f>P_A_R[[#This Row],[32+]]-P_A_R[[#This Row],[33+]]</f>
        <v>3.1550000000000078E-2</v>
      </c>
      <c r="CC82" s="5">
        <f>P_A_R[[#This Row],[33+]]-P_A_R[[#This Row],[34+]]</f>
        <v>3.5819999999999963E-2</v>
      </c>
      <c r="CD82" s="5">
        <f>P_A_R[[#This Row],[34+]]-P_A_R[[#This Row],[35+]]</f>
        <v>3.5879999999999967E-2</v>
      </c>
      <c r="CE82" s="5">
        <f>P_A_R[[#This Row],[35+]]-P_A_R[[#This Row],[36+]]</f>
        <v>3.5660000000000025E-2</v>
      </c>
      <c r="CF82" s="5">
        <f>P_A_R[[#This Row],[36+]]-P_A_R[[#This Row],[37+]]</f>
        <v>3.5150000000000015E-2</v>
      </c>
      <c r="CG82" s="5">
        <f>P_A_R[[#This Row],[37+]]-P_A_R[[#This Row],[38+]]</f>
        <v>3.0590000000000006E-2</v>
      </c>
      <c r="CH82" s="5">
        <f>P_A_R[[#This Row],[38+]]-P_A_R[[#This Row],[39+]]</f>
        <v>3.345999999999999E-2</v>
      </c>
      <c r="CI82" s="5">
        <f>P_A_R[[#This Row],[39+]]-P_A_R[[#This Row],[40+]]</f>
        <v>3.2209999999999961E-2</v>
      </c>
      <c r="CJ82" s="5">
        <f>P_A_R[[#This Row],[40+]]-P_A_R[[#This Row],[41+]]</f>
        <v>3.078000000000003E-2</v>
      </c>
      <c r="CK82" s="5">
        <f>P_A_R[[#This Row],[41+]]-P_A_R[[#This Row],[42+]]</f>
        <v>2.5999999999999995E-2</v>
      </c>
      <c r="CL82" s="5">
        <f>P_A_R[[#This Row],[42+]]-P_A_R[[#This Row],[43+]]</f>
        <v>2.7599999999999986E-2</v>
      </c>
      <c r="CM82" s="5">
        <f>P_A_R[[#This Row],[43+]]-P_A_R[[#This Row],[44+]]</f>
        <v>2.5760000000000005E-2</v>
      </c>
      <c r="CN82" s="5">
        <f>P_A_R[[#This Row],[44+]]-P_A_R[[#This Row],[45+]]</f>
        <v>2.3830000000000018E-2</v>
      </c>
      <c r="CO82" s="5">
        <f>P_A_R[[#This Row],[45+]]-P_A_R[[#This Row],[46+]]</f>
        <v>2.1889999999999993E-2</v>
      </c>
      <c r="CP82" s="5">
        <f>P_A_R[[#This Row],[46+]]-P_A_R[[#This Row],[47+]]</f>
        <v>1.7809999999999993E-2</v>
      </c>
      <c r="CQ82" s="5">
        <f>P_A_R[[#This Row],[47+]]-P_A_R[[#This Row],[48+]]</f>
        <v>1.822E-2</v>
      </c>
      <c r="CR82" s="5">
        <f>P_A_R[[#This Row],[48+]]-P_A_R[[#This Row],[49+]]</f>
        <v>1.6340000000000007E-2</v>
      </c>
      <c r="CS82" s="5">
        <f>P_A_R[[#This Row],[49+]]-P_A_R[[#This Row],[50+]]</f>
        <v>1.4539999999999997E-2</v>
      </c>
      <c r="CT82" s="5">
        <f>P_A_R[[#This Row],[50+]]-P_A_R[[#This Row],[51+]]</f>
        <v>1.1480000000000004E-2</v>
      </c>
      <c r="CU82" s="5">
        <f>P_A_R[[#This Row],[51+]]-P_A_R[[#This Row],[52+]]</f>
        <v>1.1399999999999993E-2</v>
      </c>
      <c r="CV82" s="5">
        <f>P_A_R[[#This Row],[52+]]-P_A_R[[#This Row],[53+]]</f>
        <v>9.9100000000000021E-3</v>
      </c>
      <c r="CW82" s="5">
        <f>P_A_R[[#This Row],[53+]]-P_A_R[[#This Row],[54+]]</f>
        <v>8.539999999999999E-3</v>
      </c>
      <c r="CX82" s="5">
        <f>P_A_R[[#This Row],[54+]]-P_A_R[[#This Row],[55+]]</f>
        <v>7.310000000000004E-3</v>
      </c>
      <c r="CY82" s="5">
        <f>P_A_R[[#This Row],[55+]]-P_A_R[[#This Row],[56+]]</f>
        <v>5.5499999999999959E-3</v>
      </c>
      <c r="CZ82" s="5">
        <f>P_A_R[[#This Row],[56+]]-P_A_R[[#This Row],[57+]]</f>
        <v>5.3200000000000018E-3</v>
      </c>
      <c r="DA82" s="5">
        <f>P_A_R[[#This Row],[57+]]-P_A_R[[#This Row],[58+]]</f>
        <v>4.4399999999999995E-3</v>
      </c>
      <c r="DB82" s="5">
        <f>P_A_R[[#This Row],[58+]]-P_A_R[[#This Row],[59+]]</f>
        <v>3.6799999999999992E-3</v>
      </c>
    </row>
    <row r="83" spans="1:106" x14ac:dyDescent="0.25">
      <c r="A83" s="10">
        <v>22400791</v>
      </c>
      <c r="B83" t="s">
        <v>132</v>
      </c>
      <c r="C83" t="s">
        <v>165</v>
      </c>
      <c r="D83" s="11">
        <v>0.8125</v>
      </c>
      <c r="E83" s="9" t="str">
        <f>HYPERLINK("https://www.nba.com/stats/player/1629660/boxscores-traditional", "Ty Jerome")</f>
        <v>Ty Jerome</v>
      </c>
      <c r="F83">
        <v>18.600000000000001</v>
      </c>
      <c r="G83" s="4">
        <v>4.8410000000000002</v>
      </c>
      <c r="H83" s="3">
        <v>0.96245999999999998</v>
      </c>
      <c r="I83" s="3">
        <v>0.94179000000000002</v>
      </c>
      <c r="J83" s="3">
        <v>0.91308999999999996</v>
      </c>
      <c r="K83" s="3">
        <v>0.87697999999999998</v>
      </c>
      <c r="L83" s="3">
        <v>0.82894000000000001</v>
      </c>
      <c r="M83" s="3">
        <v>0.77034999999999998</v>
      </c>
      <c r="N83" s="3">
        <v>0.70540000000000003</v>
      </c>
      <c r="O83" s="3">
        <v>0.62929999999999997</v>
      </c>
      <c r="P83" s="3">
        <v>0.54776000000000002</v>
      </c>
      <c r="Q83" s="3">
        <v>0.46811999999999998</v>
      </c>
      <c r="R83" s="3">
        <v>0.38590999999999998</v>
      </c>
      <c r="S83" s="3">
        <v>0.30853999999999998</v>
      </c>
      <c r="T83" s="3">
        <v>0.24196000000000001</v>
      </c>
      <c r="U83" s="3">
        <v>0.18140999999999999</v>
      </c>
      <c r="V83" s="3">
        <v>0.13136</v>
      </c>
      <c r="W83" s="3">
        <v>9.3420000000000003E-2</v>
      </c>
      <c r="X83" s="3">
        <v>6.3009999999999997E-2</v>
      </c>
      <c r="Y83" s="3">
        <v>4.0930000000000001E-2</v>
      </c>
      <c r="Z83" s="3">
        <v>2.6190000000000001E-2</v>
      </c>
      <c r="AA83" s="3">
        <v>1.5779999999999999E-2</v>
      </c>
      <c r="AB83" s="3">
        <v>9.3900000000000008E-3</v>
      </c>
      <c r="AC83" s="3">
        <v>5.2300000000000003E-3</v>
      </c>
      <c r="AD83" s="3">
        <v>2.8E-3</v>
      </c>
      <c r="AE83" s="3">
        <v>1.49E-3</v>
      </c>
      <c r="AF83" s="3">
        <v>7.3999999999999999E-4</v>
      </c>
      <c r="AG83" s="3">
        <v>3.5E-4</v>
      </c>
      <c r="AH83" s="3">
        <v>1.7000000000000001E-4</v>
      </c>
      <c r="AI83" s="3">
        <v>6.9999999999999994E-5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5">
        <f>P_A_R[[#This Row],[10+]]-P_A_R[[#This Row],[11+]]</f>
        <v>2.0669999999999966E-2</v>
      </c>
      <c r="BG83" s="5">
        <f>P_A_R[[#This Row],[11+]]-P_A_R[[#This Row],[12+]]</f>
        <v>2.8700000000000059E-2</v>
      </c>
      <c r="BH83" s="5">
        <f>P_A_R[[#This Row],[12+]]-P_A_R[[#This Row],[13+]]</f>
        <v>3.6109999999999975E-2</v>
      </c>
      <c r="BI83" s="5">
        <f>P_A_R[[#This Row],[13+]]-P_A_R[[#This Row],[14+]]</f>
        <v>4.8039999999999972E-2</v>
      </c>
      <c r="BJ83" s="5">
        <f>P_A_R[[#This Row],[14+]]-P_A_R[[#This Row],[15+]]</f>
        <v>5.8590000000000031E-2</v>
      </c>
      <c r="BK83" s="5">
        <f>P_A_R[[#This Row],[15+]]-P_A_R[[#This Row],[16+]]</f>
        <v>6.4949999999999952E-2</v>
      </c>
      <c r="BL83" s="5">
        <f>P_A_R[[#This Row],[16+]]-P_A_R[[#This Row],[17+]]</f>
        <v>7.6100000000000056E-2</v>
      </c>
      <c r="BM83" s="5">
        <f>P_A_R[[#This Row],[17+]]-P_A_R[[#This Row],[18+]]</f>
        <v>8.1539999999999946E-2</v>
      </c>
      <c r="BN83" s="5">
        <f>P_A_R[[#This Row],[18+]]-P_A_R[[#This Row],[19+]]</f>
        <v>7.9640000000000044E-2</v>
      </c>
      <c r="BO83" s="5">
        <f>P_A_R[[#This Row],[19+]]-P_A_R[[#This Row],[20+]]</f>
        <v>8.2210000000000005E-2</v>
      </c>
      <c r="BP83" s="5">
        <f>P_A_R[[#This Row],[20+]]-P_A_R[[#This Row],[21+]]</f>
        <v>7.7369999999999994E-2</v>
      </c>
      <c r="BQ83" s="5">
        <f>P_A_R[[#This Row],[21+]]-P_A_R[[#This Row],[22+]]</f>
        <v>6.6579999999999973E-2</v>
      </c>
      <c r="BR83" s="5">
        <f>P_A_R[[#This Row],[22+]]-P_A_R[[#This Row],[23+]]</f>
        <v>6.055000000000002E-2</v>
      </c>
      <c r="BS83" s="5">
        <f>P_A_R[[#This Row],[23+]]-P_A_R[[#This Row],[24+]]</f>
        <v>5.0049999999999983E-2</v>
      </c>
      <c r="BT83" s="5">
        <f>P_A_R[[#This Row],[24+]]-P_A_R[[#This Row],[25+]]</f>
        <v>3.7940000000000002E-2</v>
      </c>
      <c r="BU83" s="5">
        <f>P_A_R[[#This Row],[25+]]-P_A_R[[#This Row],[26+]]</f>
        <v>3.0410000000000006E-2</v>
      </c>
      <c r="BV83" s="5">
        <f>P_A_R[[#This Row],[26+]]-P_A_R[[#This Row],[27+]]</f>
        <v>2.2079999999999995E-2</v>
      </c>
      <c r="BW83" s="5">
        <f>P_A_R[[#This Row],[27+]]-P_A_R[[#This Row],[28+]]</f>
        <v>1.474E-2</v>
      </c>
      <c r="BX83" s="5">
        <f>P_A_R[[#This Row],[28+]]-P_A_R[[#This Row],[29+]]</f>
        <v>1.0410000000000003E-2</v>
      </c>
      <c r="BY83" s="5">
        <f>P_A_R[[#This Row],[29+]]-P_A_R[[#This Row],[30+]]</f>
        <v>6.3899999999999981E-3</v>
      </c>
      <c r="BZ83" s="5">
        <f>P_A_R[[#This Row],[30+]]-P_A_R[[#This Row],[31+]]</f>
        <v>4.1600000000000005E-3</v>
      </c>
      <c r="CA83" s="5">
        <f>P_A_R[[#This Row],[31+]]-P_A_R[[#This Row],[32+]]</f>
        <v>2.4300000000000003E-3</v>
      </c>
      <c r="CB83" s="5">
        <f>P_A_R[[#This Row],[32+]]-P_A_R[[#This Row],[33+]]</f>
        <v>1.31E-3</v>
      </c>
      <c r="CC83" s="5">
        <f>P_A_R[[#This Row],[33+]]-P_A_R[[#This Row],[34+]]</f>
        <v>7.5000000000000002E-4</v>
      </c>
      <c r="CD83" s="5">
        <f>P_A_R[[#This Row],[34+]]-P_A_R[[#This Row],[35+]]</f>
        <v>3.8999999999999999E-4</v>
      </c>
      <c r="CE83" s="5">
        <f>P_A_R[[#This Row],[35+]]-P_A_R[[#This Row],[36+]]</f>
        <v>1.7999999999999998E-4</v>
      </c>
      <c r="CF83" s="5">
        <f>P_A_R[[#This Row],[36+]]-P_A_R[[#This Row],[37+]]</f>
        <v>1.0000000000000002E-4</v>
      </c>
      <c r="CG83" s="5">
        <f>P_A_R[[#This Row],[37+]]-P_A_R[[#This Row],[38+]]</f>
        <v>6.9999999999999994E-5</v>
      </c>
      <c r="CH83" s="5">
        <f>P_A_R[[#This Row],[38+]]-P_A_R[[#This Row],[39+]]</f>
        <v>0</v>
      </c>
      <c r="CI83" s="5">
        <f>P_A_R[[#This Row],[39+]]-P_A_R[[#This Row],[40+]]</f>
        <v>0</v>
      </c>
      <c r="CJ83" s="5">
        <f>P_A_R[[#This Row],[40+]]-P_A_R[[#This Row],[41+]]</f>
        <v>0</v>
      </c>
      <c r="CK83" s="5">
        <f>P_A_R[[#This Row],[41+]]-P_A_R[[#This Row],[42+]]</f>
        <v>0</v>
      </c>
      <c r="CL83" s="5">
        <f>P_A_R[[#This Row],[42+]]-P_A_R[[#This Row],[43+]]</f>
        <v>0</v>
      </c>
      <c r="CM83" s="5">
        <f>P_A_R[[#This Row],[43+]]-P_A_R[[#This Row],[44+]]</f>
        <v>0</v>
      </c>
      <c r="CN83" s="5">
        <f>P_A_R[[#This Row],[44+]]-P_A_R[[#This Row],[45+]]</f>
        <v>0</v>
      </c>
      <c r="CO83" s="5">
        <f>P_A_R[[#This Row],[45+]]-P_A_R[[#This Row],[46+]]</f>
        <v>0</v>
      </c>
      <c r="CP83" s="5">
        <f>P_A_R[[#This Row],[46+]]-P_A_R[[#This Row],[47+]]</f>
        <v>0</v>
      </c>
      <c r="CQ83" s="5">
        <f>P_A_R[[#This Row],[47+]]-P_A_R[[#This Row],[48+]]</f>
        <v>0</v>
      </c>
      <c r="CR83" s="5">
        <f>P_A_R[[#This Row],[48+]]-P_A_R[[#This Row],[49+]]</f>
        <v>0</v>
      </c>
      <c r="CS83" s="5">
        <f>P_A_R[[#This Row],[49+]]-P_A_R[[#This Row],[50+]]</f>
        <v>0</v>
      </c>
      <c r="CT83" s="5">
        <f>P_A_R[[#This Row],[50+]]-P_A_R[[#This Row],[51+]]</f>
        <v>0</v>
      </c>
      <c r="CU83" s="5">
        <f>P_A_R[[#This Row],[51+]]-P_A_R[[#This Row],[52+]]</f>
        <v>0</v>
      </c>
      <c r="CV83" s="5">
        <f>P_A_R[[#This Row],[52+]]-P_A_R[[#This Row],[53+]]</f>
        <v>0</v>
      </c>
      <c r="CW83" s="5">
        <f>P_A_R[[#This Row],[53+]]-P_A_R[[#This Row],[54+]]</f>
        <v>0</v>
      </c>
      <c r="CX83" s="5">
        <f>P_A_R[[#This Row],[54+]]-P_A_R[[#This Row],[55+]]</f>
        <v>0</v>
      </c>
      <c r="CY83" s="5">
        <f>P_A_R[[#This Row],[55+]]-P_A_R[[#This Row],[56+]]</f>
        <v>0</v>
      </c>
      <c r="CZ83" s="5">
        <f>P_A_R[[#This Row],[56+]]-P_A_R[[#This Row],[57+]]</f>
        <v>0</v>
      </c>
      <c r="DA83" s="5">
        <f>P_A_R[[#This Row],[57+]]-P_A_R[[#This Row],[58+]]</f>
        <v>0</v>
      </c>
      <c r="DB83" s="5">
        <f>P_A_R[[#This Row],[58+]]-P_A_R[[#This Row],[59+]]</f>
        <v>0</v>
      </c>
    </row>
    <row r="84" spans="1:106" x14ac:dyDescent="0.25">
      <c r="A84" s="10">
        <v>22400791</v>
      </c>
      <c r="B84" t="s">
        <v>132</v>
      </c>
      <c r="C84" t="s">
        <v>165</v>
      </c>
      <c r="D84" s="11">
        <v>0.8125</v>
      </c>
      <c r="E84" s="9" t="str">
        <f>HYPERLINK("https://www.nba.com/stats/player/1629631/boxscores-traditional", "De'Andre Hunter")</f>
        <v>De'Andre Hunter</v>
      </c>
      <c r="F84">
        <v>18</v>
      </c>
      <c r="G84" s="4">
        <v>5</v>
      </c>
      <c r="H84" s="3">
        <v>0.94520000000000004</v>
      </c>
      <c r="I84" s="3">
        <v>0.91923999999999995</v>
      </c>
      <c r="J84" s="3">
        <v>0.88492999999999999</v>
      </c>
      <c r="K84" s="3">
        <v>0.84133999999999998</v>
      </c>
      <c r="L84" s="3">
        <v>0.78813999999999995</v>
      </c>
      <c r="M84" s="3">
        <v>0.72575000000000001</v>
      </c>
      <c r="N84" s="3">
        <v>0.65542</v>
      </c>
      <c r="O84" s="3">
        <v>0.57926</v>
      </c>
      <c r="P84" s="3">
        <v>0.5</v>
      </c>
      <c r="Q84" s="3">
        <v>0.42074</v>
      </c>
      <c r="R84" s="3">
        <v>0.34458</v>
      </c>
      <c r="S84" s="3">
        <v>0.27424999999999999</v>
      </c>
      <c r="T84" s="3">
        <v>0.21185999999999999</v>
      </c>
      <c r="U84" s="3">
        <v>0.15866</v>
      </c>
      <c r="V84" s="3">
        <v>0.11507000000000001</v>
      </c>
      <c r="W84" s="3">
        <v>8.0759999999999998E-2</v>
      </c>
      <c r="X84" s="3">
        <v>5.4800000000000001E-2</v>
      </c>
      <c r="Y84" s="3">
        <v>3.5929999999999997E-2</v>
      </c>
      <c r="Z84" s="3">
        <v>2.2749999999999999E-2</v>
      </c>
      <c r="AA84" s="3">
        <v>1.3899999999999999E-2</v>
      </c>
      <c r="AB84" s="3">
        <v>8.2000000000000007E-3</v>
      </c>
      <c r="AC84" s="3">
        <v>4.6600000000000001E-3</v>
      </c>
      <c r="AD84" s="3">
        <v>2.5600000000000002E-3</v>
      </c>
      <c r="AE84" s="3">
        <v>1.3500000000000001E-3</v>
      </c>
      <c r="AF84" s="3">
        <v>6.8999999999999997E-4</v>
      </c>
      <c r="AG84" s="3">
        <v>3.4000000000000002E-4</v>
      </c>
      <c r="AH84" s="3">
        <v>1.6000000000000001E-4</v>
      </c>
      <c r="AI84" s="3">
        <v>6.9999999999999994E-5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5">
        <f>P_A_R[[#This Row],[10+]]-P_A_R[[#This Row],[11+]]</f>
        <v>2.5960000000000094E-2</v>
      </c>
      <c r="BG84" s="5">
        <f>P_A_R[[#This Row],[11+]]-P_A_R[[#This Row],[12+]]</f>
        <v>3.4309999999999952E-2</v>
      </c>
      <c r="BH84" s="5">
        <f>P_A_R[[#This Row],[12+]]-P_A_R[[#This Row],[13+]]</f>
        <v>4.3590000000000018E-2</v>
      </c>
      <c r="BI84" s="5">
        <f>P_A_R[[#This Row],[13+]]-P_A_R[[#This Row],[14+]]</f>
        <v>5.3200000000000025E-2</v>
      </c>
      <c r="BJ84" s="5">
        <f>P_A_R[[#This Row],[14+]]-P_A_R[[#This Row],[15+]]</f>
        <v>6.2389999999999946E-2</v>
      </c>
      <c r="BK84" s="5">
        <f>P_A_R[[#This Row],[15+]]-P_A_R[[#This Row],[16+]]</f>
        <v>7.0330000000000004E-2</v>
      </c>
      <c r="BL84" s="5">
        <f>P_A_R[[#This Row],[16+]]-P_A_R[[#This Row],[17+]]</f>
        <v>7.6160000000000005E-2</v>
      </c>
      <c r="BM84" s="5">
        <f>P_A_R[[#This Row],[17+]]-P_A_R[[#This Row],[18+]]</f>
        <v>7.9259999999999997E-2</v>
      </c>
      <c r="BN84" s="5">
        <f>P_A_R[[#This Row],[18+]]-P_A_R[[#This Row],[19+]]</f>
        <v>7.9259999999999997E-2</v>
      </c>
      <c r="BO84" s="5">
        <f>P_A_R[[#This Row],[19+]]-P_A_R[[#This Row],[20+]]</f>
        <v>7.6160000000000005E-2</v>
      </c>
      <c r="BP84" s="5">
        <f>P_A_R[[#This Row],[20+]]-P_A_R[[#This Row],[21+]]</f>
        <v>7.0330000000000004E-2</v>
      </c>
      <c r="BQ84" s="5">
        <f>P_A_R[[#This Row],[21+]]-P_A_R[[#This Row],[22+]]</f>
        <v>6.2390000000000001E-2</v>
      </c>
      <c r="BR84" s="5">
        <f>P_A_R[[#This Row],[22+]]-P_A_R[[#This Row],[23+]]</f>
        <v>5.3199999999999997E-2</v>
      </c>
      <c r="BS84" s="5">
        <f>P_A_R[[#This Row],[23+]]-P_A_R[[#This Row],[24+]]</f>
        <v>4.358999999999999E-2</v>
      </c>
      <c r="BT84" s="5">
        <f>P_A_R[[#This Row],[24+]]-P_A_R[[#This Row],[25+]]</f>
        <v>3.4310000000000007E-2</v>
      </c>
      <c r="BU84" s="5">
        <f>P_A_R[[#This Row],[25+]]-P_A_R[[#This Row],[26+]]</f>
        <v>2.5959999999999997E-2</v>
      </c>
      <c r="BV84" s="5">
        <f>P_A_R[[#This Row],[26+]]-P_A_R[[#This Row],[27+]]</f>
        <v>1.8870000000000005E-2</v>
      </c>
      <c r="BW84" s="5">
        <f>P_A_R[[#This Row],[27+]]-P_A_R[[#This Row],[28+]]</f>
        <v>1.3179999999999997E-2</v>
      </c>
      <c r="BX84" s="5">
        <f>P_A_R[[#This Row],[28+]]-P_A_R[[#This Row],[29+]]</f>
        <v>8.8500000000000002E-3</v>
      </c>
      <c r="BY84" s="5">
        <f>P_A_R[[#This Row],[29+]]-P_A_R[[#This Row],[30+]]</f>
        <v>5.6999999999999985E-3</v>
      </c>
      <c r="BZ84" s="5">
        <f>P_A_R[[#This Row],[30+]]-P_A_R[[#This Row],[31+]]</f>
        <v>3.5400000000000006E-3</v>
      </c>
      <c r="CA84" s="5">
        <f>P_A_R[[#This Row],[31+]]-P_A_R[[#This Row],[32+]]</f>
        <v>2.0999999999999999E-3</v>
      </c>
      <c r="CB84" s="5">
        <f>P_A_R[[#This Row],[32+]]-P_A_R[[#This Row],[33+]]</f>
        <v>1.2100000000000001E-3</v>
      </c>
      <c r="CC84" s="5">
        <f>P_A_R[[#This Row],[33+]]-P_A_R[[#This Row],[34+]]</f>
        <v>6.600000000000001E-4</v>
      </c>
      <c r="CD84" s="5">
        <f>P_A_R[[#This Row],[34+]]-P_A_R[[#This Row],[35+]]</f>
        <v>3.4999999999999994E-4</v>
      </c>
      <c r="CE84" s="5">
        <f>P_A_R[[#This Row],[35+]]-P_A_R[[#This Row],[36+]]</f>
        <v>1.8000000000000001E-4</v>
      </c>
      <c r="CF84" s="5">
        <f>P_A_R[[#This Row],[36+]]-P_A_R[[#This Row],[37+]]</f>
        <v>9.0000000000000019E-5</v>
      </c>
      <c r="CG84" s="5">
        <f>P_A_R[[#This Row],[37+]]-P_A_R[[#This Row],[38+]]</f>
        <v>6.9999999999999994E-5</v>
      </c>
      <c r="CH84" s="5">
        <f>P_A_R[[#This Row],[38+]]-P_A_R[[#This Row],[39+]]</f>
        <v>0</v>
      </c>
      <c r="CI84" s="5">
        <f>P_A_R[[#This Row],[39+]]-P_A_R[[#This Row],[40+]]</f>
        <v>0</v>
      </c>
      <c r="CJ84" s="5">
        <f>P_A_R[[#This Row],[40+]]-P_A_R[[#This Row],[41+]]</f>
        <v>0</v>
      </c>
      <c r="CK84" s="5">
        <f>P_A_R[[#This Row],[41+]]-P_A_R[[#This Row],[42+]]</f>
        <v>0</v>
      </c>
      <c r="CL84" s="5">
        <f>P_A_R[[#This Row],[42+]]-P_A_R[[#This Row],[43+]]</f>
        <v>0</v>
      </c>
      <c r="CM84" s="5">
        <f>P_A_R[[#This Row],[43+]]-P_A_R[[#This Row],[44+]]</f>
        <v>0</v>
      </c>
      <c r="CN84" s="5">
        <f>P_A_R[[#This Row],[44+]]-P_A_R[[#This Row],[45+]]</f>
        <v>0</v>
      </c>
      <c r="CO84" s="5">
        <f>P_A_R[[#This Row],[45+]]-P_A_R[[#This Row],[46+]]</f>
        <v>0</v>
      </c>
      <c r="CP84" s="5">
        <f>P_A_R[[#This Row],[46+]]-P_A_R[[#This Row],[47+]]</f>
        <v>0</v>
      </c>
      <c r="CQ84" s="5">
        <f>P_A_R[[#This Row],[47+]]-P_A_R[[#This Row],[48+]]</f>
        <v>0</v>
      </c>
      <c r="CR84" s="5">
        <f>P_A_R[[#This Row],[48+]]-P_A_R[[#This Row],[49+]]</f>
        <v>0</v>
      </c>
      <c r="CS84" s="5">
        <f>P_A_R[[#This Row],[49+]]-P_A_R[[#This Row],[50+]]</f>
        <v>0</v>
      </c>
      <c r="CT84" s="5">
        <f>P_A_R[[#This Row],[50+]]-P_A_R[[#This Row],[51+]]</f>
        <v>0</v>
      </c>
      <c r="CU84" s="5">
        <f>P_A_R[[#This Row],[51+]]-P_A_R[[#This Row],[52+]]</f>
        <v>0</v>
      </c>
      <c r="CV84" s="5">
        <f>P_A_R[[#This Row],[52+]]-P_A_R[[#This Row],[53+]]</f>
        <v>0</v>
      </c>
      <c r="CW84" s="5">
        <f>P_A_R[[#This Row],[53+]]-P_A_R[[#This Row],[54+]]</f>
        <v>0</v>
      </c>
      <c r="CX84" s="5">
        <f>P_A_R[[#This Row],[54+]]-P_A_R[[#This Row],[55+]]</f>
        <v>0</v>
      </c>
      <c r="CY84" s="5">
        <f>P_A_R[[#This Row],[55+]]-P_A_R[[#This Row],[56+]]</f>
        <v>0</v>
      </c>
      <c r="CZ84" s="5">
        <f>P_A_R[[#This Row],[56+]]-P_A_R[[#This Row],[57+]]</f>
        <v>0</v>
      </c>
      <c r="DA84" s="5">
        <f>P_A_R[[#This Row],[57+]]-P_A_R[[#This Row],[58+]]</f>
        <v>0</v>
      </c>
      <c r="DB84" s="5">
        <f>P_A_R[[#This Row],[58+]]-P_A_R[[#This Row],[59+]]</f>
        <v>0</v>
      </c>
    </row>
    <row r="85" spans="1:106" x14ac:dyDescent="0.25">
      <c r="A85" s="10">
        <v>22400791</v>
      </c>
      <c r="B85" t="s">
        <v>132</v>
      </c>
      <c r="C85" t="s">
        <v>165</v>
      </c>
      <c r="D85" s="11">
        <v>0.8125</v>
      </c>
      <c r="E85" s="9" t="str">
        <f>HYPERLINK("https://www.nba.com/stats/player/1629622/boxscores-traditional", "Max Strus")</f>
        <v>Max Strus</v>
      </c>
      <c r="F85">
        <v>19.600000000000001</v>
      </c>
      <c r="G85" s="4">
        <v>6.2480000000000002</v>
      </c>
      <c r="H85" s="3">
        <v>0.93822000000000005</v>
      </c>
      <c r="I85" s="3">
        <v>0.91620999999999997</v>
      </c>
      <c r="J85" s="3">
        <v>0.88876999999999995</v>
      </c>
      <c r="K85" s="3">
        <v>0.85543000000000002</v>
      </c>
      <c r="L85" s="3">
        <v>0.81594</v>
      </c>
      <c r="M85" s="3">
        <v>0.77034999999999998</v>
      </c>
      <c r="N85" s="3">
        <v>0.71904000000000001</v>
      </c>
      <c r="O85" s="3">
        <v>0.66276000000000002</v>
      </c>
      <c r="P85" s="3">
        <v>0.60257000000000005</v>
      </c>
      <c r="Q85" s="3">
        <v>0.53983000000000003</v>
      </c>
      <c r="R85" s="3">
        <v>0.47608</v>
      </c>
      <c r="S85" s="3">
        <v>0.41293999999999997</v>
      </c>
      <c r="T85" s="3">
        <v>0.35197000000000001</v>
      </c>
      <c r="U85" s="3">
        <v>0.29459999999999997</v>
      </c>
      <c r="V85" s="3">
        <v>0.24196000000000001</v>
      </c>
      <c r="W85" s="3">
        <v>0.19489000000000001</v>
      </c>
      <c r="X85" s="3">
        <v>0.15386</v>
      </c>
      <c r="Y85" s="3">
        <v>0.11899999999999999</v>
      </c>
      <c r="Z85" s="3">
        <v>9.0120000000000006E-2</v>
      </c>
      <c r="AA85" s="3">
        <v>6.6809999999999994E-2</v>
      </c>
      <c r="AB85" s="3">
        <v>4.8460000000000003E-2</v>
      </c>
      <c r="AC85" s="3">
        <v>3.4380000000000001E-2</v>
      </c>
      <c r="AD85" s="3">
        <v>2.385E-2</v>
      </c>
      <c r="AE85" s="3">
        <v>1.618E-2</v>
      </c>
      <c r="AF85" s="3">
        <v>1.072E-2</v>
      </c>
      <c r="AG85" s="3">
        <v>6.9499999999999996E-3</v>
      </c>
      <c r="AH85" s="3">
        <v>4.4000000000000003E-3</v>
      </c>
      <c r="AI85" s="3">
        <v>2.7200000000000002E-3</v>
      </c>
      <c r="AJ85" s="3">
        <v>1.64E-3</v>
      </c>
      <c r="AK85" s="3">
        <v>9.7000000000000005E-4</v>
      </c>
      <c r="AL85" s="3">
        <v>5.4000000000000001E-4</v>
      </c>
      <c r="AM85" s="3">
        <v>2.9999999999999997E-4</v>
      </c>
      <c r="AN85" s="3">
        <v>1.7000000000000001E-4</v>
      </c>
      <c r="AO85" s="3">
        <v>9.0000000000000006E-5</v>
      </c>
      <c r="AP85" s="3">
        <v>5.0000000000000002E-5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5">
        <f>P_A_R[[#This Row],[10+]]-P_A_R[[#This Row],[11+]]</f>
        <v>2.2010000000000085E-2</v>
      </c>
      <c r="BG85" s="5">
        <f>P_A_R[[#This Row],[11+]]-P_A_R[[#This Row],[12+]]</f>
        <v>2.744000000000002E-2</v>
      </c>
      <c r="BH85" s="5">
        <f>P_A_R[[#This Row],[12+]]-P_A_R[[#This Row],[13+]]</f>
        <v>3.3339999999999925E-2</v>
      </c>
      <c r="BI85" s="5">
        <f>P_A_R[[#This Row],[13+]]-P_A_R[[#This Row],[14+]]</f>
        <v>3.9490000000000025E-2</v>
      </c>
      <c r="BJ85" s="5">
        <f>P_A_R[[#This Row],[14+]]-P_A_R[[#This Row],[15+]]</f>
        <v>4.5590000000000019E-2</v>
      </c>
      <c r="BK85" s="5">
        <f>P_A_R[[#This Row],[15+]]-P_A_R[[#This Row],[16+]]</f>
        <v>5.1309999999999967E-2</v>
      </c>
      <c r="BL85" s="5">
        <f>P_A_R[[#This Row],[16+]]-P_A_R[[#This Row],[17+]]</f>
        <v>5.6279999999999997E-2</v>
      </c>
      <c r="BM85" s="5">
        <f>P_A_R[[#This Row],[17+]]-P_A_R[[#This Row],[18+]]</f>
        <v>6.0189999999999966E-2</v>
      </c>
      <c r="BN85" s="5">
        <f>P_A_R[[#This Row],[18+]]-P_A_R[[#This Row],[19+]]</f>
        <v>6.2740000000000018E-2</v>
      </c>
      <c r="BO85" s="5">
        <f>P_A_R[[#This Row],[19+]]-P_A_R[[#This Row],[20+]]</f>
        <v>6.3750000000000029E-2</v>
      </c>
      <c r="BP85" s="5">
        <f>P_A_R[[#This Row],[20+]]-P_A_R[[#This Row],[21+]]</f>
        <v>6.3140000000000029E-2</v>
      </c>
      <c r="BQ85" s="5">
        <f>P_A_R[[#This Row],[21+]]-P_A_R[[#This Row],[22+]]</f>
        <v>6.0969999999999969E-2</v>
      </c>
      <c r="BR85" s="5">
        <f>P_A_R[[#This Row],[22+]]-P_A_R[[#This Row],[23+]]</f>
        <v>5.7370000000000032E-2</v>
      </c>
      <c r="BS85" s="5">
        <f>P_A_R[[#This Row],[23+]]-P_A_R[[#This Row],[24+]]</f>
        <v>5.2639999999999965E-2</v>
      </c>
      <c r="BT85" s="5">
        <f>P_A_R[[#This Row],[24+]]-P_A_R[[#This Row],[25+]]</f>
        <v>4.7070000000000001E-2</v>
      </c>
      <c r="BU85" s="5">
        <f>P_A_R[[#This Row],[25+]]-P_A_R[[#This Row],[26+]]</f>
        <v>4.1030000000000011E-2</v>
      </c>
      <c r="BV85" s="5">
        <f>P_A_R[[#This Row],[26+]]-P_A_R[[#This Row],[27+]]</f>
        <v>3.4860000000000002E-2</v>
      </c>
      <c r="BW85" s="5">
        <f>P_A_R[[#This Row],[27+]]-P_A_R[[#This Row],[28+]]</f>
        <v>2.8879999999999989E-2</v>
      </c>
      <c r="BX85" s="5">
        <f>P_A_R[[#This Row],[28+]]-P_A_R[[#This Row],[29+]]</f>
        <v>2.3310000000000011E-2</v>
      </c>
      <c r="BY85" s="5">
        <f>P_A_R[[#This Row],[29+]]-P_A_R[[#This Row],[30+]]</f>
        <v>1.8349999999999991E-2</v>
      </c>
      <c r="BZ85" s="5">
        <f>P_A_R[[#This Row],[30+]]-P_A_R[[#This Row],[31+]]</f>
        <v>1.4080000000000002E-2</v>
      </c>
      <c r="CA85" s="5">
        <f>P_A_R[[#This Row],[31+]]-P_A_R[[#This Row],[32+]]</f>
        <v>1.0530000000000001E-2</v>
      </c>
      <c r="CB85" s="5">
        <f>P_A_R[[#This Row],[32+]]-P_A_R[[#This Row],[33+]]</f>
        <v>7.6699999999999997E-3</v>
      </c>
      <c r="CC85" s="5">
        <f>P_A_R[[#This Row],[33+]]-P_A_R[[#This Row],[34+]]</f>
        <v>5.4599999999999996E-3</v>
      </c>
      <c r="CD85" s="5">
        <f>P_A_R[[#This Row],[34+]]-P_A_R[[#This Row],[35+]]</f>
        <v>3.7700000000000008E-3</v>
      </c>
      <c r="CE85" s="5">
        <f>P_A_R[[#This Row],[35+]]-P_A_R[[#This Row],[36+]]</f>
        <v>2.5499999999999993E-3</v>
      </c>
      <c r="CF85" s="5">
        <f>P_A_R[[#This Row],[36+]]-P_A_R[[#This Row],[37+]]</f>
        <v>1.6800000000000001E-3</v>
      </c>
      <c r="CG85" s="5">
        <f>P_A_R[[#This Row],[37+]]-P_A_R[[#This Row],[38+]]</f>
        <v>1.0800000000000002E-3</v>
      </c>
      <c r="CH85" s="5">
        <f>P_A_R[[#This Row],[38+]]-P_A_R[[#This Row],[39+]]</f>
        <v>6.6999999999999991E-4</v>
      </c>
      <c r="CI85" s="5">
        <f>P_A_R[[#This Row],[39+]]-P_A_R[[#This Row],[40+]]</f>
        <v>4.3000000000000004E-4</v>
      </c>
      <c r="CJ85" s="5">
        <f>P_A_R[[#This Row],[40+]]-P_A_R[[#This Row],[41+]]</f>
        <v>2.4000000000000003E-4</v>
      </c>
      <c r="CK85" s="5">
        <f>P_A_R[[#This Row],[41+]]-P_A_R[[#This Row],[42+]]</f>
        <v>1.2999999999999996E-4</v>
      </c>
      <c r="CL85" s="5">
        <f>P_A_R[[#This Row],[42+]]-P_A_R[[#This Row],[43+]]</f>
        <v>8.0000000000000007E-5</v>
      </c>
      <c r="CM85" s="5">
        <f>P_A_R[[#This Row],[43+]]-P_A_R[[#This Row],[44+]]</f>
        <v>4.0000000000000003E-5</v>
      </c>
      <c r="CN85" s="5">
        <f>P_A_R[[#This Row],[44+]]-P_A_R[[#This Row],[45+]]</f>
        <v>5.0000000000000002E-5</v>
      </c>
      <c r="CO85" s="5">
        <f>P_A_R[[#This Row],[45+]]-P_A_R[[#This Row],[46+]]</f>
        <v>0</v>
      </c>
      <c r="CP85" s="5">
        <f>P_A_R[[#This Row],[46+]]-P_A_R[[#This Row],[47+]]</f>
        <v>0</v>
      </c>
      <c r="CQ85" s="5">
        <f>P_A_R[[#This Row],[47+]]-P_A_R[[#This Row],[48+]]</f>
        <v>0</v>
      </c>
      <c r="CR85" s="5">
        <f>P_A_R[[#This Row],[48+]]-P_A_R[[#This Row],[49+]]</f>
        <v>0</v>
      </c>
      <c r="CS85" s="5">
        <f>P_A_R[[#This Row],[49+]]-P_A_R[[#This Row],[50+]]</f>
        <v>0</v>
      </c>
      <c r="CT85" s="5">
        <f>P_A_R[[#This Row],[50+]]-P_A_R[[#This Row],[51+]]</f>
        <v>0</v>
      </c>
      <c r="CU85" s="5">
        <f>P_A_R[[#This Row],[51+]]-P_A_R[[#This Row],[52+]]</f>
        <v>0</v>
      </c>
      <c r="CV85" s="5">
        <f>P_A_R[[#This Row],[52+]]-P_A_R[[#This Row],[53+]]</f>
        <v>0</v>
      </c>
      <c r="CW85" s="5">
        <f>P_A_R[[#This Row],[53+]]-P_A_R[[#This Row],[54+]]</f>
        <v>0</v>
      </c>
      <c r="CX85" s="5">
        <f>P_A_R[[#This Row],[54+]]-P_A_R[[#This Row],[55+]]</f>
        <v>0</v>
      </c>
      <c r="CY85" s="5">
        <f>P_A_R[[#This Row],[55+]]-P_A_R[[#This Row],[56+]]</f>
        <v>0</v>
      </c>
      <c r="CZ85" s="5">
        <f>P_A_R[[#This Row],[56+]]-P_A_R[[#This Row],[57+]]</f>
        <v>0</v>
      </c>
      <c r="DA85" s="5">
        <f>P_A_R[[#This Row],[57+]]-P_A_R[[#This Row],[58+]]</f>
        <v>0</v>
      </c>
      <c r="DB85" s="5">
        <f>P_A_R[[#This Row],[58+]]-P_A_R[[#This Row],[59+]]</f>
        <v>0</v>
      </c>
    </row>
    <row r="86" spans="1:106" x14ac:dyDescent="0.25">
      <c r="A86" s="10">
        <v>22400791</v>
      </c>
      <c r="B86" t="s">
        <v>132</v>
      </c>
      <c r="C86" t="s">
        <v>165</v>
      </c>
      <c r="D86" s="11">
        <v>0.8125</v>
      </c>
      <c r="E86" s="9" t="str">
        <f>HYPERLINK("https://www.nba.com/stats/player/1630241/boxscores-traditional", "Sam Merrill")</f>
        <v>Sam Merrill</v>
      </c>
      <c r="F86">
        <v>16.8</v>
      </c>
      <c r="G86" s="4">
        <v>6.4930000000000003</v>
      </c>
      <c r="H86" s="3">
        <v>0.85314000000000001</v>
      </c>
      <c r="I86" s="3">
        <v>0.81327000000000005</v>
      </c>
      <c r="J86" s="3">
        <v>0.77034999999999998</v>
      </c>
      <c r="K86" s="3">
        <v>0.72240000000000004</v>
      </c>
      <c r="L86" s="3">
        <v>0.66639999999999999</v>
      </c>
      <c r="M86" s="3">
        <v>0.61026000000000002</v>
      </c>
      <c r="N86" s="3">
        <v>0.54776000000000002</v>
      </c>
      <c r="O86" s="3">
        <v>0.48803000000000002</v>
      </c>
      <c r="P86" s="3">
        <v>0.42858000000000002</v>
      </c>
      <c r="Q86" s="3">
        <v>0.36692999999999998</v>
      </c>
      <c r="R86" s="3">
        <v>0.31207000000000001</v>
      </c>
      <c r="S86" s="3">
        <v>0.25785000000000002</v>
      </c>
      <c r="T86" s="3">
        <v>0.21185999999999999</v>
      </c>
      <c r="U86" s="3">
        <v>0.17105999999999999</v>
      </c>
      <c r="V86" s="3">
        <v>0.13350000000000001</v>
      </c>
      <c r="W86" s="3">
        <v>0.10383000000000001</v>
      </c>
      <c r="X86" s="3">
        <v>7.7799999999999994E-2</v>
      </c>
      <c r="Y86" s="3">
        <v>5.8209999999999998E-2</v>
      </c>
      <c r="Z86" s="3">
        <v>4.2720000000000001E-2</v>
      </c>
      <c r="AA86" s="3">
        <v>3.005E-2</v>
      </c>
      <c r="AB86" s="3">
        <v>2.1180000000000001E-2</v>
      </c>
      <c r="AC86" s="3">
        <v>1.426E-2</v>
      </c>
      <c r="AD86" s="3">
        <v>9.6399999999999993E-3</v>
      </c>
      <c r="AE86" s="3">
        <v>6.3899999999999998E-3</v>
      </c>
      <c r="AF86" s="3">
        <v>4.0200000000000001E-3</v>
      </c>
      <c r="AG86" s="3">
        <v>2.5600000000000002E-3</v>
      </c>
      <c r="AH86" s="3">
        <v>1.5399999999999999E-3</v>
      </c>
      <c r="AI86" s="3">
        <v>9.3999999999999997E-4</v>
      </c>
      <c r="AJ86" s="3">
        <v>5.4000000000000001E-4</v>
      </c>
      <c r="AK86" s="3">
        <v>3.1E-4</v>
      </c>
      <c r="AL86" s="3">
        <v>1.8000000000000001E-4</v>
      </c>
      <c r="AM86" s="3">
        <v>1E-4</v>
      </c>
      <c r="AN86" s="3">
        <v>5.0000000000000002E-5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5">
        <f>P_A_R[[#This Row],[10+]]-P_A_R[[#This Row],[11+]]</f>
        <v>3.9869999999999961E-2</v>
      </c>
      <c r="BG86" s="5">
        <f>P_A_R[[#This Row],[11+]]-P_A_R[[#This Row],[12+]]</f>
        <v>4.2920000000000069E-2</v>
      </c>
      <c r="BH86" s="5">
        <f>P_A_R[[#This Row],[12+]]-P_A_R[[#This Row],[13+]]</f>
        <v>4.7949999999999937E-2</v>
      </c>
      <c r="BI86" s="5">
        <f>P_A_R[[#This Row],[13+]]-P_A_R[[#This Row],[14+]]</f>
        <v>5.600000000000005E-2</v>
      </c>
      <c r="BJ86" s="5">
        <f>P_A_R[[#This Row],[14+]]-P_A_R[[#This Row],[15+]]</f>
        <v>5.6139999999999968E-2</v>
      </c>
      <c r="BK86" s="5">
        <f>P_A_R[[#This Row],[15+]]-P_A_R[[#This Row],[16+]]</f>
        <v>6.25E-2</v>
      </c>
      <c r="BL86" s="5">
        <f>P_A_R[[#This Row],[16+]]-P_A_R[[#This Row],[17+]]</f>
        <v>5.9730000000000005E-2</v>
      </c>
      <c r="BM86" s="5">
        <f>P_A_R[[#This Row],[17+]]-P_A_R[[#This Row],[18+]]</f>
        <v>5.9450000000000003E-2</v>
      </c>
      <c r="BN86" s="5">
        <f>P_A_R[[#This Row],[18+]]-P_A_R[[#This Row],[19+]]</f>
        <v>6.1650000000000038E-2</v>
      </c>
      <c r="BO86" s="5">
        <f>P_A_R[[#This Row],[19+]]-P_A_R[[#This Row],[20+]]</f>
        <v>5.4859999999999964E-2</v>
      </c>
      <c r="BP86" s="5">
        <f>P_A_R[[#This Row],[20+]]-P_A_R[[#This Row],[21+]]</f>
        <v>5.421999999999999E-2</v>
      </c>
      <c r="BQ86" s="5">
        <f>P_A_R[[#This Row],[21+]]-P_A_R[[#This Row],[22+]]</f>
        <v>4.5990000000000031E-2</v>
      </c>
      <c r="BR86" s="5">
        <f>P_A_R[[#This Row],[22+]]-P_A_R[[#This Row],[23+]]</f>
        <v>4.0800000000000003E-2</v>
      </c>
      <c r="BS86" s="5">
        <f>P_A_R[[#This Row],[23+]]-P_A_R[[#This Row],[24+]]</f>
        <v>3.7559999999999982E-2</v>
      </c>
      <c r="BT86" s="5">
        <f>P_A_R[[#This Row],[24+]]-P_A_R[[#This Row],[25+]]</f>
        <v>2.9670000000000002E-2</v>
      </c>
      <c r="BU86" s="5">
        <f>P_A_R[[#This Row],[25+]]-P_A_R[[#This Row],[26+]]</f>
        <v>2.6030000000000011E-2</v>
      </c>
      <c r="BV86" s="5">
        <f>P_A_R[[#This Row],[26+]]-P_A_R[[#This Row],[27+]]</f>
        <v>1.9589999999999996E-2</v>
      </c>
      <c r="BW86" s="5">
        <f>P_A_R[[#This Row],[27+]]-P_A_R[[#This Row],[28+]]</f>
        <v>1.5489999999999997E-2</v>
      </c>
      <c r="BX86" s="5">
        <f>P_A_R[[#This Row],[28+]]-P_A_R[[#This Row],[29+]]</f>
        <v>1.2670000000000001E-2</v>
      </c>
      <c r="BY86" s="5">
        <f>P_A_R[[#This Row],[29+]]-P_A_R[[#This Row],[30+]]</f>
        <v>8.8699999999999994E-3</v>
      </c>
      <c r="BZ86" s="5">
        <f>P_A_R[[#This Row],[30+]]-P_A_R[[#This Row],[31+]]</f>
        <v>6.9200000000000008E-3</v>
      </c>
      <c r="CA86" s="5">
        <f>P_A_R[[#This Row],[31+]]-P_A_R[[#This Row],[32+]]</f>
        <v>4.6200000000000008E-3</v>
      </c>
      <c r="CB86" s="5">
        <f>P_A_R[[#This Row],[32+]]-P_A_R[[#This Row],[33+]]</f>
        <v>3.2499999999999994E-3</v>
      </c>
      <c r="CC86" s="5">
        <f>P_A_R[[#This Row],[33+]]-P_A_R[[#This Row],[34+]]</f>
        <v>2.3699999999999997E-3</v>
      </c>
      <c r="CD86" s="5">
        <f>P_A_R[[#This Row],[34+]]-P_A_R[[#This Row],[35+]]</f>
        <v>1.4599999999999999E-3</v>
      </c>
      <c r="CE86" s="5">
        <f>P_A_R[[#This Row],[35+]]-P_A_R[[#This Row],[36+]]</f>
        <v>1.0200000000000003E-3</v>
      </c>
      <c r="CF86" s="5">
        <f>P_A_R[[#This Row],[36+]]-P_A_R[[#This Row],[37+]]</f>
        <v>5.9999999999999995E-4</v>
      </c>
      <c r="CG86" s="5">
        <f>P_A_R[[#This Row],[37+]]-P_A_R[[#This Row],[38+]]</f>
        <v>3.9999999999999996E-4</v>
      </c>
      <c r="CH86" s="5">
        <f>P_A_R[[#This Row],[38+]]-P_A_R[[#This Row],[39+]]</f>
        <v>2.3000000000000001E-4</v>
      </c>
      <c r="CI86" s="5">
        <f>P_A_R[[#This Row],[39+]]-P_A_R[[#This Row],[40+]]</f>
        <v>1.2999999999999999E-4</v>
      </c>
      <c r="CJ86" s="5">
        <f>P_A_R[[#This Row],[40+]]-P_A_R[[#This Row],[41+]]</f>
        <v>8.0000000000000007E-5</v>
      </c>
      <c r="CK86" s="5">
        <f>P_A_R[[#This Row],[41+]]-P_A_R[[#This Row],[42+]]</f>
        <v>5.0000000000000002E-5</v>
      </c>
      <c r="CL86" s="5">
        <f>P_A_R[[#This Row],[42+]]-P_A_R[[#This Row],[43+]]</f>
        <v>5.0000000000000002E-5</v>
      </c>
      <c r="CM86" s="5">
        <f>P_A_R[[#This Row],[43+]]-P_A_R[[#This Row],[44+]]</f>
        <v>0</v>
      </c>
      <c r="CN86" s="5">
        <f>P_A_R[[#This Row],[44+]]-P_A_R[[#This Row],[45+]]</f>
        <v>0</v>
      </c>
      <c r="CO86" s="5">
        <f>P_A_R[[#This Row],[45+]]-P_A_R[[#This Row],[46+]]</f>
        <v>0</v>
      </c>
      <c r="CP86" s="5">
        <f>P_A_R[[#This Row],[46+]]-P_A_R[[#This Row],[47+]]</f>
        <v>0</v>
      </c>
      <c r="CQ86" s="5">
        <f>P_A_R[[#This Row],[47+]]-P_A_R[[#This Row],[48+]]</f>
        <v>0</v>
      </c>
      <c r="CR86" s="5">
        <f>P_A_R[[#This Row],[48+]]-P_A_R[[#This Row],[49+]]</f>
        <v>0</v>
      </c>
      <c r="CS86" s="5">
        <f>P_A_R[[#This Row],[49+]]-P_A_R[[#This Row],[50+]]</f>
        <v>0</v>
      </c>
      <c r="CT86" s="5">
        <f>P_A_R[[#This Row],[50+]]-P_A_R[[#This Row],[51+]]</f>
        <v>0</v>
      </c>
      <c r="CU86" s="5">
        <f>P_A_R[[#This Row],[51+]]-P_A_R[[#This Row],[52+]]</f>
        <v>0</v>
      </c>
      <c r="CV86" s="5">
        <f>P_A_R[[#This Row],[52+]]-P_A_R[[#This Row],[53+]]</f>
        <v>0</v>
      </c>
      <c r="CW86" s="5">
        <f>P_A_R[[#This Row],[53+]]-P_A_R[[#This Row],[54+]]</f>
        <v>0</v>
      </c>
      <c r="CX86" s="5">
        <f>P_A_R[[#This Row],[54+]]-P_A_R[[#This Row],[55+]]</f>
        <v>0</v>
      </c>
      <c r="CY86" s="5">
        <f>P_A_R[[#This Row],[55+]]-P_A_R[[#This Row],[56+]]</f>
        <v>0</v>
      </c>
      <c r="CZ86" s="5">
        <f>P_A_R[[#This Row],[56+]]-P_A_R[[#This Row],[57+]]</f>
        <v>0</v>
      </c>
      <c r="DA86" s="5">
        <f>P_A_R[[#This Row],[57+]]-P_A_R[[#This Row],[58+]]</f>
        <v>0</v>
      </c>
      <c r="DB86" s="5">
        <f>P_A_R[[#This Row],[58+]]-P_A_R[[#This Row],[59+]]</f>
        <v>0</v>
      </c>
    </row>
    <row r="87" spans="1:106" x14ac:dyDescent="0.25">
      <c r="A87" s="10">
        <v>22400791</v>
      </c>
      <c r="B87" t="s">
        <v>132</v>
      </c>
      <c r="C87" t="s">
        <v>165</v>
      </c>
      <c r="D87" s="11">
        <v>0.8125</v>
      </c>
      <c r="E87" s="9" t="str">
        <f>HYPERLINK("https://www.nba.com/stats/player/1629731/boxscores-traditional", "Dean Wade")</f>
        <v>Dean Wade</v>
      </c>
      <c r="F87">
        <v>13.8</v>
      </c>
      <c r="G87" s="4">
        <v>3.6550000000000002</v>
      </c>
      <c r="H87" s="3">
        <v>0.85082999999999998</v>
      </c>
      <c r="I87" s="3">
        <v>0.77934999999999999</v>
      </c>
      <c r="J87" s="3">
        <v>0.68793000000000004</v>
      </c>
      <c r="K87" s="3">
        <v>0.58706000000000003</v>
      </c>
      <c r="L87" s="3">
        <v>0.48005999999999999</v>
      </c>
      <c r="M87" s="3">
        <v>0.37069999999999997</v>
      </c>
      <c r="N87" s="3">
        <v>0.27424999999999999</v>
      </c>
      <c r="O87" s="3">
        <v>0.18942999999999999</v>
      </c>
      <c r="P87" s="3">
        <v>0.12506999999999999</v>
      </c>
      <c r="Q87" s="3">
        <v>7.7799999999999994E-2</v>
      </c>
      <c r="R87" s="3">
        <v>4.4569999999999999E-2</v>
      </c>
      <c r="S87" s="3">
        <v>2.4420000000000001E-2</v>
      </c>
      <c r="T87" s="3">
        <v>1.255E-2</v>
      </c>
      <c r="U87" s="3">
        <v>5.8700000000000002E-3</v>
      </c>
      <c r="V87" s="3">
        <v>2.64E-3</v>
      </c>
      <c r="W87" s="3">
        <v>1.1100000000000001E-3</v>
      </c>
      <c r="X87" s="3">
        <v>4.2000000000000002E-4</v>
      </c>
      <c r="Y87" s="3">
        <v>1.4999999999999999E-4</v>
      </c>
      <c r="Z87" s="3">
        <v>5.0000000000000002E-5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5">
        <f>P_A_R[[#This Row],[10+]]-P_A_R[[#This Row],[11+]]</f>
        <v>7.1479999999999988E-2</v>
      </c>
      <c r="BG87" s="5">
        <f>P_A_R[[#This Row],[11+]]-P_A_R[[#This Row],[12+]]</f>
        <v>9.1419999999999946E-2</v>
      </c>
      <c r="BH87" s="5">
        <f>P_A_R[[#This Row],[12+]]-P_A_R[[#This Row],[13+]]</f>
        <v>0.10087000000000002</v>
      </c>
      <c r="BI87" s="5">
        <f>P_A_R[[#This Row],[13+]]-P_A_R[[#This Row],[14+]]</f>
        <v>0.10700000000000004</v>
      </c>
      <c r="BJ87" s="5">
        <f>P_A_R[[#This Row],[14+]]-P_A_R[[#This Row],[15+]]</f>
        <v>0.10936000000000001</v>
      </c>
      <c r="BK87" s="5">
        <f>P_A_R[[#This Row],[15+]]-P_A_R[[#This Row],[16+]]</f>
        <v>9.644999999999998E-2</v>
      </c>
      <c r="BL87" s="5">
        <f>P_A_R[[#This Row],[16+]]-P_A_R[[#This Row],[17+]]</f>
        <v>8.4820000000000007E-2</v>
      </c>
      <c r="BM87" s="5">
        <f>P_A_R[[#This Row],[17+]]-P_A_R[[#This Row],[18+]]</f>
        <v>6.4360000000000001E-2</v>
      </c>
      <c r="BN87" s="5">
        <f>P_A_R[[#This Row],[18+]]-P_A_R[[#This Row],[19+]]</f>
        <v>4.7269999999999993E-2</v>
      </c>
      <c r="BO87" s="5">
        <f>P_A_R[[#This Row],[19+]]-P_A_R[[#This Row],[20+]]</f>
        <v>3.3229999999999996E-2</v>
      </c>
      <c r="BP87" s="5">
        <f>P_A_R[[#This Row],[20+]]-P_A_R[[#This Row],[21+]]</f>
        <v>2.0149999999999998E-2</v>
      </c>
      <c r="BQ87" s="5">
        <f>P_A_R[[#This Row],[21+]]-P_A_R[[#This Row],[22+]]</f>
        <v>1.187E-2</v>
      </c>
      <c r="BR87" s="5">
        <f>P_A_R[[#This Row],[22+]]-P_A_R[[#This Row],[23+]]</f>
        <v>6.6800000000000002E-3</v>
      </c>
      <c r="BS87" s="5">
        <f>P_A_R[[#This Row],[23+]]-P_A_R[[#This Row],[24+]]</f>
        <v>3.2300000000000002E-3</v>
      </c>
      <c r="BT87" s="5">
        <f>P_A_R[[#This Row],[24+]]-P_A_R[[#This Row],[25+]]</f>
        <v>1.5299999999999999E-3</v>
      </c>
      <c r="BU87" s="5">
        <f>P_A_R[[#This Row],[25+]]-P_A_R[[#This Row],[26+]]</f>
        <v>6.9000000000000008E-4</v>
      </c>
      <c r="BV87" s="5">
        <f>P_A_R[[#This Row],[26+]]-P_A_R[[#This Row],[27+]]</f>
        <v>2.7000000000000006E-4</v>
      </c>
      <c r="BW87" s="5">
        <f>P_A_R[[#This Row],[27+]]-P_A_R[[#This Row],[28+]]</f>
        <v>9.9999999999999991E-5</v>
      </c>
      <c r="BX87" s="5">
        <f>P_A_R[[#This Row],[28+]]-P_A_R[[#This Row],[29+]]</f>
        <v>5.0000000000000002E-5</v>
      </c>
      <c r="BY87" s="5">
        <f>P_A_R[[#This Row],[29+]]-P_A_R[[#This Row],[30+]]</f>
        <v>0</v>
      </c>
      <c r="BZ87" s="5">
        <f>P_A_R[[#This Row],[30+]]-P_A_R[[#This Row],[31+]]</f>
        <v>0</v>
      </c>
      <c r="CA87" s="5">
        <f>P_A_R[[#This Row],[31+]]-P_A_R[[#This Row],[32+]]</f>
        <v>0</v>
      </c>
      <c r="CB87" s="5">
        <f>P_A_R[[#This Row],[32+]]-P_A_R[[#This Row],[33+]]</f>
        <v>0</v>
      </c>
      <c r="CC87" s="5">
        <f>P_A_R[[#This Row],[33+]]-P_A_R[[#This Row],[34+]]</f>
        <v>0</v>
      </c>
      <c r="CD87" s="5">
        <f>P_A_R[[#This Row],[34+]]-P_A_R[[#This Row],[35+]]</f>
        <v>0</v>
      </c>
      <c r="CE87" s="5">
        <f>P_A_R[[#This Row],[35+]]-P_A_R[[#This Row],[36+]]</f>
        <v>0</v>
      </c>
      <c r="CF87" s="5">
        <f>P_A_R[[#This Row],[36+]]-P_A_R[[#This Row],[37+]]</f>
        <v>0</v>
      </c>
      <c r="CG87" s="5">
        <f>P_A_R[[#This Row],[37+]]-P_A_R[[#This Row],[38+]]</f>
        <v>0</v>
      </c>
      <c r="CH87" s="5">
        <f>P_A_R[[#This Row],[38+]]-P_A_R[[#This Row],[39+]]</f>
        <v>0</v>
      </c>
      <c r="CI87" s="5">
        <f>P_A_R[[#This Row],[39+]]-P_A_R[[#This Row],[40+]]</f>
        <v>0</v>
      </c>
      <c r="CJ87" s="5">
        <f>P_A_R[[#This Row],[40+]]-P_A_R[[#This Row],[41+]]</f>
        <v>0</v>
      </c>
      <c r="CK87" s="5">
        <f>P_A_R[[#This Row],[41+]]-P_A_R[[#This Row],[42+]]</f>
        <v>0</v>
      </c>
      <c r="CL87" s="5">
        <f>P_A_R[[#This Row],[42+]]-P_A_R[[#This Row],[43+]]</f>
        <v>0</v>
      </c>
      <c r="CM87" s="5">
        <f>P_A_R[[#This Row],[43+]]-P_A_R[[#This Row],[44+]]</f>
        <v>0</v>
      </c>
      <c r="CN87" s="5">
        <f>P_A_R[[#This Row],[44+]]-P_A_R[[#This Row],[45+]]</f>
        <v>0</v>
      </c>
      <c r="CO87" s="5">
        <f>P_A_R[[#This Row],[45+]]-P_A_R[[#This Row],[46+]]</f>
        <v>0</v>
      </c>
      <c r="CP87" s="5">
        <f>P_A_R[[#This Row],[46+]]-P_A_R[[#This Row],[47+]]</f>
        <v>0</v>
      </c>
      <c r="CQ87" s="5">
        <f>P_A_R[[#This Row],[47+]]-P_A_R[[#This Row],[48+]]</f>
        <v>0</v>
      </c>
      <c r="CR87" s="5">
        <f>P_A_R[[#This Row],[48+]]-P_A_R[[#This Row],[49+]]</f>
        <v>0</v>
      </c>
      <c r="CS87" s="5">
        <f>P_A_R[[#This Row],[49+]]-P_A_R[[#This Row],[50+]]</f>
        <v>0</v>
      </c>
      <c r="CT87" s="5">
        <f>P_A_R[[#This Row],[50+]]-P_A_R[[#This Row],[51+]]</f>
        <v>0</v>
      </c>
      <c r="CU87" s="5">
        <f>P_A_R[[#This Row],[51+]]-P_A_R[[#This Row],[52+]]</f>
        <v>0</v>
      </c>
      <c r="CV87" s="5">
        <f>P_A_R[[#This Row],[52+]]-P_A_R[[#This Row],[53+]]</f>
        <v>0</v>
      </c>
      <c r="CW87" s="5">
        <f>P_A_R[[#This Row],[53+]]-P_A_R[[#This Row],[54+]]</f>
        <v>0</v>
      </c>
      <c r="CX87" s="5">
        <f>P_A_R[[#This Row],[54+]]-P_A_R[[#This Row],[55+]]</f>
        <v>0</v>
      </c>
      <c r="CY87" s="5">
        <f>P_A_R[[#This Row],[55+]]-P_A_R[[#This Row],[56+]]</f>
        <v>0</v>
      </c>
      <c r="CZ87" s="5">
        <f>P_A_R[[#This Row],[56+]]-P_A_R[[#This Row],[57+]]</f>
        <v>0</v>
      </c>
      <c r="DA87" s="5">
        <f>P_A_R[[#This Row],[57+]]-P_A_R[[#This Row],[58+]]</f>
        <v>0</v>
      </c>
      <c r="DB87" s="5">
        <f>P_A_R[[#This Row],[58+]]-P_A_R[[#This Row],[59+]]</f>
        <v>0</v>
      </c>
    </row>
    <row r="88" spans="1:106" x14ac:dyDescent="0.25">
      <c r="A88" s="10">
        <v>22400791</v>
      </c>
      <c r="B88" t="s">
        <v>132</v>
      </c>
      <c r="C88" t="s">
        <v>165</v>
      </c>
      <c r="D88" s="11">
        <v>0.8125</v>
      </c>
      <c r="E88" s="9" t="str">
        <f>HYPERLINK("https://www.nba.com/stats/player/1627777/boxscores-traditional", "Georges Niang")</f>
        <v>Georges Niang</v>
      </c>
      <c r="F88">
        <v>10.5</v>
      </c>
      <c r="G88" s="4">
        <v>2.5</v>
      </c>
      <c r="H88" s="3">
        <v>0.57926</v>
      </c>
      <c r="I88" s="3">
        <v>0.42074</v>
      </c>
      <c r="J88" s="3">
        <v>0.27424999999999999</v>
      </c>
      <c r="K88" s="3">
        <v>0.15866</v>
      </c>
      <c r="L88" s="3">
        <v>8.0759999999999998E-2</v>
      </c>
      <c r="M88" s="3">
        <v>3.5929999999999997E-2</v>
      </c>
      <c r="N88" s="3">
        <v>1.3899999999999999E-2</v>
      </c>
      <c r="O88" s="3">
        <v>4.6600000000000001E-3</v>
      </c>
      <c r="P88" s="3">
        <v>1.3500000000000001E-3</v>
      </c>
      <c r="Q88" s="3">
        <v>3.4000000000000002E-4</v>
      </c>
      <c r="R88" s="3">
        <v>6.9999999999999994E-5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5">
        <f>P_A_R[[#This Row],[10+]]-P_A_R[[#This Row],[11+]]</f>
        <v>0.15851999999999999</v>
      </c>
      <c r="BG88" s="5">
        <f>P_A_R[[#This Row],[11+]]-P_A_R[[#This Row],[12+]]</f>
        <v>0.14649000000000001</v>
      </c>
      <c r="BH88" s="5">
        <f>P_A_R[[#This Row],[12+]]-P_A_R[[#This Row],[13+]]</f>
        <v>0.11559</v>
      </c>
      <c r="BI88" s="5">
        <f>P_A_R[[#This Row],[13+]]-P_A_R[[#This Row],[14+]]</f>
        <v>7.7899999999999997E-2</v>
      </c>
      <c r="BJ88" s="5">
        <f>P_A_R[[#This Row],[14+]]-P_A_R[[#This Row],[15+]]</f>
        <v>4.4830000000000002E-2</v>
      </c>
      <c r="BK88" s="5">
        <f>P_A_R[[#This Row],[15+]]-P_A_R[[#This Row],[16+]]</f>
        <v>2.2029999999999998E-2</v>
      </c>
      <c r="BL88" s="5">
        <f>P_A_R[[#This Row],[16+]]-P_A_R[[#This Row],[17+]]</f>
        <v>9.2399999999999982E-3</v>
      </c>
      <c r="BM88" s="5">
        <f>P_A_R[[#This Row],[17+]]-P_A_R[[#This Row],[18+]]</f>
        <v>3.31E-3</v>
      </c>
      <c r="BN88" s="5">
        <f>P_A_R[[#This Row],[18+]]-P_A_R[[#This Row],[19+]]</f>
        <v>1.01E-3</v>
      </c>
      <c r="BO88" s="5">
        <f>P_A_R[[#This Row],[19+]]-P_A_R[[#This Row],[20+]]</f>
        <v>2.7000000000000006E-4</v>
      </c>
      <c r="BP88" s="5">
        <f>P_A_R[[#This Row],[20+]]-P_A_R[[#This Row],[21+]]</f>
        <v>6.9999999999999994E-5</v>
      </c>
      <c r="BQ88" s="5">
        <f>P_A_R[[#This Row],[21+]]-P_A_R[[#This Row],[22+]]</f>
        <v>0</v>
      </c>
      <c r="BR88" s="5">
        <f>P_A_R[[#This Row],[22+]]-P_A_R[[#This Row],[23+]]</f>
        <v>0</v>
      </c>
      <c r="BS88" s="5">
        <f>P_A_R[[#This Row],[23+]]-P_A_R[[#This Row],[24+]]</f>
        <v>0</v>
      </c>
      <c r="BT88" s="5">
        <f>P_A_R[[#This Row],[24+]]-P_A_R[[#This Row],[25+]]</f>
        <v>0</v>
      </c>
      <c r="BU88" s="5">
        <f>P_A_R[[#This Row],[25+]]-P_A_R[[#This Row],[26+]]</f>
        <v>0</v>
      </c>
      <c r="BV88" s="5">
        <f>P_A_R[[#This Row],[26+]]-P_A_R[[#This Row],[27+]]</f>
        <v>0</v>
      </c>
      <c r="BW88" s="5">
        <f>P_A_R[[#This Row],[27+]]-P_A_R[[#This Row],[28+]]</f>
        <v>0</v>
      </c>
      <c r="BX88" s="5">
        <f>P_A_R[[#This Row],[28+]]-P_A_R[[#This Row],[29+]]</f>
        <v>0</v>
      </c>
      <c r="BY88" s="5">
        <f>P_A_R[[#This Row],[29+]]-P_A_R[[#This Row],[30+]]</f>
        <v>0</v>
      </c>
      <c r="BZ88" s="5">
        <f>P_A_R[[#This Row],[30+]]-P_A_R[[#This Row],[31+]]</f>
        <v>0</v>
      </c>
      <c r="CA88" s="5">
        <f>P_A_R[[#This Row],[31+]]-P_A_R[[#This Row],[32+]]</f>
        <v>0</v>
      </c>
      <c r="CB88" s="5">
        <f>P_A_R[[#This Row],[32+]]-P_A_R[[#This Row],[33+]]</f>
        <v>0</v>
      </c>
      <c r="CC88" s="5">
        <f>P_A_R[[#This Row],[33+]]-P_A_R[[#This Row],[34+]]</f>
        <v>0</v>
      </c>
      <c r="CD88" s="5">
        <f>P_A_R[[#This Row],[34+]]-P_A_R[[#This Row],[35+]]</f>
        <v>0</v>
      </c>
      <c r="CE88" s="5">
        <f>P_A_R[[#This Row],[35+]]-P_A_R[[#This Row],[36+]]</f>
        <v>0</v>
      </c>
      <c r="CF88" s="5">
        <f>P_A_R[[#This Row],[36+]]-P_A_R[[#This Row],[37+]]</f>
        <v>0</v>
      </c>
      <c r="CG88" s="5">
        <f>P_A_R[[#This Row],[37+]]-P_A_R[[#This Row],[38+]]</f>
        <v>0</v>
      </c>
      <c r="CH88" s="5">
        <f>P_A_R[[#This Row],[38+]]-P_A_R[[#This Row],[39+]]</f>
        <v>0</v>
      </c>
      <c r="CI88" s="5">
        <f>P_A_R[[#This Row],[39+]]-P_A_R[[#This Row],[40+]]</f>
        <v>0</v>
      </c>
      <c r="CJ88" s="5">
        <f>P_A_R[[#This Row],[40+]]-P_A_R[[#This Row],[41+]]</f>
        <v>0</v>
      </c>
      <c r="CK88" s="5">
        <f>P_A_R[[#This Row],[41+]]-P_A_R[[#This Row],[42+]]</f>
        <v>0</v>
      </c>
      <c r="CL88" s="5">
        <f>P_A_R[[#This Row],[42+]]-P_A_R[[#This Row],[43+]]</f>
        <v>0</v>
      </c>
      <c r="CM88" s="5">
        <f>P_A_R[[#This Row],[43+]]-P_A_R[[#This Row],[44+]]</f>
        <v>0</v>
      </c>
      <c r="CN88" s="5">
        <f>P_A_R[[#This Row],[44+]]-P_A_R[[#This Row],[45+]]</f>
        <v>0</v>
      </c>
      <c r="CO88" s="5">
        <f>P_A_R[[#This Row],[45+]]-P_A_R[[#This Row],[46+]]</f>
        <v>0</v>
      </c>
      <c r="CP88" s="5">
        <f>P_A_R[[#This Row],[46+]]-P_A_R[[#This Row],[47+]]</f>
        <v>0</v>
      </c>
      <c r="CQ88" s="5">
        <f>P_A_R[[#This Row],[47+]]-P_A_R[[#This Row],[48+]]</f>
        <v>0</v>
      </c>
      <c r="CR88" s="5">
        <f>P_A_R[[#This Row],[48+]]-P_A_R[[#This Row],[49+]]</f>
        <v>0</v>
      </c>
      <c r="CS88" s="5">
        <f>P_A_R[[#This Row],[49+]]-P_A_R[[#This Row],[50+]]</f>
        <v>0</v>
      </c>
      <c r="CT88" s="5">
        <f>P_A_R[[#This Row],[50+]]-P_A_R[[#This Row],[51+]]</f>
        <v>0</v>
      </c>
      <c r="CU88" s="5">
        <f>P_A_R[[#This Row],[51+]]-P_A_R[[#This Row],[52+]]</f>
        <v>0</v>
      </c>
      <c r="CV88" s="5">
        <f>P_A_R[[#This Row],[52+]]-P_A_R[[#This Row],[53+]]</f>
        <v>0</v>
      </c>
      <c r="CW88" s="5">
        <f>P_A_R[[#This Row],[53+]]-P_A_R[[#This Row],[54+]]</f>
        <v>0</v>
      </c>
      <c r="CX88" s="5">
        <f>P_A_R[[#This Row],[54+]]-P_A_R[[#This Row],[55+]]</f>
        <v>0</v>
      </c>
      <c r="CY88" s="5">
        <f>P_A_R[[#This Row],[55+]]-P_A_R[[#This Row],[56+]]</f>
        <v>0</v>
      </c>
      <c r="CZ88" s="5">
        <f>P_A_R[[#This Row],[56+]]-P_A_R[[#This Row],[57+]]</f>
        <v>0</v>
      </c>
      <c r="DA88" s="5">
        <f>P_A_R[[#This Row],[57+]]-P_A_R[[#This Row],[58+]]</f>
        <v>0</v>
      </c>
      <c r="DB88" s="5">
        <f>P_A_R[[#This Row],[58+]]-P_A_R[[#This Row],[59+]]</f>
        <v>0</v>
      </c>
    </row>
    <row r="89" spans="1:106" x14ac:dyDescent="0.25">
      <c r="A89" s="10">
        <v>22400791</v>
      </c>
      <c r="B89" t="s">
        <v>132</v>
      </c>
      <c r="C89" t="s">
        <v>165</v>
      </c>
      <c r="D89" s="11">
        <v>0.8125</v>
      </c>
      <c r="E89" s="9" t="str">
        <f>HYPERLINK("https://www.nba.com/stats/player/1641854/boxscores-traditional", "Craig Porter Jr.")</f>
        <v>Craig Porter Jr.</v>
      </c>
      <c r="F89">
        <v>10.4</v>
      </c>
      <c r="G89" s="4">
        <v>5.6429999999999998</v>
      </c>
      <c r="H89" s="3">
        <v>0.52790000000000004</v>
      </c>
      <c r="I89" s="3">
        <v>0.45619999999999999</v>
      </c>
      <c r="J89" s="3">
        <v>0.38973999999999998</v>
      </c>
      <c r="K89" s="3">
        <v>0.32275999999999999</v>
      </c>
      <c r="L89" s="3">
        <v>0.26108999999999999</v>
      </c>
      <c r="M89" s="3">
        <v>0.20610999999999999</v>
      </c>
      <c r="N89" s="3">
        <v>0.16109000000000001</v>
      </c>
      <c r="O89" s="3">
        <v>0.121</v>
      </c>
      <c r="P89" s="3">
        <v>8.8510000000000005E-2</v>
      </c>
      <c r="Q89" s="3">
        <v>6.4259999999999998E-2</v>
      </c>
      <c r="R89" s="3">
        <v>4.4569999999999999E-2</v>
      </c>
      <c r="S89" s="3">
        <v>3.005E-2</v>
      </c>
      <c r="T89" s="3">
        <v>1.9699999999999999E-2</v>
      </c>
      <c r="U89" s="3">
        <v>1.2869999999999999E-2</v>
      </c>
      <c r="V89" s="3">
        <v>7.9799999999999992E-3</v>
      </c>
      <c r="W89" s="3">
        <v>4.7999999999999996E-3</v>
      </c>
      <c r="X89" s="3">
        <v>2.8900000000000002E-3</v>
      </c>
      <c r="Y89" s="3">
        <v>1.64E-3</v>
      </c>
      <c r="Z89" s="3">
        <v>8.9999999999999998E-4</v>
      </c>
      <c r="AA89" s="3">
        <v>4.8000000000000001E-4</v>
      </c>
      <c r="AB89" s="3">
        <v>2.5999999999999998E-4</v>
      </c>
      <c r="AC89" s="3">
        <v>1.2999999999999999E-4</v>
      </c>
      <c r="AD89" s="3">
        <v>6.0000000000000002E-5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7.1700000000000041E-2</v>
      </c>
      <c r="BG89" s="5">
        <f>P_A_R[[#This Row],[11+]]-P_A_R[[#This Row],[12+]]</f>
        <v>6.6460000000000019E-2</v>
      </c>
      <c r="BH89" s="5">
        <f>P_A_R[[#This Row],[12+]]-P_A_R[[#This Row],[13+]]</f>
        <v>6.6979999999999984E-2</v>
      </c>
      <c r="BI89" s="5">
        <f>P_A_R[[#This Row],[13+]]-P_A_R[[#This Row],[14+]]</f>
        <v>6.1670000000000003E-2</v>
      </c>
      <c r="BJ89" s="5">
        <f>P_A_R[[#This Row],[14+]]-P_A_R[[#This Row],[15+]]</f>
        <v>5.4980000000000001E-2</v>
      </c>
      <c r="BK89" s="5">
        <f>P_A_R[[#This Row],[15+]]-P_A_R[[#This Row],[16+]]</f>
        <v>4.5019999999999977E-2</v>
      </c>
      <c r="BL89" s="5">
        <f>P_A_R[[#This Row],[16+]]-P_A_R[[#This Row],[17+]]</f>
        <v>4.0090000000000015E-2</v>
      </c>
      <c r="BM89" s="5">
        <f>P_A_R[[#This Row],[17+]]-P_A_R[[#This Row],[18+]]</f>
        <v>3.2489999999999991E-2</v>
      </c>
      <c r="BN89" s="5">
        <f>P_A_R[[#This Row],[18+]]-P_A_R[[#This Row],[19+]]</f>
        <v>2.4250000000000008E-2</v>
      </c>
      <c r="BO89" s="5">
        <f>P_A_R[[#This Row],[19+]]-P_A_R[[#This Row],[20+]]</f>
        <v>1.9689999999999999E-2</v>
      </c>
      <c r="BP89" s="5">
        <f>P_A_R[[#This Row],[20+]]-P_A_R[[#This Row],[21+]]</f>
        <v>1.4519999999999998E-2</v>
      </c>
      <c r="BQ89" s="5">
        <f>P_A_R[[#This Row],[21+]]-P_A_R[[#This Row],[22+]]</f>
        <v>1.0350000000000002E-2</v>
      </c>
      <c r="BR89" s="5">
        <f>P_A_R[[#This Row],[22+]]-P_A_R[[#This Row],[23+]]</f>
        <v>6.8299999999999993E-3</v>
      </c>
      <c r="BS89" s="5">
        <f>P_A_R[[#This Row],[23+]]-P_A_R[[#This Row],[24+]]</f>
        <v>4.8900000000000002E-3</v>
      </c>
      <c r="BT89" s="5">
        <f>P_A_R[[#This Row],[24+]]-P_A_R[[#This Row],[25+]]</f>
        <v>3.1799999999999997E-3</v>
      </c>
      <c r="BU89" s="5">
        <f>P_A_R[[#This Row],[25+]]-P_A_R[[#This Row],[26+]]</f>
        <v>1.9099999999999994E-3</v>
      </c>
      <c r="BV89" s="5">
        <f>P_A_R[[#This Row],[26+]]-P_A_R[[#This Row],[27+]]</f>
        <v>1.2500000000000002E-3</v>
      </c>
      <c r="BW89" s="5">
        <f>P_A_R[[#This Row],[27+]]-P_A_R[[#This Row],[28+]]</f>
        <v>7.3999999999999999E-4</v>
      </c>
      <c r="BX89" s="5">
        <f>P_A_R[[#This Row],[28+]]-P_A_R[[#This Row],[29+]]</f>
        <v>4.1999999999999996E-4</v>
      </c>
      <c r="BY89" s="5">
        <f>P_A_R[[#This Row],[29+]]-P_A_R[[#This Row],[30+]]</f>
        <v>2.2000000000000003E-4</v>
      </c>
      <c r="BZ89" s="5">
        <f>P_A_R[[#This Row],[30+]]-P_A_R[[#This Row],[31+]]</f>
        <v>1.2999999999999999E-4</v>
      </c>
      <c r="CA89" s="5">
        <f>P_A_R[[#This Row],[31+]]-P_A_R[[#This Row],[32+]]</f>
        <v>6.9999999999999994E-5</v>
      </c>
      <c r="CB89" s="5">
        <f>P_A_R[[#This Row],[32+]]-P_A_R[[#This Row],[33+]]</f>
        <v>6.0000000000000002E-5</v>
      </c>
      <c r="CC89" s="5">
        <f>P_A_R[[#This Row],[33+]]-P_A_R[[#This Row],[34+]]</f>
        <v>0</v>
      </c>
      <c r="CD89" s="5">
        <f>P_A_R[[#This Row],[34+]]-P_A_R[[#This Row],[35+]]</f>
        <v>0</v>
      </c>
      <c r="CE89" s="5">
        <f>P_A_R[[#This Row],[35+]]-P_A_R[[#This Row],[36+]]</f>
        <v>0</v>
      </c>
      <c r="CF89" s="5">
        <f>P_A_R[[#This Row],[36+]]-P_A_R[[#This Row],[37+]]</f>
        <v>0</v>
      </c>
      <c r="CG89" s="5">
        <f>P_A_R[[#This Row],[37+]]-P_A_R[[#This Row],[38+]]</f>
        <v>0</v>
      </c>
      <c r="CH89" s="5">
        <f>P_A_R[[#This Row],[38+]]-P_A_R[[#This Row],[39+]]</f>
        <v>0</v>
      </c>
      <c r="CI89" s="5">
        <f>P_A_R[[#This Row],[39+]]-P_A_R[[#This Row],[40+]]</f>
        <v>0</v>
      </c>
      <c r="CJ89" s="5">
        <f>P_A_R[[#This Row],[40+]]-P_A_R[[#This Row],[41+]]</f>
        <v>0</v>
      </c>
      <c r="CK89" s="5">
        <f>P_A_R[[#This Row],[41+]]-P_A_R[[#This Row],[42+]]</f>
        <v>0</v>
      </c>
      <c r="CL89" s="5">
        <f>P_A_R[[#This Row],[42+]]-P_A_R[[#This Row],[43+]]</f>
        <v>0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22400791</v>
      </c>
      <c r="B90" t="s">
        <v>132</v>
      </c>
      <c r="C90" t="s">
        <v>165</v>
      </c>
      <c r="D90" s="11">
        <v>0.8125</v>
      </c>
      <c r="E90" s="9" t="str">
        <f>HYPERLINK("https://www.nba.com/stats/player/1630171/boxscores-traditional", "Isaac Okoro")</f>
        <v>Isaac Okoro</v>
      </c>
      <c r="F90">
        <v>9.4</v>
      </c>
      <c r="G90" s="4">
        <v>5.6070000000000002</v>
      </c>
      <c r="H90" s="3">
        <v>0.45619999999999999</v>
      </c>
      <c r="I90" s="3">
        <v>0.38590999999999998</v>
      </c>
      <c r="J90" s="3">
        <v>0.32275999999999999</v>
      </c>
      <c r="K90" s="3">
        <v>0.26108999999999999</v>
      </c>
      <c r="L90" s="3">
        <v>0.20610999999999999</v>
      </c>
      <c r="M90" s="3">
        <v>0.15866</v>
      </c>
      <c r="N90" s="3">
        <v>0.11899999999999999</v>
      </c>
      <c r="O90" s="3">
        <v>8.6910000000000001E-2</v>
      </c>
      <c r="P90" s="3">
        <v>6.3009999999999997E-2</v>
      </c>
      <c r="Q90" s="3">
        <v>4.3630000000000002E-2</v>
      </c>
      <c r="R90" s="3">
        <v>2.938E-2</v>
      </c>
      <c r="S90" s="3">
        <v>1.9230000000000001E-2</v>
      </c>
      <c r="T90" s="3">
        <v>1.222E-2</v>
      </c>
      <c r="U90" s="3">
        <v>7.5500000000000003E-3</v>
      </c>
      <c r="V90" s="3">
        <v>4.6600000000000001E-3</v>
      </c>
      <c r="W90" s="3">
        <v>2.7200000000000002E-3</v>
      </c>
      <c r="X90" s="3">
        <v>1.5399999999999999E-3</v>
      </c>
      <c r="Y90" s="3">
        <v>8.4000000000000003E-4</v>
      </c>
      <c r="Z90" s="3">
        <v>4.4999999999999999E-4</v>
      </c>
      <c r="AA90" s="3">
        <v>2.3000000000000001E-4</v>
      </c>
      <c r="AB90" s="3">
        <v>1.2E-4</v>
      </c>
      <c r="AC90" s="3">
        <v>6.0000000000000002E-5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7.0290000000000019E-2</v>
      </c>
      <c r="BG90" s="5">
        <f>P_A_R[[#This Row],[11+]]-P_A_R[[#This Row],[12+]]</f>
        <v>6.3149999999999984E-2</v>
      </c>
      <c r="BH90" s="5">
        <f>P_A_R[[#This Row],[12+]]-P_A_R[[#This Row],[13+]]</f>
        <v>6.1670000000000003E-2</v>
      </c>
      <c r="BI90" s="5">
        <f>P_A_R[[#This Row],[13+]]-P_A_R[[#This Row],[14+]]</f>
        <v>5.4980000000000001E-2</v>
      </c>
      <c r="BJ90" s="5">
        <f>P_A_R[[#This Row],[14+]]-P_A_R[[#This Row],[15+]]</f>
        <v>4.7449999999999992E-2</v>
      </c>
      <c r="BK90" s="5">
        <f>P_A_R[[#This Row],[15+]]-P_A_R[[#This Row],[16+]]</f>
        <v>3.9660000000000001E-2</v>
      </c>
      <c r="BL90" s="5">
        <f>P_A_R[[#This Row],[16+]]-P_A_R[[#This Row],[17+]]</f>
        <v>3.2089999999999994E-2</v>
      </c>
      <c r="BM90" s="5">
        <f>P_A_R[[#This Row],[17+]]-P_A_R[[#This Row],[18+]]</f>
        <v>2.3900000000000005E-2</v>
      </c>
      <c r="BN90" s="5">
        <f>P_A_R[[#This Row],[18+]]-P_A_R[[#This Row],[19+]]</f>
        <v>1.9379999999999994E-2</v>
      </c>
      <c r="BO90" s="5">
        <f>P_A_R[[#This Row],[19+]]-P_A_R[[#This Row],[20+]]</f>
        <v>1.4250000000000002E-2</v>
      </c>
      <c r="BP90" s="5">
        <f>P_A_R[[#This Row],[20+]]-P_A_R[[#This Row],[21+]]</f>
        <v>1.0149999999999999E-2</v>
      </c>
      <c r="BQ90" s="5">
        <f>P_A_R[[#This Row],[21+]]-P_A_R[[#This Row],[22+]]</f>
        <v>7.0100000000000006E-3</v>
      </c>
      <c r="BR90" s="5">
        <f>P_A_R[[#This Row],[22+]]-P_A_R[[#This Row],[23+]]</f>
        <v>4.6699999999999997E-3</v>
      </c>
      <c r="BS90" s="5">
        <f>P_A_R[[#This Row],[23+]]-P_A_R[[#This Row],[24+]]</f>
        <v>2.8900000000000002E-3</v>
      </c>
      <c r="BT90" s="5">
        <f>P_A_R[[#This Row],[24+]]-P_A_R[[#This Row],[25+]]</f>
        <v>1.9399999999999999E-3</v>
      </c>
      <c r="BU90" s="5">
        <f>P_A_R[[#This Row],[25+]]-P_A_R[[#This Row],[26+]]</f>
        <v>1.1800000000000003E-3</v>
      </c>
      <c r="BV90" s="5">
        <f>P_A_R[[#This Row],[26+]]-P_A_R[[#This Row],[27+]]</f>
        <v>6.9999999999999988E-4</v>
      </c>
      <c r="BW90" s="5">
        <f>P_A_R[[#This Row],[27+]]-P_A_R[[#This Row],[28+]]</f>
        <v>3.9000000000000005E-4</v>
      </c>
      <c r="BX90" s="5">
        <f>P_A_R[[#This Row],[28+]]-P_A_R[[#This Row],[29+]]</f>
        <v>2.1999999999999998E-4</v>
      </c>
      <c r="BY90" s="5">
        <f>P_A_R[[#This Row],[29+]]-P_A_R[[#This Row],[30+]]</f>
        <v>1.1E-4</v>
      </c>
      <c r="BZ90" s="5">
        <f>P_A_R[[#This Row],[30+]]-P_A_R[[#This Row],[31+]]</f>
        <v>6.0000000000000002E-5</v>
      </c>
      <c r="CA90" s="5">
        <f>P_A_R[[#This Row],[31+]]-P_A_R[[#This Row],[32+]]</f>
        <v>6.0000000000000002E-5</v>
      </c>
      <c r="CB90" s="5">
        <f>P_A_R[[#This Row],[32+]]-P_A_R[[#This Row],[33+]]</f>
        <v>0</v>
      </c>
      <c r="CC90" s="5">
        <f>P_A_R[[#This Row],[33+]]-P_A_R[[#This Row],[34+]]</f>
        <v>0</v>
      </c>
      <c r="CD90" s="5">
        <f>P_A_R[[#This Row],[34+]]-P_A_R[[#This Row],[35+]]</f>
        <v>0</v>
      </c>
      <c r="CE90" s="5">
        <f>P_A_R[[#This Row],[35+]]-P_A_R[[#This Row],[36+]]</f>
        <v>0</v>
      </c>
      <c r="CF90" s="5">
        <f>P_A_R[[#This Row],[36+]]-P_A_R[[#This Row],[37+]]</f>
        <v>0</v>
      </c>
      <c r="CG90" s="5">
        <f>P_A_R[[#This Row],[37+]]-P_A_R[[#This Row],[38+]]</f>
        <v>0</v>
      </c>
      <c r="CH90" s="5">
        <f>P_A_R[[#This Row],[38+]]-P_A_R[[#This Row],[39+]]</f>
        <v>0</v>
      </c>
      <c r="CI90" s="5">
        <f>P_A_R[[#This Row],[39+]]-P_A_R[[#This Row],[40+]]</f>
        <v>0</v>
      </c>
      <c r="CJ90" s="5">
        <f>P_A_R[[#This Row],[40+]]-P_A_R[[#This Row],[41+]]</f>
        <v>0</v>
      </c>
      <c r="CK90" s="5">
        <f>P_A_R[[#This Row],[41+]]-P_A_R[[#This Row],[42+]]</f>
        <v>0</v>
      </c>
      <c r="CL90" s="5">
        <f>P_A_R[[#This Row],[42+]]-P_A_R[[#This Row],[43+]]</f>
        <v>0</v>
      </c>
      <c r="CM90" s="5">
        <f>P_A_R[[#This Row],[43+]]-P_A_R[[#This Row],[44+]]</f>
        <v>0</v>
      </c>
      <c r="CN90" s="5">
        <f>P_A_R[[#This Row],[44+]]-P_A_R[[#This Row],[45+]]</f>
        <v>0</v>
      </c>
      <c r="CO90" s="5">
        <f>P_A_R[[#This Row],[45+]]-P_A_R[[#This Row],[46+]]</f>
        <v>0</v>
      </c>
      <c r="CP90" s="5">
        <f>P_A_R[[#This Row],[46+]]-P_A_R[[#This Row],[47+]]</f>
        <v>0</v>
      </c>
      <c r="CQ90" s="5">
        <f>P_A_R[[#This Row],[47+]]-P_A_R[[#This Row],[48+]]</f>
        <v>0</v>
      </c>
      <c r="CR90" s="5">
        <f>P_A_R[[#This Row],[48+]]-P_A_R[[#This Row],[49+]]</f>
        <v>0</v>
      </c>
      <c r="CS90" s="5">
        <f>P_A_R[[#This Row],[49+]]-P_A_R[[#This Row],[50+]]</f>
        <v>0</v>
      </c>
      <c r="CT90" s="5">
        <f>P_A_R[[#This Row],[50+]]-P_A_R[[#This Row],[51+]]</f>
        <v>0</v>
      </c>
      <c r="CU90" s="5">
        <f>P_A_R[[#This Row],[51+]]-P_A_R[[#This Row],[52+]]</f>
        <v>0</v>
      </c>
      <c r="CV90" s="5">
        <f>P_A_R[[#This Row],[52+]]-P_A_R[[#This Row],[53+]]</f>
        <v>0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22400791</v>
      </c>
      <c r="B91" t="s">
        <v>165</v>
      </c>
      <c r="C91" t="s">
        <v>132</v>
      </c>
      <c r="D91" s="11">
        <v>0.8125</v>
      </c>
      <c r="E91" s="9" t="str">
        <f>HYPERLINK("https://www.nba.com/stats/player/1629661/boxscores-traditional", "Cameron Johnson")</f>
        <v>Cameron Johnson</v>
      </c>
      <c r="F91">
        <v>23.4</v>
      </c>
      <c r="G91" s="4">
        <v>2.2450000000000001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0.99990999999999997</v>
      </c>
      <c r="N91" s="3">
        <v>0.99951999999999996</v>
      </c>
      <c r="O91" s="3">
        <v>0.99780999999999997</v>
      </c>
      <c r="P91" s="3">
        <v>0.99202000000000001</v>
      </c>
      <c r="Q91" s="3">
        <v>0.97499999999999998</v>
      </c>
      <c r="R91" s="3">
        <v>0.93447999999999998</v>
      </c>
      <c r="S91" s="3">
        <v>0.85768999999999995</v>
      </c>
      <c r="T91" s="3">
        <v>0.73236999999999997</v>
      </c>
      <c r="U91" s="3">
        <v>0.57142000000000004</v>
      </c>
      <c r="V91" s="3">
        <v>0.39357999999999999</v>
      </c>
      <c r="W91" s="3">
        <v>0.23885000000000001</v>
      </c>
      <c r="X91" s="3">
        <v>0.12302</v>
      </c>
      <c r="Y91" s="3">
        <v>5.4800000000000001E-2</v>
      </c>
      <c r="Z91" s="3">
        <v>2.018E-2</v>
      </c>
      <c r="AA91" s="3">
        <v>6.3899999999999998E-3</v>
      </c>
      <c r="AB91" s="3">
        <v>1.64E-3</v>
      </c>
      <c r="AC91" s="3">
        <v>3.5E-4</v>
      </c>
      <c r="AD91" s="3">
        <v>6.0000000000000002E-5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5">
        <f>P_A_R[[#This Row],[10+]]-P_A_R[[#This Row],[11+]]</f>
        <v>0</v>
      </c>
      <c r="BG91" s="5">
        <f>P_A_R[[#This Row],[11+]]-P_A_R[[#This Row],[12+]]</f>
        <v>0</v>
      </c>
      <c r="BH91" s="5">
        <f>P_A_R[[#This Row],[12+]]-P_A_R[[#This Row],[13+]]</f>
        <v>0</v>
      </c>
      <c r="BI91" s="5">
        <f>P_A_R[[#This Row],[13+]]-P_A_R[[#This Row],[14+]]</f>
        <v>0</v>
      </c>
      <c r="BJ91" s="5">
        <f>P_A_R[[#This Row],[14+]]-P_A_R[[#This Row],[15+]]</f>
        <v>9.0000000000034497E-5</v>
      </c>
      <c r="BK91" s="5">
        <f>P_A_R[[#This Row],[15+]]-P_A_R[[#This Row],[16+]]</f>
        <v>3.9000000000000146E-4</v>
      </c>
      <c r="BL91" s="5">
        <f>P_A_R[[#This Row],[16+]]-P_A_R[[#This Row],[17+]]</f>
        <v>1.7099999999999893E-3</v>
      </c>
      <c r="BM91" s="5">
        <f>P_A_R[[#This Row],[17+]]-P_A_R[[#This Row],[18+]]</f>
        <v>5.7899999999999618E-3</v>
      </c>
      <c r="BN91" s="5">
        <f>P_A_R[[#This Row],[18+]]-P_A_R[[#This Row],[19+]]</f>
        <v>1.7020000000000035E-2</v>
      </c>
      <c r="BO91" s="5">
        <f>P_A_R[[#This Row],[19+]]-P_A_R[[#This Row],[20+]]</f>
        <v>4.052E-2</v>
      </c>
      <c r="BP91" s="5">
        <f>P_A_R[[#This Row],[20+]]-P_A_R[[#This Row],[21+]]</f>
        <v>7.6790000000000025E-2</v>
      </c>
      <c r="BQ91" s="5">
        <f>P_A_R[[#This Row],[21+]]-P_A_R[[#This Row],[22+]]</f>
        <v>0.12531999999999999</v>
      </c>
      <c r="BR91" s="5">
        <f>P_A_R[[#This Row],[22+]]-P_A_R[[#This Row],[23+]]</f>
        <v>0.16094999999999993</v>
      </c>
      <c r="BS91" s="5">
        <f>P_A_R[[#This Row],[23+]]-P_A_R[[#This Row],[24+]]</f>
        <v>0.17784000000000005</v>
      </c>
      <c r="BT91" s="5">
        <f>P_A_R[[#This Row],[24+]]-P_A_R[[#This Row],[25+]]</f>
        <v>0.15472999999999998</v>
      </c>
      <c r="BU91" s="5">
        <f>P_A_R[[#This Row],[25+]]-P_A_R[[#This Row],[26+]]</f>
        <v>0.11583</v>
      </c>
      <c r="BV91" s="5">
        <f>P_A_R[[#This Row],[26+]]-P_A_R[[#This Row],[27+]]</f>
        <v>6.8220000000000003E-2</v>
      </c>
      <c r="BW91" s="5">
        <f>P_A_R[[#This Row],[27+]]-P_A_R[[#This Row],[28+]]</f>
        <v>3.4619999999999998E-2</v>
      </c>
      <c r="BX91" s="5">
        <f>P_A_R[[#This Row],[28+]]-P_A_R[[#This Row],[29+]]</f>
        <v>1.379E-2</v>
      </c>
      <c r="BY91" s="5">
        <f>P_A_R[[#This Row],[29+]]-P_A_R[[#This Row],[30+]]</f>
        <v>4.7499999999999999E-3</v>
      </c>
      <c r="BZ91" s="5">
        <f>P_A_R[[#This Row],[30+]]-P_A_R[[#This Row],[31+]]</f>
        <v>1.2899999999999999E-3</v>
      </c>
      <c r="CA91" s="5">
        <f>P_A_R[[#This Row],[31+]]-P_A_R[[#This Row],[32+]]</f>
        <v>2.9E-4</v>
      </c>
      <c r="CB91" s="5">
        <f>P_A_R[[#This Row],[32+]]-P_A_R[[#This Row],[33+]]</f>
        <v>6.0000000000000002E-5</v>
      </c>
      <c r="CC91" s="5">
        <f>P_A_R[[#This Row],[33+]]-P_A_R[[#This Row],[34+]]</f>
        <v>0</v>
      </c>
      <c r="CD91" s="5">
        <f>P_A_R[[#This Row],[34+]]-P_A_R[[#This Row],[35+]]</f>
        <v>0</v>
      </c>
      <c r="CE91" s="5">
        <f>P_A_R[[#This Row],[35+]]-P_A_R[[#This Row],[36+]]</f>
        <v>0</v>
      </c>
      <c r="CF91" s="5">
        <f>P_A_R[[#This Row],[36+]]-P_A_R[[#This Row],[37+]]</f>
        <v>0</v>
      </c>
      <c r="CG91" s="5">
        <f>P_A_R[[#This Row],[37+]]-P_A_R[[#This Row],[38+]]</f>
        <v>0</v>
      </c>
      <c r="CH91" s="5">
        <f>P_A_R[[#This Row],[38+]]-P_A_R[[#This Row],[39+]]</f>
        <v>0</v>
      </c>
      <c r="CI91" s="5">
        <f>P_A_R[[#This Row],[39+]]-P_A_R[[#This Row],[40+]]</f>
        <v>0</v>
      </c>
      <c r="CJ91" s="5">
        <f>P_A_R[[#This Row],[40+]]-P_A_R[[#This Row],[41+]]</f>
        <v>0</v>
      </c>
      <c r="CK91" s="5">
        <f>P_A_R[[#This Row],[41+]]-P_A_R[[#This Row],[42+]]</f>
        <v>0</v>
      </c>
      <c r="CL91" s="5">
        <f>P_A_R[[#This Row],[42+]]-P_A_R[[#This Row],[43+]]</f>
        <v>0</v>
      </c>
      <c r="CM91" s="5">
        <f>P_A_R[[#This Row],[43+]]-P_A_R[[#This Row],[44+]]</f>
        <v>0</v>
      </c>
      <c r="CN91" s="5">
        <f>P_A_R[[#This Row],[44+]]-P_A_R[[#This Row],[45+]]</f>
        <v>0</v>
      </c>
      <c r="CO91" s="5">
        <f>P_A_R[[#This Row],[45+]]-P_A_R[[#This Row],[46+]]</f>
        <v>0</v>
      </c>
      <c r="CP91" s="5">
        <f>P_A_R[[#This Row],[46+]]-P_A_R[[#This Row],[47+]]</f>
        <v>0</v>
      </c>
      <c r="CQ91" s="5">
        <f>P_A_R[[#This Row],[47+]]-P_A_R[[#This Row],[48+]]</f>
        <v>0</v>
      </c>
      <c r="CR91" s="5">
        <f>P_A_R[[#This Row],[48+]]-P_A_R[[#This Row],[49+]]</f>
        <v>0</v>
      </c>
      <c r="CS91" s="5">
        <f>P_A_R[[#This Row],[49+]]-P_A_R[[#This Row],[50+]]</f>
        <v>0</v>
      </c>
      <c r="CT91" s="5">
        <f>P_A_R[[#This Row],[50+]]-P_A_R[[#This Row],[51+]]</f>
        <v>0</v>
      </c>
      <c r="CU91" s="5">
        <f>P_A_R[[#This Row],[51+]]-P_A_R[[#This Row],[52+]]</f>
        <v>0</v>
      </c>
      <c r="CV91" s="5">
        <f>P_A_R[[#This Row],[52+]]-P_A_R[[#This Row],[53+]]</f>
        <v>0</v>
      </c>
      <c r="CW91" s="5">
        <f>P_A_R[[#This Row],[53+]]-P_A_R[[#This Row],[54+]]</f>
        <v>0</v>
      </c>
      <c r="CX91" s="5">
        <f>P_A_R[[#This Row],[54+]]-P_A_R[[#This Row],[55+]]</f>
        <v>0</v>
      </c>
      <c r="CY91" s="5">
        <f>P_A_R[[#This Row],[55+]]-P_A_R[[#This Row],[56+]]</f>
        <v>0</v>
      </c>
      <c r="CZ91" s="5">
        <f>P_A_R[[#This Row],[56+]]-P_A_R[[#This Row],[57+]]</f>
        <v>0</v>
      </c>
      <c r="DA91" s="5">
        <f>P_A_R[[#This Row],[57+]]-P_A_R[[#This Row],[58+]]</f>
        <v>0</v>
      </c>
      <c r="DB91" s="5">
        <f>P_A_R[[#This Row],[58+]]-P_A_R[[#This Row],[59+]]</f>
        <v>0</v>
      </c>
    </row>
    <row r="92" spans="1:106" x14ac:dyDescent="0.25">
      <c r="A92" s="10">
        <v>22400791</v>
      </c>
      <c r="B92" t="s">
        <v>165</v>
      </c>
      <c r="C92" t="s">
        <v>132</v>
      </c>
      <c r="D92" s="11">
        <v>0.8125</v>
      </c>
      <c r="E92" s="9" t="str">
        <f>HYPERLINK("https://www.nba.com/stats/player/1630560/boxscores-traditional", "Cam Thomas")</f>
        <v>Cam Thomas</v>
      </c>
      <c r="F92">
        <v>33.4</v>
      </c>
      <c r="G92" s="4">
        <v>5.6070000000000002</v>
      </c>
      <c r="H92" s="3">
        <v>1</v>
      </c>
      <c r="I92" s="3">
        <v>1</v>
      </c>
      <c r="J92" s="3">
        <v>0.99992999999999999</v>
      </c>
      <c r="K92" s="3">
        <v>0.99985999999999997</v>
      </c>
      <c r="L92" s="3">
        <v>0.99973000000000001</v>
      </c>
      <c r="M92" s="3">
        <v>0.99948000000000004</v>
      </c>
      <c r="N92" s="3">
        <v>0.99902999999999997</v>
      </c>
      <c r="O92" s="3">
        <v>0.99824999999999997</v>
      </c>
      <c r="P92" s="3">
        <v>0.99702000000000002</v>
      </c>
      <c r="Q92" s="3">
        <v>0.99492000000000003</v>
      </c>
      <c r="R92" s="3">
        <v>0.99158000000000002</v>
      </c>
      <c r="S92" s="3">
        <v>0.98645000000000005</v>
      </c>
      <c r="T92" s="3">
        <v>0.97882000000000002</v>
      </c>
      <c r="U92" s="3">
        <v>0.96784000000000003</v>
      </c>
      <c r="V92" s="3">
        <v>0.95352000000000003</v>
      </c>
      <c r="W92" s="3">
        <v>0.93318999999999996</v>
      </c>
      <c r="X92" s="3">
        <v>0.90658000000000005</v>
      </c>
      <c r="Y92" s="3">
        <v>0.87285999999999997</v>
      </c>
      <c r="Z92" s="3">
        <v>0.83147000000000004</v>
      </c>
      <c r="AA92" s="3">
        <v>0.7823</v>
      </c>
      <c r="AB92" s="3">
        <v>0.72907</v>
      </c>
      <c r="AC92" s="3">
        <v>0.66639999999999999</v>
      </c>
      <c r="AD92" s="3">
        <v>0.59870999999999996</v>
      </c>
      <c r="AE92" s="3">
        <v>0.52790000000000004</v>
      </c>
      <c r="AF92" s="3">
        <v>0.45619999999999999</v>
      </c>
      <c r="AG92" s="3">
        <v>0.38590999999999998</v>
      </c>
      <c r="AH92" s="3">
        <v>0.32275999999999999</v>
      </c>
      <c r="AI92" s="3">
        <v>0.26108999999999999</v>
      </c>
      <c r="AJ92" s="3">
        <v>0.20610999999999999</v>
      </c>
      <c r="AK92" s="3">
        <v>0.15866</v>
      </c>
      <c r="AL92" s="3">
        <v>0.11899999999999999</v>
      </c>
      <c r="AM92" s="3">
        <v>8.6910000000000001E-2</v>
      </c>
      <c r="AN92" s="3">
        <v>6.3009999999999997E-2</v>
      </c>
      <c r="AO92" s="3">
        <v>4.3630000000000002E-2</v>
      </c>
      <c r="AP92" s="3">
        <v>2.938E-2</v>
      </c>
      <c r="AQ92" s="3">
        <v>1.9230000000000001E-2</v>
      </c>
      <c r="AR92" s="3">
        <v>1.222E-2</v>
      </c>
      <c r="AS92" s="3">
        <v>7.5500000000000003E-3</v>
      </c>
      <c r="AT92" s="3">
        <v>4.6600000000000001E-3</v>
      </c>
      <c r="AU92" s="3">
        <v>2.7200000000000002E-3</v>
      </c>
      <c r="AV92" s="3">
        <v>1.5399999999999999E-3</v>
      </c>
      <c r="AW92" s="3">
        <v>8.4000000000000003E-4</v>
      </c>
      <c r="AX92" s="3">
        <v>4.4999999999999999E-4</v>
      </c>
      <c r="AY92" s="3">
        <v>2.3000000000000001E-4</v>
      </c>
      <c r="AZ92" s="3">
        <v>1.2E-4</v>
      </c>
      <c r="BA92" s="3">
        <v>6.0000000000000002E-5</v>
      </c>
      <c r="BB92" s="3">
        <v>0</v>
      </c>
      <c r="BC92" s="3">
        <v>0</v>
      </c>
      <c r="BD92" s="3">
        <v>0</v>
      </c>
      <c r="BE92" s="3">
        <v>0</v>
      </c>
      <c r="BF92" s="5">
        <f>P_A_R[[#This Row],[10+]]-P_A_R[[#This Row],[11+]]</f>
        <v>0</v>
      </c>
      <c r="BG92" s="5">
        <f>P_A_R[[#This Row],[11+]]-P_A_R[[#This Row],[12+]]</f>
        <v>7.0000000000014495E-5</v>
      </c>
      <c r="BH92" s="5">
        <f>P_A_R[[#This Row],[12+]]-P_A_R[[#This Row],[13+]]</f>
        <v>7.0000000000014495E-5</v>
      </c>
      <c r="BI92" s="5">
        <f>P_A_R[[#This Row],[13+]]-P_A_R[[#This Row],[14+]]</f>
        <v>1.2999999999996348E-4</v>
      </c>
      <c r="BJ92" s="5">
        <f>P_A_R[[#This Row],[14+]]-P_A_R[[#This Row],[15+]]</f>
        <v>2.4999999999997247E-4</v>
      </c>
      <c r="BK92" s="5">
        <f>P_A_R[[#This Row],[15+]]-P_A_R[[#This Row],[16+]]</f>
        <v>4.5000000000006146E-4</v>
      </c>
      <c r="BL92" s="5">
        <f>P_A_R[[#This Row],[16+]]-P_A_R[[#This Row],[17+]]</f>
        <v>7.8000000000000291E-4</v>
      </c>
      <c r="BM92" s="5">
        <f>P_A_R[[#This Row],[17+]]-P_A_R[[#This Row],[18+]]</f>
        <v>1.2299999999999534E-3</v>
      </c>
      <c r="BN92" s="5">
        <f>P_A_R[[#This Row],[18+]]-P_A_R[[#This Row],[19+]]</f>
        <v>2.0999999999999908E-3</v>
      </c>
      <c r="BO92" s="5">
        <f>P_A_R[[#This Row],[19+]]-P_A_R[[#This Row],[20+]]</f>
        <v>3.3400000000000096E-3</v>
      </c>
      <c r="BP92" s="5">
        <f>P_A_R[[#This Row],[20+]]-P_A_R[[#This Row],[21+]]</f>
        <v>5.1299999999999679E-3</v>
      </c>
      <c r="BQ92" s="5">
        <f>P_A_R[[#This Row],[21+]]-P_A_R[[#This Row],[22+]]</f>
        <v>7.6300000000000257E-3</v>
      </c>
      <c r="BR92" s="5">
        <f>P_A_R[[#This Row],[22+]]-P_A_R[[#This Row],[23+]]</f>
        <v>1.097999999999999E-2</v>
      </c>
      <c r="BS92" s="5">
        <f>P_A_R[[#This Row],[23+]]-P_A_R[[#This Row],[24+]]</f>
        <v>1.4319999999999999E-2</v>
      </c>
      <c r="BT92" s="5">
        <f>P_A_R[[#This Row],[24+]]-P_A_R[[#This Row],[25+]]</f>
        <v>2.033000000000007E-2</v>
      </c>
      <c r="BU92" s="5">
        <f>P_A_R[[#This Row],[25+]]-P_A_R[[#This Row],[26+]]</f>
        <v>2.6609999999999912E-2</v>
      </c>
      <c r="BV92" s="5">
        <f>P_A_R[[#This Row],[26+]]-P_A_R[[#This Row],[27+]]</f>
        <v>3.3720000000000083E-2</v>
      </c>
      <c r="BW92" s="5">
        <f>P_A_R[[#This Row],[27+]]-P_A_R[[#This Row],[28+]]</f>
        <v>4.1389999999999927E-2</v>
      </c>
      <c r="BX92" s="5">
        <f>P_A_R[[#This Row],[28+]]-P_A_R[[#This Row],[29+]]</f>
        <v>4.9170000000000047E-2</v>
      </c>
      <c r="BY92" s="5">
        <f>P_A_R[[#This Row],[29+]]-P_A_R[[#This Row],[30+]]</f>
        <v>5.323E-2</v>
      </c>
      <c r="BZ92" s="5">
        <f>P_A_R[[#This Row],[30+]]-P_A_R[[#This Row],[31+]]</f>
        <v>6.2670000000000003E-2</v>
      </c>
      <c r="CA92" s="5">
        <f>P_A_R[[#This Row],[31+]]-P_A_R[[#This Row],[32+]]</f>
        <v>6.7690000000000028E-2</v>
      </c>
      <c r="CB92" s="5">
        <f>P_A_R[[#This Row],[32+]]-P_A_R[[#This Row],[33+]]</f>
        <v>7.0809999999999929E-2</v>
      </c>
      <c r="CC92" s="5">
        <f>P_A_R[[#This Row],[33+]]-P_A_R[[#This Row],[34+]]</f>
        <v>7.1700000000000041E-2</v>
      </c>
      <c r="CD92" s="5">
        <f>P_A_R[[#This Row],[34+]]-P_A_R[[#This Row],[35+]]</f>
        <v>7.0290000000000019E-2</v>
      </c>
      <c r="CE92" s="5">
        <f>P_A_R[[#This Row],[35+]]-P_A_R[[#This Row],[36+]]</f>
        <v>6.3149999999999984E-2</v>
      </c>
      <c r="CF92" s="5">
        <f>P_A_R[[#This Row],[36+]]-P_A_R[[#This Row],[37+]]</f>
        <v>6.1670000000000003E-2</v>
      </c>
      <c r="CG92" s="5">
        <f>P_A_R[[#This Row],[37+]]-P_A_R[[#This Row],[38+]]</f>
        <v>5.4980000000000001E-2</v>
      </c>
      <c r="CH92" s="5">
        <f>P_A_R[[#This Row],[38+]]-P_A_R[[#This Row],[39+]]</f>
        <v>4.7449999999999992E-2</v>
      </c>
      <c r="CI92" s="5">
        <f>P_A_R[[#This Row],[39+]]-P_A_R[[#This Row],[40+]]</f>
        <v>3.9660000000000001E-2</v>
      </c>
      <c r="CJ92" s="5">
        <f>P_A_R[[#This Row],[40+]]-P_A_R[[#This Row],[41+]]</f>
        <v>3.2089999999999994E-2</v>
      </c>
      <c r="CK92" s="5">
        <f>P_A_R[[#This Row],[41+]]-P_A_R[[#This Row],[42+]]</f>
        <v>2.3900000000000005E-2</v>
      </c>
      <c r="CL92" s="5">
        <f>P_A_R[[#This Row],[42+]]-P_A_R[[#This Row],[43+]]</f>
        <v>1.9379999999999994E-2</v>
      </c>
      <c r="CM92" s="5">
        <f>P_A_R[[#This Row],[43+]]-P_A_R[[#This Row],[44+]]</f>
        <v>1.4250000000000002E-2</v>
      </c>
      <c r="CN92" s="5">
        <f>P_A_R[[#This Row],[44+]]-P_A_R[[#This Row],[45+]]</f>
        <v>1.0149999999999999E-2</v>
      </c>
      <c r="CO92" s="5">
        <f>P_A_R[[#This Row],[45+]]-P_A_R[[#This Row],[46+]]</f>
        <v>7.0100000000000006E-3</v>
      </c>
      <c r="CP92" s="5">
        <f>P_A_R[[#This Row],[46+]]-P_A_R[[#This Row],[47+]]</f>
        <v>4.6699999999999997E-3</v>
      </c>
      <c r="CQ92" s="5">
        <f>P_A_R[[#This Row],[47+]]-P_A_R[[#This Row],[48+]]</f>
        <v>2.8900000000000002E-3</v>
      </c>
      <c r="CR92" s="5">
        <f>P_A_R[[#This Row],[48+]]-P_A_R[[#This Row],[49+]]</f>
        <v>1.9399999999999999E-3</v>
      </c>
      <c r="CS92" s="5">
        <f>P_A_R[[#This Row],[49+]]-P_A_R[[#This Row],[50+]]</f>
        <v>1.1800000000000003E-3</v>
      </c>
      <c r="CT92" s="5">
        <f>P_A_R[[#This Row],[50+]]-P_A_R[[#This Row],[51+]]</f>
        <v>6.9999999999999988E-4</v>
      </c>
      <c r="CU92" s="5">
        <f>P_A_R[[#This Row],[51+]]-P_A_R[[#This Row],[52+]]</f>
        <v>3.9000000000000005E-4</v>
      </c>
      <c r="CV92" s="5">
        <f>P_A_R[[#This Row],[52+]]-P_A_R[[#This Row],[53+]]</f>
        <v>2.1999999999999998E-4</v>
      </c>
      <c r="CW92" s="5">
        <f>P_A_R[[#This Row],[53+]]-P_A_R[[#This Row],[54+]]</f>
        <v>1.1E-4</v>
      </c>
      <c r="CX92" s="5">
        <f>P_A_R[[#This Row],[54+]]-P_A_R[[#This Row],[55+]]</f>
        <v>6.0000000000000002E-5</v>
      </c>
      <c r="CY92" s="5">
        <f>P_A_R[[#This Row],[55+]]-P_A_R[[#This Row],[56+]]</f>
        <v>6.0000000000000002E-5</v>
      </c>
      <c r="CZ92" s="5">
        <f>P_A_R[[#This Row],[56+]]-P_A_R[[#This Row],[57+]]</f>
        <v>0</v>
      </c>
      <c r="DA92" s="5">
        <f>P_A_R[[#This Row],[57+]]-P_A_R[[#This Row],[58+]]</f>
        <v>0</v>
      </c>
      <c r="DB92" s="5">
        <f>P_A_R[[#This Row],[58+]]-P_A_R[[#This Row],[59+]]</f>
        <v>0</v>
      </c>
    </row>
    <row r="93" spans="1:106" x14ac:dyDescent="0.25">
      <c r="A93" s="10">
        <v>22400791</v>
      </c>
      <c r="B93" t="s">
        <v>165</v>
      </c>
      <c r="C93" t="s">
        <v>132</v>
      </c>
      <c r="D93" s="11">
        <v>0.8125</v>
      </c>
      <c r="E93" s="9" t="str">
        <f>HYPERLINK("https://www.nba.com/stats/player/1630549/boxscores-traditional", "Day'Ron Sharpe")</f>
        <v>Day'Ron Sharpe</v>
      </c>
      <c r="F93">
        <v>18.600000000000001</v>
      </c>
      <c r="G93" s="4">
        <v>3.4409999999999998</v>
      </c>
      <c r="H93" s="3">
        <v>0.99378999999999995</v>
      </c>
      <c r="I93" s="3">
        <v>0.98645000000000005</v>
      </c>
      <c r="J93" s="3">
        <v>0.97257000000000005</v>
      </c>
      <c r="K93" s="3">
        <v>0.94845000000000002</v>
      </c>
      <c r="L93" s="3">
        <v>0.90988000000000002</v>
      </c>
      <c r="M93" s="3">
        <v>0.85314000000000001</v>
      </c>
      <c r="N93" s="3">
        <v>0.77637</v>
      </c>
      <c r="O93" s="3">
        <v>0.67723999999999995</v>
      </c>
      <c r="P93" s="3">
        <v>0.56749000000000005</v>
      </c>
      <c r="Q93" s="3">
        <v>0.45223999999999998</v>
      </c>
      <c r="R93" s="3">
        <v>0.34089999999999998</v>
      </c>
      <c r="S93" s="3">
        <v>0.24196000000000001</v>
      </c>
      <c r="T93" s="3">
        <v>0.16109000000000001</v>
      </c>
      <c r="U93" s="3">
        <v>0.10027</v>
      </c>
      <c r="V93" s="3">
        <v>5.8209999999999998E-2</v>
      </c>
      <c r="W93" s="3">
        <v>3.1440000000000003E-2</v>
      </c>
      <c r="X93" s="3">
        <v>1.5779999999999999E-2</v>
      </c>
      <c r="Y93" s="3">
        <v>7.3400000000000002E-3</v>
      </c>
      <c r="Z93" s="3">
        <v>3.1700000000000001E-3</v>
      </c>
      <c r="AA93" s="3">
        <v>1.2600000000000001E-3</v>
      </c>
      <c r="AB93" s="3">
        <v>4.6999999999999999E-4</v>
      </c>
      <c r="AC93" s="3">
        <v>1.6000000000000001E-4</v>
      </c>
      <c r="AD93" s="3">
        <v>5.0000000000000002E-5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5">
        <f>P_A_R[[#This Row],[10+]]-P_A_R[[#This Row],[11+]]</f>
        <v>7.3399999999999022E-3</v>
      </c>
      <c r="BG93" s="5">
        <f>P_A_R[[#This Row],[11+]]-P_A_R[[#This Row],[12+]]</f>
        <v>1.3880000000000003E-2</v>
      </c>
      <c r="BH93" s="5">
        <f>P_A_R[[#This Row],[12+]]-P_A_R[[#This Row],[13+]]</f>
        <v>2.412000000000003E-2</v>
      </c>
      <c r="BI93" s="5">
        <f>P_A_R[[#This Row],[13+]]-P_A_R[[#This Row],[14+]]</f>
        <v>3.8569999999999993E-2</v>
      </c>
      <c r="BJ93" s="5">
        <f>P_A_R[[#This Row],[14+]]-P_A_R[[#This Row],[15+]]</f>
        <v>5.6740000000000013E-2</v>
      </c>
      <c r="BK93" s="5">
        <f>P_A_R[[#This Row],[15+]]-P_A_R[[#This Row],[16+]]</f>
        <v>7.6770000000000005E-2</v>
      </c>
      <c r="BL93" s="5">
        <f>P_A_R[[#This Row],[16+]]-P_A_R[[#This Row],[17+]]</f>
        <v>9.9130000000000051E-2</v>
      </c>
      <c r="BM93" s="5">
        <f>P_A_R[[#This Row],[17+]]-P_A_R[[#This Row],[18+]]</f>
        <v>0.1097499999999999</v>
      </c>
      <c r="BN93" s="5">
        <f>P_A_R[[#This Row],[18+]]-P_A_R[[#This Row],[19+]]</f>
        <v>0.11525000000000007</v>
      </c>
      <c r="BO93" s="5">
        <f>P_A_R[[#This Row],[19+]]-P_A_R[[#This Row],[20+]]</f>
        <v>0.11133999999999999</v>
      </c>
      <c r="BP93" s="5">
        <f>P_A_R[[#This Row],[20+]]-P_A_R[[#This Row],[21+]]</f>
        <v>9.8939999999999972E-2</v>
      </c>
      <c r="BQ93" s="5">
        <f>P_A_R[[#This Row],[21+]]-P_A_R[[#This Row],[22+]]</f>
        <v>8.0869999999999997E-2</v>
      </c>
      <c r="BR93" s="5">
        <f>P_A_R[[#This Row],[22+]]-P_A_R[[#This Row],[23+]]</f>
        <v>6.0820000000000013E-2</v>
      </c>
      <c r="BS93" s="5">
        <f>P_A_R[[#This Row],[23+]]-P_A_R[[#This Row],[24+]]</f>
        <v>4.206E-2</v>
      </c>
      <c r="BT93" s="5">
        <f>P_A_R[[#This Row],[24+]]-P_A_R[[#This Row],[25+]]</f>
        <v>2.6769999999999995E-2</v>
      </c>
      <c r="BU93" s="5">
        <f>P_A_R[[#This Row],[25+]]-P_A_R[[#This Row],[26+]]</f>
        <v>1.5660000000000004E-2</v>
      </c>
      <c r="BV93" s="5">
        <f>P_A_R[[#This Row],[26+]]-P_A_R[[#This Row],[27+]]</f>
        <v>8.4399999999999996E-3</v>
      </c>
      <c r="BW93" s="5">
        <f>P_A_R[[#This Row],[27+]]-P_A_R[[#This Row],[28+]]</f>
        <v>4.1700000000000001E-3</v>
      </c>
      <c r="BX93" s="5">
        <f>P_A_R[[#This Row],[28+]]-P_A_R[[#This Row],[29+]]</f>
        <v>1.91E-3</v>
      </c>
      <c r="BY93" s="5">
        <f>P_A_R[[#This Row],[29+]]-P_A_R[[#This Row],[30+]]</f>
        <v>7.9000000000000012E-4</v>
      </c>
      <c r="BZ93" s="5">
        <f>P_A_R[[#This Row],[30+]]-P_A_R[[#This Row],[31+]]</f>
        <v>3.0999999999999995E-4</v>
      </c>
      <c r="CA93" s="5">
        <f>P_A_R[[#This Row],[31+]]-P_A_R[[#This Row],[32+]]</f>
        <v>1.1000000000000002E-4</v>
      </c>
      <c r="CB93" s="5">
        <f>P_A_R[[#This Row],[32+]]-P_A_R[[#This Row],[33+]]</f>
        <v>5.0000000000000002E-5</v>
      </c>
      <c r="CC93" s="5">
        <f>P_A_R[[#This Row],[33+]]-P_A_R[[#This Row],[34+]]</f>
        <v>0</v>
      </c>
      <c r="CD93" s="5">
        <f>P_A_R[[#This Row],[34+]]-P_A_R[[#This Row],[35+]]</f>
        <v>0</v>
      </c>
      <c r="CE93" s="5">
        <f>P_A_R[[#This Row],[35+]]-P_A_R[[#This Row],[36+]]</f>
        <v>0</v>
      </c>
      <c r="CF93" s="5">
        <f>P_A_R[[#This Row],[36+]]-P_A_R[[#This Row],[37+]]</f>
        <v>0</v>
      </c>
      <c r="CG93" s="5">
        <f>P_A_R[[#This Row],[37+]]-P_A_R[[#This Row],[38+]]</f>
        <v>0</v>
      </c>
      <c r="CH93" s="5">
        <f>P_A_R[[#This Row],[38+]]-P_A_R[[#This Row],[39+]]</f>
        <v>0</v>
      </c>
      <c r="CI93" s="5">
        <f>P_A_R[[#This Row],[39+]]-P_A_R[[#This Row],[40+]]</f>
        <v>0</v>
      </c>
      <c r="CJ93" s="5">
        <f>P_A_R[[#This Row],[40+]]-P_A_R[[#This Row],[41+]]</f>
        <v>0</v>
      </c>
      <c r="CK93" s="5">
        <f>P_A_R[[#This Row],[41+]]-P_A_R[[#This Row],[42+]]</f>
        <v>0</v>
      </c>
      <c r="CL93" s="5">
        <f>P_A_R[[#This Row],[42+]]-P_A_R[[#This Row],[43+]]</f>
        <v>0</v>
      </c>
      <c r="CM93" s="5">
        <f>P_A_R[[#This Row],[43+]]-P_A_R[[#This Row],[44+]]</f>
        <v>0</v>
      </c>
      <c r="CN93" s="5">
        <f>P_A_R[[#This Row],[44+]]-P_A_R[[#This Row],[45+]]</f>
        <v>0</v>
      </c>
      <c r="CO93" s="5">
        <f>P_A_R[[#This Row],[45+]]-P_A_R[[#This Row],[46+]]</f>
        <v>0</v>
      </c>
      <c r="CP93" s="5">
        <f>P_A_R[[#This Row],[46+]]-P_A_R[[#This Row],[47+]]</f>
        <v>0</v>
      </c>
      <c r="CQ93" s="5">
        <f>P_A_R[[#This Row],[47+]]-P_A_R[[#This Row],[48+]]</f>
        <v>0</v>
      </c>
      <c r="CR93" s="5">
        <f>P_A_R[[#This Row],[48+]]-P_A_R[[#This Row],[49+]]</f>
        <v>0</v>
      </c>
      <c r="CS93" s="5">
        <f>P_A_R[[#This Row],[49+]]-P_A_R[[#This Row],[50+]]</f>
        <v>0</v>
      </c>
      <c r="CT93" s="5">
        <f>P_A_R[[#This Row],[50+]]-P_A_R[[#This Row],[51+]]</f>
        <v>0</v>
      </c>
      <c r="CU93" s="5">
        <f>P_A_R[[#This Row],[51+]]-P_A_R[[#This Row],[52+]]</f>
        <v>0</v>
      </c>
      <c r="CV93" s="5">
        <f>P_A_R[[#This Row],[52+]]-P_A_R[[#This Row],[53+]]</f>
        <v>0</v>
      </c>
      <c r="CW93" s="5">
        <f>P_A_R[[#This Row],[53+]]-P_A_R[[#This Row],[54+]]</f>
        <v>0</v>
      </c>
      <c r="CX93" s="5">
        <f>P_A_R[[#This Row],[54+]]-P_A_R[[#This Row],[55+]]</f>
        <v>0</v>
      </c>
      <c r="CY93" s="5">
        <f>P_A_R[[#This Row],[55+]]-P_A_R[[#This Row],[56+]]</f>
        <v>0</v>
      </c>
      <c r="CZ93" s="5">
        <f>P_A_R[[#This Row],[56+]]-P_A_R[[#This Row],[57+]]</f>
        <v>0</v>
      </c>
      <c r="DA93" s="5">
        <f>P_A_R[[#This Row],[57+]]-P_A_R[[#This Row],[58+]]</f>
        <v>0</v>
      </c>
      <c r="DB93" s="5">
        <f>P_A_R[[#This Row],[58+]]-P_A_R[[#This Row],[59+]]</f>
        <v>0</v>
      </c>
    </row>
    <row r="94" spans="1:106" x14ac:dyDescent="0.25">
      <c r="A94" s="10">
        <v>22400791</v>
      </c>
      <c r="B94" t="s">
        <v>165</v>
      </c>
      <c r="C94" t="s">
        <v>132</v>
      </c>
      <c r="D94" s="11">
        <v>0.8125</v>
      </c>
      <c r="E94" s="9" t="str">
        <f>HYPERLINK("https://www.nba.com/stats/player/1629651/boxscores-traditional", "Nic Claxton")</f>
        <v>Nic Claxton</v>
      </c>
      <c r="F94">
        <v>20.8</v>
      </c>
      <c r="G94" s="4">
        <v>4.5780000000000003</v>
      </c>
      <c r="H94" s="3">
        <v>0.99085999999999996</v>
      </c>
      <c r="I94" s="3">
        <v>0.98382000000000003</v>
      </c>
      <c r="J94" s="3">
        <v>0.97257000000000005</v>
      </c>
      <c r="K94" s="3">
        <v>0.95543</v>
      </c>
      <c r="L94" s="3">
        <v>0.93189</v>
      </c>
      <c r="M94" s="3">
        <v>0.89795999999999998</v>
      </c>
      <c r="N94" s="3">
        <v>0.85314000000000001</v>
      </c>
      <c r="O94" s="3">
        <v>0.79673000000000005</v>
      </c>
      <c r="P94" s="3">
        <v>0.72907</v>
      </c>
      <c r="Q94" s="3">
        <v>0.65173000000000003</v>
      </c>
      <c r="R94" s="3">
        <v>0.56749000000000005</v>
      </c>
      <c r="S94" s="3">
        <v>0.48404999999999998</v>
      </c>
      <c r="T94" s="3">
        <v>0.39743000000000001</v>
      </c>
      <c r="U94" s="3">
        <v>0.31561</v>
      </c>
      <c r="V94" s="3">
        <v>0.24196000000000001</v>
      </c>
      <c r="W94" s="3">
        <v>0.17879</v>
      </c>
      <c r="X94" s="3">
        <v>0.12714</v>
      </c>
      <c r="Y94" s="3">
        <v>8.8510000000000005E-2</v>
      </c>
      <c r="Z94" s="3">
        <v>5.8209999999999998E-2</v>
      </c>
      <c r="AA94" s="3">
        <v>3.6729999999999999E-2</v>
      </c>
      <c r="AB94" s="3">
        <v>2.222E-2</v>
      </c>
      <c r="AC94" s="3">
        <v>1.2869999999999999E-2</v>
      </c>
      <c r="AD94" s="3">
        <v>7.1399999999999996E-3</v>
      </c>
      <c r="AE94" s="3">
        <v>3.9100000000000003E-3</v>
      </c>
      <c r="AF94" s="3">
        <v>1.99E-3</v>
      </c>
      <c r="AG94" s="3">
        <v>9.7000000000000005E-4</v>
      </c>
      <c r="AH94" s="3">
        <v>4.4999999999999999E-4</v>
      </c>
      <c r="AI94" s="3">
        <v>2.0000000000000001E-4</v>
      </c>
      <c r="AJ94" s="3">
        <v>8.0000000000000007E-5</v>
      </c>
      <c r="AK94" s="3">
        <v>3.0000000000000001E-5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5">
        <f>P_A_R[[#This Row],[10+]]-P_A_R[[#This Row],[11+]]</f>
        <v>7.0399999999999352E-3</v>
      </c>
      <c r="BG94" s="5">
        <f>P_A_R[[#This Row],[11+]]-P_A_R[[#This Row],[12+]]</f>
        <v>1.1249999999999982E-2</v>
      </c>
      <c r="BH94" s="5">
        <f>P_A_R[[#This Row],[12+]]-P_A_R[[#This Row],[13+]]</f>
        <v>1.7140000000000044E-2</v>
      </c>
      <c r="BI94" s="5">
        <f>P_A_R[[#This Row],[13+]]-P_A_R[[#This Row],[14+]]</f>
        <v>2.3540000000000005E-2</v>
      </c>
      <c r="BJ94" s="5">
        <f>P_A_R[[#This Row],[14+]]-P_A_R[[#This Row],[15+]]</f>
        <v>3.3930000000000016E-2</v>
      </c>
      <c r="BK94" s="5">
        <f>P_A_R[[#This Row],[15+]]-P_A_R[[#This Row],[16+]]</f>
        <v>4.4819999999999971E-2</v>
      </c>
      <c r="BL94" s="5">
        <f>P_A_R[[#This Row],[16+]]-P_A_R[[#This Row],[17+]]</f>
        <v>5.640999999999996E-2</v>
      </c>
      <c r="BM94" s="5">
        <f>P_A_R[[#This Row],[17+]]-P_A_R[[#This Row],[18+]]</f>
        <v>6.7660000000000053E-2</v>
      </c>
      <c r="BN94" s="5">
        <f>P_A_R[[#This Row],[18+]]-P_A_R[[#This Row],[19+]]</f>
        <v>7.7339999999999964E-2</v>
      </c>
      <c r="BO94" s="5">
        <f>P_A_R[[#This Row],[19+]]-P_A_R[[#This Row],[20+]]</f>
        <v>8.4239999999999982E-2</v>
      </c>
      <c r="BP94" s="5">
        <f>P_A_R[[#This Row],[20+]]-P_A_R[[#This Row],[21+]]</f>
        <v>8.344000000000007E-2</v>
      </c>
      <c r="BQ94" s="5">
        <f>P_A_R[[#This Row],[21+]]-P_A_R[[#This Row],[22+]]</f>
        <v>8.6619999999999975E-2</v>
      </c>
      <c r="BR94" s="5">
        <f>P_A_R[[#This Row],[22+]]-P_A_R[[#This Row],[23+]]</f>
        <v>8.1820000000000004E-2</v>
      </c>
      <c r="BS94" s="5">
        <f>P_A_R[[#This Row],[23+]]-P_A_R[[#This Row],[24+]]</f>
        <v>7.3649999999999993E-2</v>
      </c>
      <c r="BT94" s="5">
        <f>P_A_R[[#This Row],[24+]]-P_A_R[[#This Row],[25+]]</f>
        <v>6.3170000000000004E-2</v>
      </c>
      <c r="BU94" s="5">
        <f>P_A_R[[#This Row],[25+]]-P_A_R[[#This Row],[26+]]</f>
        <v>5.1650000000000001E-2</v>
      </c>
      <c r="BV94" s="5">
        <f>P_A_R[[#This Row],[26+]]-P_A_R[[#This Row],[27+]]</f>
        <v>3.8629999999999998E-2</v>
      </c>
      <c r="BW94" s="5">
        <f>P_A_R[[#This Row],[27+]]-P_A_R[[#This Row],[28+]]</f>
        <v>3.0300000000000007E-2</v>
      </c>
      <c r="BX94" s="5">
        <f>P_A_R[[#This Row],[28+]]-P_A_R[[#This Row],[29+]]</f>
        <v>2.1479999999999999E-2</v>
      </c>
      <c r="BY94" s="5">
        <f>P_A_R[[#This Row],[29+]]-P_A_R[[#This Row],[30+]]</f>
        <v>1.4509999999999999E-2</v>
      </c>
      <c r="BZ94" s="5">
        <f>P_A_R[[#This Row],[30+]]-P_A_R[[#This Row],[31+]]</f>
        <v>9.3500000000000007E-3</v>
      </c>
      <c r="CA94" s="5">
        <f>P_A_R[[#This Row],[31+]]-P_A_R[[#This Row],[32+]]</f>
        <v>5.7299999999999999E-3</v>
      </c>
      <c r="CB94" s="5">
        <f>P_A_R[[#This Row],[32+]]-P_A_R[[#This Row],[33+]]</f>
        <v>3.2299999999999994E-3</v>
      </c>
      <c r="CC94" s="5">
        <f>P_A_R[[#This Row],[33+]]-P_A_R[[#This Row],[34+]]</f>
        <v>1.9200000000000003E-3</v>
      </c>
      <c r="CD94" s="5">
        <f>P_A_R[[#This Row],[34+]]-P_A_R[[#This Row],[35+]]</f>
        <v>1.0200000000000001E-3</v>
      </c>
      <c r="CE94" s="5">
        <f>P_A_R[[#This Row],[35+]]-P_A_R[[#This Row],[36+]]</f>
        <v>5.2000000000000006E-4</v>
      </c>
      <c r="CF94" s="5">
        <f>P_A_R[[#This Row],[36+]]-P_A_R[[#This Row],[37+]]</f>
        <v>2.5000000000000001E-4</v>
      </c>
      <c r="CG94" s="5">
        <f>P_A_R[[#This Row],[37+]]-P_A_R[[#This Row],[38+]]</f>
        <v>1.2E-4</v>
      </c>
      <c r="CH94" s="5">
        <f>P_A_R[[#This Row],[38+]]-P_A_R[[#This Row],[39+]]</f>
        <v>5.0000000000000009E-5</v>
      </c>
      <c r="CI94" s="5">
        <f>P_A_R[[#This Row],[39+]]-P_A_R[[#This Row],[40+]]</f>
        <v>3.0000000000000001E-5</v>
      </c>
      <c r="CJ94" s="5">
        <f>P_A_R[[#This Row],[40+]]-P_A_R[[#This Row],[41+]]</f>
        <v>0</v>
      </c>
      <c r="CK94" s="5">
        <f>P_A_R[[#This Row],[41+]]-P_A_R[[#This Row],[42+]]</f>
        <v>0</v>
      </c>
      <c r="CL94" s="5">
        <f>P_A_R[[#This Row],[42+]]-P_A_R[[#This Row],[43+]]</f>
        <v>0</v>
      </c>
      <c r="CM94" s="5">
        <f>P_A_R[[#This Row],[43+]]-P_A_R[[#This Row],[44+]]</f>
        <v>0</v>
      </c>
      <c r="CN94" s="5">
        <f>P_A_R[[#This Row],[44+]]-P_A_R[[#This Row],[45+]]</f>
        <v>0</v>
      </c>
      <c r="CO94" s="5">
        <f>P_A_R[[#This Row],[45+]]-P_A_R[[#This Row],[46+]]</f>
        <v>0</v>
      </c>
      <c r="CP94" s="5">
        <f>P_A_R[[#This Row],[46+]]-P_A_R[[#This Row],[47+]]</f>
        <v>0</v>
      </c>
      <c r="CQ94" s="5">
        <f>P_A_R[[#This Row],[47+]]-P_A_R[[#This Row],[48+]]</f>
        <v>0</v>
      </c>
      <c r="CR94" s="5">
        <f>P_A_R[[#This Row],[48+]]-P_A_R[[#This Row],[49+]]</f>
        <v>0</v>
      </c>
      <c r="CS94" s="5">
        <f>P_A_R[[#This Row],[49+]]-P_A_R[[#This Row],[50+]]</f>
        <v>0</v>
      </c>
      <c r="CT94" s="5">
        <f>P_A_R[[#This Row],[50+]]-P_A_R[[#This Row],[51+]]</f>
        <v>0</v>
      </c>
      <c r="CU94" s="5">
        <f>P_A_R[[#This Row],[51+]]-P_A_R[[#This Row],[52+]]</f>
        <v>0</v>
      </c>
      <c r="CV94" s="5">
        <f>P_A_R[[#This Row],[52+]]-P_A_R[[#This Row],[53+]]</f>
        <v>0</v>
      </c>
      <c r="CW94" s="5">
        <f>P_A_R[[#This Row],[53+]]-P_A_R[[#This Row],[54+]]</f>
        <v>0</v>
      </c>
      <c r="CX94" s="5">
        <f>P_A_R[[#This Row],[54+]]-P_A_R[[#This Row],[55+]]</f>
        <v>0</v>
      </c>
      <c r="CY94" s="5">
        <f>P_A_R[[#This Row],[55+]]-P_A_R[[#This Row],[56+]]</f>
        <v>0</v>
      </c>
      <c r="CZ94" s="5">
        <f>P_A_R[[#This Row],[56+]]-P_A_R[[#This Row],[57+]]</f>
        <v>0</v>
      </c>
      <c r="DA94" s="5">
        <f>P_A_R[[#This Row],[57+]]-P_A_R[[#This Row],[58+]]</f>
        <v>0</v>
      </c>
      <c r="DB94" s="5">
        <f>P_A_R[[#This Row],[58+]]-P_A_R[[#This Row],[59+]]</f>
        <v>0</v>
      </c>
    </row>
    <row r="95" spans="1:106" x14ac:dyDescent="0.25">
      <c r="A95" s="10">
        <v>22400791</v>
      </c>
      <c r="B95" t="s">
        <v>165</v>
      </c>
      <c r="C95" t="s">
        <v>132</v>
      </c>
      <c r="D95" s="11">
        <v>0.8125</v>
      </c>
      <c r="E95" s="9" t="str">
        <f>HYPERLINK("https://www.nba.com/stats/player/1627732/boxscores-traditional", "Ben Simmons")</f>
        <v>Ben Simmons</v>
      </c>
      <c r="F95">
        <v>15.5</v>
      </c>
      <c r="G95" s="4">
        <v>2.8719999999999999</v>
      </c>
      <c r="H95" s="3">
        <v>0.97257000000000005</v>
      </c>
      <c r="I95" s="3">
        <v>0.94179000000000002</v>
      </c>
      <c r="J95" s="3">
        <v>0.88876999999999995</v>
      </c>
      <c r="K95" s="3">
        <v>0.80784999999999996</v>
      </c>
      <c r="L95" s="3">
        <v>0.69847000000000004</v>
      </c>
      <c r="M95" s="3">
        <v>0.56749000000000005</v>
      </c>
      <c r="N95" s="3">
        <v>0.43251000000000001</v>
      </c>
      <c r="O95" s="3">
        <v>0.30153000000000002</v>
      </c>
      <c r="P95" s="3">
        <v>0.19214999999999999</v>
      </c>
      <c r="Q95" s="3">
        <v>0.11123</v>
      </c>
      <c r="R95" s="3">
        <v>5.8209999999999998E-2</v>
      </c>
      <c r="S95" s="3">
        <v>2.743E-2</v>
      </c>
      <c r="T95" s="3">
        <v>1.191E-2</v>
      </c>
      <c r="U95" s="3">
        <v>4.5300000000000002E-3</v>
      </c>
      <c r="V95" s="3">
        <v>1.5399999999999999E-3</v>
      </c>
      <c r="W95" s="3">
        <v>4.6999999999999999E-4</v>
      </c>
      <c r="X95" s="3">
        <v>1.2999999999999999E-4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3.078000000000003E-2</v>
      </c>
      <c r="BG95" s="5">
        <f>P_A_R[[#This Row],[11+]]-P_A_R[[#This Row],[12+]]</f>
        <v>5.3020000000000067E-2</v>
      </c>
      <c r="BH95" s="5">
        <f>P_A_R[[#This Row],[12+]]-P_A_R[[#This Row],[13+]]</f>
        <v>8.0919999999999992E-2</v>
      </c>
      <c r="BI95" s="5">
        <f>P_A_R[[#This Row],[13+]]-P_A_R[[#This Row],[14+]]</f>
        <v>0.10937999999999992</v>
      </c>
      <c r="BJ95" s="5">
        <f>P_A_R[[#This Row],[14+]]-P_A_R[[#This Row],[15+]]</f>
        <v>0.13097999999999999</v>
      </c>
      <c r="BK95" s="5">
        <f>P_A_R[[#This Row],[15+]]-P_A_R[[#This Row],[16+]]</f>
        <v>0.13498000000000004</v>
      </c>
      <c r="BL95" s="5">
        <f>P_A_R[[#This Row],[16+]]-P_A_R[[#This Row],[17+]]</f>
        <v>0.13097999999999999</v>
      </c>
      <c r="BM95" s="5">
        <f>P_A_R[[#This Row],[17+]]-P_A_R[[#This Row],[18+]]</f>
        <v>0.10938000000000003</v>
      </c>
      <c r="BN95" s="5">
        <f>P_A_R[[#This Row],[18+]]-P_A_R[[#This Row],[19+]]</f>
        <v>8.0919999999999992E-2</v>
      </c>
      <c r="BO95" s="5">
        <f>P_A_R[[#This Row],[19+]]-P_A_R[[#This Row],[20+]]</f>
        <v>5.3019999999999998E-2</v>
      </c>
      <c r="BP95" s="5">
        <f>P_A_R[[#This Row],[20+]]-P_A_R[[#This Row],[21+]]</f>
        <v>3.0779999999999998E-2</v>
      </c>
      <c r="BQ95" s="5">
        <f>P_A_R[[#This Row],[21+]]-P_A_R[[#This Row],[22+]]</f>
        <v>1.5519999999999999E-2</v>
      </c>
      <c r="BR95" s="5">
        <f>P_A_R[[#This Row],[22+]]-P_A_R[[#This Row],[23+]]</f>
        <v>7.3800000000000003E-3</v>
      </c>
      <c r="BS95" s="5">
        <f>P_A_R[[#This Row],[23+]]-P_A_R[[#This Row],[24+]]</f>
        <v>2.9900000000000005E-3</v>
      </c>
      <c r="BT95" s="5">
        <f>P_A_R[[#This Row],[24+]]-P_A_R[[#This Row],[25+]]</f>
        <v>1.07E-3</v>
      </c>
      <c r="BU95" s="5">
        <f>P_A_R[[#This Row],[25+]]-P_A_R[[#This Row],[26+]]</f>
        <v>3.4000000000000002E-4</v>
      </c>
      <c r="BV95" s="5">
        <f>P_A_R[[#This Row],[26+]]-P_A_R[[#This Row],[27+]]</f>
        <v>1.2999999999999999E-4</v>
      </c>
      <c r="BW95" s="5">
        <f>P_A_R[[#This Row],[27+]]-P_A_R[[#This Row],[28+]]</f>
        <v>0</v>
      </c>
      <c r="BX95" s="5">
        <f>P_A_R[[#This Row],[28+]]-P_A_R[[#This Row],[29+]]</f>
        <v>0</v>
      </c>
      <c r="BY95" s="5">
        <f>P_A_R[[#This Row],[29+]]-P_A_R[[#This Row],[30+]]</f>
        <v>0</v>
      </c>
      <c r="BZ95" s="5">
        <f>P_A_R[[#This Row],[30+]]-P_A_R[[#This Row],[31+]]</f>
        <v>0</v>
      </c>
      <c r="CA95" s="5">
        <f>P_A_R[[#This Row],[31+]]-P_A_R[[#This Row],[32+]]</f>
        <v>0</v>
      </c>
      <c r="CB95" s="5">
        <f>P_A_R[[#This Row],[32+]]-P_A_R[[#This Row],[33+]]</f>
        <v>0</v>
      </c>
      <c r="CC95" s="5">
        <f>P_A_R[[#This Row],[33+]]-P_A_R[[#This Row],[34+]]</f>
        <v>0</v>
      </c>
      <c r="CD95" s="5">
        <f>P_A_R[[#This Row],[34+]]-P_A_R[[#This Row],[35+]]</f>
        <v>0</v>
      </c>
      <c r="CE95" s="5">
        <f>P_A_R[[#This Row],[35+]]-P_A_R[[#This Row],[36+]]</f>
        <v>0</v>
      </c>
      <c r="CF95" s="5">
        <f>P_A_R[[#This Row],[36+]]-P_A_R[[#This Row],[37+]]</f>
        <v>0</v>
      </c>
      <c r="CG95" s="5">
        <f>P_A_R[[#This Row],[37+]]-P_A_R[[#This Row],[38+]]</f>
        <v>0</v>
      </c>
      <c r="CH95" s="5">
        <f>P_A_R[[#This Row],[38+]]-P_A_R[[#This Row],[39+]]</f>
        <v>0</v>
      </c>
      <c r="CI95" s="5">
        <f>P_A_R[[#This Row],[39+]]-P_A_R[[#This Row],[40+]]</f>
        <v>0</v>
      </c>
      <c r="CJ95" s="5">
        <f>P_A_R[[#This Row],[40+]]-P_A_R[[#This Row],[41+]]</f>
        <v>0</v>
      </c>
      <c r="CK95" s="5">
        <f>P_A_R[[#This Row],[41+]]-P_A_R[[#This Row],[42+]]</f>
        <v>0</v>
      </c>
      <c r="CL95" s="5">
        <f>P_A_R[[#This Row],[42+]]-P_A_R[[#This Row],[43+]]</f>
        <v>0</v>
      </c>
      <c r="CM95" s="5">
        <f>P_A_R[[#This Row],[43+]]-P_A_R[[#This Row],[44+]]</f>
        <v>0</v>
      </c>
      <c r="CN95" s="5">
        <f>P_A_R[[#This Row],[44+]]-P_A_R[[#This Row],[45+]]</f>
        <v>0</v>
      </c>
      <c r="CO95" s="5">
        <f>P_A_R[[#This Row],[45+]]-P_A_R[[#This Row],[46+]]</f>
        <v>0</v>
      </c>
      <c r="CP95" s="5">
        <f>P_A_R[[#This Row],[46+]]-P_A_R[[#This Row],[47+]]</f>
        <v>0</v>
      </c>
      <c r="CQ95" s="5">
        <f>P_A_R[[#This Row],[47+]]-P_A_R[[#This Row],[48+]]</f>
        <v>0</v>
      </c>
      <c r="CR95" s="5">
        <f>P_A_R[[#This Row],[48+]]-P_A_R[[#This Row],[49+]]</f>
        <v>0</v>
      </c>
      <c r="CS95" s="5">
        <f>P_A_R[[#This Row],[49+]]-P_A_R[[#This Row],[50+]]</f>
        <v>0</v>
      </c>
      <c r="CT95" s="5">
        <f>P_A_R[[#This Row],[50+]]-P_A_R[[#This Row],[51+]]</f>
        <v>0</v>
      </c>
      <c r="CU95" s="5">
        <f>P_A_R[[#This Row],[51+]]-P_A_R[[#This Row],[52+]]</f>
        <v>0</v>
      </c>
      <c r="CV95" s="5">
        <f>P_A_R[[#This Row],[52+]]-P_A_R[[#This Row],[53+]]</f>
        <v>0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22400791</v>
      </c>
      <c r="B96" t="s">
        <v>165</v>
      </c>
      <c r="C96" t="s">
        <v>132</v>
      </c>
      <c r="D96" s="11">
        <v>0.8125</v>
      </c>
      <c r="E96" s="9" t="str">
        <f>HYPERLINK("https://www.nba.com/stats/player/1630570/boxscores-traditional", "Trendon Watford")</f>
        <v>Trendon Watford</v>
      </c>
      <c r="F96">
        <v>16</v>
      </c>
      <c r="G96" s="4">
        <v>4.6479999999999997</v>
      </c>
      <c r="H96" s="3">
        <v>0.90146999999999999</v>
      </c>
      <c r="I96" s="3">
        <v>0.85992999999999997</v>
      </c>
      <c r="J96" s="3">
        <v>0.80510999999999999</v>
      </c>
      <c r="K96" s="3">
        <v>0.74214999999999998</v>
      </c>
      <c r="L96" s="3">
        <v>0.66639999999999999</v>
      </c>
      <c r="M96" s="3">
        <v>0.58706000000000003</v>
      </c>
      <c r="N96" s="3">
        <v>0.5</v>
      </c>
      <c r="O96" s="3">
        <v>0.41293999999999997</v>
      </c>
      <c r="P96" s="3">
        <v>0.33360000000000001</v>
      </c>
      <c r="Q96" s="3">
        <v>0.25785000000000002</v>
      </c>
      <c r="R96" s="3">
        <v>0.19489000000000001</v>
      </c>
      <c r="S96" s="3">
        <v>0.14007</v>
      </c>
      <c r="T96" s="3">
        <v>9.8530000000000006E-2</v>
      </c>
      <c r="U96" s="3">
        <v>6.5519999999999995E-2</v>
      </c>
      <c r="V96" s="3">
        <v>4.2720000000000001E-2</v>
      </c>
      <c r="W96" s="3">
        <v>2.6190000000000001E-2</v>
      </c>
      <c r="X96" s="3">
        <v>1.5779999999999999E-2</v>
      </c>
      <c r="Y96" s="3">
        <v>8.8900000000000003E-3</v>
      </c>
      <c r="Z96" s="3">
        <v>4.9399999999999999E-3</v>
      </c>
      <c r="AA96" s="3">
        <v>2.5600000000000002E-3</v>
      </c>
      <c r="AB96" s="3">
        <v>1.31E-3</v>
      </c>
      <c r="AC96" s="3">
        <v>6.2E-4</v>
      </c>
      <c r="AD96" s="3">
        <v>2.9E-4</v>
      </c>
      <c r="AE96" s="3">
        <v>1.2999999999999999E-4</v>
      </c>
      <c r="AF96" s="3">
        <v>5.0000000000000002E-5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5">
        <f>P_A_R[[#This Row],[10+]]-P_A_R[[#This Row],[11+]]</f>
        <v>4.1540000000000021E-2</v>
      </c>
      <c r="BG96" s="5">
        <f>P_A_R[[#This Row],[11+]]-P_A_R[[#This Row],[12+]]</f>
        <v>5.481999999999998E-2</v>
      </c>
      <c r="BH96" s="5">
        <f>P_A_R[[#This Row],[12+]]-P_A_R[[#This Row],[13+]]</f>
        <v>6.2960000000000016E-2</v>
      </c>
      <c r="BI96" s="5">
        <f>P_A_R[[#This Row],[13+]]-P_A_R[[#This Row],[14+]]</f>
        <v>7.5749999999999984E-2</v>
      </c>
      <c r="BJ96" s="5">
        <f>P_A_R[[#This Row],[14+]]-P_A_R[[#This Row],[15+]]</f>
        <v>7.9339999999999966E-2</v>
      </c>
      <c r="BK96" s="5">
        <f>P_A_R[[#This Row],[15+]]-P_A_R[[#This Row],[16+]]</f>
        <v>8.7060000000000026E-2</v>
      </c>
      <c r="BL96" s="5">
        <f>P_A_R[[#This Row],[16+]]-P_A_R[[#This Row],[17+]]</f>
        <v>8.7060000000000026E-2</v>
      </c>
      <c r="BM96" s="5">
        <f>P_A_R[[#This Row],[17+]]-P_A_R[[#This Row],[18+]]</f>
        <v>7.9339999999999966E-2</v>
      </c>
      <c r="BN96" s="5">
        <f>P_A_R[[#This Row],[18+]]-P_A_R[[#This Row],[19+]]</f>
        <v>7.5749999999999984E-2</v>
      </c>
      <c r="BO96" s="5">
        <f>P_A_R[[#This Row],[19+]]-P_A_R[[#This Row],[20+]]</f>
        <v>6.2960000000000016E-2</v>
      </c>
      <c r="BP96" s="5">
        <f>P_A_R[[#This Row],[20+]]-P_A_R[[#This Row],[21+]]</f>
        <v>5.4820000000000008E-2</v>
      </c>
      <c r="BQ96" s="5">
        <f>P_A_R[[#This Row],[21+]]-P_A_R[[#This Row],[22+]]</f>
        <v>4.1539999999999994E-2</v>
      </c>
      <c r="BR96" s="5">
        <f>P_A_R[[#This Row],[22+]]-P_A_R[[#This Row],[23+]]</f>
        <v>3.3010000000000012E-2</v>
      </c>
      <c r="BS96" s="5">
        <f>P_A_R[[#This Row],[23+]]-P_A_R[[#This Row],[24+]]</f>
        <v>2.2799999999999994E-2</v>
      </c>
      <c r="BT96" s="5">
        <f>P_A_R[[#This Row],[24+]]-P_A_R[[#This Row],[25+]]</f>
        <v>1.653E-2</v>
      </c>
      <c r="BU96" s="5">
        <f>P_A_R[[#This Row],[25+]]-P_A_R[[#This Row],[26+]]</f>
        <v>1.0410000000000003E-2</v>
      </c>
      <c r="BV96" s="5">
        <f>P_A_R[[#This Row],[26+]]-P_A_R[[#This Row],[27+]]</f>
        <v>6.8899999999999986E-3</v>
      </c>
      <c r="BW96" s="5">
        <f>P_A_R[[#This Row],[27+]]-P_A_R[[#This Row],[28+]]</f>
        <v>3.9500000000000004E-3</v>
      </c>
      <c r="BX96" s="5">
        <f>P_A_R[[#This Row],[28+]]-P_A_R[[#This Row],[29+]]</f>
        <v>2.3799999999999997E-3</v>
      </c>
      <c r="BY96" s="5">
        <f>P_A_R[[#This Row],[29+]]-P_A_R[[#This Row],[30+]]</f>
        <v>1.2500000000000002E-3</v>
      </c>
      <c r="BZ96" s="5">
        <f>P_A_R[[#This Row],[30+]]-P_A_R[[#This Row],[31+]]</f>
        <v>6.8999999999999997E-4</v>
      </c>
      <c r="CA96" s="5">
        <f>P_A_R[[#This Row],[31+]]-P_A_R[[#This Row],[32+]]</f>
        <v>3.3E-4</v>
      </c>
      <c r="CB96" s="5">
        <f>P_A_R[[#This Row],[32+]]-P_A_R[[#This Row],[33+]]</f>
        <v>1.6000000000000001E-4</v>
      </c>
      <c r="CC96" s="5">
        <f>P_A_R[[#This Row],[33+]]-P_A_R[[#This Row],[34+]]</f>
        <v>7.9999999999999993E-5</v>
      </c>
      <c r="CD96" s="5">
        <f>P_A_R[[#This Row],[34+]]-P_A_R[[#This Row],[35+]]</f>
        <v>5.0000000000000002E-5</v>
      </c>
      <c r="CE96" s="5">
        <f>P_A_R[[#This Row],[35+]]-P_A_R[[#This Row],[36+]]</f>
        <v>0</v>
      </c>
      <c r="CF96" s="5">
        <f>P_A_R[[#This Row],[36+]]-P_A_R[[#This Row],[37+]]</f>
        <v>0</v>
      </c>
      <c r="CG96" s="5">
        <f>P_A_R[[#This Row],[37+]]-P_A_R[[#This Row],[38+]]</f>
        <v>0</v>
      </c>
      <c r="CH96" s="5">
        <f>P_A_R[[#This Row],[38+]]-P_A_R[[#This Row],[39+]]</f>
        <v>0</v>
      </c>
      <c r="CI96" s="5">
        <f>P_A_R[[#This Row],[39+]]-P_A_R[[#This Row],[40+]]</f>
        <v>0</v>
      </c>
      <c r="CJ96" s="5">
        <f>P_A_R[[#This Row],[40+]]-P_A_R[[#This Row],[41+]]</f>
        <v>0</v>
      </c>
      <c r="CK96" s="5">
        <f>P_A_R[[#This Row],[41+]]-P_A_R[[#This Row],[42+]]</f>
        <v>0</v>
      </c>
      <c r="CL96" s="5">
        <f>P_A_R[[#This Row],[42+]]-P_A_R[[#This Row],[43+]]</f>
        <v>0</v>
      </c>
      <c r="CM96" s="5">
        <f>P_A_R[[#This Row],[43+]]-P_A_R[[#This Row],[44+]]</f>
        <v>0</v>
      </c>
      <c r="CN96" s="5">
        <f>P_A_R[[#This Row],[44+]]-P_A_R[[#This Row],[45+]]</f>
        <v>0</v>
      </c>
      <c r="CO96" s="5">
        <f>P_A_R[[#This Row],[45+]]-P_A_R[[#This Row],[46+]]</f>
        <v>0</v>
      </c>
      <c r="CP96" s="5">
        <f>P_A_R[[#This Row],[46+]]-P_A_R[[#This Row],[47+]]</f>
        <v>0</v>
      </c>
      <c r="CQ96" s="5">
        <f>P_A_R[[#This Row],[47+]]-P_A_R[[#This Row],[48+]]</f>
        <v>0</v>
      </c>
      <c r="CR96" s="5">
        <f>P_A_R[[#This Row],[48+]]-P_A_R[[#This Row],[49+]]</f>
        <v>0</v>
      </c>
      <c r="CS96" s="5">
        <f>P_A_R[[#This Row],[49+]]-P_A_R[[#This Row],[50+]]</f>
        <v>0</v>
      </c>
      <c r="CT96" s="5">
        <f>P_A_R[[#This Row],[50+]]-P_A_R[[#This Row],[51+]]</f>
        <v>0</v>
      </c>
      <c r="CU96" s="5">
        <f>P_A_R[[#This Row],[51+]]-P_A_R[[#This Row],[52+]]</f>
        <v>0</v>
      </c>
      <c r="CV96" s="5">
        <f>P_A_R[[#This Row],[52+]]-P_A_R[[#This Row],[53+]]</f>
        <v>0</v>
      </c>
      <c r="CW96" s="5">
        <f>P_A_R[[#This Row],[53+]]-P_A_R[[#This Row],[54+]]</f>
        <v>0</v>
      </c>
      <c r="CX96" s="5">
        <f>P_A_R[[#This Row],[54+]]-P_A_R[[#This Row],[55+]]</f>
        <v>0</v>
      </c>
      <c r="CY96" s="5">
        <f>P_A_R[[#This Row],[55+]]-P_A_R[[#This Row],[56+]]</f>
        <v>0</v>
      </c>
      <c r="CZ96" s="5">
        <f>P_A_R[[#This Row],[56+]]-P_A_R[[#This Row],[57+]]</f>
        <v>0</v>
      </c>
      <c r="DA96" s="5">
        <f>P_A_R[[#This Row],[57+]]-P_A_R[[#This Row],[58+]]</f>
        <v>0</v>
      </c>
      <c r="DB96" s="5">
        <f>P_A_R[[#This Row],[58+]]-P_A_R[[#This Row],[59+]]</f>
        <v>0</v>
      </c>
    </row>
    <row r="97" spans="1:106" x14ac:dyDescent="0.25">
      <c r="A97" s="10">
        <v>22400791</v>
      </c>
      <c r="B97" t="s">
        <v>165</v>
      </c>
      <c r="C97" t="s">
        <v>132</v>
      </c>
      <c r="D97" s="11">
        <v>0.8125</v>
      </c>
      <c r="E97" s="9" t="str">
        <f>HYPERLINK("https://www.nba.com/stats/player/1630553/boxscores-traditional", "Keon Johnson")</f>
        <v>Keon Johnson</v>
      </c>
      <c r="F97">
        <v>21.2</v>
      </c>
      <c r="G97" s="4">
        <v>8.8179999999999996</v>
      </c>
      <c r="H97" s="3">
        <v>0.89795999999999998</v>
      </c>
      <c r="I97" s="3">
        <v>0.87697999999999998</v>
      </c>
      <c r="J97" s="3">
        <v>0.85082999999999998</v>
      </c>
      <c r="K97" s="3">
        <v>0.82381000000000004</v>
      </c>
      <c r="L97" s="3">
        <v>0.79388999999999998</v>
      </c>
      <c r="M97" s="3">
        <v>0.75804000000000005</v>
      </c>
      <c r="N97" s="3">
        <v>0.72240000000000004</v>
      </c>
      <c r="O97" s="3">
        <v>0.68439000000000005</v>
      </c>
      <c r="P97" s="3">
        <v>0.64058000000000004</v>
      </c>
      <c r="Q97" s="3">
        <v>0.59870999999999996</v>
      </c>
      <c r="R97" s="3">
        <v>0.55567</v>
      </c>
      <c r="S97" s="3">
        <v>0.50797999999999999</v>
      </c>
      <c r="T97" s="3">
        <v>0.46414</v>
      </c>
      <c r="U97" s="3">
        <v>0.42074</v>
      </c>
      <c r="V97" s="3">
        <v>0.37447999999999998</v>
      </c>
      <c r="W97" s="3">
        <v>0.33360000000000001</v>
      </c>
      <c r="X97" s="3">
        <v>0.29459999999999997</v>
      </c>
      <c r="Y97" s="3">
        <v>0.25463000000000002</v>
      </c>
      <c r="Z97" s="3">
        <v>0.22065000000000001</v>
      </c>
      <c r="AA97" s="3">
        <v>0.18942999999999999</v>
      </c>
      <c r="AB97" s="3">
        <v>0.15866</v>
      </c>
      <c r="AC97" s="3">
        <v>0.13350000000000001</v>
      </c>
      <c r="AD97" s="3">
        <v>0.11123</v>
      </c>
      <c r="AE97" s="3">
        <v>9.0120000000000006E-2</v>
      </c>
      <c r="AF97" s="3">
        <v>7.3529999999999998E-2</v>
      </c>
      <c r="AG97" s="3">
        <v>5.9380000000000002E-2</v>
      </c>
      <c r="AH97" s="3">
        <v>4.648E-2</v>
      </c>
      <c r="AI97" s="3">
        <v>3.6729999999999999E-2</v>
      </c>
      <c r="AJ97" s="3">
        <v>2.8070000000000001E-2</v>
      </c>
      <c r="AK97" s="3">
        <v>2.1690000000000001E-2</v>
      </c>
      <c r="AL97" s="3">
        <v>1.6590000000000001E-2</v>
      </c>
      <c r="AM97" s="3">
        <v>1.222E-2</v>
      </c>
      <c r="AN97" s="3">
        <v>9.1400000000000006E-3</v>
      </c>
      <c r="AO97" s="3">
        <v>6.7600000000000004E-3</v>
      </c>
      <c r="AP97" s="3">
        <v>4.7999999999999996E-3</v>
      </c>
      <c r="AQ97" s="3">
        <v>3.47E-3</v>
      </c>
      <c r="AR97" s="3">
        <v>2.48E-3</v>
      </c>
      <c r="AS97" s="3">
        <v>1.6900000000000001E-3</v>
      </c>
      <c r="AT97" s="3">
        <v>1.1800000000000001E-3</v>
      </c>
      <c r="AU97" s="3">
        <v>8.1999999999999998E-4</v>
      </c>
      <c r="AV97" s="3">
        <v>5.4000000000000001E-4</v>
      </c>
      <c r="AW97" s="3">
        <v>3.6000000000000002E-4</v>
      </c>
      <c r="AX97" s="3">
        <v>2.4000000000000001E-4</v>
      </c>
      <c r="AY97" s="3">
        <v>1.4999999999999999E-4</v>
      </c>
      <c r="AZ97" s="3">
        <v>1E-4</v>
      </c>
      <c r="BA97" s="3">
        <v>6.0000000000000002E-5</v>
      </c>
      <c r="BB97" s="3">
        <v>4.0000000000000003E-5</v>
      </c>
      <c r="BC97" s="3">
        <v>0</v>
      </c>
      <c r="BD97" s="3">
        <v>0</v>
      </c>
      <c r="BE97" s="3">
        <v>0</v>
      </c>
      <c r="BF97" s="5">
        <f>P_A_R[[#This Row],[10+]]-P_A_R[[#This Row],[11+]]</f>
        <v>2.0979999999999999E-2</v>
      </c>
      <c r="BG97" s="5">
        <f>P_A_R[[#This Row],[11+]]-P_A_R[[#This Row],[12+]]</f>
        <v>2.6150000000000007E-2</v>
      </c>
      <c r="BH97" s="5">
        <f>P_A_R[[#This Row],[12+]]-P_A_R[[#This Row],[13+]]</f>
        <v>2.7019999999999933E-2</v>
      </c>
      <c r="BI97" s="5">
        <f>P_A_R[[#This Row],[13+]]-P_A_R[[#This Row],[14+]]</f>
        <v>2.9920000000000058E-2</v>
      </c>
      <c r="BJ97" s="5">
        <f>P_A_R[[#This Row],[14+]]-P_A_R[[#This Row],[15+]]</f>
        <v>3.5849999999999937E-2</v>
      </c>
      <c r="BK97" s="5">
        <f>P_A_R[[#This Row],[15+]]-P_A_R[[#This Row],[16+]]</f>
        <v>3.5640000000000005E-2</v>
      </c>
      <c r="BL97" s="5">
        <f>P_A_R[[#This Row],[16+]]-P_A_R[[#This Row],[17+]]</f>
        <v>3.8009999999999988E-2</v>
      </c>
      <c r="BM97" s="5">
        <f>P_A_R[[#This Row],[17+]]-P_A_R[[#This Row],[18+]]</f>
        <v>4.3810000000000016E-2</v>
      </c>
      <c r="BN97" s="5">
        <f>P_A_R[[#This Row],[18+]]-P_A_R[[#This Row],[19+]]</f>
        <v>4.1870000000000074E-2</v>
      </c>
      <c r="BO97" s="5">
        <f>P_A_R[[#This Row],[19+]]-P_A_R[[#This Row],[20+]]</f>
        <v>4.3039999999999967E-2</v>
      </c>
      <c r="BP97" s="5">
        <f>P_A_R[[#This Row],[20+]]-P_A_R[[#This Row],[21+]]</f>
        <v>4.769000000000001E-2</v>
      </c>
      <c r="BQ97" s="5">
        <f>P_A_R[[#This Row],[21+]]-P_A_R[[#This Row],[22+]]</f>
        <v>4.383999999999999E-2</v>
      </c>
      <c r="BR97" s="5">
        <f>P_A_R[[#This Row],[22+]]-P_A_R[[#This Row],[23+]]</f>
        <v>4.3399999999999994E-2</v>
      </c>
      <c r="BS97" s="5">
        <f>P_A_R[[#This Row],[23+]]-P_A_R[[#This Row],[24+]]</f>
        <v>4.6260000000000023E-2</v>
      </c>
      <c r="BT97" s="5">
        <f>P_A_R[[#This Row],[24+]]-P_A_R[[#This Row],[25+]]</f>
        <v>4.0879999999999972E-2</v>
      </c>
      <c r="BU97" s="5">
        <f>P_A_R[[#This Row],[25+]]-P_A_R[[#This Row],[26+]]</f>
        <v>3.9000000000000035E-2</v>
      </c>
      <c r="BV97" s="5">
        <f>P_A_R[[#This Row],[26+]]-P_A_R[[#This Row],[27+]]</f>
        <v>3.996999999999995E-2</v>
      </c>
      <c r="BW97" s="5">
        <f>P_A_R[[#This Row],[27+]]-P_A_R[[#This Row],[28+]]</f>
        <v>3.398000000000001E-2</v>
      </c>
      <c r="BX97" s="5">
        <f>P_A_R[[#This Row],[28+]]-P_A_R[[#This Row],[29+]]</f>
        <v>3.1220000000000026E-2</v>
      </c>
      <c r="BY97" s="5">
        <f>P_A_R[[#This Row],[29+]]-P_A_R[[#This Row],[30+]]</f>
        <v>3.0769999999999992E-2</v>
      </c>
      <c r="BZ97" s="5">
        <f>P_A_R[[#This Row],[30+]]-P_A_R[[#This Row],[31+]]</f>
        <v>2.5159999999999988E-2</v>
      </c>
      <c r="CA97" s="5">
        <f>P_A_R[[#This Row],[31+]]-P_A_R[[#This Row],[32+]]</f>
        <v>2.2270000000000012E-2</v>
      </c>
      <c r="CB97" s="5">
        <f>P_A_R[[#This Row],[32+]]-P_A_R[[#This Row],[33+]]</f>
        <v>2.110999999999999E-2</v>
      </c>
      <c r="CC97" s="5">
        <f>P_A_R[[#This Row],[33+]]-P_A_R[[#This Row],[34+]]</f>
        <v>1.6590000000000008E-2</v>
      </c>
      <c r="CD97" s="5">
        <f>P_A_R[[#This Row],[34+]]-P_A_R[[#This Row],[35+]]</f>
        <v>1.4149999999999996E-2</v>
      </c>
      <c r="CE97" s="5">
        <f>P_A_R[[#This Row],[35+]]-P_A_R[[#This Row],[36+]]</f>
        <v>1.2900000000000002E-2</v>
      </c>
      <c r="CF97" s="5">
        <f>P_A_R[[#This Row],[36+]]-P_A_R[[#This Row],[37+]]</f>
        <v>9.7500000000000017E-3</v>
      </c>
      <c r="CG97" s="5">
        <f>P_A_R[[#This Row],[37+]]-P_A_R[[#This Row],[38+]]</f>
        <v>8.6599999999999976E-3</v>
      </c>
      <c r="CH97" s="5">
        <f>P_A_R[[#This Row],[38+]]-P_A_R[[#This Row],[39+]]</f>
        <v>6.3800000000000003E-3</v>
      </c>
      <c r="CI97" s="5">
        <f>P_A_R[[#This Row],[39+]]-P_A_R[[#This Row],[40+]]</f>
        <v>5.1000000000000004E-3</v>
      </c>
      <c r="CJ97" s="5">
        <f>P_A_R[[#This Row],[40+]]-P_A_R[[#This Row],[41+]]</f>
        <v>4.3700000000000006E-3</v>
      </c>
      <c r="CK97" s="5">
        <f>P_A_R[[#This Row],[41+]]-P_A_R[[#This Row],[42+]]</f>
        <v>3.0799999999999994E-3</v>
      </c>
      <c r="CL97" s="5">
        <f>P_A_R[[#This Row],[42+]]-P_A_R[[#This Row],[43+]]</f>
        <v>2.3800000000000002E-3</v>
      </c>
      <c r="CM97" s="5">
        <f>P_A_R[[#This Row],[43+]]-P_A_R[[#This Row],[44+]]</f>
        <v>1.9600000000000008E-3</v>
      </c>
      <c r="CN97" s="5">
        <f>P_A_R[[#This Row],[44+]]-P_A_R[[#This Row],[45+]]</f>
        <v>1.3299999999999996E-3</v>
      </c>
      <c r="CO97" s="5">
        <f>P_A_R[[#This Row],[45+]]-P_A_R[[#This Row],[46+]]</f>
        <v>9.8999999999999999E-4</v>
      </c>
      <c r="CP97" s="5">
        <f>P_A_R[[#This Row],[46+]]-P_A_R[[#This Row],[47+]]</f>
        <v>7.899999999999999E-4</v>
      </c>
      <c r="CQ97" s="5">
        <f>P_A_R[[#This Row],[47+]]-P_A_R[[#This Row],[48+]]</f>
        <v>5.1000000000000004E-4</v>
      </c>
      <c r="CR97" s="5">
        <f>P_A_R[[#This Row],[48+]]-P_A_R[[#This Row],[49+]]</f>
        <v>3.6000000000000008E-4</v>
      </c>
      <c r="CS97" s="5">
        <f>P_A_R[[#This Row],[49+]]-P_A_R[[#This Row],[50+]]</f>
        <v>2.7999999999999998E-4</v>
      </c>
      <c r="CT97" s="5">
        <f>P_A_R[[#This Row],[50+]]-P_A_R[[#This Row],[51+]]</f>
        <v>1.7999999999999998E-4</v>
      </c>
      <c r="CU97" s="5">
        <f>P_A_R[[#This Row],[51+]]-P_A_R[[#This Row],[52+]]</f>
        <v>1.2000000000000002E-4</v>
      </c>
      <c r="CV97" s="5">
        <f>P_A_R[[#This Row],[52+]]-P_A_R[[#This Row],[53+]]</f>
        <v>9.0000000000000019E-5</v>
      </c>
      <c r="CW97" s="5">
        <f>P_A_R[[#This Row],[53+]]-P_A_R[[#This Row],[54+]]</f>
        <v>4.9999999999999982E-5</v>
      </c>
      <c r="CX97" s="5">
        <f>P_A_R[[#This Row],[54+]]-P_A_R[[#This Row],[55+]]</f>
        <v>4.0000000000000003E-5</v>
      </c>
      <c r="CY97" s="5">
        <f>P_A_R[[#This Row],[55+]]-P_A_R[[#This Row],[56+]]</f>
        <v>1.9999999999999998E-5</v>
      </c>
      <c r="CZ97" s="5">
        <f>P_A_R[[#This Row],[56+]]-P_A_R[[#This Row],[57+]]</f>
        <v>4.0000000000000003E-5</v>
      </c>
      <c r="DA97" s="5">
        <f>P_A_R[[#This Row],[57+]]-P_A_R[[#This Row],[58+]]</f>
        <v>0</v>
      </c>
      <c r="DB97" s="5">
        <f>P_A_R[[#This Row],[58+]]-P_A_R[[#This Row],[59+]]</f>
        <v>0</v>
      </c>
    </row>
    <row r="98" spans="1:106" x14ac:dyDescent="0.25">
      <c r="A98" s="10">
        <v>22400791</v>
      </c>
      <c r="B98" t="s">
        <v>165</v>
      </c>
      <c r="C98" t="s">
        <v>132</v>
      </c>
      <c r="D98" s="11">
        <v>0.8125</v>
      </c>
      <c r="E98" s="9" t="str">
        <f>HYPERLINK("https://www.nba.com/stats/player/1626156/boxscores-traditional", "D'Angelo Russell")</f>
        <v>D'Angelo Russell</v>
      </c>
      <c r="F98">
        <v>19</v>
      </c>
      <c r="G98" s="4">
        <v>7.6159999999999997</v>
      </c>
      <c r="H98" s="3">
        <v>0.88100000000000001</v>
      </c>
      <c r="I98" s="3">
        <v>0.85314000000000001</v>
      </c>
      <c r="J98" s="3">
        <v>0.82121</v>
      </c>
      <c r="K98" s="3">
        <v>0.78524000000000005</v>
      </c>
      <c r="L98" s="3">
        <v>0.74536999999999998</v>
      </c>
      <c r="M98" s="3">
        <v>0.70194000000000001</v>
      </c>
      <c r="N98" s="3">
        <v>0.65173000000000003</v>
      </c>
      <c r="O98" s="3">
        <v>0.60257000000000005</v>
      </c>
      <c r="P98" s="3">
        <v>0.55171999999999999</v>
      </c>
      <c r="Q98" s="3">
        <v>0.5</v>
      </c>
      <c r="R98" s="3">
        <v>0.44828000000000001</v>
      </c>
      <c r="S98" s="3">
        <v>0.39743000000000001</v>
      </c>
      <c r="T98" s="3">
        <v>0.34827000000000002</v>
      </c>
      <c r="U98" s="3">
        <v>0.29805999999999999</v>
      </c>
      <c r="V98" s="3">
        <v>0.25463000000000002</v>
      </c>
      <c r="W98" s="3">
        <v>0.21476000000000001</v>
      </c>
      <c r="X98" s="3">
        <v>0.17879</v>
      </c>
      <c r="Y98" s="3">
        <v>0.14685999999999999</v>
      </c>
      <c r="Z98" s="3">
        <v>0.11899999999999999</v>
      </c>
      <c r="AA98" s="3">
        <v>9.5100000000000004E-2</v>
      </c>
      <c r="AB98" s="3">
        <v>7.4929999999999997E-2</v>
      </c>
      <c r="AC98" s="3">
        <v>5.7049999999999997E-2</v>
      </c>
      <c r="AD98" s="3">
        <v>4.3630000000000002E-2</v>
      </c>
      <c r="AE98" s="3">
        <v>3.288E-2</v>
      </c>
      <c r="AF98" s="3">
        <v>2.4420000000000001E-2</v>
      </c>
      <c r="AG98" s="3">
        <v>1.7860000000000001E-2</v>
      </c>
      <c r="AH98" s="3">
        <v>1.2869999999999999E-2</v>
      </c>
      <c r="AI98" s="3">
        <v>9.1400000000000006E-3</v>
      </c>
      <c r="AJ98" s="3">
        <v>6.3899999999999998E-3</v>
      </c>
      <c r="AK98" s="3">
        <v>4.2700000000000004E-3</v>
      </c>
      <c r="AL98" s="3">
        <v>2.8900000000000002E-3</v>
      </c>
      <c r="AM98" s="3">
        <v>1.9300000000000001E-3</v>
      </c>
      <c r="AN98" s="3">
        <v>1.2600000000000001E-3</v>
      </c>
      <c r="AO98" s="3">
        <v>8.1999999999999998E-4</v>
      </c>
      <c r="AP98" s="3">
        <v>5.1999999999999995E-4</v>
      </c>
      <c r="AQ98" s="3">
        <v>3.2000000000000003E-4</v>
      </c>
      <c r="AR98" s="3">
        <v>1.9000000000000001E-4</v>
      </c>
      <c r="AS98" s="3">
        <v>1.2E-4</v>
      </c>
      <c r="AT98" s="3">
        <v>6.9999999999999994E-5</v>
      </c>
      <c r="AU98" s="3">
        <v>4.0000000000000003E-5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5">
        <f>P_A_R[[#This Row],[10+]]-P_A_R[[#This Row],[11+]]</f>
        <v>2.7859999999999996E-2</v>
      </c>
      <c r="BG98" s="5">
        <f>P_A_R[[#This Row],[11+]]-P_A_R[[#This Row],[12+]]</f>
        <v>3.1930000000000014E-2</v>
      </c>
      <c r="BH98" s="5">
        <f>P_A_R[[#This Row],[12+]]-P_A_R[[#This Row],[13+]]</f>
        <v>3.5969999999999946E-2</v>
      </c>
      <c r="BI98" s="5">
        <f>P_A_R[[#This Row],[13+]]-P_A_R[[#This Row],[14+]]</f>
        <v>3.9870000000000072E-2</v>
      </c>
      <c r="BJ98" s="5">
        <f>P_A_R[[#This Row],[14+]]-P_A_R[[#This Row],[15+]]</f>
        <v>4.3429999999999969E-2</v>
      </c>
      <c r="BK98" s="5">
        <f>P_A_R[[#This Row],[15+]]-P_A_R[[#This Row],[16+]]</f>
        <v>5.0209999999999977E-2</v>
      </c>
      <c r="BL98" s="5">
        <f>P_A_R[[#This Row],[16+]]-P_A_R[[#This Row],[17+]]</f>
        <v>4.9159999999999981E-2</v>
      </c>
      <c r="BM98" s="5">
        <f>P_A_R[[#This Row],[17+]]-P_A_R[[#This Row],[18+]]</f>
        <v>5.0850000000000062E-2</v>
      </c>
      <c r="BN98" s="5">
        <f>P_A_R[[#This Row],[18+]]-P_A_R[[#This Row],[19+]]</f>
        <v>5.1719999999999988E-2</v>
      </c>
      <c r="BO98" s="5">
        <f>P_A_R[[#This Row],[19+]]-P_A_R[[#This Row],[20+]]</f>
        <v>5.1719999999999988E-2</v>
      </c>
      <c r="BP98" s="5">
        <f>P_A_R[[#This Row],[20+]]-P_A_R[[#This Row],[21+]]</f>
        <v>5.0850000000000006E-2</v>
      </c>
      <c r="BQ98" s="5">
        <f>P_A_R[[#This Row],[21+]]-P_A_R[[#This Row],[22+]]</f>
        <v>4.9159999999999981E-2</v>
      </c>
      <c r="BR98" s="5">
        <f>P_A_R[[#This Row],[22+]]-P_A_R[[#This Row],[23+]]</f>
        <v>5.0210000000000032E-2</v>
      </c>
      <c r="BS98" s="5">
        <f>P_A_R[[#This Row],[23+]]-P_A_R[[#This Row],[24+]]</f>
        <v>4.3429999999999969E-2</v>
      </c>
      <c r="BT98" s="5">
        <f>P_A_R[[#This Row],[24+]]-P_A_R[[#This Row],[25+]]</f>
        <v>3.9870000000000017E-2</v>
      </c>
      <c r="BU98" s="5">
        <f>P_A_R[[#This Row],[25+]]-P_A_R[[#This Row],[26+]]</f>
        <v>3.5970000000000002E-2</v>
      </c>
      <c r="BV98" s="5">
        <f>P_A_R[[#This Row],[26+]]-P_A_R[[#This Row],[27+]]</f>
        <v>3.1930000000000014E-2</v>
      </c>
      <c r="BW98" s="5">
        <f>P_A_R[[#This Row],[27+]]-P_A_R[[#This Row],[28+]]</f>
        <v>2.7859999999999996E-2</v>
      </c>
      <c r="BX98" s="5">
        <f>P_A_R[[#This Row],[28+]]-P_A_R[[#This Row],[29+]]</f>
        <v>2.3899999999999991E-2</v>
      </c>
      <c r="BY98" s="5">
        <f>P_A_R[[#This Row],[29+]]-P_A_R[[#This Row],[30+]]</f>
        <v>2.0170000000000007E-2</v>
      </c>
      <c r="BZ98" s="5">
        <f>P_A_R[[#This Row],[30+]]-P_A_R[[#This Row],[31+]]</f>
        <v>1.788E-2</v>
      </c>
      <c r="CA98" s="5">
        <f>P_A_R[[#This Row],[31+]]-P_A_R[[#This Row],[32+]]</f>
        <v>1.3419999999999994E-2</v>
      </c>
      <c r="CB98" s="5">
        <f>P_A_R[[#This Row],[32+]]-P_A_R[[#This Row],[33+]]</f>
        <v>1.0750000000000003E-2</v>
      </c>
      <c r="CC98" s="5">
        <f>P_A_R[[#This Row],[33+]]-P_A_R[[#This Row],[34+]]</f>
        <v>8.4599999999999988E-3</v>
      </c>
      <c r="CD98" s="5">
        <f>P_A_R[[#This Row],[34+]]-P_A_R[[#This Row],[35+]]</f>
        <v>6.5599999999999999E-3</v>
      </c>
      <c r="CE98" s="5">
        <f>P_A_R[[#This Row],[35+]]-P_A_R[[#This Row],[36+]]</f>
        <v>4.9900000000000014E-3</v>
      </c>
      <c r="CF98" s="5">
        <f>P_A_R[[#This Row],[36+]]-P_A_R[[#This Row],[37+]]</f>
        <v>3.7299999999999989E-3</v>
      </c>
      <c r="CG98" s="5">
        <f>P_A_R[[#This Row],[37+]]-P_A_R[[#This Row],[38+]]</f>
        <v>2.7500000000000007E-3</v>
      </c>
      <c r="CH98" s="5">
        <f>P_A_R[[#This Row],[38+]]-P_A_R[[#This Row],[39+]]</f>
        <v>2.1199999999999995E-3</v>
      </c>
      <c r="CI98" s="5">
        <f>P_A_R[[#This Row],[39+]]-P_A_R[[#This Row],[40+]]</f>
        <v>1.3800000000000002E-3</v>
      </c>
      <c r="CJ98" s="5">
        <f>P_A_R[[#This Row],[40+]]-P_A_R[[#This Row],[41+]]</f>
        <v>9.6000000000000013E-4</v>
      </c>
      <c r="CK98" s="5">
        <f>P_A_R[[#This Row],[41+]]-P_A_R[[#This Row],[42+]]</f>
        <v>6.7000000000000002E-4</v>
      </c>
      <c r="CL98" s="5">
        <f>P_A_R[[#This Row],[42+]]-P_A_R[[#This Row],[43+]]</f>
        <v>4.4000000000000007E-4</v>
      </c>
      <c r="CM98" s="5">
        <f>P_A_R[[#This Row],[43+]]-P_A_R[[#This Row],[44+]]</f>
        <v>3.0000000000000003E-4</v>
      </c>
      <c r="CN98" s="5">
        <f>P_A_R[[#This Row],[44+]]-P_A_R[[#This Row],[45+]]</f>
        <v>1.9999999999999993E-4</v>
      </c>
      <c r="CO98" s="5">
        <f>P_A_R[[#This Row],[45+]]-P_A_R[[#This Row],[46+]]</f>
        <v>1.3000000000000002E-4</v>
      </c>
      <c r="CP98" s="5">
        <f>P_A_R[[#This Row],[46+]]-P_A_R[[#This Row],[47+]]</f>
        <v>7.0000000000000007E-5</v>
      </c>
      <c r="CQ98" s="5">
        <f>P_A_R[[#This Row],[47+]]-P_A_R[[#This Row],[48+]]</f>
        <v>5.0000000000000009E-5</v>
      </c>
      <c r="CR98" s="5">
        <f>P_A_R[[#This Row],[48+]]-P_A_R[[#This Row],[49+]]</f>
        <v>2.9999999999999991E-5</v>
      </c>
      <c r="CS98" s="5">
        <f>P_A_R[[#This Row],[49+]]-P_A_R[[#This Row],[50+]]</f>
        <v>4.0000000000000003E-5</v>
      </c>
      <c r="CT98" s="5">
        <f>P_A_R[[#This Row],[50+]]-P_A_R[[#This Row],[51+]]</f>
        <v>0</v>
      </c>
      <c r="CU98" s="5">
        <f>P_A_R[[#This Row],[51+]]-P_A_R[[#This Row],[52+]]</f>
        <v>0</v>
      </c>
      <c r="CV98" s="5">
        <f>P_A_R[[#This Row],[52+]]-P_A_R[[#This Row],[53+]]</f>
        <v>0</v>
      </c>
      <c r="CW98" s="5">
        <f>P_A_R[[#This Row],[53+]]-P_A_R[[#This Row],[54+]]</f>
        <v>0</v>
      </c>
      <c r="CX98" s="5">
        <f>P_A_R[[#This Row],[54+]]-P_A_R[[#This Row],[55+]]</f>
        <v>0</v>
      </c>
      <c r="CY98" s="5">
        <f>P_A_R[[#This Row],[55+]]-P_A_R[[#This Row],[56+]]</f>
        <v>0</v>
      </c>
      <c r="CZ98" s="5">
        <f>P_A_R[[#This Row],[56+]]-P_A_R[[#This Row],[57+]]</f>
        <v>0</v>
      </c>
      <c r="DA98" s="5">
        <f>P_A_R[[#This Row],[57+]]-P_A_R[[#This Row],[58+]]</f>
        <v>0</v>
      </c>
      <c r="DB98" s="5">
        <f>P_A_R[[#This Row],[58+]]-P_A_R[[#This Row],[59+]]</f>
        <v>0</v>
      </c>
    </row>
    <row r="99" spans="1:106" x14ac:dyDescent="0.25">
      <c r="A99" s="10">
        <v>22400791</v>
      </c>
      <c r="B99" t="s">
        <v>165</v>
      </c>
      <c r="C99" t="s">
        <v>132</v>
      </c>
      <c r="D99" s="11">
        <v>0.8125</v>
      </c>
      <c r="E99" s="9" t="str">
        <f>HYPERLINK("https://www.nba.com/stats/player/1630592/boxscores-traditional", "Jalen Wilson")</f>
        <v>Jalen Wilson</v>
      </c>
      <c r="F99">
        <v>11.6</v>
      </c>
      <c r="G99" s="4">
        <v>1.4969999999999999</v>
      </c>
      <c r="H99" s="3">
        <v>0.85768999999999995</v>
      </c>
      <c r="I99" s="3">
        <v>0.65542</v>
      </c>
      <c r="J99" s="3">
        <v>0.39357999999999999</v>
      </c>
      <c r="K99" s="3">
        <v>0.17360999999999999</v>
      </c>
      <c r="L99" s="3">
        <v>5.4800000000000001E-2</v>
      </c>
      <c r="M99" s="3">
        <v>1.1599999999999999E-2</v>
      </c>
      <c r="N99" s="3">
        <v>1.64E-3</v>
      </c>
      <c r="O99" s="3">
        <v>1.4999999999999999E-4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0.20226999999999995</v>
      </c>
      <c r="BG99" s="5">
        <f>P_A_R[[#This Row],[11+]]-P_A_R[[#This Row],[12+]]</f>
        <v>0.26184000000000002</v>
      </c>
      <c r="BH99" s="5">
        <f>P_A_R[[#This Row],[12+]]-P_A_R[[#This Row],[13+]]</f>
        <v>0.21997</v>
      </c>
      <c r="BI99" s="5">
        <f>P_A_R[[#This Row],[13+]]-P_A_R[[#This Row],[14+]]</f>
        <v>0.11880999999999999</v>
      </c>
      <c r="BJ99" s="5">
        <f>P_A_R[[#This Row],[14+]]-P_A_R[[#This Row],[15+]]</f>
        <v>4.3200000000000002E-2</v>
      </c>
      <c r="BK99" s="5">
        <f>P_A_R[[#This Row],[15+]]-P_A_R[[#This Row],[16+]]</f>
        <v>9.9600000000000001E-3</v>
      </c>
      <c r="BL99" s="5">
        <f>P_A_R[[#This Row],[16+]]-P_A_R[[#This Row],[17+]]</f>
        <v>1.49E-3</v>
      </c>
      <c r="BM99" s="5">
        <f>P_A_R[[#This Row],[17+]]-P_A_R[[#This Row],[18+]]</f>
        <v>1.4999999999999999E-4</v>
      </c>
      <c r="BN99" s="5">
        <f>P_A_R[[#This Row],[18+]]-P_A_R[[#This Row],[19+]]</f>
        <v>0</v>
      </c>
      <c r="BO99" s="5">
        <f>P_A_R[[#This Row],[19+]]-P_A_R[[#This Row],[20+]]</f>
        <v>0</v>
      </c>
      <c r="BP99" s="5">
        <f>P_A_R[[#This Row],[20+]]-P_A_R[[#This Row],[21+]]</f>
        <v>0</v>
      </c>
      <c r="BQ99" s="5">
        <f>P_A_R[[#This Row],[21+]]-P_A_R[[#This Row],[22+]]</f>
        <v>0</v>
      </c>
      <c r="BR99" s="5">
        <f>P_A_R[[#This Row],[22+]]-P_A_R[[#This Row],[23+]]</f>
        <v>0</v>
      </c>
      <c r="BS99" s="5">
        <f>P_A_R[[#This Row],[23+]]-P_A_R[[#This Row],[24+]]</f>
        <v>0</v>
      </c>
      <c r="BT99" s="5">
        <f>P_A_R[[#This Row],[24+]]-P_A_R[[#This Row],[25+]]</f>
        <v>0</v>
      </c>
      <c r="BU99" s="5">
        <f>P_A_R[[#This Row],[25+]]-P_A_R[[#This Row],[26+]]</f>
        <v>0</v>
      </c>
      <c r="BV99" s="5">
        <f>P_A_R[[#This Row],[26+]]-P_A_R[[#This Row],[27+]]</f>
        <v>0</v>
      </c>
      <c r="BW99" s="5">
        <f>P_A_R[[#This Row],[27+]]-P_A_R[[#This Row],[28+]]</f>
        <v>0</v>
      </c>
      <c r="BX99" s="5">
        <f>P_A_R[[#This Row],[28+]]-P_A_R[[#This Row],[29+]]</f>
        <v>0</v>
      </c>
      <c r="BY99" s="5">
        <f>P_A_R[[#This Row],[29+]]-P_A_R[[#This Row],[30+]]</f>
        <v>0</v>
      </c>
      <c r="BZ99" s="5">
        <f>P_A_R[[#This Row],[30+]]-P_A_R[[#This Row],[31+]]</f>
        <v>0</v>
      </c>
      <c r="CA99" s="5">
        <f>P_A_R[[#This Row],[31+]]-P_A_R[[#This Row],[32+]]</f>
        <v>0</v>
      </c>
      <c r="CB99" s="5">
        <f>P_A_R[[#This Row],[32+]]-P_A_R[[#This Row],[33+]]</f>
        <v>0</v>
      </c>
      <c r="CC99" s="5">
        <f>P_A_R[[#This Row],[33+]]-P_A_R[[#This Row],[34+]]</f>
        <v>0</v>
      </c>
      <c r="CD99" s="5">
        <f>P_A_R[[#This Row],[34+]]-P_A_R[[#This Row],[35+]]</f>
        <v>0</v>
      </c>
      <c r="CE99" s="5">
        <f>P_A_R[[#This Row],[35+]]-P_A_R[[#This Row],[36+]]</f>
        <v>0</v>
      </c>
      <c r="CF99" s="5">
        <f>P_A_R[[#This Row],[36+]]-P_A_R[[#This Row],[37+]]</f>
        <v>0</v>
      </c>
      <c r="CG99" s="5">
        <f>P_A_R[[#This Row],[37+]]-P_A_R[[#This Row],[38+]]</f>
        <v>0</v>
      </c>
      <c r="CH99" s="5">
        <f>P_A_R[[#This Row],[38+]]-P_A_R[[#This Row],[39+]]</f>
        <v>0</v>
      </c>
      <c r="CI99" s="5">
        <f>P_A_R[[#This Row],[39+]]-P_A_R[[#This Row],[40+]]</f>
        <v>0</v>
      </c>
      <c r="CJ99" s="5">
        <f>P_A_R[[#This Row],[40+]]-P_A_R[[#This Row],[41+]]</f>
        <v>0</v>
      </c>
      <c r="CK99" s="5">
        <f>P_A_R[[#This Row],[41+]]-P_A_R[[#This Row],[42+]]</f>
        <v>0</v>
      </c>
      <c r="CL99" s="5">
        <f>P_A_R[[#This Row],[42+]]-P_A_R[[#This Row],[43+]]</f>
        <v>0</v>
      </c>
      <c r="CM99" s="5">
        <f>P_A_R[[#This Row],[43+]]-P_A_R[[#This Row],[44+]]</f>
        <v>0</v>
      </c>
      <c r="CN99" s="5">
        <f>P_A_R[[#This Row],[44+]]-P_A_R[[#This Row],[45+]]</f>
        <v>0</v>
      </c>
      <c r="CO99" s="5">
        <f>P_A_R[[#This Row],[45+]]-P_A_R[[#This Row],[46+]]</f>
        <v>0</v>
      </c>
      <c r="CP99" s="5">
        <f>P_A_R[[#This Row],[46+]]-P_A_R[[#This Row],[47+]]</f>
        <v>0</v>
      </c>
      <c r="CQ99" s="5">
        <f>P_A_R[[#This Row],[47+]]-P_A_R[[#This Row],[48+]]</f>
        <v>0</v>
      </c>
      <c r="CR99" s="5">
        <f>P_A_R[[#This Row],[48+]]-P_A_R[[#This Row],[49+]]</f>
        <v>0</v>
      </c>
      <c r="CS99" s="5">
        <f>P_A_R[[#This Row],[49+]]-P_A_R[[#This Row],[50+]]</f>
        <v>0</v>
      </c>
      <c r="CT99" s="5">
        <f>P_A_R[[#This Row],[50+]]-P_A_R[[#This Row],[51+]]</f>
        <v>0</v>
      </c>
      <c r="CU99" s="5">
        <f>P_A_R[[#This Row],[51+]]-P_A_R[[#This Row],[52+]]</f>
        <v>0</v>
      </c>
      <c r="CV99" s="5">
        <f>P_A_R[[#This Row],[52+]]-P_A_R[[#This Row],[53+]]</f>
        <v>0</v>
      </c>
      <c r="CW99" s="5">
        <f>P_A_R[[#This Row],[53+]]-P_A_R[[#This Row],[54+]]</f>
        <v>0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22400791</v>
      </c>
      <c r="B100" t="s">
        <v>165</v>
      </c>
      <c r="C100" t="s">
        <v>132</v>
      </c>
      <c r="D100" s="11">
        <v>0.8125</v>
      </c>
      <c r="E100" s="9" t="str">
        <f>HYPERLINK("https://www.nba.com/stats/player/1630533/boxscores-traditional", "Ziaire Williams")</f>
        <v>Ziaire Williams</v>
      </c>
      <c r="F100">
        <v>14.4</v>
      </c>
      <c r="G100" s="4">
        <v>5.0830000000000002</v>
      </c>
      <c r="H100" s="3">
        <v>0.80784999999999996</v>
      </c>
      <c r="I100" s="3">
        <v>0.74856999999999996</v>
      </c>
      <c r="J100" s="3">
        <v>0.68081999999999998</v>
      </c>
      <c r="K100" s="3">
        <v>0.61026000000000002</v>
      </c>
      <c r="L100" s="3">
        <v>0.53188000000000002</v>
      </c>
      <c r="M100" s="3">
        <v>0.45223999999999998</v>
      </c>
      <c r="N100" s="3">
        <v>0.37828000000000001</v>
      </c>
      <c r="O100" s="3">
        <v>0.30503000000000002</v>
      </c>
      <c r="P100" s="3">
        <v>0.23885000000000001</v>
      </c>
      <c r="Q100" s="3">
        <v>0.18406</v>
      </c>
      <c r="R100" s="3">
        <v>0.13567000000000001</v>
      </c>
      <c r="S100" s="3">
        <v>9.6799999999999997E-2</v>
      </c>
      <c r="T100" s="3">
        <v>6.6809999999999994E-2</v>
      </c>
      <c r="U100" s="3">
        <v>4.5510000000000002E-2</v>
      </c>
      <c r="V100" s="3">
        <v>2.938E-2</v>
      </c>
      <c r="W100" s="3">
        <v>1.831E-2</v>
      </c>
      <c r="X100" s="3">
        <v>1.1299999999999999E-2</v>
      </c>
      <c r="Y100" s="3">
        <v>6.5700000000000003E-3</v>
      </c>
      <c r="Z100" s="3">
        <v>3.6800000000000001E-3</v>
      </c>
      <c r="AA100" s="3">
        <v>2.0500000000000002E-3</v>
      </c>
      <c r="AB100" s="3">
        <v>1.07E-3</v>
      </c>
      <c r="AC100" s="3">
        <v>5.4000000000000001E-4</v>
      </c>
      <c r="AD100" s="3">
        <v>2.7E-4</v>
      </c>
      <c r="AE100" s="3">
        <v>1.2999999999999999E-4</v>
      </c>
      <c r="AF100" s="3">
        <v>6.0000000000000002E-5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5.9279999999999999E-2</v>
      </c>
      <c r="BG100" s="5">
        <f>P_A_R[[#This Row],[11+]]-P_A_R[[#This Row],[12+]]</f>
        <v>6.7749999999999977E-2</v>
      </c>
      <c r="BH100" s="5">
        <f>P_A_R[[#This Row],[12+]]-P_A_R[[#This Row],[13+]]</f>
        <v>7.0559999999999956E-2</v>
      </c>
      <c r="BI100" s="5">
        <f>P_A_R[[#This Row],[13+]]-P_A_R[[#This Row],[14+]]</f>
        <v>7.8380000000000005E-2</v>
      </c>
      <c r="BJ100" s="5">
        <f>P_A_R[[#This Row],[14+]]-P_A_R[[#This Row],[15+]]</f>
        <v>7.9640000000000044E-2</v>
      </c>
      <c r="BK100" s="5">
        <f>P_A_R[[#This Row],[15+]]-P_A_R[[#This Row],[16+]]</f>
        <v>7.395999999999997E-2</v>
      </c>
      <c r="BL100" s="5">
        <f>P_A_R[[#This Row],[16+]]-P_A_R[[#This Row],[17+]]</f>
        <v>7.3249999999999982E-2</v>
      </c>
      <c r="BM100" s="5">
        <f>P_A_R[[#This Row],[17+]]-P_A_R[[#This Row],[18+]]</f>
        <v>6.6180000000000017E-2</v>
      </c>
      <c r="BN100" s="5">
        <f>P_A_R[[#This Row],[18+]]-P_A_R[[#This Row],[19+]]</f>
        <v>5.4790000000000005E-2</v>
      </c>
      <c r="BO100" s="5">
        <f>P_A_R[[#This Row],[19+]]-P_A_R[[#This Row],[20+]]</f>
        <v>4.8389999999999989E-2</v>
      </c>
      <c r="BP100" s="5">
        <f>P_A_R[[#This Row],[20+]]-P_A_R[[#This Row],[21+]]</f>
        <v>3.8870000000000016E-2</v>
      </c>
      <c r="BQ100" s="5">
        <f>P_A_R[[#This Row],[21+]]-P_A_R[[#This Row],[22+]]</f>
        <v>2.9990000000000003E-2</v>
      </c>
      <c r="BR100" s="5">
        <f>P_A_R[[#This Row],[22+]]-P_A_R[[#This Row],[23+]]</f>
        <v>2.1299999999999993E-2</v>
      </c>
      <c r="BS100" s="5">
        <f>P_A_R[[#This Row],[23+]]-P_A_R[[#This Row],[24+]]</f>
        <v>1.6130000000000002E-2</v>
      </c>
      <c r="BT100" s="5">
        <f>P_A_R[[#This Row],[24+]]-P_A_R[[#This Row],[25+]]</f>
        <v>1.107E-2</v>
      </c>
      <c r="BU100" s="5">
        <f>P_A_R[[#This Row],[25+]]-P_A_R[[#This Row],[26+]]</f>
        <v>7.0100000000000006E-3</v>
      </c>
      <c r="BV100" s="5">
        <f>P_A_R[[#This Row],[26+]]-P_A_R[[#This Row],[27+]]</f>
        <v>4.729999999999999E-3</v>
      </c>
      <c r="BW100" s="5">
        <f>P_A_R[[#This Row],[27+]]-P_A_R[[#This Row],[28+]]</f>
        <v>2.8900000000000002E-3</v>
      </c>
      <c r="BX100" s="5">
        <f>P_A_R[[#This Row],[28+]]-P_A_R[[#This Row],[29+]]</f>
        <v>1.6299999999999999E-3</v>
      </c>
      <c r="BY100" s="5">
        <f>P_A_R[[#This Row],[29+]]-P_A_R[[#This Row],[30+]]</f>
        <v>9.8000000000000019E-4</v>
      </c>
      <c r="BZ100" s="5">
        <f>P_A_R[[#This Row],[30+]]-P_A_R[[#This Row],[31+]]</f>
        <v>5.2999999999999998E-4</v>
      </c>
      <c r="CA100" s="5">
        <f>P_A_R[[#This Row],[31+]]-P_A_R[[#This Row],[32+]]</f>
        <v>2.7E-4</v>
      </c>
      <c r="CB100" s="5">
        <f>P_A_R[[#This Row],[32+]]-P_A_R[[#This Row],[33+]]</f>
        <v>1.4000000000000001E-4</v>
      </c>
      <c r="CC100" s="5">
        <f>P_A_R[[#This Row],[33+]]-P_A_R[[#This Row],[34+]]</f>
        <v>6.9999999999999994E-5</v>
      </c>
      <c r="CD100" s="5">
        <f>P_A_R[[#This Row],[34+]]-P_A_R[[#This Row],[35+]]</f>
        <v>6.0000000000000002E-5</v>
      </c>
      <c r="CE100" s="5">
        <f>P_A_R[[#This Row],[35+]]-P_A_R[[#This Row],[36+]]</f>
        <v>0</v>
      </c>
      <c r="CF100" s="5">
        <f>P_A_R[[#This Row],[36+]]-P_A_R[[#This Row],[37+]]</f>
        <v>0</v>
      </c>
      <c r="CG100" s="5">
        <f>P_A_R[[#This Row],[37+]]-P_A_R[[#This Row],[38+]]</f>
        <v>0</v>
      </c>
      <c r="CH100" s="5">
        <f>P_A_R[[#This Row],[38+]]-P_A_R[[#This Row],[39+]]</f>
        <v>0</v>
      </c>
      <c r="CI100" s="5">
        <f>P_A_R[[#This Row],[39+]]-P_A_R[[#This Row],[40+]]</f>
        <v>0</v>
      </c>
      <c r="CJ100" s="5">
        <f>P_A_R[[#This Row],[40+]]-P_A_R[[#This Row],[41+]]</f>
        <v>0</v>
      </c>
      <c r="CK100" s="5">
        <f>P_A_R[[#This Row],[41+]]-P_A_R[[#This Row],[42+]]</f>
        <v>0</v>
      </c>
      <c r="CL100" s="5">
        <f>P_A_R[[#This Row],[42+]]-P_A_R[[#This Row],[43+]]</f>
        <v>0</v>
      </c>
      <c r="CM100" s="5">
        <f>P_A_R[[#This Row],[43+]]-P_A_R[[#This Row],[44+]]</f>
        <v>0</v>
      </c>
      <c r="CN100" s="5">
        <f>P_A_R[[#This Row],[44+]]-P_A_R[[#This Row],[45+]]</f>
        <v>0</v>
      </c>
      <c r="CO100" s="5">
        <f>P_A_R[[#This Row],[45+]]-P_A_R[[#This Row],[46+]]</f>
        <v>0</v>
      </c>
      <c r="CP100" s="5">
        <f>P_A_R[[#This Row],[46+]]-P_A_R[[#This Row],[47+]]</f>
        <v>0</v>
      </c>
      <c r="CQ100" s="5">
        <f>P_A_R[[#This Row],[47+]]-P_A_R[[#This Row],[48+]]</f>
        <v>0</v>
      </c>
      <c r="CR100" s="5">
        <f>P_A_R[[#This Row],[48+]]-P_A_R[[#This Row],[49+]]</f>
        <v>0</v>
      </c>
      <c r="CS100" s="5">
        <f>P_A_R[[#This Row],[49+]]-P_A_R[[#This Row],[50+]]</f>
        <v>0</v>
      </c>
      <c r="CT100" s="5">
        <f>P_A_R[[#This Row],[50+]]-P_A_R[[#This Row],[51+]]</f>
        <v>0</v>
      </c>
      <c r="CU100" s="5">
        <f>P_A_R[[#This Row],[51+]]-P_A_R[[#This Row],[52+]]</f>
        <v>0</v>
      </c>
      <c r="CV100" s="5">
        <f>P_A_R[[#This Row],[52+]]-P_A_R[[#This Row],[53+]]</f>
        <v>0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22400791</v>
      </c>
      <c r="B101" t="s">
        <v>165</v>
      </c>
      <c r="C101" t="s">
        <v>132</v>
      </c>
      <c r="D101" s="11">
        <v>0.8125</v>
      </c>
      <c r="E101" s="9" t="str">
        <f>HYPERLINK("https://www.nba.com/stats/player/1641730/boxscores-traditional", "Noah Clowney")</f>
        <v>Noah Clowney</v>
      </c>
      <c r="F101">
        <v>13.2</v>
      </c>
      <c r="G101" s="4">
        <v>3.7090000000000001</v>
      </c>
      <c r="H101" s="3">
        <v>0.80510999999999999</v>
      </c>
      <c r="I101" s="3">
        <v>0.72240000000000004</v>
      </c>
      <c r="J101" s="3">
        <v>0.62551999999999996</v>
      </c>
      <c r="K101" s="3">
        <v>0.51993999999999996</v>
      </c>
      <c r="L101" s="3">
        <v>0.41293999999999997</v>
      </c>
      <c r="M101" s="3">
        <v>0.31207000000000001</v>
      </c>
      <c r="N101" s="3">
        <v>0.22663</v>
      </c>
      <c r="O101" s="3">
        <v>0.15386</v>
      </c>
      <c r="P101" s="3">
        <v>9.8530000000000006E-2</v>
      </c>
      <c r="Q101" s="3">
        <v>5.9380000000000002E-2</v>
      </c>
      <c r="R101" s="3">
        <v>3.3619999999999997E-2</v>
      </c>
      <c r="S101" s="3">
        <v>1.7860000000000001E-2</v>
      </c>
      <c r="T101" s="3">
        <v>8.8900000000000003E-3</v>
      </c>
      <c r="U101" s="3">
        <v>4.15E-3</v>
      </c>
      <c r="V101" s="3">
        <v>1.81E-3</v>
      </c>
      <c r="W101" s="3">
        <v>7.3999999999999999E-4</v>
      </c>
      <c r="X101" s="3">
        <v>2.7999999999999998E-4</v>
      </c>
      <c r="Y101" s="3">
        <v>1E-4</v>
      </c>
      <c r="Z101" s="3">
        <v>3.0000000000000001E-5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5">
        <f>P_A_R[[#This Row],[10+]]-P_A_R[[#This Row],[11+]]</f>
        <v>8.270999999999995E-2</v>
      </c>
      <c r="BG101" s="5">
        <f>P_A_R[[#This Row],[11+]]-P_A_R[[#This Row],[12+]]</f>
        <v>9.6880000000000077E-2</v>
      </c>
      <c r="BH101" s="5">
        <f>P_A_R[[#This Row],[12+]]-P_A_R[[#This Row],[13+]]</f>
        <v>0.10558000000000001</v>
      </c>
      <c r="BI101" s="5">
        <f>P_A_R[[#This Row],[13+]]-P_A_R[[#This Row],[14+]]</f>
        <v>0.10699999999999998</v>
      </c>
      <c r="BJ101" s="5">
        <f>P_A_R[[#This Row],[14+]]-P_A_R[[#This Row],[15+]]</f>
        <v>0.10086999999999996</v>
      </c>
      <c r="BK101" s="5">
        <f>P_A_R[[#This Row],[15+]]-P_A_R[[#This Row],[16+]]</f>
        <v>8.5440000000000016E-2</v>
      </c>
      <c r="BL101" s="5">
        <f>P_A_R[[#This Row],[16+]]-P_A_R[[#This Row],[17+]]</f>
        <v>7.2770000000000001E-2</v>
      </c>
      <c r="BM101" s="5">
        <f>P_A_R[[#This Row],[17+]]-P_A_R[[#This Row],[18+]]</f>
        <v>5.532999999999999E-2</v>
      </c>
      <c r="BN101" s="5">
        <f>P_A_R[[#This Row],[18+]]-P_A_R[[#This Row],[19+]]</f>
        <v>3.9150000000000004E-2</v>
      </c>
      <c r="BO101" s="5">
        <f>P_A_R[[#This Row],[19+]]-P_A_R[[#This Row],[20+]]</f>
        <v>2.5760000000000005E-2</v>
      </c>
      <c r="BP101" s="5">
        <f>P_A_R[[#This Row],[20+]]-P_A_R[[#This Row],[21+]]</f>
        <v>1.5759999999999996E-2</v>
      </c>
      <c r="BQ101" s="5">
        <f>P_A_R[[#This Row],[21+]]-P_A_R[[#This Row],[22+]]</f>
        <v>8.9700000000000005E-3</v>
      </c>
      <c r="BR101" s="5">
        <f>P_A_R[[#This Row],[22+]]-P_A_R[[#This Row],[23+]]</f>
        <v>4.7400000000000003E-3</v>
      </c>
      <c r="BS101" s="5">
        <f>P_A_R[[#This Row],[23+]]-P_A_R[[#This Row],[24+]]</f>
        <v>2.3400000000000001E-3</v>
      </c>
      <c r="BT101" s="5">
        <f>P_A_R[[#This Row],[24+]]-P_A_R[[#This Row],[25+]]</f>
        <v>1.07E-3</v>
      </c>
      <c r="BU101" s="5">
        <f>P_A_R[[#This Row],[25+]]-P_A_R[[#This Row],[26+]]</f>
        <v>4.6000000000000001E-4</v>
      </c>
      <c r="BV101" s="5">
        <f>P_A_R[[#This Row],[26+]]-P_A_R[[#This Row],[27+]]</f>
        <v>1.7999999999999998E-4</v>
      </c>
      <c r="BW101" s="5">
        <f>P_A_R[[#This Row],[27+]]-P_A_R[[#This Row],[28+]]</f>
        <v>7.0000000000000007E-5</v>
      </c>
      <c r="BX101" s="5">
        <f>P_A_R[[#This Row],[28+]]-P_A_R[[#This Row],[29+]]</f>
        <v>3.0000000000000001E-5</v>
      </c>
      <c r="BY101" s="5">
        <f>P_A_R[[#This Row],[29+]]-P_A_R[[#This Row],[30+]]</f>
        <v>0</v>
      </c>
      <c r="BZ101" s="5">
        <f>P_A_R[[#This Row],[30+]]-P_A_R[[#This Row],[31+]]</f>
        <v>0</v>
      </c>
      <c r="CA101" s="5">
        <f>P_A_R[[#This Row],[31+]]-P_A_R[[#This Row],[32+]]</f>
        <v>0</v>
      </c>
      <c r="CB101" s="5">
        <f>P_A_R[[#This Row],[32+]]-P_A_R[[#This Row],[33+]]</f>
        <v>0</v>
      </c>
      <c r="CC101" s="5">
        <f>P_A_R[[#This Row],[33+]]-P_A_R[[#This Row],[34+]]</f>
        <v>0</v>
      </c>
      <c r="CD101" s="5">
        <f>P_A_R[[#This Row],[34+]]-P_A_R[[#This Row],[35+]]</f>
        <v>0</v>
      </c>
      <c r="CE101" s="5">
        <f>P_A_R[[#This Row],[35+]]-P_A_R[[#This Row],[36+]]</f>
        <v>0</v>
      </c>
      <c r="CF101" s="5">
        <f>P_A_R[[#This Row],[36+]]-P_A_R[[#This Row],[37+]]</f>
        <v>0</v>
      </c>
      <c r="CG101" s="5">
        <f>P_A_R[[#This Row],[37+]]-P_A_R[[#This Row],[38+]]</f>
        <v>0</v>
      </c>
      <c r="CH101" s="5">
        <f>P_A_R[[#This Row],[38+]]-P_A_R[[#This Row],[39+]]</f>
        <v>0</v>
      </c>
      <c r="CI101" s="5">
        <f>P_A_R[[#This Row],[39+]]-P_A_R[[#This Row],[40+]]</f>
        <v>0</v>
      </c>
      <c r="CJ101" s="5">
        <f>P_A_R[[#This Row],[40+]]-P_A_R[[#This Row],[41+]]</f>
        <v>0</v>
      </c>
      <c r="CK101" s="5">
        <f>P_A_R[[#This Row],[41+]]-P_A_R[[#This Row],[42+]]</f>
        <v>0</v>
      </c>
      <c r="CL101" s="5">
        <f>P_A_R[[#This Row],[42+]]-P_A_R[[#This Row],[43+]]</f>
        <v>0</v>
      </c>
      <c r="CM101" s="5">
        <f>P_A_R[[#This Row],[43+]]-P_A_R[[#This Row],[44+]]</f>
        <v>0</v>
      </c>
      <c r="CN101" s="5">
        <f>P_A_R[[#This Row],[44+]]-P_A_R[[#This Row],[45+]]</f>
        <v>0</v>
      </c>
      <c r="CO101" s="5">
        <f>P_A_R[[#This Row],[45+]]-P_A_R[[#This Row],[46+]]</f>
        <v>0</v>
      </c>
      <c r="CP101" s="5">
        <f>P_A_R[[#This Row],[46+]]-P_A_R[[#This Row],[47+]]</f>
        <v>0</v>
      </c>
      <c r="CQ101" s="5">
        <f>P_A_R[[#This Row],[47+]]-P_A_R[[#This Row],[48+]]</f>
        <v>0</v>
      </c>
      <c r="CR101" s="5">
        <f>P_A_R[[#This Row],[48+]]-P_A_R[[#This Row],[49+]]</f>
        <v>0</v>
      </c>
      <c r="CS101" s="5">
        <f>P_A_R[[#This Row],[49+]]-P_A_R[[#This Row],[50+]]</f>
        <v>0</v>
      </c>
      <c r="CT101" s="5">
        <f>P_A_R[[#This Row],[50+]]-P_A_R[[#This Row],[51+]]</f>
        <v>0</v>
      </c>
      <c r="CU101" s="5">
        <f>P_A_R[[#This Row],[51+]]-P_A_R[[#This Row],[52+]]</f>
        <v>0</v>
      </c>
      <c r="CV101" s="5">
        <f>P_A_R[[#This Row],[52+]]-P_A_R[[#This Row],[53+]]</f>
        <v>0</v>
      </c>
      <c r="CW101" s="5">
        <f>P_A_R[[#This Row],[53+]]-P_A_R[[#This Row],[54+]]</f>
        <v>0</v>
      </c>
      <c r="CX101" s="5">
        <f>P_A_R[[#This Row],[54+]]-P_A_R[[#This Row],[55+]]</f>
        <v>0</v>
      </c>
      <c r="CY101" s="5">
        <f>P_A_R[[#This Row],[55+]]-P_A_R[[#This Row],[56+]]</f>
        <v>0</v>
      </c>
      <c r="CZ101" s="5">
        <f>P_A_R[[#This Row],[56+]]-P_A_R[[#This Row],[57+]]</f>
        <v>0</v>
      </c>
      <c r="DA101" s="5">
        <f>P_A_R[[#This Row],[57+]]-P_A_R[[#This Row],[58+]]</f>
        <v>0</v>
      </c>
      <c r="DB101" s="5">
        <f>P_A_R[[#This Row],[58+]]-P_A_R[[#This Row],[59+]]</f>
        <v>0</v>
      </c>
    </row>
    <row r="102" spans="1:106" x14ac:dyDescent="0.25">
      <c r="A102" s="10">
        <v>22400791</v>
      </c>
      <c r="B102" t="s">
        <v>165</v>
      </c>
      <c r="C102" t="s">
        <v>132</v>
      </c>
      <c r="D102" s="11">
        <v>0.8125</v>
      </c>
      <c r="E102" s="9" t="str">
        <f>HYPERLINK("https://www.nba.com/stats/player/1641787/boxscores-traditional", "Tosan Evbuomwan")</f>
        <v>Tosan Evbuomwan</v>
      </c>
      <c r="F102">
        <v>14.6</v>
      </c>
      <c r="G102" s="4">
        <v>6.1840000000000002</v>
      </c>
      <c r="H102" s="3">
        <v>0.77034999999999998</v>
      </c>
      <c r="I102" s="3">
        <v>0.71904000000000001</v>
      </c>
      <c r="J102" s="3">
        <v>0.66276000000000002</v>
      </c>
      <c r="K102" s="3">
        <v>0.60257000000000005</v>
      </c>
      <c r="L102" s="3">
        <v>0.53983000000000003</v>
      </c>
      <c r="M102" s="3">
        <v>0.47608</v>
      </c>
      <c r="N102" s="3">
        <v>0.40905000000000002</v>
      </c>
      <c r="O102" s="3">
        <v>0.34827000000000002</v>
      </c>
      <c r="P102" s="3">
        <v>0.29115999999999997</v>
      </c>
      <c r="Q102" s="3">
        <v>0.23885000000000001</v>
      </c>
      <c r="R102" s="3">
        <v>0.19214999999999999</v>
      </c>
      <c r="S102" s="3">
        <v>0.15151000000000001</v>
      </c>
      <c r="T102" s="3">
        <v>0.11507000000000001</v>
      </c>
      <c r="U102" s="3">
        <v>8.6910000000000001E-2</v>
      </c>
      <c r="V102" s="3">
        <v>6.4259999999999998E-2</v>
      </c>
      <c r="W102" s="3">
        <v>4.648E-2</v>
      </c>
      <c r="X102" s="3">
        <v>3.288E-2</v>
      </c>
      <c r="Y102" s="3">
        <v>2.222E-2</v>
      </c>
      <c r="Z102" s="3">
        <v>1.4999999999999999E-2</v>
      </c>
      <c r="AA102" s="3">
        <v>9.9000000000000008E-3</v>
      </c>
      <c r="AB102" s="3">
        <v>6.3899999999999998E-3</v>
      </c>
      <c r="AC102" s="3">
        <v>4.0200000000000001E-3</v>
      </c>
      <c r="AD102" s="3">
        <v>2.48E-3</v>
      </c>
      <c r="AE102" s="3">
        <v>1.4400000000000001E-3</v>
      </c>
      <c r="AF102" s="3">
        <v>8.4000000000000003E-4</v>
      </c>
      <c r="AG102" s="3">
        <v>4.8000000000000001E-4</v>
      </c>
      <c r="AH102" s="3">
        <v>2.7E-4</v>
      </c>
      <c r="AI102" s="3">
        <v>1.4999999999999999E-4</v>
      </c>
      <c r="AJ102" s="3">
        <v>8.0000000000000007E-5</v>
      </c>
      <c r="AK102" s="3">
        <v>4.0000000000000003E-5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5">
        <f>P_A_R[[#This Row],[10+]]-P_A_R[[#This Row],[11+]]</f>
        <v>5.1309999999999967E-2</v>
      </c>
      <c r="BG102" s="5">
        <f>P_A_R[[#This Row],[11+]]-P_A_R[[#This Row],[12+]]</f>
        <v>5.6279999999999997E-2</v>
      </c>
      <c r="BH102" s="5">
        <f>P_A_R[[#This Row],[12+]]-P_A_R[[#This Row],[13+]]</f>
        <v>6.0189999999999966E-2</v>
      </c>
      <c r="BI102" s="5">
        <f>P_A_R[[#This Row],[13+]]-P_A_R[[#This Row],[14+]]</f>
        <v>6.2740000000000018E-2</v>
      </c>
      <c r="BJ102" s="5">
        <f>P_A_R[[#This Row],[14+]]-P_A_R[[#This Row],[15+]]</f>
        <v>6.3750000000000029E-2</v>
      </c>
      <c r="BK102" s="5">
        <f>P_A_R[[#This Row],[15+]]-P_A_R[[#This Row],[16+]]</f>
        <v>6.7029999999999978E-2</v>
      </c>
      <c r="BL102" s="5">
        <f>P_A_R[[#This Row],[16+]]-P_A_R[[#This Row],[17+]]</f>
        <v>6.0780000000000001E-2</v>
      </c>
      <c r="BM102" s="5">
        <f>P_A_R[[#This Row],[17+]]-P_A_R[[#This Row],[18+]]</f>
        <v>5.711000000000005E-2</v>
      </c>
      <c r="BN102" s="5">
        <f>P_A_R[[#This Row],[18+]]-P_A_R[[#This Row],[19+]]</f>
        <v>5.2309999999999968E-2</v>
      </c>
      <c r="BO102" s="5">
        <f>P_A_R[[#This Row],[19+]]-P_A_R[[#This Row],[20+]]</f>
        <v>4.6700000000000019E-2</v>
      </c>
      <c r="BP102" s="5">
        <f>P_A_R[[#This Row],[20+]]-P_A_R[[#This Row],[21+]]</f>
        <v>4.0639999999999982E-2</v>
      </c>
      <c r="BQ102" s="5">
        <f>P_A_R[[#This Row],[21+]]-P_A_R[[#This Row],[22+]]</f>
        <v>3.644E-2</v>
      </c>
      <c r="BR102" s="5">
        <f>P_A_R[[#This Row],[22+]]-P_A_R[[#This Row],[23+]]</f>
        <v>2.8160000000000004E-2</v>
      </c>
      <c r="BS102" s="5">
        <f>P_A_R[[#This Row],[23+]]-P_A_R[[#This Row],[24+]]</f>
        <v>2.2650000000000003E-2</v>
      </c>
      <c r="BT102" s="5">
        <f>P_A_R[[#This Row],[24+]]-P_A_R[[#This Row],[25+]]</f>
        <v>1.7779999999999997E-2</v>
      </c>
      <c r="BU102" s="5">
        <f>P_A_R[[#This Row],[25+]]-P_A_R[[#This Row],[26+]]</f>
        <v>1.3600000000000001E-2</v>
      </c>
      <c r="BV102" s="5">
        <f>P_A_R[[#This Row],[26+]]-P_A_R[[#This Row],[27+]]</f>
        <v>1.0659999999999999E-2</v>
      </c>
      <c r="BW102" s="5">
        <f>P_A_R[[#This Row],[27+]]-P_A_R[[#This Row],[28+]]</f>
        <v>7.2200000000000007E-3</v>
      </c>
      <c r="BX102" s="5">
        <f>P_A_R[[#This Row],[28+]]-P_A_R[[#This Row],[29+]]</f>
        <v>5.0999999999999986E-3</v>
      </c>
      <c r="BY102" s="5">
        <f>P_A_R[[#This Row],[29+]]-P_A_R[[#This Row],[30+]]</f>
        <v>3.510000000000001E-3</v>
      </c>
      <c r="BZ102" s="5">
        <f>P_A_R[[#This Row],[30+]]-P_A_R[[#This Row],[31+]]</f>
        <v>2.3699999999999997E-3</v>
      </c>
      <c r="CA102" s="5">
        <f>P_A_R[[#This Row],[31+]]-P_A_R[[#This Row],[32+]]</f>
        <v>1.5400000000000001E-3</v>
      </c>
      <c r="CB102" s="5">
        <f>P_A_R[[#This Row],[32+]]-P_A_R[[#This Row],[33+]]</f>
        <v>1.0399999999999999E-3</v>
      </c>
      <c r="CC102" s="5">
        <f>P_A_R[[#This Row],[33+]]-P_A_R[[#This Row],[34+]]</f>
        <v>6.0000000000000006E-4</v>
      </c>
      <c r="CD102" s="5">
        <f>P_A_R[[#This Row],[34+]]-P_A_R[[#This Row],[35+]]</f>
        <v>3.6000000000000002E-4</v>
      </c>
      <c r="CE102" s="5">
        <f>P_A_R[[#This Row],[35+]]-P_A_R[[#This Row],[36+]]</f>
        <v>2.1000000000000001E-4</v>
      </c>
      <c r="CF102" s="5">
        <f>P_A_R[[#This Row],[36+]]-P_A_R[[#This Row],[37+]]</f>
        <v>1.2000000000000002E-4</v>
      </c>
      <c r="CG102" s="5">
        <f>P_A_R[[#This Row],[37+]]-P_A_R[[#This Row],[38+]]</f>
        <v>6.999999999999998E-5</v>
      </c>
      <c r="CH102" s="5">
        <f>P_A_R[[#This Row],[38+]]-P_A_R[[#This Row],[39+]]</f>
        <v>4.0000000000000003E-5</v>
      </c>
      <c r="CI102" s="5">
        <f>P_A_R[[#This Row],[39+]]-P_A_R[[#This Row],[40+]]</f>
        <v>4.0000000000000003E-5</v>
      </c>
      <c r="CJ102" s="5">
        <f>P_A_R[[#This Row],[40+]]-P_A_R[[#This Row],[41+]]</f>
        <v>0</v>
      </c>
      <c r="CK102" s="5">
        <f>P_A_R[[#This Row],[41+]]-P_A_R[[#This Row],[42+]]</f>
        <v>0</v>
      </c>
      <c r="CL102" s="5">
        <f>P_A_R[[#This Row],[42+]]-P_A_R[[#This Row],[43+]]</f>
        <v>0</v>
      </c>
      <c r="CM102" s="5">
        <f>P_A_R[[#This Row],[43+]]-P_A_R[[#This Row],[44+]]</f>
        <v>0</v>
      </c>
      <c r="CN102" s="5">
        <f>P_A_R[[#This Row],[44+]]-P_A_R[[#This Row],[45+]]</f>
        <v>0</v>
      </c>
      <c r="CO102" s="5">
        <f>P_A_R[[#This Row],[45+]]-P_A_R[[#This Row],[46+]]</f>
        <v>0</v>
      </c>
      <c r="CP102" s="5">
        <f>P_A_R[[#This Row],[46+]]-P_A_R[[#This Row],[47+]]</f>
        <v>0</v>
      </c>
      <c r="CQ102" s="5">
        <f>P_A_R[[#This Row],[47+]]-P_A_R[[#This Row],[48+]]</f>
        <v>0</v>
      </c>
      <c r="CR102" s="5">
        <f>P_A_R[[#This Row],[48+]]-P_A_R[[#This Row],[49+]]</f>
        <v>0</v>
      </c>
      <c r="CS102" s="5">
        <f>P_A_R[[#This Row],[49+]]-P_A_R[[#This Row],[50+]]</f>
        <v>0</v>
      </c>
      <c r="CT102" s="5">
        <f>P_A_R[[#This Row],[50+]]-P_A_R[[#This Row],[51+]]</f>
        <v>0</v>
      </c>
      <c r="CU102" s="5">
        <f>P_A_R[[#This Row],[51+]]-P_A_R[[#This Row],[52+]]</f>
        <v>0</v>
      </c>
      <c r="CV102" s="5">
        <f>P_A_R[[#This Row],[52+]]-P_A_R[[#This Row],[53+]]</f>
        <v>0</v>
      </c>
      <c r="CW102" s="5">
        <f>P_A_R[[#This Row],[53+]]-P_A_R[[#This Row],[54+]]</f>
        <v>0</v>
      </c>
      <c r="CX102" s="5">
        <f>P_A_R[[#This Row],[54+]]-P_A_R[[#This Row],[55+]]</f>
        <v>0</v>
      </c>
      <c r="CY102" s="5">
        <f>P_A_R[[#This Row],[55+]]-P_A_R[[#This Row],[56+]]</f>
        <v>0</v>
      </c>
      <c r="CZ102" s="5">
        <f>P_A_R[[#This Row],[56+]]-P_A_R[[#This Row],[57+]]</f>
        <v>0</v>
      </c>
      <c r="DA102" s="5">
        <f>P_A_R[[#This Row],[57+]]-P_A_R[[#This Row],[58+]]</f>
        <v>0</v>
      </c>
      <c r="DB102" s="5">
        <f>P_A_R[[#This Row],[58+]]-P_A_R[[#This Row],[59+]]</f>
        <v>0</v>
      </c>
    </row>
    <row r="103" spans="1:106" x14ac:dyDescent="0.25">
      <c r="A103" s="10">
        <v>22400791</v>
      </c>
      <c r="B103" t="s">
        <v>165</v>
      </c>
      <c r="C103" t="s">
        <v>132</v>
      </c>
      <c r="D103" s="11">
        <v>0.8125</v>
      </c>
      <c r="E103" s="9" t="str">
        <f>HYPERLINK("https://www.nba.com/stats/player/1641727/boxscores-traditional", "Dariq Whitehead")</f>
        <v>Dariq Whitehead</v>
      </c>
      <c r="F103">
        <v>12.67</v>
      </c>
      <c r="G103" s="4">
        <v>7.4089999999999998</v>
      </c>
      <c r="H103" s="3">
        <v>0.64058000000000004</v>
      </c>
      <c r="I103" s="3">
        <v>0.59094999999999998</v>
      </c>
      <c r="J103" s="3">
        <v>0.53586</v>
      </c>
      <c r="K103" s="3">
        <v>0.48404999999999998</v>
      </c>
      <c r="L103" s="3">
        <v>0.42858000000000002</v>
      </c>
      <c r="M103" s="3">
        <v>0.37828000000000001</v>
      </c>
      <c r="N103" s="3">
        <v>0.32635999999999998</v>
      </c>
      <c r="O103" s="3">
        <v>0.28095999999999999</v>
      </c>
      <c r="P103" s="3">
        <v>0.23576</v>
      </c>
      <c r="Q103" s="3">
        <v>0.19766</v>
      </c>
      <c r="R103" s="3">
        <v>0.16109000000000001</v>
      </c>
      <c r="S103" s="3">
        <v>0.13136</v>
      </c>
      <c r="T103" s="3">
        <v>0.10383000000000001</v>
      </c>
      <c r="U103" s="3">
        <v>8.226E-2</v>
      </c>
      <c r="V103" s="3">
        <v>6.3009999999999997E-2</v>
      </c>
      <c r="W103" s="3">
        <v>4.8460000000000003E-2</v>
      </c>
      <c r="X103" s="3">
        <v>3.5929999999999997E-2</v>
      </c>
      <c r="Y103" s="3">
        <v>2.6800000000000001E-2</v>
      </c>
      <c r="Z103" s="3">
        <v>1.9230000000000001E-2</v>
      </c>
      <c r="AA103" s="3">
        <v>1.3899999999999999E-2</v>
      </c>
      <c r="AB103" s="3">
        <v>9.6399999999999993E-3</v>
      </c>
      <c r="AC103" s="3">
        <v>6.7600000000000004E-3</v>
      </c>
      <c r="AD103" s="3">
        <v>4.5300000000000002E-3</v>
      </c>
      <c r="AE103" s="3">
        <v>3.0699999999999998E-3</v>
      </c>
      <c r="AF103" s="3">
        <v>1.99E-3</v>
      </c>
      <c r="AG103" s="3">
        <v>1.31E-3</v>
      </c>
      <c r="AH103" s="3">
        <v>8.1999999999999998E-4</v>
      </c>
      <c r="AI103" s="3">
        <v>5.1999999999999995E-4</v>
      </c>
      <c r="AJ103" s="3">
        <v>3.1E-4</v>
      </c>
      <c r="AK103" s="3">
        <v>1.9000000000000001E-4</v>
      </c>
      <c r="AL103" s="3">
        <v>1.1E-4</v>
      </c>
      <c r="AM103" s="3">
        <v>6.9999999999999994E-5</v>
      </c>
      <c r="AN103" s="3">
        <v>4.0000000000000003E-5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4.9630000000000063E-2</v>
      </c>
      <c r="BG103" s="5">
        <f>P_A_R[[#This Row],[11+]]-P_A_R[[#This Row],[12+]]</f>
        <v>5.5089999999999972E-2</v>
      </c>
      <c r="BH103" s="5">
        <f>P_A_R[[#This Row],[12+]]-P_A_R[[#This Row],[13+]]</f>
        <v>5.1810000000000023E-2</v>
      </c>
      <c r="BI103" s="5">
        <f>P_A_R[[#This Row],[13+]]-P_A_R[[#This Row],[14+]]</f>
        <v>5.5469999999999964E-2</v>
      </c>
      <c r="BJ103" s="5">
        <f>P_A_R[[#This Row],[14+]]-P_A_R[[#This Row],[15+]]</f>
        <v>5.0300000000000011E-2</v>
      </c>
      <c r="BK103" s="5">
        <f>P_A_R[[#This Row],[15+]]-P_A_R[[#This Row],[16+]]</f>
        <v>5.1920000000000022E-2</v>
      </c>
      <c r="BL103" s="5">
        <f>P_A_R[[#This Row],[16+]]-P_A_R[[#This Row],[17+]]</f>
        <v>4.5399999999999996E-2</v>
      </c>
      <c r="BM103" s="5">
        <f>P_A_R[[#This Row],[17+]]-P_A_R[[#This Row],[18+]]</f>
        <v>4.519999999999999E-2</v>
      </c>
      <c r="BN103" s="5">
        <f>P_A_R[[#This Row],[18+]]-P_A_R[[#This Row],[19+]]</f>
        <v>3.8099999999999995E-2</v>
      </c>
      <c r="BO103" s="5">
        <f>P_A_R[[#This Row],[19+]]-P_A_R[[#This Row],[20+]]</f>
        <v>3.6569999999999991E-2</v>
      </c>
      <c r="BP103" s="5">
        <f>P_A_R[[#This Row],[20+]]-P_A_R[[#This Row],[21+]]</f>
        <v>2.9730000000000006E-2</v>
      </c>
      <c r="BQ103" s="5">
        <f>P_A_R[[#This Row],[21+]]-P_A_R[[#This Row],[22+]]</f>
        <v>2.7529999999999999E-2</v>
      </c>
      <c r="BR103" s="5">
        <f>P_A_R[[#This Row],[22+]]-P_A_R[[#This Row],[23+]]</f>
        <v>2.1570000000000006E-2</v>
      </c>
      <c r="BS103" s="5">
        <f>P_A_R[[#This Row],[23+]]-P_A_R[[#This Row],[24+]]</f>
        <v>1.9250000000000003E-2</v>
      </c>
      <c r="BT103" s="5">
        <f>P_A_R[[#This Row],[24+]]-P_A_R[[#This Row],[25+]]</f>
        <v>1.4549999999999993E-2</v>
      </c>
      <c r="BU103" s="5">
        <f>P_A_R[[#This Row],[25+]]-P_A_R[[#This Row],[26+]]</f>
        <v>1.2530000000000006E-2</v>
      </c>
      <c r="BV103" s="5">
        <f>P_A_R[[#This Row],[26+]]-P_A_R[[#This Row],[27+]]</f>
        <v>9.1299999999999958E-3</v>
      </c>
      <c r="BW103" s="5">
        <f>P_A_R[[#This Row],[27+]]-P_A_R[[#This Row],[28+]]</f>
        <v>7.5700000000000003E-3</v>
      </c>
      <c r="BX103" s="5">
        <f>P_A_R[[#This Row],[28+]]-P_A_R[[#This Row],[29+]]</f>
        <v>5.3300000000000014E-3</v>
      </c>
      <c r="BY103" s="5">
        <f>P_A_R[[#This Row],[29+]]-P_A_R[[#This Row],[30+]]</f>
        <v>4.2599999999999999E-3</v>
      </c>
      <c r="BZ103" s="5">
        <f>P_A_R[[#This Row],[30+]]-P_A_R[[#This Row],[31+]]</f>
        <v>2.8799999999999989E-3</v>
      </c>
      <c r="CA103" s="5">
        <f>P_A_R[[#This Row],[31+]]-P_A_R[[#This Row],[32+]]</f>
        <v>2.2300000000000002E-3</v>
      </c>
      <c r="CB103" s="5">
        <f>P_A_R[[#This Row],[32+]]-P_A_R[[#This Row],[33+]]</f>
        <v>1.4600000000000004E-3</v>
      </c>
      <c r="CC103" s="5">
        <f>P_A_R[[#This Row],[33+]]-P_A_R[[#This Row],[34+]]</f>
        <v>1.0799999999999998E-3</v>
      </c>
      <c r="CD103" s="5">
        <f>P_A_R[[#This Row],[34+]]-P_A_R[[#This Row],[35+]]</f>
        <v>6.8000000000000005E-4</v>
      </c>
      <c r="CE103" s="5">
        <f>P_A_R[[#This Row],[35+]]-P_A_R[[#This Row],[36+]]</f>
        <v>4.8999999999999998E-4</v>
      </c>
      <c r="CF103" s="5">
        <f>P_A_R[[#This Row],[36+]]-P_A_R[[#This Row],[37+]]</f>
        <v>3.0000000000000003E-4</v>
      </c>
      <c r="CG103" s="5">
        <f>P_A_R[[#This Row],[37+]]-P_A_R[[#This Row],[38+]]</f>
        <v>2.0999999999999995E-4</v>
      </c>
      <c r="CH103" s="5">
        <f>P_A_R[[#This Row],[38+]]-P_A_R[[#This Row],[39+]]</f>
        <v>1.1999999999999999E-4</v>
      </c>
      <c r="CI103" s="5">
        <f>P_A_R[[#This Row],[39+]]-P_A_R[[#This Row],[40+]]</f>
        <v>8.0000000000000007E-5</v>
      </c>
      <c r="CJ103" s="5">
        <f>P_A_R[[#This Row],[40+]]-P_A_R[[#This Row],[41+]]</f>
        <v>4.000000000000001E-5</v>
      </c>
      <c r="CK103" s="5">
        <f>P_A_R[[#This Row],[41+]]-P_A_R[[#This Row],[42+]]</f>
        <v>2.9999999999999991E-5</v>
      </c>
      <c r="CL103" s="5">
        <f>P_A_R[[#This Row],[42+]]-P_A_R[[#This Row],[43+]]</f>
        <v>4.0000000000000003E-5</v>
      </c>
      <c r="CM103" s="5">
        <f>P_A_R[[#This Row],[43+]]-P_A_R[[#This Row],[44+]]</f>
        <v>0</v>
      </c>
      <c r="CN103" s="5">
        <f>P_A_R[[#This Row],[44+]]-P_A_R[[#This Row],[45+]]</f>
        <v>0</v>
      </c>
      <c r="CO103" s="5">
        <f>P_A_R[[#This Row],[45+]]-P_A_R[[#This Row],[46+]]</f>
        <v>0</v>
      </c>
      <c r="CP103" s="5">
        <f>P_A_R[[#This Row],[46+]]-P_A_R[[#This Row],[47+]]</f>
        <v>0</v>
      </c>
      <c r="CQ103" s="5">
        <f>P_A_R[[#This Row],[47+]]-P_A_R[[#This Row],[48+]]</f>
        <v>0</v>
      </c>
      <c r="CR103" s="5">
        <f>P_A_R[[#This Row],[48+]]-P_A_R[[#This Row],[49+]]</f>
        <v>0</v>
      </c>
      <c r="CS103" s="5">
        <f>P_A_R[[#This Row],[49+]]-P_A_R[[#This Row],[50+]]</f>
        <v>0</v>
      </c>
      <c r="CT103" s="5">
        <f>P_A_R[[#This Row],[50+]]-P_A_R[[#This Row],[51+]]</f>
        <v>0</v>
      </c>
      <c r="CU103" s="5">
        <f>P_A_R[[#This Row],[51+]]-P_A_R[[#This Row],[52+]]</f>
        <v>0</v>
      </c>
      <c r="CV103" s="5">
        <f>P_A_R[[#This Row],[52+]]-P_A_R[[#This Row],[53+]]</f>
        <v>0</v>
      </c>
      <c r="CW103" s="5">
        <f>P_A_R[[#This Row],[53+]]-P_A_R[[#This Row],[54+]]</f>
        <v>0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22400791</v>
      </c>
      <c r="B104" t="s">
        <v>165</v>
      </c>
      <c r="C104" t="s">
        <v>132</v>
      </c>
      <c r="D104" s="11">
        <v>0.8125</v>
      </c>
      <c r="E104" s="9" t="str">
        <f>HYPERLINK("https://www.nba.com/stats/player/1631213/boxscores-traditional", "Tyrese Martin")</f>
        <v>Tyrese Martin</v>
      </c>
      <c r="F104">
        <v>10.8</v>
      </c>
      <c r="G104" s="4">
        <v>3.544</v>
      </c>
      <c r="H104" s="3">
        <v>0.59094999999999998</v>
      </c>
      <c r="I104" s="3">
        <v>0.47608</v>
      </c>
      <c r="J104" s="3">
        <v>0.36692999999999998</v>
      </c>
      <c r="K104" s="3">
        <v>0.26762999999999998</v>
      </c>
      <c r="L104" s="3">
        <v>0.18406</v>
      </c>
      <c r="M104" s="3">
        <v>0.11702</v>
      </c>
      <c r="N104" s="3">
        <v>7.0779999999999996E-2</v>
      </c>
      <c r="O104" s="3">
        <v>4.0059999999999998E-2</v>
      </c>
      <c r="P104" s="3">
        <v>2.1180000000000001E-2</v>
      </c>
      <c r="Q104" s="3">
        <v>1.044E-2</v>
      </c>
      <c r="R104" s="3">
        <v>4.6600000000000001E-3</v>
      </c>
      <c r="S104" s="3">
        <v>1.99E-3</v>
      </c>
      <c r="T104" s="3">
        <v>7.9000000000000001E-4</v>
      </c>
      <c r="U104" s="3">
        <v>2.9E-4</v>
      </c>
      <c r="V104" s="3">
        <v>1E-4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5">
        <f>P_A_R[[#This Row],[10+]]-P_A_R[[#This Row],[11+]]</f>
        <v>0.11486999999999997</v>
      </c>
      <c r="BG104" s="5">
        <f>P_A_R[[#This Row],[11+]]-P_A_R[[#This Row],[12+]]</f>
        <v>0.10915000000000002</v>
      </c>
      <c r="BH104" s="5">
        <f>P_A_R[[#This Row],[12+]]-P_A_R[[#This Row],[13+]]</f>
        <v>9.9299999999999999E-2</v>
      </c>
      <c r="BI104" s="5">
        <f>P_A_R[[#This Row],[13+]]-P_A_R[[#This Row],[14+]]</f>
        <v>8.3569999999999978E-2</v>
      </c>
      <c r="BJ104" s="5">
        <f>P_A_R[[#This Row],[14+]]-P_A_R[[#This Row],[15+]]</f>
        <v>6.7040000000000002E-2</v>
      </c>
      <c r="BK104" s="5">
        <f>P_A_R[[#This Row],[15+]]-P_A_R[[#This Row],[16+]]</f>
        <v>4.6240000000000003E-2</v>
      </c>
      <c r="BL104" s="5">
        <f>P_A_R[[#This Row],[16+]]-P_A_R[[#This Row],[17+]]</f>
        <v>3.0719999999999997E-2</v>
      </c>
      <c r="BM104" s="5">
        <f>P_A_R[[#This Row],[17+]]-P_A_R[[#This Row],[18+]]</f>
        <v>1.8879999999999997E-2</v>
      </c>
      <c r="BN104" s="5">
        <f>P_A_R[[#This Row],[18+]]-P_A_R[[#This Row],[19+]]</f>
        <v>1.0740000000000001E-2</v>
      </c>
      <c r="BO104" s="5">
        <f>P_A_R[[#This Row],[19+]]-P_A_R[[#This Row],[20+]]</f>
        <v>5.7799999999999995E-3</v>
      </c>
      <c r="BP104" s="5">
        <f>P_A_R[[#This Row],[20+]]-P_A_R[[#This Row],[21+]]</f>
        <v>2.6700000000000001E-3</v>
      </c>
      <c r="BQ104" s="5">
        <f>P_A_R[[#This Row],[21+]]-P_A_R[[#This Row],[22+]]</f>
        <v>1.2000000000000001E-3</v>
      </c>
      <c r="BR104" s="5">
        <f>P_A_R[[#This Row],[22+]]-P_A_R[[#This Row],[23+]]</f>
        <v>5.0000000000000001E-4</v>
      </c>
      <c r="BS104" s="5">
        <f>P_A_R[[#This Row],[23+]]-P_A_R[[#This Row],[24+]]</f>
        <v>1.9000000000000001E-4</v>
      </c>
      <c r="BT104" s="5">
        <f>P_A_R[[#This Row],[24+]]-P_A_R[[#This Row],[25+]]</f>
        <v>1E-4</v>
      </c>
      <c r="BU104" s="5">
        <f>P_A_R[[#This Row],[25+]]-P_A_R[[#This Row],[26+]]</f>
        <v>0</v>
      </c>
      <c r="BV104" s="5">
        <f>P_A_R[[#This Row],[26+]]-P_A_R[[#This Row],[27+]]</f>
        <v>0</v>
      </c>
      <c r="BW104" s="5">
        <f>P_A_R[[#This Row],[27+]]-P_A_R[[#This Row],[28+]]</f>
        <v>0</v>
      </c>
      <c r="BX104" s="5">
        <f>P_A_R[[#This Row],[28+]]-P_A_R[[#This Row],[29+]]</f>
        <v>0</v>
      </c>
      <c r="BY104" s="5">
        <f>P_A_R[[#This Row],[29+]]-P_A_R[[#This Row],[30+]]</f>
        <v>0</v>
      </c>
      <c r="BZ104" s="5">
        <f>P_A_R[[#This Row],[30+]]-P_A_R[[#This Row],[31+]]</f>
        <v>0</v>
      </c>
      <c r="CA104" s="5">
        <f>P_A_R[[#This Row],[31+]]-P_A_R[[#This Row],[32+]]</f>
        <v>0</v>
      </c>
      <c r="CB104" s="5">
        <f>P_A_R[[#This Row],[32+]]-P_A_R[[#This Row],[33+]]</f>
        <v>0</v>
      </c>
      <c r="CC104" s="5">
        <f>P_A_R[[#This Row],[33+]]-P_A_R[[#This Row],[34+]]</f>
        <v>0</v>
      </c>
      <c r="CD104" s="5">
        <f>P_A_R[[#This Row],[34+]]-P_A_R[[#This Row],[35+]]</f>
        <v>0</v>
      </c>
      <c r="CE104" s="5">
        <f>P_A_R[[#This Row],[35+]]-P_A_R[[#This Row],[36+]]</f>
        <v>0</v>
      </c>
      <c r="CF104" s="5">
        <f>P_A_R[[#This Row],[36+]]-P_A_R[[#This Row],[37+]]</f>
        <v>0</v>
      </c>
      <c r="CG104" s="5">
        <f>P_A_R[[#This Row],[37+]]-P_A_R[[#This Row],[38+]]</f>
        <v>0</v>
      </c>
      <c r="CH104" s="5">
        <f>P_A_R[[#This Row],[38+]]-P_A_R[[#This Row],[39+]]</f>
        <v>0</v>
      </c>
      <c r="CI104" s="5">
        <f>P_A_R[[#This Row],[39+]]-P_A_R[[#This Row],[40+]]</f>
        <v>0</v>
      </c>
      <c r="CJ104" s="5">
        <f>P_A_R[[#This Row],[40+]]-P_A_R[[#This Row],[41+]]</f>
        <v>0</v>
      </c>
      <c r="CK104" s="5">
        <f>P_A_R[[#This Row],[41+]]-P_A_R[[#This Row],[42+]]</f>
        <v>0</v>
      </c>
      <c r="CL104" s="5">
        <f>P_A_R[[#This Row],[42+]]-P_A_R[[#This Row],[43+]]</f>
        <v>0</v>
      </c>
      <c r="CM104" s="5">
        <f>P_A_R[[#This Row],[43+]]-P_A_R[[#This Row],[44+]]</f>
        <v>0</v>
      </c>
      <c r="CN104" s="5">
        <f>P_A_R[[#This Row],[44+]]-P_A_R[[#This Row],[45+]]</f>
        <v>0</v>
      </c>
      <c r="CO104" s="5">
        <f>P_A_R[[#This Row],[45+]]-P_A_R[[#This Row],[46+]]</f>
        <v>0</v>
      </c>
      <c r="CP104" s="5">
        <f>P_A_R[[#This Row],[46+]]-P_A_R[[#This Row],[47+]]</f>
        <v>0</v>
      </c>
      <c r="CQ104" s="5">
        <f>P_A_R[[#This Row],[47+]]-P_A_R[[#This Row],[48+]]</f>
        <v>0</v>
      </c>
      <c r="CR104" s="5">
        <f>P_A_R[[#This Row],[48+]]-P_A_R[[#This Row],[49+]]</f>
        <v>0</v>
      </c>
      <c r="CS104" s="5">
        <f>P_A_R[[#This Row],[49+]]-P_A_R[[#This Row],[50+]]</f>
        <v>0</v>
      </c>
      <c r="CT104" s="5">
        <f>P_A_R[[#This Row],[50+]]-P_A_R[[#This Row],[51+]]</f>
        <v>0</v>
      </c>
      <c r="CU104" s="5">
        <f>P_A_R[[#This Row],[51+]]-P_A_R[[#This Row],[52+]]</f>
        <v>0</v>
      </c>
      <c r="CV104" s="5">
        <f>P_A_R[[#This Row],[52+]]-P_A_R[[#This Row],[53+]]</f>
        <v>0</v>
      </c>
      <c r="CW104" s="5">
        <f>P_A_R[[#This Row],[53+]]-P_A_R[[#This Row],[54+]]</f>
        <v>0</v>
      </c>
      <c r="CX104" s="5">
        <f>P_A_R[[#This Row],[54+]]-P_A_R[[#This Row],[55+]]</f>
        <v>0</v>
      </c>
      <c r="CY104" s="5">
        <f>P_A_R[[#This Row],[55+]]-P_A_R[[#This Row],[56+]]</f>
        <v>0</v>
      </c>
      <c r="CZ104" s="5">
        <f>P_A_R[[#This Row],[56+]]-P_A_R[[#This Row],[57+]]</f>
        <v>0</v>
      </c>
      <c r="DA104" s="5">
        <f>P_A_R[[#This Row],[57+]]-P_A_R[[#This Row],[58+]]</f>
        <v>0</v>
      </c>
      <c r="DB104" s="5">
        <f>P_A_R[[#This Row],[58+]]-P_A_R[[#This Row],[59+]]</f>
        <v>0</v>
      </c>
    </row>
    <row r="105" spans="1:106" x14ac:dyDescent="0.25">
      <c r="A105" s="10">
        <v>22400792</v>
      </c>
      <c r="B105" t="s">
        <v>247</v>
      </c>
      <c r="C105" t="s">
        <v>248</v>
      </c>
      <c r="D105" s="11">
        <v>0.8125</v>
      </c>
      <c r="E105" s="9" t="str">
        <f>HYPERLINK("https://www.nba.com/stats/player/1630581/boxscores-traditional", "Josh Giddey")</f>
        <v>Josh Giddey</v>
      </c>
      <c r="F105">
        <v>25.4</v>
      </c>
      <c r="G105" s="4">
        <v>5.7480000000000002</v>
      </c>
      <c r="H105" s="3">
        <v>0.99631999999999998</v>
      </c>
      <c r="I105" s="3">
        <v>0.99395999999999995</v>
      </c>
      <c r="J105" s="3">
        <v>0.99009999999999998</v>
      </c>
      <c r="K105" s="3">
        <v>0.98460999999999999</v>
      </c>
      <c r="L105" s="3">
        <v>0.97614999999999996</v>
      </c>
      <c r="M105" s="3">
        <v>0.96484999999999999</v>
      </c>
      <c r="N105" s="3">
        <v>0.94950000000000001</v>
      </c>
      <c r="O105" s="3">
        <v>0.92784999999999995</v>
      </c>
      <c r="P105" s="3">
        <v>0.90146999999999999</v>
      </c>
      <c r="Q105" s="3">
        <v>0.86650000000000005</v>
      </c>
      <c r="R105" s="3">
        <v>0.82638999999999996</v>
      </c>
      <c r="S105" s="3">
        <v>0.77934999999999999</v>
      </c>
      <c r="T105" s="3">
        <v>0.72240000000000004</v>
      </c>
      <c r="U105" s="3">
        <v>0.66276000000000002</v>
      </c>
      <c r="V105" s="3">
        <v>0.59482999999999997</v>
      </c>
      <c r="W105" s="3">
        <v>0.52790000000000004</v>
      </c>
      <c r="X105" s="3">
        <v>0.46017000000000002</v>
      </c>
      <c r="Y105" s="3">
        <v>0.38973999999999998</v>
      </c>
      <c r="Z105" s="3">
        <v>0.32635999999999998</v>
      </c>
      <c r="AA105" s="3">
        <v>0.26434999999999997</v>
      </c>
      <c r="AB105" s="3">
        <v>0.21185999999999999</v>
      </c>
      <c r="AC105" s="3">
        <v>0.16602</v>
      </c>
      <c r="AD105" s="3">
        <v>0.12506999999999999</v>
      </c>
      <c r="AE105" s="3">
        <v>9.3420000000000003E-2</v>
      </c>
      <c r="AF105" s="3">
        <v>6.6809999999999994E-2</v>
      </c>
      <c r="AG105" s="3">
        <v>4.7460000000000002E-2</v>
      </c>
      <c r="AH105" s="3">
        <v>3.288E-2</v>
      </c>
      <c r="AI105" s="3">
        <v>2.1690000000000001E-2</v>
      </c>
      <c r="AJ105" s="3">
        <v>1.426E-2</v>
      </c>
      <c r="AK105" s="3">
        <v>8.8900000000000003E-3</v>
      </c>
      <c r="AL105" s="3">
        <v>5.5399999999999998E-3</v>
      </c>
      <c r="AM105" s="3">
        <v>3.3600000000000001E-3</v>
      </c>
      <c r="AN105" s="3">
        <v>1.9300000000000001E-3</v>
      </c>
      <c r="AO105" s="3">
        <v>1.1100000000000001E-3</v>
      </c>
      <c r="AP105" s="3">
        <v>5.9999999999999995E-4</v>
      </c>
      <c r="AQ105" s="3">
        <v>3.2000000000000003E-4</v>
      </c>
      <c r="AR105" s="3">
        <v>1.7000000000000001E-4</v>
      </c>
      <c r="AS105" s="3">
        <v>8.0000000000000007E-5</v>
      </c>
      <c r="AT105" s="3">
        <v>4.0000000000000003E-5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5">
        <f>P_A_R[[#This Row],[10+]]-P_A_R[[#This Row],[11+]]</f>
        <v>2.3600000000000287E-3</v>
      </c>
      <c r="BG105" s="5">
        <f>P_A_R[[#This Row],[11+]]-P_A_R[[#This Row],[12+]]</f>
        <v>3.8599999999999746E-3</v>
      </c>
      <c r="BH105" s="5">
        <f>P_A_R[[#This Row],[12+]]-P_A_R[[#This Row],[13+]]</f>
        <v>5.4899999999999949E-3</v>
      </c>
      <c r="BI105" s="5">
        <f>P_A_R[[#This Row],[13+]]-P_A_R[[#This Row],[14+]]</f>
        <v>8.4600000000000231E-3</v>
      </c>
      <c r="BJ105" s="5">
        <f>P_A_R[[#This Row],[14+]]-P_A_R[[#This Row],[15+]]</f>
        <v>1.1299999999999977E-2</v>
      </c>
      <c r="BK105" s="5">
        <f>P_A_R[[#This Row],[15+]]-P_A_R[[#This Row],[16+]]</f>
        <v>1.5349999999999975E-2</v>
      </c>
      <c r="BL105" s="5">
        <f>P_A_R[[#This Row],[16+]]-P_A_R[[#This Row],[17+]]</f>
        <v>2.1650000000000058E-2</v>
      </c>
      <c r="BM105" s="5">
        <f>P_A_R[[#This Row],[17+]]-P_A_R[[#This Row],[18+]]</f>
        <v>2.6379999999999959E-2</v>
      </c>
      <c r="BN105" s="5">
        <f>P_A_R[[#This Row],[18+]]-P_A_R[[#This Row],[19+]]</f>
        <v>3.4969999999999946E-2</v>
      </c>
      <c r="BO105" s="5">
        <f>P_A_R[[#This Row],[19+]]-P_A_R[[#This Row],[20+]]</f>
        <v>4.011000000000009E-2</v>
      </c>
      <c r="BP105" s="5">
        <f>P_A_R[[#This Row],[20+]]-P_A_R[[#This Row],[21+]]</f>
        <v>4.7039999999999971E-2</v>
      </c>
      <c r="BQ105" s="5">
        <f>P_A_R[[#This Row],[21+]]-P_A_R[[#This Row],[22+]]</f>
        <v>5.6949999999999945E-2</v>
      </c>
      <c r="BR105" s="5">
        <f>P_A_R[[#This Row],[22+]]-P_A_R[[#This Row],[23+]]</f>
        <v>5.9640000000000026E-2</v>
      </c>
      <c r="BS105" s="5">
        <f>P_A_R[[#This Row],[23+]]-P_A_R[[#This Row],[24+]]</f>
        <v>6.7930000000000046E-2</v>
      </c>
      <c r="BT105" s="5">
        <f>P_A_R[[#This Row],[24+]]-P_A_R[[#This Row],[25+]]</f>
        <v>6.6929999999999934E-2</v>
      </c>
      <c r="BU105" s="5">
        <f>P_A_R[[#This Row],[25+]]-P_A_R[[#This Row],[26+]]</f>
        <v>6.7730000000000012E-2</v>
      </c>
      <c r="BV105" s="5">
        <f>P_A_R[[#This Row],[26+]]-P_A_R[[#This Row],[27+]]</f>
        <v>7.0430000000000048E-2</v>
      </c>
      <c r="BW105" s="5">
        <f>P_A_R[[#This Row],[27+]]-P_A_R[[#This Row],[28+]]</f>
        <v>6.3379999999999992E-2</v>
      </c>
      <c r="BX105" s="5">
        <f>P_A_R[[#This Row],[28+]]-P_A_R[[#This Row],[29+]]</f>
        <v>6.201000000000001E-2</v>
      </c>
      <c r="BY105" s="5">
        <f>P_A_R[[#This Row],[29+]]-P_A_R[[#This Row],[30+]]</f>
        <v>5.2489999999999981E-2</v>
      </c>
      <c r="BZ105" s="5">
        <f>P_A_R[[#This Row],[30+]]-P_A_R[[#This Row],[31+]]</f>
        <v>4.5839999999999992E-2</v>
      </c>
      <c r="CA105" s="5">
        <f>P_A_R[[#This Row],[31+]]-P_A_R[[#This Row],[32+]]</f>
        <v>4.0950000000000014E-2</v>
      </c>
      <c r="CB105" s="5">
        <f>P_A_R[[#This Row],[32+]]-P_A_R[[#This Row],[33+]]</f>
        <v>3.1649999999999984E-2</v>
      </c>
      <c r="CC105" s="5">
        <f>P_A_R[[#This Row],[33+]]-P_A_R[[#This Row],[34+]]</f>
        <v>2.6610000000000009E-2</v>
      </c>
      <c r="CD105" s="5">
        <f>P_A_R[[#This Row],[34+]]-P_A_R[[#This Row],[35+]]</f>
        <v>1.9349999999999992E-2</v>
      </c>
      <c r="CE105" s="5">
        <f>P_A_R[[#This Row],[35+]]-P_A_R[[#This Row],[36+]]</f>
        <v>1.4580000000000003E-2</v>
      </c>
      <c r="CF105" s="5">
        <f>P_A_R[[#This Row],[36+]]-P_A_R[[#This Row],[37+]]</f>
        <v>1.1189999999999999E-2</v>
      </c>
      <c r="CG105" s="5">
        <f>P_A_R[[#This Row],[37+]]-P_A_R[[#This Row],[38+]]</f>
        <v>7.4300000000000008E-3</v>
      </c>
      <c r="CH105" s="5">
        <f>P_A_R[[#This Row],[38+]]-P_A_R[[#This Row],[39+]]</f>
        <v>5.3699999999999998E-3</v>
      </c>
      <c r="CI105" s="5">
        <f>P_A_R[[#This Row],[39+]]-P_A_R[[#This Row],[40+]]</f>
        <v>3.3500000000000005E-3</v>
      </c>
      <c r="CJ105" s="5">
        <f>P_A_R[[#This Row],[40+]]-P_A_R[[#This Row],[41+]]</f>
        <v>2.1799999999999996E-3</v>
      </c>
      <c r="CK105" s="5">
        <f>P_A_R[[#This Row],[41+]]-P_A_R[[#This Row],[42+]]</f>
        <v>1.4300000000000001E-3</v>
      </c>
      <c r="CL105" s="5">
        <f>P_A_R[[#This Row],[42+]]-P_A_R[[#This Row],[43+]]</f>
        <v>8.1999999999999998E-4</v>
      </c>
      <c r="CM105" s="5">
        <f>P_A_R[[#This Row],[43+]]-P_A_R[[#This Row],[44+]]</f>
        <v>5.1000000000000015E-4</v>
      </c>
      <c r="CN105" s="5">
        <f>P_A_R[[#This Row],[44+]]-P_A_R[[#This Row],[45+]]</f>
        <v>2.7999999999999992E-4</v>
      </c>
      <c r="CO105" s="5">
        <f>P_A_R[[#This Row],[45+]]-P_A_R[[#This Row],[46+]]</f>
        <v>1.5000000000000001E-4</v>
      </c>
      <c r="CP105" s="5">
        <f>P_A_R[[#This Row],[46+]]-P_A_R[[#This Row],[47+]]</f>
        <v>9.0000000000000006E-5</v>
      </c>
      <c r="CQ105" s="5">
        <f>P_A_R[[#This Row],[47+]]-P_A_R[[#This Row],[48+]]</f>
        <v>4.0000000000000003E-5</v>
      </c>
      <c r="CR105" s="5">
        <f>P_A_R[[#This Row],[48+]]-P_A_R[[#This Row],[49+]]</f>
        <v>4.0000000000000003E-5</v>
      </c>
      <c r="CS105" s="5">
        <f>P_A_R[[#This Row],[49+]]-P_A_R[[#This Row],[50+]]</f>
        <v>0</v>
      </c>
      <c r="CT105" s="5">
        <f>P_A_R[[#This Row],[50+]]-P_A_R[[#This Row],[51+]]</f>
        <v>0</v>
      </c>
      <c r="CU105" s="5">
        <f>P_A_R[[#This Row],[51+]]-P_A_R[[#This Row],[52+]]</f>
        <v>0</v>
      </c>
      <c r="CV105" s="5">
        <f>P_A_R[[#This Row],[52+]]-P_A_R[[#This Row],[53+]]</f>
        <v>0</v>
      </c>
      <c r="CW105" s="5">
        <f>P_A_R[[#This Row],[53+]]-P_A_R[[#This Row],[54+]]</f>
        <v>0</v>
      </c>
      <c r="CX105" s="5">
        <f>P_A_R[[#This Row],[54+]]-P_A_R[[#This Row],[55+]]</f>
        <v>0</v>
      </c>
      <c r="CY105" s="5">
        <f>P_A_R[[#This Row],[55+]]-P_A_R[[#This Row],[56+]]</f>
        <v>0</v>
      </c>
      <c r="CZ105" s="5">
        <f>P_A_R[[#This Row],[56+]]-P_A_R[[#This Row],[57+]]</f>
        <v>0</v>
      </c>
      <c r="DA105" s="5">
        <f>P_A_R[[#This Row],[57+]]-P_A_R[[#This Row],[58+]]</f>
        <v>0</v>
      </c>
      <c r="DB105" s="5">
        <f>P_A_R[[#This Row],[58+]]-P_A_R[[#This Row],[59+]]</f>
        <v>0</v>
      </c>
    </row>
    <row r="106" spans="1:106" x14ac:dyDescent="0.25">
      <c r="A106" s="10">
        <v>22400792</v>
      </c>
      <c r="B106" t="s">
        <v>247</v>
      </c>
      <c r="C106" t="s">
        <v>248</v>
      </c>
      <c r="D106" s="11">
        <v>0.8125</v>
      </c>
      <c r="E106" s="9" t="str">
        <f>HYPERLINK("https://www.nba.com/stats/player/1641824/boxscores-traditional", "Matas Buzelis")</f>
        <v>Matas Buzelis</v>
      </c>
      <c r="F106">
        <v>19.600000000000001</v>
      </c>
      <c r="G106" s="4">
        <v>5.3890000000000002</v>
      </c>
      <c r="H106" s="3">
        <v>0.96245999999999998</v>
      </c>
      <c r="I106" s="3">
        <v>0.94520000000000004</v>
      </c>
      <c r="J106" s="3">
        <v>0.92073000000000005</v>
      </c>
      <c r="K106" s="3">
        <v>0.88876999999999995</v>
      </c>
      <c r="L106" s="3">
        <v>0.85082999999999998</v>
      </c>
      <c r="M106" s="3">
        <v>0.80234000000000005</v>
      </c>
      <c r="N106" s="3">
        <v>0.74856999999999996</v>
      </c>
      <c r="O106" s="3">
        <v>0.68439000000000005</v>
      </c>
      <c r="P106" s="3">
        <v>0.61790999999999996</v>
      </c>
      <c r="Q106" s="3">
        <v>0.54379999999999995</v>
      </c>
      <c r="R106" s="3">
        <v>0.47210000000000002</v>
      </c>
      <c r="S106" s="3">
        <v>0.39743000000000001</v>
      </c>
      <c r="T106" s="3">
        <v>0.32635999999999998</v>
      </c>
      <c r="U106" s="3">
        <v>0.26434999999999997</v>
      </c>
      <c r="V106" s="3">
        <v>0.20610999999999999</v>
      </c>
      <c r="W106" s="3">
        <v>0.15866</v>
      </c>
      <c r="X106" s="3">
        <v>0.11702</v>
      </c>
      <c r="Y106" s="3">
        <v>8.5339999999999999E-2</v>
      </c>
      <c r="Z106" s="3">
        <v>5.9380000000000002E-2</v>
      </c>
      <c r="AA106" s="3">
        <v>4.0930000000000001E-2</v>
      </c>
      <c r="AB106" s="3">
        <v>2.6800000000000001E-2</v>
      </c>
      <c r="AC106" s="3">
        <v>1.7000000000000001E-2</v>
      </c>
      <c r="AD106" s="3">
        <v>1.072E-2</v>
      </c>
      <c r="AE106" s="3">
        <v>6.3899999999999998E-3</v>
      </c>
      <c r="AF106" s="3">
        <v>3.79E-3</v>
      </c>
      <c r="AG106" s="3">
        <v>2.1199999999999999E-3</v>
      </c>
      <c r="AH106" s="3">
        <v>1.1800000000000001E-3</v>
      </c>
      <c r="AI106" s="3">
        <v>6.2E-4</v>
      </c>
      <c r="AJ106" s="3">
        <v>3.2000000000000003E-4</v>
      </c>
      <c r="AK106" s="3">
        <v>1.6000000000000001E-4</v>
      </c>
      <c r="AL106" s="3">
        <v>8.0000000000000007E-5</v>
      </c>
      <c r="AM106" s="3">
        <v>4.0000000000000003E-5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5">
        <f>P_A_R[[#This Row],[10+]]-P_A_R[[#This Row],[11+]]</f>
        <v>1.7259999999999942E-2</v>
      </c>
      <c r="BG106" s="5">
        <f>P_A_R[[#This Row],[11+]]-P_A_R[[#This Row],[12+]]</f>
        <v>2.4469999999999992E-2</v>
      </c>
      <c r="BH106" s="5">
        <f>P_A_R[[#This Row],[12+]]-P_A_R[[#This Row],[13+]]</f>
        <v>3.1960000000000099E-2</v>
      </c>
      <c r="BI106" s="5">
        <f>P_A_R[[#This Row],[13+]]-P_A_R[[#This Row],[14+]]</f>
        <v>3.7939999999999974E-2</v>
      </c>
      <c r="BJ106" s="5">
        <f>P_A_R[[#This Row],[14+]]-P_A_R[[#This Row],[15+]]</f>
        <v>4.8489999999999922E-2</v>
      </c>
      <c r="BK106" s="5">
        <f>P_A_R[[#This Row],[15+]]-P_A_R[[#This Row],[16+]]</f>
        <v>5.3770000000000095E-2</v>
      </c>
      <c r="BL106" s="5">
        <f>P_A_R[[#This Row],[16+]]-P_A_R[[#This Row],[17+]]</f>
        <v>6.4179999999999904E-2</v>
      </c>
      <c r="BM106" s="5">
        <f>P_A_R[[#This Row],[17+]]-P_A_R[[#This Row],[18+]]</f>
        <v>6.6480000000000095E-2</v>
      </c>
      <c r="BN106" s="5">
        <f>P_A_R[[#This Row],[18+]]-P_A_R[[#This Row],[19+]]</f>
        <v>7.4110000000000009E-2</v>
      </c>
      <c r="BO106" s="5">
        <f>P_A_R[[#This Row],[19+]]-P_A_R[[#This Row],[20+]]</f>
        <v>7.169999999999993E-2</v>
      </c>
      <c r="BP106" s="5">
        <f>P_A_R[[#This Row],[20+]]-P_A_R[[#This Row],[21+]]</f>
        <v>7.4670000000000014E-2</v>
      </c>
      <c r="BQ106" s="5">
        <f>P_A_R[[#This Row],[21+]]-P_A_R[[#This Row],[22+]]</f>
        <v>7.1070000000000022E-2</v>
      </c>
      <c r="BR106" s="5">
        <f>P_A_R[[#This Row],[22+]]-P_A_R[[#This Row],[23+]]</f>
        <v>6.201000000000001E-2</v>
      </c>
      <c r="BS106" s="5">
        <f>P_A_R[[#This Row],[23+]]-P_A_R[[#This Row],[24+]]</f>
        <v>5.8239999999999986E-2</v>
      </c>
      <c r="BT106" s="5">
        <f>P_A_R[[#This Row],[24+]]-P_A_R[[#This Row],[25+]]</f>
        <v>4.7449999999999992E-2</v>
      </c>
      <c r="BU106" s="5">
        <f>P_A_R[[#This Row],[25+]]-P_A_R[[#This Row],[26+]]</f>
        <v>4.1639999999999996E-2</v>
      </c>
      <c r="BV106" s="5">
        <f>P_A_R[[#This Row],[26+]]-P_A_R[[#This Row],[27+]]</f>
        <v>3.168E-2</v>
      </c>
      <c r="BW106" s="5">
        <f>P_A_R[[#This Row],[27+]]-P_A_R[[#This Row],[28+]]</f>
        <v>2.5959999999999997E-2</v>
      </c>
      <c r="BX106" s="5">
        <f>P_A_R[[#This Row],[28+]]-P_A_R[[#This Row],[29+]]</f>
        <v>1.8450000000000001E-2</v>
      </c>
      <c r="BY106" s="5">
        <f>P_A_R[[#This Row],[29+]]-P_A_R[[#This Row],[30+]]</f>
        <v>1.413E-2</v>
      </c>
      <c r="BZ106" s="5">
        <f>P_A_R[[#This Row],[30+]]-P_A_R[[#This Row],[31+]]</f>
        <v>9.7999999999999997E-3</v>
      </c>
      <c r="CA106" s="5">
        <f>P_A_R[[#This Row],[31+]]-P_A_R[[#This Row],[32+]]</f>
        <v>6.2800000000000009E-3</v>
      </c>
      <c r="CB106" s="5">
        <f>P_A_R[[#This Row],[32+]]-P_A_R[[#This Row],[33+]]</f>
        <v>4.3300000000000005E-3</v>
      </c>
      <c r="CC106" s="5">
        <f>P_A_R[[#This Row],[33+]]-P_A_R[[#This Row],[34+]]</f>
        <v>2.5999999999999999E-3</v>
      </c>
      <c r="CD106" s="5">
        <f>P_A_R[[#This Row],[34+]]-P_A_R[[#This Row],[35+]]</f>
        <v>1.67E-3</v>
      </c>
      <c r="CE106" s="5">
        <f>P_A_R[[#This Row],[35+]]-P_A_R[[#This Row],[36+]]</f>
        <v>9.3999999999999986E-4</v>
      </c>
      <c r="CF106" s="5">
        <f>P_A_R[[#This Row],[36+]]-P_A_R[[#This Row],[37+]]</f>
        <v>5.6000000000000006E-4</v>
      </c>
      <c r="CG106" s="5">
        <f>P_A_R[[#This Row],[37+]]-P_A_R[[#This Row],[38+]]</f>
        <v>2.9999999999999997E-4</v>
      </c>
      <c r="CH106" s="5">
        <f>P_A_R[[#This Row],[38+]]-P_A_R[[#This Row],[39+]]</f>
        <v>1.6000000000000001E-4</v>
      </c>
      <c r="CI106" s="5">
        <f>P_A_R[[#This Row],[39+]]-P_A_R[[#This Row],[40+]]</f>
        <v>8.0000000000000007E-5</v>
      </c>
      <c r="CJ106" s="5">
        <f>P_A_R[[#This Row],[40+]]-P_A_R[[#This Row],[41+]]</f>
        <v>4.0000000000000003E-5</v>
      </c>
      <c r="CK106" s="5">
        <f>P_A_R[[#This Row],[41+]]-P_A_R[[#This Row],[42+]]</f>
        <v>4.0000000000000003E-5</v>
      </c>
      <c r="CL106" s="5">
        <f>P_A_R[[#This Row],[42+]]-P_A_R[[#This Row],[43+]]</f>
        <v>0</v>
      </c>
      <c r="CM106" s="5">
        <f>P_A_R[[#This Row],[43+]]-P_A_R[[#This Row],[44+]]</f>
        <v>0</v>
      </c>
      <c r="CN106" s="5">
        <f>P_A_R[[#This Row],[44+]]-P_A_R[[#This Row],[45+]]</f>
        <v>0</v>
      </c>
      <c r="CO106" s="5">
        <f>P_A_R[[#This Row],[45+]]-P_A_R[[#This Row],[46+]]</f>
        <v>0</v>
      </c>
      <c r="CP106" s="5">
        <f>P_A_R[[#This Row],[46+]]-P_A_R[[#This Row],[47+]]</f>
        <v>0</v>
      </c>
      <c r="CQ106" s="5">
        <f>P_A_R[[#This Row],[47+]]-P_A_R[[#This Row],[48+]]</f>
        <v>0</v>
      </c>
      <c r="CR106" s="5">
        <f>P_A_R[[#This Row],[48+]]-P_A_R[[#This Row],[49+]]</f>
        <v>0</v>
      </c>
      <c r="CS106" s="5">
        <f>P_A_R[[#This Row],[49+]]-P_A_R[[#This Row],[50+]]</f>
        <v>0</v>
      </c>
      <c r="CT106" s="5">
        <f>P_A_R[[#This Row],[50+]]-P_A_R[[#This Row],[51+]]</f>
        <v>0</v>
      </c>
      <c r="CU106" s="5">
        <f>P_A_R[[#This Row],[51+]]-P_A_R[[#This Row],[52+]]</f>
        <v>0</v>
      </c>
      <c r="CV106" s="5">
        <f>P_A_R[[#This Row],[52+]]-P_A_R[[#This Row],[53+]]</f>
        <v>0</v>
      </c>
      <c r="CW106" s="5">
        <f>P_A_R[[#This Row],[53+]]-P_A_R[[#This Row],[54+]]</f>
        <v>0</v>
      </c>
      <c r="CX106" s="5">
        <f>P_A_R[[#This Row],[54+]]-P_A_R[[#This Row],[55+]]</f>
        <v>0</v>
      </c>
      <c r="CY106" s="5">
        <f>P_A_R[[#This Row],[55+]]-P_A_R[[#This Row],[56+]]</f>
        <v>0</v>
      </c>
      <c r="CZ106" s="5">
        <f>P_A_R[[#This Row],[56+]]-P_A_R[[#This Row],[57+]]</f>
        <v>0</v>
      </c>
      <c r="DA106" s="5">
        <f>P_A_R[[#This Row],[57+]]-P_A_R[[#This Row],[58+]]</f>
        <v>0</v>
      </c>
      <c r="DB106" s="5">
        <f>P_A_R[[#This Row],[58+]]-P_A_R[[#This Row],[59+]]</f>
        <v>0</v>
      </c>
    </row>
    <row r="107" spans="1:106" x14ac:dyDescent="0.25">
      <c r="A107" s="10">
        <v>22400792</v>
      </c>
      <c r="B107" t="s">
        <v>247</v>
      </c>
      <c r="C107" t="s">
        <v>248</v>
      </c>
      <c r="D107" s="11">
        <v>0.8125</v>
      </c>
      <c r="E107" s="9" t="str">
        <f>HYPERLINK("https://www.nba.com/stats/player/1628366/boxscores-traditional", "Lonzo Ball")</f>
        <v>Lonzo Ball</v>
      </c>
      <c r="F107">
        <v>16.399999999999999</v>
      </c>
      <c r="G107" s="4">
        <v>3.7199999999999998</v>
      </c>
      <c r="H107" s="3">
        <v>0.95728000000000002</v>
      </c>
      <c r="I107" s="3">
        <v>0.92647000000000002</v>
      </c>
      <c r="J107" s="3">
        <v>0.88100000000000001</v>
      </c>
      <c r="K107" s="3">
        <v>0.81859000000000004</v>
      </c>
      <c r="L107" s="3">
        <v>0.74214999999999998</v>
      </c>
      <c r="M107" s="3">
        <v>0.64802999999999999</v>
      </c>
      <c r="N107" s="3">
        <v>0.54379999999999995</v>
      </c>
      <c r="O107" s="3">
        <v>0.43643999999999999</v>
      </c>
      <c r="P107" s="3">
        <v>0.33360000000000001</v>
      </c>
      <c r="Q107" s="3">
        <v>0.24196000000000001</v>
      </c>
      <c r="R107" s="3">
        <v>0.16602</v>
      </c>
      <c r="S107" s="3">
        <v>0.10749</v>
      </c>
      <c r="T107" s="3">
        <v>6.5519999999999995E-2</v>
      </c>
      <c r="U107" s="3">
        <v>3.8359999999999998E-2</v>
      </c>
      <c r="V107" s="3">
        <v>2.068E-2</v>
      </c>
      <c r="W107" s="3">
        <v>1.044E-2</v>
      </c>
      <c r="X107" s="3">
        <v>4.9399999999999999E-3</v>
      </c>
      <c r="Y107" s="3">
        <v>2.1900000000000001E-3</v>
      </c>
      <c r="Z107" s="3">
        <v>8.9999999999999998E-4</v>
      </c>
      <c r="AA107" s="3">
        <v>3.5E-4</v>
      </c>
      <c r="AB107" s="3">
        <v>1.2999999999999999E-4</v>
      </c>
      <c r="AC107" s="3">
        <v>4.0000000000000003E-5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3.0810000000000004E-2</v>
      </c>
      <c r="BG107" s="5">
        <f>P_A_R[[#This Row],[11+]]-P_A_R[[#This Row],[12+]]</f>
        <v>4.547000000000001E-2</v>
      </c>
      <c r="BH107" s="5">
        <f>P_A_R[[#This Row],[12+]]-P_A_R[[#This Row],[13+]]</f>
        <v>6.2409999999999966E-2</v>
      </c>
      <c r="BI107" s="5">
        <f>P_A_R[[#This Row],[13+]]-P_A_R[[#This Row],[14+]]</f>
        <v>7.6440000000000063E-2</v>
      </c>
      <c r="BJ107" s="5">
        <f>P_A_R[[#This Row],[14+]]-P_A_R[[#This Row],[15+]]</f>
        <v>9.4119999999999981E-2</v>
      </c>
      <c r="BK107" s="5">
        <f>P_A_R[[#This Row],[15+]]-P_A_R[[#This Row],[16+]]</f>
        <v>0.10423000000000004</v>
      </c>
      <c r="BL107" s="5">
        <f>P_A_R[[#This Row],[16+]]-P_A_R[[#This Row],[17+]]</f>
        <v>0.10735999999999996</v>
      </c>
      <c r="BM107" s="5">
        <f>P_A_R[[#This Row],[17+]]-P_A_R[[#This Row],[18+]]</f>
        <v>0.10283999999999999</v>
      </c>
      <c r="BN107" s="5">
        <f>P_A_R[[#This Row],[18+]]-P_A_R[[#This Row],[19+]]</f>
        <v>9.1639999999999999E-2</v>
      </c>
      <c r="BO107" s="5">
        <f>P_A_R[[#This Row],[19+]]-P_A_R[[#This Row],[20+]]</f>
        <v>7.5940000000000007E-2</v>
      </c>
      <c r="BP107" s="5">
        <f>P_A_R[[#This Row],[20+]]-P_A_R[[#This Row],[21+]]</f>
        <v>5.8529999999999999E-2</v>
      </c>
      <c r="BQ107" s="5">
        <f>P_A_R[[#This Row],[21+]]-P_A_R[[#This Row],[22+]]</f>
        <v>4.1970000000000007E-2</v>
      </c>
      <c r="BR107" s="5">
        <f>P_A_R[[#This Row],[22+]]-P_A_R[[#This Row],[23+]]</f>
        <v>2.7159999999999997E-2</v>
      </c>
      <c r="BS107" s="5">
        <f>P_A_R[[#This Row],[23+]]-P_A_R[[#This Row],[24+]]</f>
        <v>1.7679999999999998E-2</v>
      </c>
      <c r="BT107" s="5">
        <f>P_A_R[[#This Row],[24+]]-P_A_R[[#This Row],[25+]]</f>
        <v>1.0240000000000001E-2</v>
      </c>
      <c r="BU107" s="5">
        <f>P_A_R[[#This Row],[25+]]-P_A_R[[#This Row],[26+]]</f>
        <v>5.4999999999999997E-3</v>
      </c>
      <c r="BV107" s="5">
        <f>P_A_R[[#This Row],[26+]]-P_A_R[[#This Row],[27+]]</f>
        <v>2.7499999999999998E-3</v>
      </c>
      <c r="BW107" s="5">
        <f>P_A_R[[#This Row],[27+]]-P_A_R[[#This Row],[28+]]</f>
        <v>1.2900000000000001E-3</v>
      </c>
      <c r="BX107" s="5">
        <f>P_A_R[[#This Row],[28+]]-P_A_R[[#This Row],[29+]]</f>
        <v>5.4999999999999992E-4</v>
      </c>
      <c r="BY107" s="5">
        <f>P_A_R[[#This Row],[29+]]-P_A_R[[#This Row],[30+]]</f>
        <v>2.2000000000000001E-4</v>
      </c>
      <c r="BZ107" s="5">
        <f>P_A_R[[#This Row],[30+]]-P_A_R[[#This Row],[31+]]</f>
        <v>8.9999999999999992E-5</v>
      </c>
      <c r="CA107" s="5">
        <f>P_A_R[[#This Row],[31+]]-P_A_R[[#This Row],[32+]]</f>
        <v>4.0000000000000003E-5</v>
      </c>
      <c r="CB107" s="5">
        <f>P_A_R[[#This Row],[32+]]-P_A_R[[#This Row],[33+]]</f>
        <v>0</v>
      </c>
      <c r="CC107" s="5">
        <f>P_A_R[[#This Row],[33+]]-P_A_R[[#This Row],[34+]]</f>
        <v>0</v>
      </c>
      <c r="CD107" s="5">
        <f>P_A_R[[#This Row],[34+]]-P_A_R[[#This Row],[35+]]</f>
        <v>0</v>
      </c>
      <c r="CE107" s="5">
        <f>P_A_R[[#This Row],[35+]]-P_A_R[[#This Row],[36+]]</f>
        <v>0</v>
      </c>
      <c r="CF107" s="5">
        <f>P_A_R[[#This Row],[36+]]-P_A_R[[#This Row],[37+]]</f>
        <v>0</v>
      </c>
      <c r="CG107" s="5">
        <f>P_A_R[[#This Row],[37+]]-P_A_R[[#This Row],[38+]]</f>
        <v>0</v>
      </c>
      <c r="CH107" s="5">
        <f>P_A_R[[#This Row],[38+]]-P_A_R[[#This Row],[39+]]</f>
        <v>0</v>
      </c>
      <c r="CI107" s="5">
        <f>P_A_R[[#This Row],[39+]]-P_A_R[[#This Row],[40+]]</f>
        <v>0</v>
      </c>
      <c r="CJ107" s="5">
        <f>P_A_R[[#This Row],[40+]]-P_A_R[[#This Row],[41+]]</f>
        <v>0</v>
      </c>
      <c r="CK107" s="5">
        <f>P_A_R[[#This Row],[41+]]-P_A_R[[#This Row],[42+]]</f>
        <v>0</v>
      </c>
      <c r="CL107" s="5">
        <f>P_A_R[[#This Row],[42+]]-P_A_R[[#This Row],[43+]]</f>
        <v>0</v>
      </c>
      <c r="CM107" s="5">
        <f>P_A_R[[#This Row],[43+]]-P_A_R[[#This Row],[44+]]</f>
        <v>0</v>
      </c>
      <c r="CN107" s="5">
        <f>P_A_R[[#This Row],[44+]]-P_A_R[[#This Row],[45+]]</f>
        <v>0</v>
      </c>
      <c r="CO107" s="5">
        <f>P_A_R[[#This Row],[45+]]-P_A_R[[#This Row],[46+]]</f>
        <v>0</v>
      </c>
      <c r="CP107" s="5">
        <f>P_A_R[[#This Row],[46+]]-P_A_R[[#This Row],[47+]]</f>
        <v>0</v>
      </c>
      <c r="CQ107" s="5">
        <f>P_A_R[[#This Row],[47+]]-P_A_R[[#This Row],[48+]]</f>
        <v>0</v>
      </c>
      <c r="CR107" s="5">
        <f>P_A_R[[#This Row],[48+]]-P_A_R[[#This Row],[49+]]</f>
        <v>0</v>
      </c>
      <c r="CS107" s="5">
        <f>P_A_R[[#This Row],[49+]]-P_A_R[[#This Row],[50+]]</f>
        <v>0</v>
      </c>
      <c r="CT107" s="5">
        <f>P_A_R[[#This Row],[50+]]-P_A_R[[#This Row],[51+]]</f>
        <v>0</v>
      </c>
      <c r="CU107" s="5">
        <f>P_A_R[[#This Row],[51+]]-P_A_R[[#This Row],[52+]]</f>
        <v>0</v>
      </c>
      <c r="CV107" s="5">
        <f>P_A_R[[#This Row],[52+]]-P_A_R[[#This Row],[53+]]</f>
        <v>0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22400792</v>
      </c>
      <c r="B108" t="s">
        <v>247</v>
      </c>
      <c r="C108" t="s">
        <v>248</v>
      </c>
      <c r="D108" s="11">
        <v>0.8125</v>
      </c>
      <c r="E108" s="9" t="str">
        <f>HYPERLINK("https://www.nba.com/stats/player/202696/boxscores-traditional", "Nikola Vucevic")</f>
        <v>Nikola Vucevic</v>
      </c>
      <c r="F108">
        <v>24.2</v>
      </c>
      <c r="G108" s="4">
        <v>8.9759999999999991</v>
      </c>
      <c r="H108" s="3">
        <v>0.94294999999999995</v>
      </c>
      <c r="I108" s="3">
        <v>0.92922000000000005</v>
      </c>
      <c r="J108" s="3">
        <v>0.91308999999999996</v>
      </c>
      <c r="K108" s="3">
        <v>0.89434999999999998</v>
      </c>
      <c r="L108" s="3">
        <v>0.87285999999999997</v>
      </c>
      <c r="M108" s="3">
        <v>0.84614</v>
      </c>
      <c r="N108" s="3">
        <v>0.81859000000000004</v>
      </c>
      <c r="O108" s="3">
        <v>0.78813999999999995</v>
      </c>
      <c r="P108" s="3">
        <v>0.75490000000000002</v>
      </c>
      <c r="Q108" s="3">
        <v>0.71904000000000001</v>
      </c>
      <c r="R108" s="3">
        <v>0.68081999999999998</v>
      </c>
      <c r="S108" s="3">
        <v>0.64058000000000004</v>
      </c>
      <c r="T108" s="3">
        <v>0.59870999999999996</v>
      </c>
      <c r="U108" s="3">
        <v>0.55171999999999999</v>
      </c>
      <c r="V108" s="3">
        <v>0.50797999999999999</v>
      </c>
      <c r="W108" s="3">
        <v>0.46414</v>
      </c>
      <c r="X108" s="3">
        <v>0.42074</v>
      </c>
      <c r="Y108" s="3">
        <v>0.37828000000000001</v>
      </c>
      <c r="Z108" s="3">
        <v>0.33723999999999998</v>
      </c>
      <c r="AA108" s="3">
        <v>0.29805999999999999</v>
      </c>
      <c r="AB108" s="3">
        <v>0.25785000000000002</v>
      </c>
      <c r="AC108" s="3">
        <v>0.22363</v>
      </c>
      <c r="AD108" s="3">
        <v>0.19214999999999999</v>
      </c>
      <c r="AE108" s="3">
        <v>0.16353999999999999</v>
      </c>
      <c r="AF108" s="3">
        <v>0.13786000000000001</v>
      </c>
      <c r="AG108" s="3">
        <v>0.11507000000000001</v>
      </c>
      <c r="AH108" s="3">
        <v>9.5100000000000004E-2</v>
      </c>
      <c r="AI108" s="3">
        <v>7.6359999999999997E-2</v>
      </c>
      <c r="AJ108" s="3">
        <v>6.1780000000000002E-2</v>
      </c>
      <c r="AK108" s="3">
        <v>4.947E-2</v>
      </c>
      <c r="AL108" s="3">
        <v>3.9199999999999999E-2</v>
      </c>
      <c r="AM108" s="3">
        <v>3.074E-2</v>
      </c>
      <c r="AN108" s="3">
        <v>2.385E-2</v>
      </c>
      <c r="AO108" s="3">
        <v>1.831E-2</v>
      </c>
      <c r="AP108" s="3">
        <v>1.355E-2</v>
      </c>
      <c r="AQ108" s="3">
        <v>1.017E-2</v>
      </c>
      <c r="AR108" s="3">
        <v>7.5500000000000003E-3</v>
      </c>
      <c r="AS108" s="3">
        <v>5.5399999999999998E-3</v>
      </c>
      <c r="AT108" s="3">
        <v>4.0200000000000001E-3</v>
      </c>
      <c r="AU108" s="3">
        <v>2.8900000000000002E-3</v>
      </c>
      <c r="AV108" s="3">
        <v>2.0500000000000002E-3</v>
      </c>
      <c r="AW108" s="3">
        <v>1.39E-3</v>
      </c>
      <c r="AX108" s="3">
        <v>9.7000000000000005E-4</v>
      </c>
      <c r="AY108" s="3">
        <v>6.6E-4</v>
      </c>
      <c r="AZ108" s="3">
        <v>4.4999999999999999E-4</v>
      </c>
      <c r="BA108" s="3">
        <v>2.9999999999999997E-4</v>
      </c>
      <c r="BB108" s="3">
        <v>2.0000000000000001E-4</v>
      </c>
      <c r="BC108" s="3">
        <v>1.2999999999999999E-4</v>
      </c>
      <c r="BD108" s="3">
        <v>8.0000000000000007E-5</v>
      </c>
      <c r="BE108" s="3">
        <v>5.0000000000000002E-5</v>
      </c>
      <c r="BF108" s="5">
        <f>P_A_R[[#This Row],[10+]]-P_A_R[[#This Row],[11+]]</f>
        <v>1.3729999999999909E-2</v>
      </c>
      <c r="BG108" s="5">
        <f>P_A_R[[#This Row],[11+]]-P_A_R[[#This Row],[12+]]</f>
        <v>1.6130000000000089E-2</v>
      </c>
      <c r="BH108" s="5">
        <f>P_A_R[[#This Row],[12+]]-P_A_R[[#This Row],[13+]]</f>
        <v>1.8739999999999979E-2</v>
      </c>
      <c r="BI108" s="5">
        <f>P_A_R[[#This Row],[13+]]-P_A_R[[#This Row],[14+]]</f>
        <v>2.1490000000000009E-2</v>
      </c>
      <c r="BJ108" s="5">
        <f>P_A_R[[#This Row],[14+]]-P_A_R[[#This Row],[15+]]</f>
        <v>2.6719999999999966E-2</v>
      </c>
      <c r="BK108" s="5">
        <f>P_A_R[[#This Row],[15+]]-P_A_R[[#This Row],[16+]]</f>
        <v>2.7549999999999963E-2</v>
      </c>
      <c r="BL108" s="5">
        <f>P_A_R[[#This Row],[16+]]-P_A_R[[#This Row],[17+]]</f>
        <v>3.0450000000000088E-2</v>
      </c>
      <c r="BM108" s="5">
        <f>P_A_R[[#This Row],[17+]]-P_A_R[[#This Row],[18+]]</f>
        <v>3.3239999999999936E-2</v>
      </c>
      <c r="BN108" s="5">
        <f>P_A_R[[#This Row],[18+]]-P_A_R[[#This Row],[19+]]</f>
        <v>3.5860000000000003E-2</v>
      </c>
      <c r="BO108" s="5">
        <f>P_A_R[[#This Row],[19+]]-P_A_R[[#This Row],[20+]]</f>
        <v>3.8220000000000032E-2</v>
      </c>
      <c r="BP108" s="5">
        <f>P_A_R[[#This Row],[20+]]-P_A_R[[#This Row],[21+]]</f>
        <v>4.0239999999999942E-2</v>
      </c>
      <c r="BQ108" s="5">
        <f>P_A_R[[#This Row],[21+]]-P_A_R[[#This Row],[22+]]</f>
        <v>4.1870000000000074E-2</v>
      </c>
      <c r="BR108" s="5">
        <f>P_A_R[[#This Row],[22+]]-P_A_R[[#This Row],[23+]]</f>
        <v>4.6989999999999976E-2</v>
      </c>
      <c r="BS108" s="5">
        <f>P_A_R[[#This Row],[23+]]-P_A_R[[#This Row],[24+]]</f>
        <v>4.3740000000000001E-2</v>
      </c>
      <c r="BT108" s="5">
        <f>P_A_R[[#This Row],[24+]]-P_A_R[[#This Row],[25+]]</f>
        <v>4.383999999999999E-2</v>
      </c>
      <c r="BU108" s="5">
        <f>P_A_R[[#This Row],[25+]]-P_A_R[[#This Row],[26+]]</f>
        <v>4.3399999999999994E-2</v>
      </c>
      <c r="BV108" s="5">
        <f>P_A_R[[#This Row],[26+]]-P_A_R[[#This Row],[27+]]</f>
        <v>4.2459999999999998E-2</v>
      </c>
      <c r="BW108" s="5">
        <f>P_A_R[[#This Row],[27+]]-P_A_R[[#This Row],[28+]]</f>
        <v>4.1040000000000021E-2</v>
      </c>
      <c r="BX108" s="5">
        <f>P_A_R[[#This Row],[28+]]-P_A_R[[#This Row],[29+]]</f>
        <v>3.9179999999999993E-2</v>
      </c>
      <c r="BY108" s="5">
        <f>P_A_R[[#This Row],[29+]]-P_A_R[[#This Row],[30+]]</f>
        <v>4.0209999999999968E-2</v>
      </c>
      <c r="BZ108" s="5">
        <f>P_A_R[[#This Row],[30+]]-P_A_R[[#This Row],[31+]]</f>
        <v>3.4220000000000028E-2</v>
      </c>
      <c r="CA108" s="5">
        <f>P_A_R[[#This Row],[31+]]-P_A_R[[#This Row],[32+]]</f>
        <v>3.1480000000000008E-2</v>
      </c>
      <c r="CB108" s="5">
        <f>P_A_R[[#This Row],[32+]]-P_A_R[[#This Row],[33+]]</f>
        <v>2.8609999999999997E-2</v>
      </c>
      <c r="CC108" s="5">
        <f>P_A_R[[#This Row],[33+]]-P_A_R[[#This Row],[34+]]</f>
        <v>2.5679999999999981E-2</v>
      </c>
      <c r="CD108" s="5">
        <f>P_A_R[[#This Row],[34+]]-P_A_R[[#This Row],[35+]]</f>
        <v>2.2790000000000005E-2</v>
      </c>
      <c r="CE108" s="5">
        <f>P_A_R[[#This Row],[35+]]-P_A_R[[#This Row],[36+]]</f>
        <v>1.9970000000000002E-2</v>
      </c>
      <c r="CF108" s="5">
        <f>P_A_R[[#This Row],[36+]]-P_A_R[[#This Row],[37+]]</f>
        <v>1.8740000000000007E-2</v>
      </c>
      <c r="CG108" s="5">
        <f>P_A_R[[#This Row],[37+]]-P_A_R[[#This Row],[38+]]</f>
        <v>1.4579999999999996E-2</v>
      </c>
      <c r="CH108" s="5">
        <f>P_A_R[[#This Row],[38+]]-P_A_R[[#This Row],[39+]]</f>
        <v>1.2310000000000001E-2</v>
      </c>
      <c r="CI108" s="5">
        <f>P_A_R[[#This Row],[39+]]-P_A_R[[#This Row],[40+]]</f>
        <v>1.0270000000000001E-2</v>
      </c>
      <c r="CJ108" s="5">
        <f>P_A_R[[#This Row],[40+]]-P_A_R[[#This Row],[41+]]</f>
        <v>8.4599999999999988E-3</v>
      </c>
      <c r="CK108" s="5">
        <f>P_A_R[[#This Row],[41+]]-P_A_R[[#This Row],[42+]]</f>
        <v>6.8900000000000003E-3</v>
      </c>
      <c r="CL108" s="5">
        <f>P_A_R[[#This Row],[42+]]-P_A_R[[#This Row],[43+]]</f>
        <v>5.5399999999999998E-3</v>
      </c>
      <c r="CM108" s="5">
        <f>P_A_R[[#This Row],[43+]]-P_A_R[[#This Row],[44+]]</f>
        <v>4.7600000000000003E-3</v>
      </c>
      <c r="CN108" s="5">
        <f>P_A_R[[#This Row],[44+]]-P_A_R[[#This Row],[45+]]</f>
        <v>3.3799999999999993E-3</v>
      </c>
      <c r="CO108" s="5">
        <f>P_A_R[[#This Row],[45+]]-P_A_R[[#This Row],[46+]]</f>
        <v>2.6199999999999999E-3</v>
      </c>
      <c r="CP108" s="5">
        <f>P_A_R[[#This Row],[46+]]-P_A_R[[#This Row],[47+]]</f>
        <v>2.0100000000000005E-3</v>
      </c>
      <c r="CQ108" s="5">
        <f>P_A_R[[#This Row],[47+]]-P_A_R[[#This Row],[48+]]</f>
        <v>1.5199999999999997E-3</v>
      </c>
      <c r="CR108" s="5">
        <f>P_A_R[[#This Row],[48+]]-P_A_R[[#This Row],[49+]]</f>
        <v>1.1299999999999999E-3</v>
      </c>
      <c r="CS108" s="5">
        <f>P_A_R[[#This Row],[49+]]-P_A_R[[#This Row],[50+]]</f>
        <v>8.4000000000000003E-4</v>
      </c>
      <c r="CT108" s="5">
        <f>P_A_R[[#This Row],[50+]]-P_A_R[[#This Row],[51+]]</f>
        <v>6.6000000000000021E-4</v>
      </c>
      <c r="CU108" s="5">
        <f>P_A_R[[#This Row],[51+]]-P_A_R[[#This Row],[52+]]</f>
        <v>4.1999999999999991E-4</v>
      </c>
      <c r="CV108" s="5">
        <f>P_A_R[[#This Row],[52+]]-P_A_R[[#This Row],[53+]]</f>
        <v>3.1000000000000005E-4</v>
      </c>
      <c r="CW108" s="5">
        <f>P_A_R[[#This Row],[53+]]-P_A_R[[#This Row],[54+]]</f>
        <v>2.1000000000000001E-4</v>
      </c>
      <c r="CX108" s="5">
        <f>P_A_R[[#This Row],[54+]]-P_A_R[[#This Row],[55+]]</f>
        <v>1.5000000000000001E-4</v>
      </c>
      <c r="CY108" s="5">
        <f>P_A_R[[#This Row],[55+]]-P_A_R[[#This Row],[56+]]</f>
        <v>9.9999999999999964E-5</v>
      </c>
      <c r="CZ108" s="5">
        <f>P_A_R[[#This Row],[56+]]-P_A_R[[#This Row],[57+]]</f>
        <v>7.0000000000000021E-5</v>
      </c>
      <c r="DA108" s="5">
        <f>P_A_R[[#This Row],[57+]]-P_A_R[[#This Row],[58+]]</f>
        <v>4.9999999999999982E-5</v>
      </c>
      <c r="DB108" s="5">
        <f>P_A_R[[#This Row],[58+]]-P_A_R[[#This Row],[59+]]</f>
        <v>3.0000000000000004E-5</v>
      </c>
    </row>
    <row r="109" spans="1:106" x14ac:dyDescent="0.25">
      <c r="A109" s="10">
        <v>22400792</v>
      </c>
      <c r="B109" t="s">
        <v>247</v>
      </c>
      <c r="C109" t="s">
        <v>248</v>
      </c>
      <c r="D109" s="11">
        <v>0.8125</v>
      </c>
      <c r="E109" s="9" t="str">
        <f>HYPERLINK("https://www.nba.com/stats/player/1629632/boxscores-traditional", "Coby White")</f>
        <v>Coby White</v>
      </c>
      <c r="F109">
        <v>23</v>
      </c>
      <c r="G109" s="4">
        <v>9.7569999999999997</v>
      </c>
      <c r="H109" s="3">
        <v>0.90824000000000005</v>
      </c>
      <c r="I109" s="3">
        <v>0.89065000000000005</v>
      </c>
      <c r="J109" s="3">
        <v>0.87075999999999998</v>
      </c>
      <c r="K109" s="3">
        <v>0.84614</v>
      </c>
      <c r="L109" s="3">
        <v>0.82121</v>
      </c>
      <c r="M109" s="3">
        <v>0.79388999999999998</v>
      </c>
      <c r="N109" s="3">
        <v>0.76424000000000003</v>
      </c>
      <c r="O109" s="3">
        <v>0.72907</v>
      </c>
      <c r="P109" s="3">
        <v>0.69496999999999998</v>
      </c>
      <c r="Q109" s="3">
        <v>0.65910000000000002</v>
      </c>
      <c r="R109" s="3">
        <v>0.62172000000000005</v>
      </c>
      <c r="S109" s="3">
        <v>0.57926</v>
      </c>
      <c r="T109" s="3">
        <v>0.53983000000000003</v>
      </c>
      <c r="U109" s="3">
        <v>0.5</v>
      </c>
      <c r="V109" s="3">
        <v>0.46017000000000002</v>
      </c>
      <c r="W109" s="3">
        <v>0.42074</v>
      </c>
      <c r="X109" s="3">
        <v>0.37828000000000001</v>
      </c>
      <c r="Y109" s="3">
        <v>0.34089999999999998</v>
      </c>
      <c r="Z109" s="3">
        <v>0.30503000000000002</v>
      </c>
      <c r="AA109" s="3">
        <v>0.27093</v>
      </c>
      <c r="AB109" s="3">
        <v>0.23576</v>
      </c>
      <c r="AC109" s="3">
        <v>0.20610999999999999</v>
      </c>
      <c r="AD109" s="3">
        <v>0.17879</v>
      </c>
      <c r="AE109" s="3">
        <v>0.15386</v>
      </c>
      <c r="AF109" s="3">
        <v>0.12923999999999999</v>
      </c>
      <c r="AG109" s="3">
        <v>0.10935</v>
      </c>
      <c r="AH109" s="3">
        <v>9.1759999999999994E-2</v>
      </c>
      <c r="AI109" s="3">
        <v>7.6359999999999997E-2</v>
      </c>
      <c r="AJ109" s="3">
        <v>6.1780000000000002E-2</v>
      </c>
      <c r="AK109" s="3">
        <v>5.0500000000000003E-2</v>
      </c>
      <c r="AL109" s="3">
        <v>4.0930000000000001E-2</v>
      </c>
      <c r="AM109" s="3">
        <v>3.288E-2</v>
      </c>
      <c r="AN109" s="3">
        <v>2.5590000000000002E-2</v>
      </c>
      <c r="AO109" s="3">
        <v>2.018E-2</v>
      </c>
      <c r="AP109" s="3">
        <v>1.5779999999999999E-2</v>
      </c>
      <c r="AQ109" s="3">
        <v>1.222E-2</v>
      </c>
      <c r="AR109" s="3">
        <v>9.1400000000000006E-3</v>
      </c>
      <c r="AS109" s="3">
        <v>6.9499999999999996E-3</v>
      </c>
      <c r="AT109" s="3">
        <v>5.2300000000000003E-3</v>
      </c>
      <c r="AU109" s="3">
        <v>3.9100000000000003E-3</v>
      </c>
      <c r="AV109" s="3">
        <v>2.8E-3</v>
      </c>
      <c r="AW109" s="3">
        <v>2.0500000000000002E-3</v>
      </c>
      <c r="AX109" s="3">
        <v>1.49E-3</v>
      </c>
      <c r="AY109" s="3">
        <v>1.07E-3</v>
      </c>
      <c r="AZ109" s="3">
        <v>7.3999999999999999E-4</v>
      </c>
      <c r="BA109" s="3">
        <v>5.1999999999999995E-4</v>
      </c>
      <c r="BB109" s="3">
        <v>3.6000000000000002E-4</v>
      </c>
      <c r="BC109" s="3">
        <v>2.5000000000000001E-4</v>
      </c>
      <c r="BD109" s="3">
        <v>1.7000000000000001E-4</v>
      </c>
      <c r="BE109" s="3">
        <v>1.1E-4</v>
      </c>
      <c r="BF109" s="5">
        <f>P_A_R[[#This Row],[10+]]-P_A_R[[#This Row],[11+]]</f>
        <v>1.7589999999999995E-2</v>
      </c>
      <c r="BG109" s="5">
        <f>P_A_R[[#This Row],[11+]]-P_A_R[[#This Row],[12+]]</f>
        <v>1.9890000000000074E-2</v>
      </c>
      <c r="BH109" s="5">
        <f>P_A_R[[#This Row],[12+]]-P_A_R[[#This Row],[13+]]</f>
        <v>2.4619999999999975E-2</v>
      </c>
      <c r="BI109" s="5">
        <f>P_A_R[[#This Row],[13+]]-P_A_R[[#This Row],[14+]]</f>
        <v>2.4930000000000008E-2</v>
      </c>
      <c r="BJ109" s="5">
        <f>P_A_R[[#This Row],[14+]]-P_A_R[[#This Row],[15+]]</f>
        <v>2.7320000000000011E-2</v>
      </c>
      <c r="BK109" s="5">
        <f>P_A_R[[#This Row],[15+]]-P_A_R[[#This Row],[16+]]</f>
        <v>2.9649999999999954E-2</v>
      </c>
      <c r="BL109" s="5">
        <f>P_A_R[[#This Row],[16+]]-P_A_R[[#This Row],[17+]]</f>
        <v>3.5170000000000035E-2</v>
      </c>
      <c r="BM109" s="5">
        <f>P_A_R[[#This Row],[17+]]-P_A_R[[#This Row],[18+]]</f>
        <v>3.4100000000000019E-2</v>
      </c>
      <c r="BN109" s="5">
        <f>P_A_R[[#This Row],[18+]]-P_A_R[[#This Row],[19+]]</f>
        <v>3.5869999999999957E-2</v>
      </c>
      <c r="BO109" s="5">
        <f>P_A_R[[#This Row],[19+]]-P_A_R[[#This Row],[20+]]</f>
        <v>3.7379999999999969E-2</v>
      </c>
      <c r="BP109" s="5">
        <f>P_A_R[[#This Row],[20+]]-P_A_R[[#This Row],[21+]]</f>
        <v>4.2460000000000053E-2</v>
      </c>
      <c r="BQ109" s="5">
        <f>P_A_R[[#This Row],[21+]]-P_A_R[[#This Row],[22+]]</f>
        <v>3.9429999999999965E-2</v>
      </c>
      <c r="BR109" s="5">
        <f>P_A_R[[#This Row],[22+]]-P_A_R[[#This Row],[23+]]</f>
        <v>3.9830000000000032E-2</v>
      </c>
      <c r="BS109" s="5">
        <f>P_A_R[[#This Row],[23+]]-P_A_R[[#This Row],[24+]]</f>
        <v>3.9829999999999977E-2</v>
      </c>
      <c r="BT109" s="5">
        <f>P_A_R[[#This Row],[24+]]-P_A_R[[#This Row],[25+]]</f>
        <v>3.9430000000000021E-2</v>
      </c>
      <c r="BU109" s="5">
        <f>P_A_R[[#This Row],[25+]]-P_A_R[[#This Row],[26+]]</f>
        <v>4.2459999999999998E-2</v>
      </c>
      <c r="BV109" s="5">
        <f>P_A_R[[#This Row],[26+]]-P_A_R[[#This Row],[27+]]</f>
        <v>3.7380000000000024E-2</v>
      </c>
      <c r="BW109" s="5">
        <f>P_A_R[[#This Row],[27+]]-P_A_R[[#This Row],[28+]]</f>
        <v>3.5869999999999957E-2</v>
      </c>
      <c r="BX109" s="5">
        <f>P_A_R[[#This Row],[28+]]-P_A_R[[#This Row],[29+]]</f>
        <v>3.4100000000000019E-2</v>
      </c>
      <c r="BY109" s="5">
        <f>P_A_R[[#This Row],[29+]]-P_A_R[[#This Row],[30+]]</f>
        <v>3.5170000000000007E-2</v>
      </c>
      <c r="BZ109" s="5">
        <f>P_A_R[[#This Row],[30+]]-P_A_R[[#This Row],[31+]]</f>
        <v>2.965000000000001E-2</v>
      </c>
      <c r="CA109" s="5">
        <f>P_A_R[[#This Row],[31+]]-P_A_R[[#This Row],[32+]]</f>
        <v>2.7319999999999983E-2</v>
      </c>
      <c r="CB109" s="5">
        <f>P_A_R[[#This Row],[32+]]-P_A_R[[#This Row],[33+]]</f>
        <v>2.4930000000000008E-2</v>
      </c>
      <c r="CC109" s="5">
        <f>P_A_R[[#This Row],[33+]]-P_A_R[[#This Row],[34+]]</f>
        <v>2.4620000000000003E-2</v>
      </c>
      <c r="CD109" s="5">
        <f>P_A_R[[#This Row],[34+]]-P_A_R[[#This Row],[35+]]</f>
        <v>1.9889999999999991E-2</v>
      </c>
      <c r="CE109" s="5">
        <f>P_A_R[[#This Row],[35+]]-P_A_R[[#This Row],[36+]]</f>
        <v>1.7590000000000008E-2</v>
      </c>
      <c r="CF109" s="5">
        <f>P_A_R[[#This Row],[36+]]-P_A_R[[#This Row],[37+]]</f>
        <v>1.5399999999999997E-2</v>
      </c>
      <c r="CG109" s="5">
        <f>P_A_R[[#This Row],[37+]]-P_A_R[[#This Row],[38+]]</f>
        <v>1.4579999999999996E-2</v>
      </c>
      <c r="CH109" s="5">
        <f>P_A_R[[#This Row],[38+]]-P_A_R[[#This Row],[39+]]</f>
        <v>1.1279999999999998E-2</v>
      </c>
      <c r="CI109" s="5">
        <f>P_A_R[[#This Row],[39+]]-P_A_R[[#This Row],[40+]]</f>
        <v>9.5700000000000021E-3</v>
      </c>
      <c r="CJ109" s="5">
        <f>P_A_R[[#This Row],[40+]]-P_A_R[[#This Row],[41+]]</f>
        <v>8.0500000000000016E-3</v>
      </c>
      <c r="CK109" s="5">
        <f>P_A_R[[#This Row],[41+]]-P_A_R[[#This Row],[42+]]</f>
        <v>7.2899999999999979E-3</v>
      </c>
      <c r="CL109" s="5">
        <f>P_A_R[[#This Row],[42+]]-P_A_R[[#This Row],[43+]]</f>
        <v>5.4100000000000016E-3</v>
      </c>
      <c r="CM109" s="5">
        <f>P_A_R[[#This Row],[43+]]-P_A_R[[#This Row],[44+]]</f>
        <v>4.4000000000000011E-3</v>
      </c>
      <c r="CN109" s="5">
        <f>P_A_R[[#This Row],[44+]]-P_A_R[[#This Row],[45+]]</f>
        <v>3.5599999999999989E-3</v>
      </c>
      <c r="CO109" s="5">
        <f>P_A_R[[#This Row],[45+]]-P_A_R[[#This Row],[46+]]</f>
        <v>3.0799999999999994E-3</v>
      </c>
      <c r="CP109" s="5">
        <f>P_A_R[[#This Row],[46+]]-P_A_R[[#This Row],[47+]]</f>
        <v>2.190000000000001E-3</v>
      </c>
      <c r="CQ109" s="5">
        <f>P_A_R[[#This Row],[47+]]-P_A_R[[#This Row],[48+]]</f>
        <v>1.7199999999999993E-3</v>
      </c>
      <c r="CR109" s="5">
        <f>P_A_R[[#This Row],[48+]]-P_A_R[[#This Row],[49+]]</f>
        <v>1.32E-3</v>
      </c>
      <c r="CS109" s="5">
        <f>P_A_R[[#This Row],[49+]]-P_A_R[[#This Row],[50+]]</f>
        <v>1.1100000000000003E-3</v>
      </c>
      <c r="CT109" s="5">
        <f>P_A_R[[#This Row],[50+]]-P_A_R[[#This Row],[51+]]</f>
        <v>7.499999999999998E-4</v>
      </c>
      <c r="CU109" s="5">
        <f>P_A_R[[#This Row],[51+]]-P_A_R[[#This Row],[52+]]</f>
        <v>5.6000000000000017E-4</v>
      </c>
      <c r="CV109" s="5">
        <f>P_A_R[[#This Row],[52+]]-P_A_R[[#This Row],[53+]]</f>
        <v>4.2000000000000002E-4</v>
      </c>
      <c r="CW109" s="5">
        <f>P_A_R[[#This Row],[53+]]-P_A_R[[#This Row],[54+]]</f>
        <v>3.3E-4</v>
      </c>
      <c r="CX109" s="5">
        <f>P_A_R[[#This Row],[54+]]-P_A_R[[#This Row],[55+]]</f>
        <v>2.2000000000000003E-4</v>
      </c>
      <c r="CY109" s="5">
        <f>P_A_R[[#This Row],[55+]]-P_A_R[[#This Row],[56+]]</f>
        <v>1.5999999999999993E-4</v>
      </c>
      <c r="CZ109" s="5">
        <f>P_A_R[[#This Row],[56+]]-P_A_R[[#This Row],[57+]]</f>
        <v>1.1000000000000002E-4</v>
      </c>
      <c r="DA109" s="5">
        <f>P_A_R[[#This Row],[57+]]-P_A_R[[#This Row],[58+]]</f>
        <v>7.9999999999999993E-5</v>
      </c>
      <c r="DB109" s="5">
        <f>P_A_R[[#This Row],[58+]]-P_A_R[[#This Row],[59+]]</f>
        <v>6.0000000000000008E-5</v>
      </c>
    </row>
    <row r="110" spans="1:106" x14ac:dyDescent="0.25">
      <c r="A110" s="10">
        <v>22400792</v>
      </c>
      <c r="B110" t="s">
        <v>247</v>
      </c>
      <c r="C110" t="s">
        <v>248</v>
      </c>
      <c r="D110" s="11">
        <v>0.8125</v>
      </c>
      <c r="E110" s="9" t="str">
        <f>HYPERLINK("https://www.nba.com/stats/player/1630245/boxscores-traditional", "Ayo Dosunmu")</f>
        <v>Ayo Dosunmu</v>
      </c>
      <c r="F110">
        <v>21</v>
      </c>
      <c r="G110" s="4">
        <v>9.0990000000000002</v>
      </c>
      <c r="H110" s="3">
        <v>0.88685999999999998</v>
      </c>
      <c r="I110" s="3">
        <v>0.86433000000000004</v>
      </c>
      <c r="J110" s="3">
        <v>0.83891000000000004</v>
      </c>
      <c r="K110" s="3">
        <v>0.81057000000000001</v>
      </c>
      <c r="L110" s="3">
        <v>0.77934999999999999</v>
      </c>
      <c r="M110" s="3">
        <v>0.74536999999999998</v>
      </c>
      <c r="N110" s="3">
        <v>0.70884000000000003</v>
      </c>
      <c r="O110" s="3">
        <v>0.67003000000000001</v>
      </c>
      <c r="P110" s="3">
        <v>0.62929999999999997</v>
      </c>
      <c r="Q110" s="3">
        <v>0.58706000000000003</v>
      </c>
      <c r="R110" s="3">
        <v>0.54379999999999995</v>
      </c>
      <c r="S110" s="3">
        <v>0.5</v>
      </c>
      <c r="T110" s="3">
        <v>0.45619999999999999</v>
      </c>
      <c r="U110" s="3">
        <v>0.41293999999999997</v>
      </c>
      <c r="V110" s="3">
        <v>0.37069999999999997</v>
      </c>
      <c r="W110" s="3">
        <v>0.32996999999999999</v>
      </c>
      <c r="X110" s="3">
        <v>0.29115999999999997</v>
      </c>
      <c r="Y110" s="3">
        <v>0.25463000000000002</v>
      </c>
      <c r="Z110" s="3">
        <v>0.22065000000000001</v>
      </c>
      <c r="AA110" s="3">
        <v>0.18942999999999999</v>
      </c>
      <c r="AB110" s="3">
        <v>0.16109000000000001</v>
      </c>
      <c r="AC110" s="3">
        <v>0.13567000000000001</v>
      </c>
      <c r="AD110" s="3">
        <v>0.11314</v>
      </c>
      <c r="AE110" s="3">
        <v>9.3420000000000003E-2</v>
      </c>
      <c r="AF110" s="3">
        <v>7.6359999999999997E-2</v>
      </c>
      <c r="AG110" s="3">
        <v>6.1780000000000002E-2</v>
      </c>
      <c r="AH110" s="3">
        <v>4.947E-2</v>
      </c>
      <c r="AI110" s="3">
        <v>3.9199999999999999E-2</v>
      </c>
      <c r="AJ110" s="3">
        <v>3.074E-2</v>
      </c>
      <c r="AK110" s="3">
        <v>2.385E-2</v>
      </c>
      <c r="AL110" s="3">
        <v>1.831E-2</v>
      </c>
      <c r="AM110" s="3">
        <v>1.3899999999999999E-2</v>
      </c>
      <c r="AN110" s="3">
        <v>1.044E-2</v>
      </c>
      <c r="AO110" s="3">
        <v>7.7600000000000004E-3</v>
      </c>
      <c r="AP110" s="3">
        <v>5.7000000000000002E-3</v>
      </c>
      <c r="AQ110" s="3">
        <v>4.15E-3</v>
      </c>
      <c r="AR110" s="3">
        <v>2.98E-3</v>
      </c>
      <c r="AS110" s="3">
        <v>2.1199999999999999E-3</v>
      </c>
      <c r="AT110" s="3">
        <v>1.49E-3</v>
      </c>
      <c r="AU110" s="3">
        <v>1.0399999999999999E-3</v>
      </c>
      <c r="AV110" s="3">
        <v>7.1000000000000002E-4</v>
      </c>
      <c r="AW110" s="3">
        <v>4.8000000000000001E-4</v>
      </c>
      <c r="AX110" s="3">
        <v>3.2000000000000003E-4</v>
      </c>
      <c r="AY110" s="3">
        <v>2.2000000000000001E-4</v>
      </c>
      <c r="AZ110" s="3">
        <v>1.3999999999999999E-4</v>
      </c>
      <c r="BA110" s="3">
        <v>9.0000000000000006E-5</v>
      </c>
      <c r="BB110" s="3">
        <v>6.0000000000000002E-5</v>
      </c>
      <c r="BC110" s="3">
        <v>4.0000000000000003E-5</v>
      </c>
      <c r="BD110" s="3">
        <v>0</v>
      </c>
      <c r="BE110" s="3">
        <v>0</v>
      </c>
      <c r="BF110" s="5">
        <f>P_A_R[[#This Row],[10+]]-P_A_R[[#This Row],[11+]]</f>
        <v>2.2529999999999939E-2</v>
      </c>
      <c r="BG110" s="5">
        <f>P_A_R[[#This Row],[11+]]-P_A_R[[#This Row],[12+]]</f>
        <v>2.5419999999999998E-2</v>
      </c>
      <c r="BH110" s="5">
        <f>P_A_R[[#This Row],[12+]]-P_A_R[[#This Row],[13+]]</f>
        <v>2.8340000000000032E-2</v>
      </c>
      <c r="BI110" s="5">
        <f>P_A_R[[#This Row],[13+]]-P_A_R[[#This Row],[14+]]</f>
        <v>3.1220000000000026E-2</v>
      </c>
      <c r="BJ110" s="5">
        <f>P_A_R[[#This Row],[14+]]-P_A_R[[#This Row],[15+]]</f>
        <v>3.398000000000001E-2</v>
      </c>
      <c r="BK110" s="5">
        <f>P_A_R[[#This Row],[15+]]-P_A_R[[#This Row],[16+]]</f>
        <v>3.6529999999999951E-2</v>
      </c>
      <c r="BL110" s="5">
        <f>P_A_R[[#This Row],[16+]]-P_A_R[[#This Row],[17+]]</f>
        <v>3.8810000000000011E-2</v>
      </c>
      <c r="BM110" s="5">
        <f>P_A_R[[#This Row],[17+]]-P_A_R[[#This Row],[18+]]</f>
        <v>4.0730000000000044E-2</v>
      </c>
      <c r="BN110" s="5">
        <f>P_A_R[[#This Row],[18+]]-P_A_R[[#This Row],[19+]]</f>
        <v>4.2239999999999944E-2</v>
      </c>
      <c r="BO110" s="5">
        <f>P_A_R[[#This Row],[19+]]-P_A_R[[#This Row],[20+]]</f>
        <v>4.3260000000000076E-2</v>
      </c>
      <c r="BP110" s="5">
        <f>P_A_R[[#This Row],[20+]]-P_A_R[[#This Row],[21+]]</f>
        <v>4.379999999999995E-2</v>
      </c>
      <c r="BQ110" s="5">
        <f>P_A_R[[#This Row],[21+]]-P_A_R[[#This Row],[22+]]</f>
        <v>4.3800000000000006E-2</v>
      </c>
      <c r="BR110" s="5">
        <f>P_A_R[[#This Row],[22+]]-P_A_R[[#This Row],[23+]]</f>
        <v>4.3260000000000021E-2</v>
      </c>
      <c r="BS110" s="5">
        <f>P_A_R[[#This Row],[23+]]-P_A_R[[#This Row],[24+]]</f>
        <v>4.224E-2</v>
      </c>
      <c r="BT110" s="5">
        <f>P_A_R[[#This Row],[24+]]-P_A_R[[#This Row],[25+]]</f>
        <v>4.0729999999999988E-2</v>
      </c>
      <c r="BU110" s="5">
        <f>P_A_R[[#This Row],[25+]]-P_A_R[[#This Row],[26+]]</f>
        <v>3.8810000000000011E-2</v>
      </c>
      <c r="BV110" s="5">
        <f>P_A_R[[#This Row],[26+]]-P_A_R[[#This Row],[27+]]</f>
        <v>3.6529999999999951E-2</v>
      </c>
      <c r="BW110" s="5">
        <f>P_A_R[[#This Row],[27+]]-P_A_R[[#This Row],[28+]]</f>
        <v>3.398000000000001E-2</v>
      </c>
      <c r="BX110" s="5">
        <f>P_A_R[[#This Row],[28+]]-P_A_R[[#This Row],[29+]]</f>
        <v>3.1220000000000026E-2</v>
      </c>
      <c r="BY110" s="5">
        <f>P_A_R[[#This Row],[29+]]-P_A_R[[#This Row],[30+]]</f>
        <v>2.8339999999999976E-2</v>
      </c>
      <c r="BZ110" s="5">
        <f>P_A_R[[#This Row],[30+]]-P_A_R[[#This Row],[31+]]</f>
        <v>2.5419999999999998E-2</v>
      </c>
      <c r="CA110" s="5">
        <f>P_A_R[[#This Row],[31+]]-P_A_R[[#This Row],[32+]]</f>
        <v>2.2530000000000008E-2</v>
      </c>
      <c r="CB110" s="5">
        <f>P_A_R[[#This Row],[32+]]-P_A_R[[#This Row],[33+]]</f>
        <v>1.9720000000000001E-2</v>
      </c>
      <c r="CC110" s="5">
        <f>P_A_R[[#This Row],[33+]]-P_A_R[[#This Row],[34+]]</f>
        <v>1.7060000000000006E-2</v>
      </c>
      <c r="CD110" s="5">
        <f>P_A_R[[#This Row],[34+]]-P_A_R[[#This Row],[35+]]</f>
        <v>1.4579999999999996E-2</v>
      </c>
      <c r="CE110" s="5">
        <f>P_A_R[[#This Row],[35+]]-P_A_R[[#This Row],[36+]]</f>
        <v>1.2310000000000001E-2</v>
      </c>
      <c r="CF110" s="5">
        <f>P_A_R[[#This Row],[36+]]-P_A_R[[#This Row],[37+]]</f>
        <v>1.0270000000000001E-2</v>
      </c>
      <c r="CG110" s="5">
        <f>P_A_R[[#This Row],[37+]]-P_A_R[[#This Row],[38+]]</f>
        <v>8.4599999999999988E-3</v>
      </c>
      <c r="CH110" s="5">
        <f>P_A_R[[#This Row],[38+]]-P_A_R[[#This Row],[39+]]</f>
        <v>6.8900000000000003E-3</v>
      </c>
      <c r="CI110" s="5">
        <f>P_A_R[[#This Row],[39+]]-P_A_R[[#This Row],[40+]]</f>
        <v>5.5399999999999998E-3</v>
      </c>
      <c r="CJ110" s="5">
        <f>P_A_R[[#This Row],[40+]]-P_A_R[[#This Row],[41+]]</f>
        <v>4.4100000000000007E-3</v>
      </c>
      <c r="CK110" s="5">
        <f>P_A_R[[#This Row],[41+]]-P_A_R[[#This Row],[42+]]</f>
        <v>3.4599999999999995E-3</v>
      </c>
      <c r="CL110" s="5">
        <f>P_A_R[[#This Row],[42+]]-P_A_R[[#This Row],[43+]]</f>
        <v>2.6799999999999992E-3</v>
      </c>
      <c r="CM110" s="5">
        <f>P_A_R[[#This Row],[43+]]-P_A_R[[#This Row],[44+]]</f>
        <v>2.0600000000000002E-3</v>
      </c>
      <c r="CN110" s="5">
        <f>P_A_R[[#This Row],[44+]]-P_A_R[[#This Row],[45+]]</f>
        <v>1.5500000000000002E-3</v>
      </c>
      <c r="CO110" s="5">
        <f>P_A_R[[#This Row],[45+]]-P_A_R[[#This Row],[46+]]</f>
        <v>1.17E-3</v>
      </c>
      <c r="CP110" s="5">
        <f>P_A_R[[#This Row],[46+]]-P_A_R[[#This Row],[47+]]</f>
        <v>8.6000000000000009E-4</v>
      </c>
      <c r="CQ110" s="5">
        <f>P_A_R[[#This Row],[47+]]-P_A_R[[#This Row],[48+]]</f>
        <v>6.2999999999999992E-4</v>
      </c>
      <c r="CR110" s="5">
        <f>P_A_R[[#This Row],[48+]]-P_A_R[[#This Row],[49+]]</f>
        <v>4.500000000000001E-4</v>
      </c>
      <c r="CS110" s="5">
        <f>P_A_R[[#This Row],[49+]]-P_A_R[[#This Row],[50+]]</f>
        <v>3.2999999999999989E-4</v>
      </c>
      <c r="CT110" s="5">
        <f>P_A_R[[#This Row],[50+]]-P_A_R[[#This Row],[51+]]</f>
        <v>2.3000000000000001E-4</v>
      </c>
      <c r="CU110" s="5">
        <f>P_A_R[[#This Row],[51+]]-P_A_R[[#This Row],[52+]]</f>
        <v>1.5999999999999999E-4</v>
      </c>
      <c r="CV110" s="5">
        <f>P_A_R[[#This Row],[52+]]-P_A_R[[#This Row],[53+]]</f>
        <v>1.0000000000000002E-4</v>
      </c>
      <c r="CW110" s="5">
        <f>P_A_R[[#This Row],[53+]]-P_A_R[[#This Row],[54+]]</f>
        <v>8.000000000000002E-5</v>
      </c>
      <c r="CX110" s="5">
        <f>P_A_R[[#This Row],[54+]]-P_A_R[[#This Row],[55+]]</f>
        <v>4.9999999999999982E-5</v>
      </c>
      <c r="CY110" s="5">
        <f>P_A_R[[#This Row],[55+]]-P_A_R[[#This Row],[56+]]</f>
        <v>3.0000000000000004E-5</v>
      </c>
      <c r="CZ110" s="5">
        <f>P_A_R[[#This Row],[56+]]-P_A_R[[#This Row],[57+]]</f>
        <v>1.9999999999999998E-5</v>
      </c>
      <c r="DA110" s="5">
        <f>P_A_R[[#This Row],[57+]]-P_A_R[[#This Row],[58+]]</f>
        <v>4.0000000000000003E-5</v>
      </c>
      <c r="DB110" s="5">
        <f>P_A_R[[#This Row],[58+]]-P_A_R[[#This Row],[59+]]</f>
        <v>0</v>
      </c>
    </row>
    <row r="111" spans="1:106" x14ac:dyDescent="0.25">
      <c r="A111" s="10">
        <v>22400792</v>
      </c>
      <c r="B111" t="s">
        <v>247</v>
      </c>
      <c r="C111" t="s">
        <v>248</v>
      </c>
      <c r="D111" s="11">
        <v>0.8125</v>
      </c>
      <c r="E111" s="9" t="str">
        <f>HYPERLINK("https://www.nba.com/stats/player/1630200/boxscores-traditional", "Tre Jones")</f>
        <v>Tre Jones</v>
      </c>
      <c r="F111">
        <v>11.67</v>
      </c>
      <c r="G111" s="4">
        <v>5.7350000000000003</v>
      </c>
      <c r="H111" s="3">
        <v>0.61409000000000002</v>
      </c>
      <c r="I111" s="3">
        <v>0.54776000000000002</v>
      </c>
      <c r="J111" s="3">
        <v>0.47608</v>
      </c>
      <c r="K111" s="3">
        <v>0.40905000000000002</v>
      </c>
      <c r="L111" s="3">
        <v>0.34089999999999998</v>
      </c>
      <c r="M111" s="3">
        <v>0.28095999999999999</v>
      </c>
      <c r="N111" s="3">
        <v>0.22363</v>
      </c>
      <c r="O111" s="3">
        <v>0.17619000000000001</v>
      </c>
      <c r="P111" s="3">
        <v>0.13567000000000001</v>
      </c>
      <c r="Q111" s="3">
        <v>0.10027</v>
      </c>
      <c r="R111" s="3">
        <v>7.3529999999999998E-2</v>
      </c>
      <c r="S111" s="3">
        <v>5.1549999999999999E-2</v>
      </c>
      <c r="T111" s="3">
        <v>3.5929999999999997E-2</v>
      </c>
      <c r="U111" s="3">
        <v>2.385E-2</v>
      </c>
      <c r="V111" s="3">
        <v>1.5779999999999999E-2</v>
      </c>
      <c r="W111" s="3">
        <v>1.017E-2</v>
      </c>
      <c r="X111" s="3">
        <v>6.2100000000000002E-3</v>
      </c>
      <c r="Y111" s="3">
        <v>3.79E-3</v>
      </c>
      <c r="Z111" s="3">
        <v>2.1900000000000001E-3</v>
      </c>
      <c r="AA111" s="3">
        <v>1.2600000000000001E-3</v>
      </c>
      <c r="AB111" s="3">
        <v>6.8999999999999997E-4</v>
      </c>
      <c r="AC111" s="3">
        <v>3.8000000000000002E-4</v>
      </c>
      <c r="AD111" s="3">
        <v>2.0000000000000001E-4</v>
      </c>
      <c r="AE111" s="3">
        <v>1E-4</v>
      </c>
      <c r="AF111" s="3">
        <v>5.0000000000000002E-5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6.633E-2</v>
      </c>
      <c r="BG111" s="5">
        <f>P_A_R[[#This Row],[11+]]-P_A_R[[#This Row],[12+]]</f>
        <v>7.1680000000000021E-2</v>
      </c>
      <c r="BH111" s="5">
        <f>P_A_R[[#This Row],[12+]]-P_A_R[[#This Row],[13+]]</f>
        <v>6.7029999999999978E-2</v>
      </c>
      <c r="BI111" s="5">
        <f>P_A_R[[#This Row],[13+]]-P_A_R[[#This Row],[14+]]</f>
        <v>6.8150000000000044E-2</v>
      </c>
      <c r="BJ111" s="5">
        <f>P_A_R[[#This Row],[14+]]-P_A_R[[#This Row],[15+]]</f>
        <v>5.9939999999999993E-2</v>
      </c>
      <c r="BK111" s="5">
        <f>P_A_R[[#This Row],[15+]]-P_A_R[[#This Row],[16+]]</f>
        <v>5.7329999999999992E-2</v>
      </c>
      <c r="BL111" s="5">
        <f>P_A_R[[#This Row],[16+]]-P_A_R[[#This Row],[17+]]</f>
        <v>4.7439999999999982E-2</v>
      </c>
      <c r="BM111" s="5">
        <f>P_A_R[[#This Row],[17+]]-P_A_R[[#This Row],[18+]]</f>
        <v>4.052E-2</v>
      </c>
      <c r="BN111" s="5">
        <f>P_A_R[[#This Row],[18+]]-P_A_R[[#This Row],[19+]]</f>
        <v>3.5400000000000015E-2</v>
      </c>
      <c r="BO111" s="5">
        <f>P_A_R[[#This Row],[19+]]-P_A_R[[#This Row],[20+]]</f>
        <v>2.674E-2</v>
      </c>
      <c r="BP111" s="5">
        <f>P_A_R[[#This Row],[20+]]-P_A_R[[#This Row],[21+]]</f>
        <v>2.198E-2</v>
      </c>
      <c r="BQ111" s="5">
        <f>P_A_R[[#This Row],[21+]]-P_A_R[[#This Row],[22+]]</f>
        <v>1.5620000000000002E-2</v>
      </c>
      <c r="BR111" s="5">
        <f>P_A_R[[#This Row],[22+]]-P_A_R[[#This Row],[23+]]</f>
        <v>1.2079999999999997E-2</v>
      </c>
      <c r="BS111" s="5">
        <f>P_A_R[[#This Row],[23+]]-P_A_R[[#This Row],[24+]]</f>
        <v>8.0700000000000008E-3</v>
      </c>
      <c r="BT111" s="5">
        <f>P_A_R[[#This Row],[24+]]-P_A_R[[#This Row],[25+]]</f>
        <v>5.6099999999999987E-3</v>
      </c>
      <c r="BU111" s="5">
        <f>P_A_R[[#This Row],[25+]]-P_A_R[[#This Row],[26+]]</f>
        <v>3.96E-3</v>
      </c>
      <c r="BV111" s="5">
        <f>P_A_R[[#This Row],[26+]]-P_A_R[[#This Row],[27+]]</f>
        <v>2.4200000000000003E-3</v>
      </c>
      <c r="BW111" s="5">
        <f>P_A_R[[#This Row],[27+]]-P_A_R[[#This Row],[28+]]</f>
        <v>1.5999999999999999E-3</v>
      </c>
      <c r="BX111" s="5">
        <f>P_A_R[[#This Row],[28+]]-P_A_R[[#This Row],[29+]]</f>
        <v>9.3000000000000005E-4</v>
      </c>
      <c r="BY111" s="5">
        <f>P_A_R[[#This Row],[29+]]-P_A_R[[#This Row],[30+]]</f>
        <v>5.7000000000000009E-4</v>
      </c>
      <c r="BZ111" s="5">
        <f>P_A_R[[#This Row],[30+]]-P_A_R[[#This Row],[31+]]</f>
        <v>3.0999999999999995E-4</v>
      </c>
      <c r="CA111" s="5">
        <f>P_A_R[[#This Row],[31+]]-P_A_R[[#This Row],[32+]]</f>
        <v>1.8000000000000001E-4</v>
      </c>
      <c r="CB111" s="5">
        <f>P_A_R[[#This Row],[32+]]-P_A_R[[#This Row],[33+]]</f>
        <v>1E-4</v>
      </c>
      <c r="CC111" s="5">
        <f>P_A_R[[#This Row],[33+]]-P_A_R[[#This Row],[34+]]</f>
        <v>5.0000000000000002E-5</v>
      </c>
      <c r="CD111" s="5">
        <f>P_A_R[[#This Row],[34+]]-P_A_R[[#This Row],[35+]]</f>
        <v>5.0000000000000002E-5</v>
      </c>
      <c r="CE111" s="5">
        <f>P_A_R[[#This Row],[35+]]-P_A_R[[#This Row],[36+]]</f>
        <v>0</v>
      </c>
      <c r="CF111" s="5">
        <f>P_A_R[[#This Row],[36+]]-P_A_R[[#This Row],[37+]]</f>
        <v>0</v>
      </c>
      <c r="CG111" s="5">
        <f>P_A_R[[#This Row],[37+]]-P_A_R[[#This Row],[38+]]</f>
        <v>0</v>
      </c>
      <c r="CH111" s="5">
        <f>P_A_R[[#This Row],[38+]]-P_A_R[[#This Row],[39+]]</f>
        <v>0</v>
      </c>
      <c r="CI111" s="5">
        <f>P_A_R[[#This Row],[39+]]-P_A_R[[#This Row],[40+]]</f>
        <v>0</v>
      </c>
      <c r="CJ111" s="5">
        <f>P_A_R[[#This Row],[40+]]-P_A_R[[#This Row],[41+]]</f>
        <v>0</v>
      </c>
      <c r="CK111" s="5">
        <f>P_A_R[[#This Row],[41+]]-P_A_R[[#This Row],[42+]]</f>
        <v>0</v>
      </c>
      <c r="CL111" s="5">
        <f>P_A_R[[#This Row],[42+]]-P_A_R[[#This Row],[43+]]</f>
        <v>0</v>
      </c>
      <c r="CM111" s="5">
        <f>P_A_R[[#This Row],[43+]]-P_A_R[[#This Row],[44+]]</f>
        <v>0</v>
      </c>
      <c r="CN111" s="5">
        <f>P_A_R[[#This Row],[44+]]-P_A_R[[#This Row],[45+]]</f>
        <v>0</v>
      </c>
      <c r="CO111" s="5">
        <f>P_A_R[[#This Row],[45+]]-P_A_R[[#This Row],[46+]]</f>
        <v>0</v>
      </c>
      <c r="CP111" s="5">
        <f>P_A_R[[#This Row],[46+]]-P_A_R[[#This Row],[47+]]</f>
        <v>0</v>
      </c>
      <c r="CQ111" s="5">
        <f>P_A_R[[#This Row],[47+]]-P_A_R[[#This Row],[48+]]</f>
        <v>0</v>
      </c>
      <c r="CR111" s="5">
        <f>P_A_R[[#This Row],[48+]]-P_A_R[[#This Row],[49+]]</f>
        <v>0</v>
      </c>
      <c r="CS111" s="5">
        <f>P_A_R[[#This Row],[49+]]-P_A_R[[#This Row],[50+]]</f>
        <v>0</v>
      </c>
      <c r="CT111" s="5">
        <f>P_A_R[[#This Row],[50+]]-P_A_R[[#This Row],[51+]]</f>
        <v>0</v>
      </c>
      <c r="CU111" s="5">
        <f>P_A_R[[#This Row],[51+]]-P_A_R[[#This Row],[52+]]</f>
        <v>0</v>
      </c>
      <c r="CV111" s="5">
        <f>P_A_R[[#This Row],[52+]]-P_A_R[[#This Row],[53+]]</f>
        <v>0</v>
      </c>
      <c r="CW111" s="5">
        <f>P_A_R[[#This Row],[53+]]-P_A_R[[#This Row],[54+]]</f>
        <v>0</v>
      </c>
      <c r="CX111" s="5">
        <f>P_A_R[[#This Row],[54+]]-P_A_R[[#This Row],[55+]]</f>
        <v>0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22400792</v>
      </c>
      <c r="B112" t="s">
        <v>247</v>
      </c>
      <c r="C112" t="s">
        <v>248</v>
      </c>
      <c r="D112" s="11">
        <v>0.8125</v>
      </c>
      <c r="E112" s="9" t="str">
        <f>HYPERLINK("https://www.nba.com/stats/player/1630172/boxscores-traditional", "Patrick Williams")</f>
        <v>Patrick Williams</v>
      </c>
      <c r="F112">
        <v>11.2</v>
      </c>
      <c r="G112" s="4">
        <v>5.4180000000000001</v>
      </c>
      <c r="H112" s="3">
        <v>0.58706000000000003</v>
      </c>
      <c r="I112" s="3">
        <v>0.51595000000000002</v>
      </c>
      <c r="J112" s="3">
        <v>0.44037999999999999</v>
      </c>
      <c r="K112" s="3">
        <v>0.37069999999999997</v>
      </c>
      <c r="L112" s="3">
        <v>0.30153000000000002</v>
      </c>
      <c r="M112" s="3">
        <v>0.24196000000000001</v>
      </c>
      <c r="N112" s="3">
        <v>0.18673000000000001</v>
      </c>
      <c r="O112" s="3">
        <v>0.14230999999999999</v>
      </c>
      <c r="P112" s="3">
        <v>0.10383000000000001</v>
      </c>
      <c r="Q112" s="3">
        <v>7.4929999999999997E-2</v>
      </c>
      <c r="R112" s="3">
        <v>5.262E-2</v>
      </c>
      <c r="S112" s="3">
        <v>3.5150000000000001E-2</v>
      </c>
      <c r="T112" s="3">
        <v>2.3300000000000001E-2</v>
      </c>
      <c r="U112" s="3">
        <v>1.4630000000000001E-2</v>
      </c>
      <c r="V112" s="3">
        <v>9.1400000000000006E-3</v>
      </c>
      <c r="W112" s="3">
        <v>5.3899999999999998E-3</v>
      </c>
      <c r="X112" s="3">
        <v>3.1700000000000001E-3</v>
      </c>
      <c r="Y112" s="3">
        <v>1.75E-3</v>
      </c>
      <c r="Z112" s="3">
        <v>9.7000000000000005E-4</v>
      </c>
      <c r="AA112" s="3">
        <v>5.0000000000000001E-4</v>
      </c>
      <c r="AB112" s="3">
        <v>2.5999999999999998E-4</v>
      </c>
      <c r="AC112" s="3">
        <v>1.2999999999999999E-4</v>
      </c>
      <c r="AD112" s="3">
        <v>6.0000000000000002E-5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5">
        <f>P_A_R[[#This Row],[10+]]-P_A_R[[#This Row],[11+]]</f>
        <v>7.1110000000000007E-2</v>
      </c>
      <c r="BG112" s="5">
        <f>P_A_R[[#This Row],[11+]]-P_A_R[[#This Row],[12+]]</f>
        <v>7.5570000000000026E-2</v>
      </c>
      <c r="BH112" s="5">
        <f>P_A_R[[#This Row],[12+]]-P_A_R[[#This Row],[13+]]</f>
        <v>6.968000000000002E-2</v>
      </c>
      <c r="BI112" s="5">
        <f>P_A_R[[#This Row],[13+]]-P_A_R[[#This Row],[14+]]</f>
        <v>6.9169999999999954E-2</v>
      </c>
      <c r="BJ112" s="5">
        <f>P_A_R[[#This Row],[14+]]-P_A_R[[#This Row],[15+]]</f>
        <v>5.9570000000000012E-2</v>
      </c>
      <c r="BK112" s="5">
        <f>P_A_R[[#This Row],[15+]]-P_A_R[[#This Row],[16+]]</f>
        <v>5.5230000000000001E-2</v>
      </c>
      <c r="BL112" s="5">
        <f>P_A_R[[#This Row],[16+]]-P_A_R[[#This Row],[17+]]</f>
        <v>4.4420000000000015E-2</v>
      </c>
      <c r="BM112" s="5">
        <f>P_A_R[[#This Row],[17+]]-P_A_R[[#This Row],[18+]]</f>
        <v>3.8479999999999986E-2</v>
      </c>
      <c r="BN112" s="5">
        <f>P_A_R[[#This Row],[18+]]-P_A_R[[#This Row],[19+]]</f>
        <v>2.8900000000000009E-2</v>
      </c>
      <c r="BO112" s="5">
        <f>P_A_R[[#This Row],[19+]]-P_A_R[[#This Row],[20+]]</f>
        <v>2.2309999999999997E-2</v>
      </c>
      <c r="BP112" s="5">
        <f>P_A_R[[#This Row],[20+]]-P_A_R[[#This Row],[21+]]</f>
        <v>1.7469999999999999E-2</v>
      </c>
      <c r="BQ112" s="5">
        <f>P_A_R[[#This Row],[21+]]-P_A_R[[#This Row],[22+]]</f>
        <v>1.1849999999999999E-2</v>
      </c>
      <c r="BR112" s="5">
        <f>P_A_R[[#This Row],[22+]]-P_A_R[[#This Row],[23+]]</f>
        <v>8.6700000000000006E-3</v>
      </c>
      <c r="BS112" s="5">
        <f>P_A_R[[#This Row],[23+]]-P_A_R[[#This Row],[24+]]</f>
        <v>5.4900000000000001E-3</v>
      </c>
      <c r="BT112" s="5">
        <f>P_A_R[[#This Row],[24+]]-P_A_R[[#This Row],[25+]]</f>
        <v>3.7500000000000007E-3</v>
      </c>
      <c r="BU112" s="5">
        <f>P_A_R[[#This Row],[25+]]-P_A_R[[#This Row],[26+]]</f>
        <v>2.2199999999999998E-3</v>
      </c>
      <c r="BV112" s="5">
        <f>P_A_R[[#This Row],[26+]]-P_A_R[[#This Row],[27+]]</f>
        <v>1.42E-3</v>
      </c>
      <c r="BW112" s="5">
        <f>P_A_R[[#This Row],[27+]]-P_A_R[[#This Row],[28+]]</f>
        <v>7.7999999999999999E-4</v>
      </c>
      <c r="BX112" s="5">
        <f>P_A_R[[#This Row],[28+]]-P_A_R[[#This Row],[29+]]</f>
        <v>4.7000000000000004E-4</v>
      </c>
      <c r="BY112" s="5">
        <f>P_A_R[[#This Row],[29+]]-P_A_R[[#This Row],[30+]]</f>
        <v>2.4000000000000003E-4</v>
      </c>
      <c r="BZ112" s="5">
        <f>P_A_R[[#This Row],[30+]]-P_A_R[[#This Row],[31+]]</f>
        <v>1.2999999999999999E-4</v>
      </c>
      <c r="CA112" s="5">
        <f>P_A_R[[#This Row],[31+]]-P_A_R[[#This Row],[32+]]</f>
        <v>6.9999999999999994E-5</v>
      </c>
      <c r="CB112" s="5">
        <f>P_A_R[[#This Row],[32+]]-P_A_R[[#This Row],[33+]]</f>
        <v>6.0000000000000002E-5</v>
      </c>
      <c r="CC112" s="5">
        <f>P_A_R[[#This Row],[33+]]-P_A_R[[#This Row],[34+]]</f>
        <v>0</v>
      </c>
      <c r="CD112" s="5">
        <f>P_A_R[[#This Row],[34+]]-P_A_R[[#This Row],[35+]]</f>
        <v>0</v>
      </c>
      <c r="CE112" s="5">
        <f>P_A_R[[#This Row],[35+]]-P_A_R[[#This Row],[36+]]</f>
        <v>0</v>
      </c>
      <c r="CF112" s="5">
        <f>P_A_R[[#This Row],[36+]]-P_A_R[[#This Row],[37+]]</f>
        <v>0</v>
      </c>
      <c r="CG112" s="5">
        <f>P_A_R[[#This Row],[37+]]-P_A_R[[#This Row],[38+]]</f>
        <v>0</v>
      </c>
      <c r="CH112" s="5">
        <f>P_A_R[[#This Row],[38+]]-P_A_R[[#This Row],[39+]]</f>
        <v>0</v>
      </c>
      <c r="CI112" s="5">
        <f>P_A_R[[#This Row],[39+]]-P_A_R[[#This Row],[40+]]</f>
        <v>0</v>
      </c>
      <c r="CJ112" s="5">
        <f>P_A_R[[#This Row],[40+]]-P_A_R[[#This Row],[41+]]</f>
        <v>0</v>
      </c>
      <c r="CK112" s="5">
        <f>P_A_R[[#This Row],[41+]]-P_A_R[[#This Row],[42+]]</f>
        <v>0</v>
      </c>
      <c r="CL112" s="5">
        <f>P_A_R[[#This Row],[42+]]-P_A_R[[#This Row],[43+]]</f>
        <v>0</v>
      </c>
      <c r="CM112" s="5">
        <f>P_A_R[[#This Row],[43+]]-P_A_R[[#This Row],[44+]]</f>
        <v>0</v>
      </c>
      <c r="CN112" s="5">
        <f>P_A_R[[#This Row],[44+]]-P_A_R[[#This Row],[45+]]</f>
        <v>0</v>
      </c>
      <c r="CO112" s="5">
        <f>P_A_R[[#This Row],[45+]]-P_A_R[[#This Row],[46+]]</f>
        <v>0</v>
      </c>
      <c r="CP112" s="5">
        <f>P_A_R[[#This Row],[46+]]-P_A_R[[#This Row],[47+]]</f>
        <v>0</v>
      </c>
      <c r="CQ112" s="5">
        <f>P_A_R[[#This Row],[47+]]-P_A_R[[#This Row],[48+]]</f>
        <v>0</v>
      </c>
      <c r="CR112" s="5">
        <f>P_A_R[[#This Row],[48+]]-P_A_R[[#This Row],[49+]]</f>
        <v>0</v>
      </c>
      <c r="CS112" s="5">
        <f>P_A_R[[#This Row],[49+]]-P_A_R[[#This Row],[50+]]</f>
        <v>0</v>
      </c>
      <c r="CT112" s="5">
        <f>P_A_R[[#This Row],[50+]]-P_A_R[[#This Row],[51+]]</f>
        <v>0</v>
      </c>
      <c r="CU112" s="5">
        <f>P_A_R[[#This Row],[51+]]-P_A_R[[#This Row],[52+]]</f>
        <v>0</v>
      </c>
      <c r="CV112" s="5">
        <f>P_A_R[[#This Row],[52+]]-P_A_R[[#This Row],[53+]]</f>
        <v>0</v>
      </c>
      <c r="CW112" s="5">
        <f>P_A_R[[#This Row],[53+]]-P_A_R[[#This Row],[54+]]</f>
        <v>0</v>
      </c>
      <c r="CX112" s="5">
        <f>P_A_R[[#This Row],[54+]]-P_A_R[[#This Row],[55+]]</f>
        <v>0</v>
      </c>
      <c r="CY112" s="5">
        <f>P_A_R[[#This Row],[55+]]-P_A_R[[#This Row],[56+]]</f>
        <v>0</v>
      </c>
      <c r="CZ112" s="5">
        <f>P_A_R[[#This Row],[56+]]-P_A_R[[#This Row],[57+]]</f>
        <v>0</v>
      </c>
      <c r="DA112" s="5">
        <f>P_A_R[[#This Row],[57+]]-P_A_R[[#This Row],[58+]]</f>
        <v>0</v>
      </c>
      <c r="DB112" s="5">
        <f>P_A_R[[#This Row],[58+]]-P_A_R[[#This Row],[59+]]</f>
        <v>0</v>
      </c>
    </row>
    <row r="113" spans="1:106" x14ac:dyDescent="0.25">
      <c r="A113" s="10">
        <v>22400792</v>
      </c>
      <c r="B113" t="s">
        <v>247</v>
      </c>
      <c r="C113" t="s">
        <v>248</v>
      </c>
      <c r="D113" s="11">
        <v>0.8125</v>
      </c>
      <c r="E113" s="9" t="str">
        <f>HYPERLINK("https://www.nba.com/stats/player/1628989/boxscores-traditional", "Kevin Huerter")</f>
        <v>Kevin Huerter</v>
      </c>
      <c r="F113">
        <v>10.33</v>
      </c>
      <c r="G113" s="4">
        <v>2.625</v>
      </c>
      <c r="H113" s="3">
        <v>0.55171999999999999</v>
      </c>
      <c r="I113" s="3">
        <v>0.39743000000000001</v>
      </c>
      <c r="J113" s="3">
        <v>0.26108999999999999</v>
      </c>
      <c r="K113" s="3">
        <v>0.15386</v>
      </c>
      <c r="L113" s="3">
        <v>8.0759999999999998E-2</v>
      </c>
      <c r="M113" s="3">
        <v>3.7539999999999997E-2</v>
      </c>
      <c r="N113" s="3">
        <v>1.5389999999999999E-2</v>
      </c>
      <c r="O113" s="3">
        <v>5.5399999999999998E-3</v>
      </c>
      <c r="P113" s="3">
        <v>1.75E-3</v>
      </c>
      <c r="Q113" s="3">
        <v>4.8000000000000001E-4</v>
      </c>
      <c r="R113" s="3">
        <v>1.2E-4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5">
        <f>P_A_R[[#This Row],[10+]]-P_A_R[[#This Row],[11+]]</f>
        <v>0.15428999999999998</v>
      </c>
      <c r="BG113" s="5">
        <f>P_A_R[[#This Row],[11+]]-P_A_R[[#This Row],[12+]]</f>
        <v>0.13634000000000002</v>
      </c>
      <c r="BH113" s="5">
        <f>P_A_R[[#This Row],[12+]]-P_A_R[[#This Row],[13+]]</f>
        <v>0.10722999999999999</v>
      </c>
      <c r="BI113" s="5">
        <f>P_A_R[[#This Row],[13+]]-P_A_R[[#This Row],[14+]]</f>
        <v>7.3099999999999998E-2</v>
      </c>
      <c r="BJ113" s="5">
        <f>P_A_R[[#This Row],[14+]]-P_A_R[[#This Row],[15+]]</f>
        <v>4.3220000000000001E-2</v>
      </c>
      <c r="BK113" s="5">
        <f>P_A_R[[#This Row],[15+]]-P_A_R[[#This Row],[16+]]</f>
        <v>2.2149999999999996E-2</v>
      </c>
      <c r="BL113" s="5">
        <f>P_A_R[[#This Row],[16+]]-P_A_R[[#This Row],[17+]]</f>
        <v>9.8499999999999994E-3</v>
      </c>
      <c r="BM113" s="5">
        <f>P_A_R[[#This Row],[17+]]-P_A_R[[#This Row],[18+]]</f>
        <v>3.79E-3</v>
      </c>
      <c r="BN113" s="5">
        <f>P_A_R[[#This Row],[18+]]-P_A_R[[#This Row],[19+]]</f>
        <v>1.2700000000000001E-3</v>
      </c>
      <c r="BO113" s="5">
        <f>P_A_R[[#This Row],[19+]]-P_A_R[[#This Row],[20+]]</f>
        <v>3.6000000000000002E-4</v>
      </c>
      <c r="BP113" s="5">
        <f>P_A_R[[#This Row],[20+]]-P_A_R[[#This Row],[21+]]</f>
        <v>1.2E-4</v>
      </c>
      <c r="BQ113" s="5">
        <f>P_A_R[[#This Row],[21+]]-P_A_R[[#This Row],[22+]]</f>
        <v>0</v>
      </c>
      <c r="BR113" s="5">
        <f>P_A_R[[#This Row],[22+]]-P_A_R[[#This Row],[23+]]</f>
        <v>0</v>
      </c>
      <c r="BS113" s="5">
        <f>P_A_R[[#This Row],[23+]]-P_A_R[[#This Row],[24+]]</f>
        <v>0</v>
      </c>
      <c r="BT113" s="5">
        <f>P_A_R[[#This Row],[24+]]-P_A_R[[#This Row],[25+]]</f>
        <v>0</v>
      </c>
      <c r="BU113" s="5">
        <f>P_A_R[[#This Row],[25+]]-P_A_R[[#This Row],[26+]]</f>
        <v>0</v>
      </c>
      <c r="BV113" s="5">
        <f>P_A_R[[#This Row],[26+]]-P_A_R[[#This Row],[27+]]</f>
        <v>0</v>
      </c>
      <c r="BW113" s="5">
        <f>P_A_R[[#This Row],[27+]]-P_A_R[[#This Row],[28+]]</f>
        <v>0</v>
      </c>
      <c r="BX113" s="5">
        <f>P_A_R[[#This Row],[28+]]-P_A_R[[#This Row],[29+]]</f>
        <v>0</v>
      </c>
      <c r="BY113" s="5">
        <f>P_A_R[[#This Row],[29+]]-P_A_R[[#This Row],[30+]]</f>
        <v>0</v>
      </c>
      <c r="BZ113" s="5">
        <f>P_A_R[[#This Row],[30+]]-P_A_R[[#This Row],[31+]]</f>
        <v>0</v>
      </c>
      <c r="CA113" s="5">
        <f>P_A_R[[#This Row],[31+]]-P_A_R[[#This Row],[32+]]</f>
        <v>0</v>
      </c>
      <c r="CB113" s="5">
        <f>P_A_R[[#This Row],[32+]]-P_A_R[[#This Row],[33+]]</f>
        <v>0</v>
      </c>
      <c r="CC113" s="5">
        <f>P_A_R[[#This Row],[33+]]-P_A_R[[#This Row],[34+]]</f>
        <v>0</v>
      </c>
      <c r="CD113" s="5">
        <f>P_A_R[[#This Row],[34+]]-P_A_R[[#This Row],[35+]]</f>
        <v>0</v>
      </c>
      <c r="CE113" s="5">
        <f>P_A_R[[#This Row],[35+]]-P_A_R[[#This Row],[36+]]</f>
        <v>0</v>
      </c>
      <c r="CF113" s="5">
        <f>P_A_R[[#This Row],[36+]]-P_A_R[[#This Row],[37+]]</f>
        <v>0</v>
      </c>
      <c r="CG113" s="5">
        <f>P_A_R[[#This Row],[37+]]-P_A_R[[#This Row],[38+]]</f>
        <v>0</v>
      </c>
      <c r="CH113" s="5">
        <f>P_A_R[[#This Row],[38+]]-P_A_R[[#This Row],[39+]]</f>
        <v>0</v>
      </c>
      <c r="CI113" s="5">
        <f>P_A_R[[#This Row],[39+]]-P_A_R[[#This Row],[40+]]</f>
        <v>0</v>
      </c>
      <c r="CJ113" s="5">
        <f>P_A_R[[#This Row],[40+]]-P_A_R[[#This Row],[41+]]</f>
        <v>0</v>
      </c>
      <c r="CK113" s="5">
        <f>P_A_R[[#This Row],[41+]]-P_A_R[[#This Row],[42+]]</f>
        <v>0</v>
      </c>
      <c r="CL113" s="5">
        <f>P_A_R[[#This Row],[42+]]-P_A_R[[#This Row],[43+]]</f>
        <v>0</v>
      </c>
      <c r="CM113" s="5">
        <f>P_A_R[[#This Row],[43+]]-P_A_R[[#This Row],[44+]]</f>
        <v>0</v>
      </c>
      <c r="CN113" s="5">
        <f>P_A_R[[#This Row],[44+]]-P_A_R[[#This Row],[45+]]</f>
        <v>0</v>
      </c>
      <c r="CO113" s="5">
        <f>P_A_R[[#This Row],[45+]]-P_A_R[[#This Row],[46+]]</f>
        <v>0</v>
      </c>
      <c r="CP113" s="5">
        <f>P_A_R[[#This Row],[46+]]-P_A_R[[#This Row],[47+]]</f>
        <v>0</v>
      </c>
      <c r="CQ113" s="5">
        <f>P_A_R[[#This Row],[47+]]-P_A_R[[#This Row],[48+]]</f>
        <v>0</v>
      </c>
      <c r="CR113" s="5">
        <f>P_A_R[[#This Row],[48+]]-P_A_R[[#This Row],[49+]]</f>
        <v>0</v>
      </c>
      <c r="CS113" s="5">
        <f>P_A_R[[#This Row],[49+]]-P_A_R[[#This Row],[50+]]</f>
        <v>0</v>
      </c>
      <c r="CT113" s="5">
        <f>P_A_R[[#This Row],[50+]]-P_A_R[[#This Row],[51+]]</f>
        <v>0</v>
      </c>
      <c r="CU113" s="5">
        <f>P_A_R[[#This Row],[51+]]-P_A_R[[#This Row],[52+]]</f>
        <v>0</v>
      </c>
      <c r="CV113" s="5">
        <f>P_A_R[[#This Row],[52+]]-P_A_R[[#This Row],[53+]]</f>
        <v>0</v>
      </c>
      <c r="CW113" s="5">
        <f>P_A_R[[#This Row],[53+]]-P_A_R[[#This Row],[54+]]</f>
        <v>0</v>
      </c>
      <c r="CX113" s="5">
        <f>P_A_R[[#This Row],[54+]]-P_A_R[[#This Row],[55+]]</f>
        <v>0</v>
      </c>
      <c r="CY113" s="5">
        <f>P_A_R[[#This Row],[55+]]-P_A_R[[#This Row],[56+]]</f>
        <v>0</v>
      </c>
      <c r="CZ113" s="5">
        <f>P_A_R[[#This Row],[56+]]-P_A_R[[#This Row],[57+]]</f>
        <v>0</v>
      </c>
      <c r="DA113" s="5">
        <f>P_A_R[[#This Row],[57+]]-P_A_R[[#This Row],[58+]]</f>
        <v>0</v>
      </c>
      <c r="DB113" s="5">
        <f>P_A_R[[#This Row],[58+]]-P_A_R[[#This Row],[59+]]</f>
        <v>0</v>
      </c>
    </row>
    <row r="114" spans="1:106" x14ac:dyDescent="0.25">
      <c r="A114" s="10">
        <v>22400792</v>
      </c>
      <c r="B114" t="s">
        <v>248</v>
      </c>
      <c r="C114" t="s">
        <v>247</v>
      </c>
      <c r="D114" s="11">
        <v>0.8125</v>
      </c>
      <c r="E114" s="9" t="str">
        <f>HYPERLINK("https://www.nba.com/stats/player/1628404/boxscores-traditional", "Josh Hart")</f>
        <v>Josh Hart</v>
      </c>
      <c r="F114">
        <v>33.4</v>
      </c>
      <c r="G114" s="4">
        <v>6.2480000000000002</v>
      </c>
      <c r="H114" s="3">
        <v>0.99990999999999997</v>
      </c>
      <c r="I114" s="3">
        <v>0.99983</v>
      </c>
      <c r="J114" s="3">
        <v>0.99970000000000003</v>
      </c>
      <c r="K114" s="3">
        <v>0.99946000000000002</v>
      </c>
      <c r="L114" s="3">
        <v>0.99902999999999997</v>
      </c>
      <c r="M114" s="3">
        <v>0.99836000000000003</v>
      </c>
      <c r="N114" s="3">
        <v>0.99728000000000006</v>
      </c>
      <c r="O114" s="3">
        <v>0.99560000000000004</v>
      </c>
      <c r="P114" s="3">
        <v>0.99304999999999999</v>
      </c>
      <c r="Q114" s="3">
        <v>0.98928000000000005</v>
      </c>
      <c r="R114" s="3">
        <v>0.98382000000000003</v>
      </c>
      <c r="S114" s="3">
        <v>0.97614999999999996</v>
      </c>
      <c r="T114" s="3">
        <v>0.96562000000000003</v>
      </c>
      <c r="U114" s="3">
        <v>0.95154000000000005</v>
      </c>
      <c r="V114" s="3">
        <v>0.93318999999999996</v>
      </c>
      <c r="W114" s="3">
        <v>0.90988000000000002</v>
      </c>
      <c r="X114" s="3">
        <v>0.88100000000000001</v>
      </c>
      <c r="Y114" s="3">
        <v>0.84614</v>
      </c>
      <c r="Z114" s="3">
        <v>0.80510999999999999</v>
      </c>
      <c r="AA114" s="3">
        <v>0.75804000000000005</v>
      </c>
      <c r="AB114" s="3">
        <v>0.70540000000000003</v>
      </c>
      <c r="AC114" s="3">
        <v>0.64802999999999999</v>
      </c>
      <c r="AD114" s="3">
        <v>0.58706000000000003</v>
      </c>
      <c r="AE114" s="3">
        <v>0.52392000000000005</v>
      </c>
      <c r="AF114" s="3">
        <v>0.46017000000000002</v>
      </c>
      <c r="AG114" s="3">
        <v>0.39743000000000001</v>
      </c>
      <c r="AH114" s="3">
        <v>0.33723999999999998</v>
      </c>
      <c r="AI114" s="3">
        <v>0.28095999999999999</v>
      </c>
      <c r="AJ114" s="3">
        <v>0.22964999999999999</v>
      </c>
      <c r="AK114" s="3">
        <v>0.18406</v>
      </c>
      <c r="AL114" s="3">
        <v>0.14457</v>
      </c>
      <c r="AM114" s="3">
        <v>0.11123</v>
      </c>
      <c r="AN114" s="3">
        <v>8.3790000000000003E-2</v>
      </c>
      <c r="AO114" s="3">
        <v>6.1780000000000002E-2</v>
      </c>
      <c r="AP114" s="3">
        <v>4.4569999999999999E-2</v>
      </c>
      <c r="AQ114" s="3">
        <v>3.1440000000000003E-2</v>
      </c>
      <c r="AR114" s="3">
        <v>2.1690000000000001E-2</v>
      </c>
      <c r="AS114" s="3">
        <v>1.4630000000000001E-2</v>
      </c>
      <c r="AT114" s="3">
        <v>9.6399999999999993E-3</v>
      </c>
      <c r="AU114" s="3">
        <v>6.2100000000000002E-3</v>
      </c>
      <c r="AV114" s="3">
        <v>3.9100000000000003E-3</v>
      </c>
      <c r="AW114" s="3">
        <v>2.3999999999999998E-3</v>
      </c>
      <c r="AX114" s="3">
        <v>1.4400000000000001E-3</v>
      </c>
      <c r="AY114" s="3">
        <v>8.4000000000000003E-4</v>
      </c>
      <c r="AZ114" s="3">
        <v>4.8000000000000001E-4</v>
      </c>
      <c r="BA114" s="3">
        <v>2.7E-4</v>
      </c>
      <c r="BB114" s="3">
        <v>1.4999999999999999E-4</v>
      </c>
      <c r="BC114" s="3">
        <v>8.0000000000000007E-5</v>
      </c>
      <c r="BD114" s="3">
        <v>4.0000000000000003E-5</v>
      </c>
      <c r="BE114" s="3">
        <v>0</v>
      </c>
      <c r="BF114" s="5">
        <f>P_A_R[[#This Row],[10+]]-P_A_R[[#This Row],[11+]]</f>
        <v>7.9999999999968985E-5</v>
      </c>
      <c r="BG114" s="5">
        <f>P_A_R[[#This Row],[11+]]-P_A_R[[#This Row],[12+]]</f>
        <v>1.2999999999996348E-4</v>
      </c>
      <c r="BH114" s="5">
        <f>P_A_R[[#This Row],[12+]]-P_A_R[[#This Row],[13+]]</f>
        <v>2.4000000000001798E-4</v>
      </c>
      <c r="BI114" s="5">
        <f>P_A_R[[#This Row],[13+]]-P_A_R[[#This Row],[14+]]</f>
        <v>4.3000000000004146E-4</v>
      </c>
      <c r="BJ114" s="5">
        <f>P_A_R[[#This Row],[14+]]-P_A_R[[#This Row],[15+]]</f>
        <v>6.6999999999994841E-4</v>
      </c>
      <c r="BK114" s="5">
        <f>P_A_R[[#This Row],[15+]]-P_A_R[[#This Row],[16+]]</f>
        <v>1.0799999999999699E-3</v>
      </c>
      <c r="BL114" s="5">
        <f>P_A_R[[#This Row],[16+]]-P_A_R[[#This Row],[17+]]</f>
        <v>1.6800000000000148E-3</v>
      </c>
      <c r="BM114" s="5">
        <f>P_A_R[[#This Row],[17+]]-P_A_R[[#This Row],[18+]]</f>
        <v>2.5500000000000522E-3</v>
      </c>
      <c r="BN114" s="5">
        <f>P_A_R[[#This Row],[18+]]-P_A_R[[#This Row],[19+]]</f>
        <v>3.7699999999999401E-3</v>
      </c>
      <c r="BO114" s="5">
        <f>P_A_R[[#This Row],[19+]]-P_A_R[[#This Row],[20+]]</f>
        <v>5.4600000000000204E-3</v>
      </c>
      <c r="BP114" s="5">
        <f>P_A_R[[#This Row],[20+]]-P_A_R[[#This Row],[21+]]</f>
        <v>7.6700000000000657E-3</v>
      </c>
      <c r="BQ114" s="5">
        <f>P_A_R[[#This Row],[21+]]-P_A_R[[#This Row],[22+]]</f>
        <v>1.0529999999999928E-2</v>
      </c>
      <c r="BR114" s="5">
        <f>P_A_R[[#This Row],[22+]]-P_A_R[[#This Row],[23+]]</f>
        <v>1.4079999999999981E-2</v>
      </c>
      <c r="BS114" s="5">
        <f>P_A_R[[#This Row],[23+]]-P_A_R[[#This Row],[24+]]</f>
        <v>1.8350000000000088E-2</v>
      </c>
      <c r="BT114" s="5">
        <f>P_A_R[[#This Row],[24+]]-P_A_R[[#This Row],[25+]]</f>
        <v>2.3309999999999942E-2</v>
      </c>
      <c r="BU114" s="5">
        <f>P_A_R[[#This Row],[25+]]-P_A_R[[#This Row],[26+]]</f>
        <v>2.8880000000000017E-2</v>
      </c>
      <c r="BV114" s="5">
        <f>P_A_R[[#This Row],[26+]]-P_A_R[[#This Row],[27+]]</f>
        <v>3.4860000000000002E-2</v>
      </c>
      <c r="BW114" s="5">
        <f>P_A_R[[#This Row],[27+]]-P_A_R[[#This Row],[28+]]</f>
        <v>4.1030000000000011E-2</v>
      </c>
      <c r="BX114" s="5">
        <f>P_A_R[[#This Row],[28+]]-P_A_R[[#This Row],[29+]]</f>
        <v>4.7069999999999945E-2</v>
      </c>
      <c r="BY114" s="5">
        <f>P_A_R[[#This Row],[29+]]-P_A_R[[#This Row],[30+]]</f>
        <v>5.264000000000002E-2</v>
      </c>
      <c r="BZ114" s="5">
        <f>P_A_R[[#This Row],[30+]]-P_A_R[[#This Row],[31+]]</f>
        <v>5.7370000000000032E-2</v>
      </c>
      <c r="CA114" s="5">
        <f>P_A_R[[#This Row],[31+]]-P_A_R[[#This Row],[32+]]</f>
        <v>6.0969999999999969E-2</v>
      </c>
      <c r="CB114" s="5">
        <f>P_A_R[[#This Row],[32+]]-P_A_R[[#This Row],[33+]]</f>
        <v>6.3139999999999974E-2</v>
      </c>
      <c r="CC114" s="5">
        <f>P_A_R[[#This Row],[33+]]-P_A_R[[#This Row],[34+]]</f>
        <v>6.3750000000000029E-2</v>
      </c>
      <c r="CD114" s="5">
        <f>P_A_R[[#This Row],[34+]]-P_A_R[[#This Row],[35+]]</f>
        <v>6.2740000000000018E-2</v>
      </c>
      <c r="CE114" s="5">
        <f>P_A_R[[#This Row],[35+]]-P_A_R[[#This Row],[36+]]</f>
        <v>6.0190000000000021E-2</v>
      </c>
      <c r="CF114" s="5">
        <f>P_A_R[[#This Row],[36+]]-P_A_R[[#This Row],[37+]]</f>
        <v>5.6279999999999997E-2</v>
      </c>
      <c r="CG114" s="5">
        <f>P_A_R[[#This Row],[37+]]-P_A_R[[#This Row],[38+]]</f>
        <v>5.1309999999999995E-2</v>
      </c>
      <c r="CH114" s="5">
        <f>P_A_R[[#This Row],[38+]]-P_A_R[[#This Row],[39+]]</f>
        <v>4.5589999999999992E-2</v>
      </c>
      <c r="CI114" s="5">
        <f>P_A_R[[#This Row],[39+]]-P_A_R[[#This Row],[40+]]</f>
        <v>3.9489999999999997E-2</v>
      </c>
      <c r="CJ114" s="5">
        <f>P_A_R[[#This Row],[40+]]-P_A_R[[#This Row],[41+]]</f>
        <v>3.3340000000000009E-2</v>
      </c>
      <c r="CK114" s="5">
        <f>P_A_R[[#This Row],[41+]]-P_A_R[[#This Row],[42+]]</f>
        <v>2.7439999999999992E-2</v>
      </c>
      <c r="CL114" s="5">
        <f>P_A_R[[#This Row],[42+]]-P_A_R[[#This Row],[43+]]</f>
        <v>2.2010000000000002E-2</v>
      </c>
      <c r="CM114" s="5">
        <f>P_A_R[[#This Row],[43+]]-P_A_R[[#This Row],[44+]]</f>
        <v>1.7210000000000003E-2</v>
      </c>
      <c r="CN114" s="5">
        <f>P_A_R[[#This Row],[44+]]-P_A_R[[#This Row],[45+]]</f>
        <v>1.3129999999999996E-2</v>
      </c>
      <c r="CO114" s="5">
        <f>P_A_R[[#This Row],[45+]]-P_A_R[[#This Row],[46+]]</f>
        <v>9.7500000000000017E-3</v>
      </c>
      <c r="CP114" s="5">
        <f>P_A_R[[#This Row],[46+]]-P_A_R[[#This Row],[47+]]</f>
        <v>7.0600000000000003E-3</v>
      </c>
      <c r="CQ114" s="5">
        <f>P_A_R[[#This Row],[47+]]-P_A_R[[#This Row],[48+]]</f>
        <v>4.9900000000000014E-3</v>
      </c>
      <c r="CR114" s="5">
        <f>P_A_R[[#This Row],[48+]]-P_A_R[[#This Row],[49+]]</f>
        <v>3.429999999999999E-3</v>
      </c>
      <c r="CS114" s="5">
        <f>P_A_R[[#This Row],[49+]]-P_A_R[[#This Row],[50+]]</f>
        <v>2.3E-3</v>
      </c>
      <c r="CT114" s="5">
        <f>P_A_R[[#This Row],[50+]]-P_A_R[[#This Row],[51+]]</f>
        <v>1.5100000000000005E-3</v>
      </c>
      <c r="CU114" s="5">
        <f>P_A_R[[#This Row],[51+]]-P_A_R[[#This Row],[52+]]</f>
        <v>9.599999999999997E-4</v>
      </c>
      <c r="CV114" s="5">
        <f>P_A_R[[#This Row],[52+]]-P_A_R[[#This Row],[53+]]</f>
        <v>6.0000000000000006E-4</v>
      </c>
      <c r="CW114" s="5">
        <f>P_A_R[[#This Row],[53+]]-P_A_R[[#This Row],[54+]]</f>
        <v>3.6000000000000002E-4</v>
      </c>
      <c r="CX114" s="5">
        <f>P_A_R[[#This Row],[54+]]-P_A_R[[#This Row],[55+]]</f>
        <v>2.1000000000000001E-4</v>
      </c>
      <c r="CY114" s="5">
        <f>P_A_R[[#This Row],[55+]]-P_A_R[[#This Row],[56+]]</f>
        <v>1.2000000000000002E-4</v>
      </c>
      <c r="CZ114" s="5">
        <f>P_A_R[[#This Row],[56+]]-P_A_R[[#This Row],[57+]]</f>
        <v>6.999999999999998E-5</v>
      </c>
      <c r="DA114" s="5">
        <f>P_A_R[[#This Row],[57+]]-P_A_R[[#This Row],[58+]]</f>
        <v>4.0000000000000003E-5</v>
      </c>
      <c r="DB114" s="5">
        <f>P_A_R[[#This Row],[58+]]-P_A_R[[#This Row],[59+]]</f>
        <v>4.0000000000000003E-5</v>
      </c>
    </row>
    <row r="115" spans="1:106" x14ac:dyDescent="0.25">
      <c r="A115" s="10">
        <v>22400792</v>
      </c>
      <c r="B115" t="s">
        <v>248</v>
      </c>
      <c r="C115" t="s">
        <v>247</v>
      </c>
      <c r="D115" s="11">
        <v>0.8125</v>
      </c>
      <c r="E115" s="9" t="str">
        <f>HYPERLINK("https://www.nba.com/stats/player/1628384/boxscores-traditional", "OG Anunoby")</f>
        <v>OG Anunoby</v>
      </c>
      <c r="F115">
        <v>27.6</v>
      </c>
      <c r="G115" s="4">
        <v>6.9459999999999997</v>
      </c>
      <c r="H115" s="3">
        <v>0.99429999999999996</v>
      </c>
      <c r="I115" s="3">
        <v>0.99158000000000002</v>
      </c>
      <c r="J115" s="3">
        <v>0.98777999999999999</v>
      </c>
      <c r="K115" s="3">
        <v>0.98214000000000001</v>
      </c>
      <c r="L115" s="3">
        <v>0.97499999999999998</v>
      </c>
      <c r="M115" s="3">
        <v>0.96484999999999999</v>
      </c>
      <c r="N115" s="3">
        <v>0.95254000000000005</v>
      </c>
      <c r="O115" s="3">
        <v>0.93698999999999999</v>
      </c>
      <c r="P115" s="3">
        <v>0.91620999999999997</v>
      </c>
      <c r="Q115" s="3">
        <v>0.89251000000000003</v>
      </c>
      <c r="R115" s="3">
        <v>0.86214000000000002</v>
      </c>
      <c r="S115" s="3">
        <v>0.82894000000000001</v>
      </c>
      <c r="T115" s="3">
        <v>0.79103000000000001</v>
      </c>
      <c r="U115" s="3">
        <v>0.74536999999999998</v>
      </c>
      <c r="V115" s="3">
        <v>0.69847000000000004</v>
      </c>
      <c r="W115" s="3">
        <v>0.64431000000000005</v>
      </c>
      <c r="X115" s="3">
        <v>0.59094999999999998</v>
      </c>
      <c r="Y115" s="3">
        <v>0.53586</v>
      </c>
      <c r="Z115" s="3">
        <v>0.47608</v>
      </c>
      <c r="AA115" s="3">
        <v>0.42074</v>
      </c>
      <c r="AB115" s="3">
        <v>0.36316999999999999</v>
      </c>
      <c r="AC115" s="3">
        <v>0.31207000000000001</v>
      </c>
      <c r="AD115" s="3">
        <v>0.26434999999999997</v>
      </c>
      <c r="AE115" s="3">
        <v>0.2177</v>
      </c>
      <c r="AF115" s="3">
        <v>0.17879</v>
      </c>
      <c r="AG115" s="3">
        <v>0.14230999999999999</v>
      </c>
      <c r="AH115" s="3">
        <v>0.11314</v>
      </c>
      <c r="AI115" s="3">
        <v>8.8510000000000005E-2</v>
      </c>
      <c r="AJ115" s="3">
        <v>6.6809999999999994E-2</v>
      </c>
      <c r="AK115" s="3">
        <v>5.0500000000000003E-2</v>
      </c>
      <c r="AL115" s="3">
        <v>3.6729999999999999E-2</v>
      </c>
      <c r="AM115" s="3">
        <v>2.6800000000000001E-2</v>
      </c>
      <c r="AN115" s="3">
        <v>1.9230000000000001E-2</v>
      </c>
      <c r="AO115" s="3">
        <v>1.321E-2</v>
      </c>
      <c r="AP115" s="3">
        <v>9.1400000000000006E-3</v>
      </c>
      <c r="AQ115" s="3">
        <v>6.0400000000000002E-3</v>
      </c>
      <c r="AR115" s="3">
        <v>4.0200000000000001E-3</v>
      </c>
      <c r="AS115" s="3">
        <v>2.64E-3</v>
      </c>
      <c r="AT115" s="3">
        <v>1.64E-3</v>
      </c>
      <c r="AU115" s="3">
        <v>1.0399999999999999E-3</v>
      </c>
      <c r="AV115" s="3">
        <v>6.4000000000000005E-4</v>
      </c>
      <c r="AW115" s="3">
        <v>3.8000000000000002E-4</v>
      </c>
      <c r="AX115" s="3">
        <v>2.2000000000000001E-4</v>
      </c>
      <c r="AY115" s="3">
        <v>1.2999999999999999E-4</v>
      </c>
      <c r="AZ115" s="3">
        <v>6.9999999999999994E-5</v>
      </c>
      <c r="BA115" s="3">
        <v>4.0000000000000003E-5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2.7199999999999447E-3</v>
      </c>
      <c r="BG115" s="5">
        <f>P_A_R[[#This Row],[11+]]-P_A_R[[#This Row],[12+]]</f>
        <v>3.8000000000000256E-3</v>
      </c>
      <c r="BH115" s="5">
        <f>P_A_R[[#This Row],[12+]]-P_A_R[[#This Row],[13+]]</f>
        <v>5.6399999999999784E-3</v>
      </c>
      <c r="BI115" s="5">
        <f>P_A_R[[#This Row],[13+]]-P_A_R[[#This Row],[14+]]</f>
        <v>7.1400000000000352E-3</v>
      </c>
      <c r="BJ115" s="5">
        <f>P_A_R[[#This Row],[14+]]-P_A_R[[#This Row],[15+]]</f>
        <v>1.0149999999999992E-2</v>
      </c>
      <c r="BK115" s="5">
        <f>P_A_R[[#This Row],[15+]]-P_A_R[[#This Row],[16+]]</f>
        <v>1.2309999999999932E-2</v>
      </c>
      <c r="BL115" s="5">
        <f>P_A_R[[#This Row],[16+]]-P_A_R[[#This Row],[17+]]</f>
        <v>1.5550000000000064E-2</v>
      </c>
      <c r="BM115" s="5">
        <f>P_A_R[[#This Row],[17+]]-P_A_R[[#This Row],[18+]]</f>
        <v>2.0780000000000021E-2</v>
      </c>
      <c r="BN115" s="5">
        <f>P_A_R[[#This Row],[18+]]-P_A_R[[#This Row],[19+]]</f>
        <v>2.3699999999999943E-2</v>
      </c>
      <c r="BO115" s="5">
        <f>P_A_R[[#This Row],[19+]]-P_A_R[[#This Row],[20+]]</f>
        <v>3.0370000000000008E-2</v>
      </c>
      <c r="BP115" s="5">
        <f>P_A_R[[#This Row],[20+]]-P_A_R[[#This Row],[21+]]</f>
        <v>3.3200000000000007E-2</v>
      </c>
      <c r="BQ115" s="5">
        <f>P_A_R[[#This Row],[21+]]-P_A_R[[#This Row],[22+]]</f>
        <v>3.7909999999999999E-2</v>
      </c>
      <c r="BR115" s="5">
        <f>P_A_R[[#This Row],[22+]]-P_A_R[[#This Row],[23+]]</f>
        <v>4.5660000000000034E-2</v>
      </c>
      <c r="BS115" s="5">
        <f>P_A_R[[#This Row],[23+]]-P_A_R[[#This Row],[24+]]</f>
        <v>4.6899999999999942E-2</v>
      </c>
      <c r="BT115" s="5">
        <f>P_A_R[[#This Row],[24+]]-P_A_R[[#This Row],[25+]]</f>
        <v>5.4159999999999986E-2</v>
      </c>
      <c r="BU115" s="5">
        <f>P_A_R[[#This Row],[25+]]-P_A_R[[#This Row],[26+]]</f>
        <v>5.3360000000000074E-2</v>
      </c>
      <c r="BV115" s="5">
        <f>P_A_R[[#This Row],[26+]]-P_A_R[[#This Row],[27+]]</f>
        <v>5.5089999999999972E-2</v>
      </c>
      <c r="BW115" s="5">
        <f>P_A_R[[#This Row],[27+]]-P_A_R[[#This Row],[28+]]</f>
        <v>5.978E-2</v>
      </c>
      <c r="BX115" s="5">
        <f>P_A_R[[#This Row],[28+]]-P_A_R[[#This Row],[29+]]</f>
        <v>5.534E-2</v>
      </c>
      <c r="BY115" s="5">
        <f>P_A_R[[#This Row],[29+]]-P_A_R[[#This Row],[30+]]</f>
        <v>5.757000000000001E-2</v>
      </c>
      <c r="BZ115" s="5">
        <f>P_A_R[[#This Row],[30+]]-P_A_R[[#This Row],[31+]]</f>
        <v>5.1099999999999979E-2</v>
      </c>
      <c r="CA115" s="5">
        <f>P_A_R[[#This Row],[31+]]-P_A_R[[#This Row],[32+]]</f>
        <v>4.772000000000004E-2</v>
      </c>
      <c r="CB115" s="5">
        <f>P_A_R[[#This Row],[32+]]-P_A_R[[#This Row],[33+]]</f>
        <v>4.6649999999999969E-2</v>
      </c>
      <c r="CC115" s="5">
        <f>P_A_R[[#This Row],[33+]]-P_A_R[[#This Row],[34+]]</f>
        <v>3.891E-2</v>
      </c>
      <c r="CD115" s="5">
        <f>P_A_R[[#This Row],[34+]]-P_A_R[[#This Row],[35+]]</f>
        <v>3.6480000000000012E-2</v>
      </c>
      <c r="CE115" s="5">
        <f>P_A_R[[#This Row],[35+]]-P_A_R[[#This Row],[36+]]</f>
        <v>2.9169999999999988E-2</v>
      </c>
      <c r="CF115" s="5">
        <f>P_A_R[[#This Row],[36+]]-P_A_R[[#This Row],[37+]]</f>
        <v>2.4629999999999999E-2</v>
      </c>
      <c r="CG115" s="5">
        <f>P_A_R[[#This Row],[37+]]-P_A_R[[#This Row],[38+]]</f>
        <v>2.1700000000000011E-2</v>
      </c>
      <c r="CH115" s="5">
        <f>P_A_R[[#This Row],[38+]]-P_A_R[[#This Row],[39+]]</f>
        <v>1.6309999999999991E-2</v>
      </c>
      <c r="CI115" s="5">
        <f>P_A_R[[#This Row],[39+]]-P_A_R[[#This Row],[40+]]</f>
        <v>1.3770000000000004E-2</v>
      </c>
      <c r="CJ115" s="5">
        <f>P_A_R[[#This Row],[40+]]-P_A_R[[#This Row],[41+]]</f>
        <v>9.9299999999999979E-3</v>
      </c>
      <c r="CK115" s="5">
        <f>P_A_R[[#This Row],[41+]]-P_A_R[[#This Row],[42+]]</f>
        <v>7.5700000000000003E-3</v>
      </c>
      <c r="CL115" s="5">
        <f>P_A_R[[#This Row],[42+]]-P_A_R[[#This Row],[43+]]</f>
        <v>6.020000000000001E-3</v>
      </c>
      <c r="CM115" s="5">
        <f>P_A_R[[#This Row],[43+]]-P_A_R[[#This Row],[44+]]</f>
        <v>4.069999999999999E-3</v>
      </c>
      <c r="CN115" s="5">
        <f>P_A_R[[#This Row],[44+]]-P_A_R[[#This Row],[45+]]</f>
        <v>3.1000000000000003E-3</v>
      </c>
      <c r="CO115" s="5">
        <f>P_A_R[[#This Row],[45+]]-P_A_R[[#This Row],[46+]]</f>
        <v>2.0200000000000001E-3</v>
      </c>
      <c r="CP115" s="5">
        <f>P_A_R[[#This Row],[46+]]-P_A_R[[#This Row],[47+]]</f>
        <v>1.3800000000000002E-3</v>
      </c>
      <c r="CQ115" s="5">
        <f>P_A_R[[#This Row],[47+]]-P_A_R[[#This Row],[48+]]</f>
        <v>1E-3</v>
      </c>
      <c r="CR115" s="5">
        <f>P_A_R[[#This Row],[48+]]-P_A_R[[#This Row],[49+]]</f>
        <v>6.0000000000000006E-4</v>
      </c>
      <c r="CS115" s="5">
        <f>P_A_R[[#This Row],[49+]]-P_A_R[[#This Row],[50+]]</f>
        <v>3.9999999999999986E-4</v>
      </c>
      <c r="CT115" s="5">
        <f>P_A_R[[#This Row],[50+]]-P_A_R[[#This Row],[51+]]</f>
        <v>2.6000000000000003E-4</v>
      </c>
      <c r="CU115" s="5">
        <f>P_A_R[[#This Row],[51+]]-P_A_R[[#This Row],[52+]]</f>
        <v>1.6000000000000001E-4</v>
      </c>
      <c r="CV115" s="5">
        <f>P_A_R[[#This Row],[52+]]-P_A_R[[#This Row],[53+]]</f>
        <v>9.0000000000000019E-5</v>
      </c>
      <c r="CW115" s="5">
        <f>P_A_R[[#This Row],[53+]]-P_A_R[[#This Row],[54+]]</f>
        <v>5.9999999999999995E-5</v>
      </c>
      <c r="CX115" s="5">
        <f>P_A_R[[#This Row],[54+]]-P_A_R[[#This Row],[55+]]</f>
        <v>2.9999999999999991E-5</v>
      </c>
      <c r="CY115" s="5">
        <f>P_A_R[[#This Row],[55+]]-P_A_R[[#This Row],[56+]]</f>
        <v>4.0000000000000003E-5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22400792</v>
      </c>
      <c r="B116" t="s">
        <v>248</v>
      </c>
      <c r="C116" t="s">
        <v>247</v>
      </c>
      <c r="D116" s="11">
        <v>0.8125</v>
      </c>
      <c r="E116" s="9" t="str">
        <f>HYPERLINK("https://www.nba.com/stats/player/1626157/boxscores-traditional", "Karl-Anthony Towns")</f>
        <v>Karl-Anthony Towns</v>
      </c>
      <c r="F116">
        <v>43</v>
      </c>
      <c r="G116" s="4">
        <v>14.859</v>
      </c>
      <c r="H116" s="3">
        <v>0.98678999999999994</v>
      </c>
      <c r="I116" s="3">
        <v>0.98421999999999998</v>
      </c>
      <c r="J116" s="3">
        <v>0.98168999999999995</v>
      </c>
      <c r="K116" s="3">
        <v>0.97831000000000001</v>
      </c>
      <c r="L116" s="3">
        <v>0.97441</v>
      </c>
      <c r="M116" s="3">
        <v>0.96994999999999998</v>
      </c>
      <c r="N116" s="3">
        <v>0.96562000000000003</v>
      </c>
      <c r="O116" s="3">
        <v>0.95994000000000002</v>
      </c>
      <c r="P116" s="3">
        <v>0.95352000000000003</v>
      </c>
      <c r="Q116" s="3">
        <v>0.94738</v>
      </c>
      <c r="R116" s="3">
        <v>0.93942999999999999</v>
      </c>
      <c r="S116" s="3">
        <v>0.93056000000000005</v>
      </c>
      <c r="T116" s="3">
        <v>0.92073000000000005</v>
      </c>
      <c r="U116" s="3">
        <v>0.91149000000000002</v>
      </c>
      <c r="V116" s="3">
        <v>0.89973000000000003</v>
      </c>
      <c r="W116" s="3">
        <v>0.88685999999999998</v>
      </c>
      <c r="X116" s="3">
        <v>0.87285999999999997</v>
      </c>
      <c r="Y116" s="3">
        <v>0.85992999999999997</v>
      </c>
      <c r="Z116" s="3">
        <v>0.84375</v>
      </c>
      <c r="AA116" s="3">
        <v>0.82638999999999996</v>
      </c>
      <c r="AB116" s="3">
        <v>0.80784999999999996</v>
      </c>
      <c r="AC116" s="3">
        <v>0.79103000000000001</v>
      </c>
      <c r="AD116" s="3">
        <v>0.77034999999999998</v>
      </c>
      <c r="AE116" s="3">
        <v>0.74856999999999996</v>
      </c>
      <c r="AF116" s="3">
        <v>0.72907</v>
      </c>
      <c r="AG116" s="3">
        <v>0.70540000000000003</v>
      </c>
      <c r="AH116" s="3">
        <v>0.68081999999999998</v>
      </c>
      <c r="AI116" s="3">
        <v>0.65542</v>
      </c>
      <c r="AJ116" s="3">
        <v>0.63307000000000002</v>
      </c>
      <c r="AK116" s="3">
        <v>0.60641999999999996</v>
      </c>
      <c r="AL116" s="3">
        <v>0.57926</v>
      </c>
      <c r="AM116" s="3">
        <v>0.55171999999999999</v>
      </c>
      <c r="AN116" s="3">
        <v>0.52790000000000004</v>
      </c>
      <c r="AO116" s="3">
        <v>0.5</v>
      </c>
      <c r="AP116" s="3">
        <v>0.47210000000000002</v>
      </c>
      <c r="AQ116" s="3">
        <v>0.44828000000000001</v>
      </c>
      <c r="AR116" s="3">
        <v>0.42074</v>
      </c>
      <c r="AS116" s="3">
        <v>0.39357999999999999</v>
      </c>
      <c r="AT116" s="3">
        <v>0.36692999999999998</v>
      </c>
      <c r="AU116" s="3">
        <v>0.34458</v>
      </c>
      <c r="AV116" s="3">
        <v>0.31918000000000002</v>
      </c>
      <c r="AW116" s="3">
        <v>0.29459999999999997</v>
      </c>
      <c r="AX116" s="3">
        <v>0.27093</v>
      </c>
      <c r="AY116" s="3">
        <v>0.25142999999999999</v>
      </c>
      <c r="AZ116" s="3">
        <v>0.22964999999999999</v>
      </c>
      <c r="BA116" s="3">
        <v>0.20896999999999999</v>
      </c>
      <c r="BB116" s="3">
        <v>0.19214999999999999</v>
      </c>
      <c r="BC116" s="3">
        <v>0.17360999999999999</v>
      </c>
      <c r="BD116" s="3">
        <v>0.15625</v>
      </c>
      <c r="BE116" s="3">
        <v>0.14007</v>
      </c>
      <c r="BF116" s="5">
        <f>P_A_R[[#This Row],[10+]]-P_A_R[[#This Row],[11+]]</f>
        <v>2.5699999999999612E-3</v>
      </c>
      <c r="BG116" s="5">
        <f>P_A_R[[#This Row],[11+]]-P_A_R[[#This Row],[12+]]</f>
        <v>2.5300000000000322E-3</v>
      </c>
      <c r="BH116" s="5">
        <f>P_A_R[[#This Row],[12+]]-P_A_R[[#This Row],[13+]]</f>
        <v>3.3799999999999386E-3</v>
      </c>
      <c r="BI116" s="5">
        <f>P_A_R[[#This Row],[13+]]-P_A_R[[#This Row],[14+]]</f>
        <v>3.9000000000000146E-3</v>
      </c>
      <c r="BJ116" s="5">
        <f>P_A_R[[#This Row],[14+]]-P_A_R[[#This Row],[15+]]</f>
        <v>4.4600000000000195E-3</v>
      </c>
      <c r="BK116" s="5">
        <f>P_A_R[[#This Row],[15+]]-P_A_R[[#This Row],[16+]]</f>
        <v>4.329999999999945E-3</v>
      </c>
      <c r="BL116" s="5">
        <f>P_A_R[[#This Row],[16+]]-P_A_R[[#This Row],[17+]]</f>
        <v>5.6800000000000184E-3</v>
      </c>
      <c r="BM116" s="5">
        <f>P_A_R[[#This Row],[17+]]-P_A_R[[#This Row],[18+]]</f>
        <v>6.4199999999999813E-3</v>
      </c>
      <c r="BN116" s="5">
        <f>P_A_R[[#This Row],[18+]]-P_A_R[[#This Row],[19+]]</f>
        <v>6.1400000000000343E-3</v>
      </c>
      <c r="BO116" s="5">
        <f>P_A_R[[#This Row],[19+]]-P_A_R[[#This Row],[20+]]</f>
        <v>7.9500000000000126E-3</v>
      </c>
      <c r="BP116" s="5">
        <f>P_A_R[[#This Row],[20+]]-P_A_R[[#This Row],[21+]]</f>
        <v>8.8699999999999335E-3</v>
      </c>
      <c r="BQ116" s="5">
        <f>P_A_R[[#This Row],[21+]]-P_A_R[[#This Row],[22+]]</f>
        <v>9.8300000000000054E-3</v>
      </c>
      <c r="BR116" s="5">
        <f>P_A_R[[#This Row],[22+]]-P_A_R[[#This Row],[23+]]</f>
        <v>9.240000000000026E-3</v>
      </c>
      <c r="BS116" s="5">
        <f>P_A_R[[#This Row],[23+]]-P_A_R[[#This Row],[24+]]</f>
        <v>1.1759999999999993E-2</v>
      </c>
      <c r="BT116" s="5">
        <f>P_A_R[[#This Row],[24+]]-P_A_R[[#This Row],[25+]]</f>
        <v>1.2870000000000048E-2</v>
      </c>
      <c r="BU116" s="5">
        <f>P_A_R[[#This Row],[25+]]-P_A_R[[#This Row],[26+]]</f>
        <v>1.4000000000000012E-2</v>
      </c>
      <c r="BV116" s="5">
        <f>P_A_R[[#This Row],[26+]]-P_A_R[[#This Row],[27+]]</f>
        <v>1.2929999999999997E-2</v>
      </c>
      <c r="BW116" s="5">
        <f>P_A_R[[#This Row],[27+]]-P_A_R[[#This Row],[28+]]</f>
        <v>1.6179999999999972E-2</v>
      </c>
      <c r="BX116" s="5">
        <f>P_A_R[[#This Row],[28+]]-P_A_R[[#This Row],[29+]]</f>
        <v>1.7360000000000042E-2</v>
      </c>
      <c r="BY116" s="5">
        <f>P_A_R[[#This Row],[29+]]-P_A_R[[#This Row],[30+]]</f>
        <v>1.8540000000000001E-2</v>
      </c>
      <c r="BZ116" s="5">
        <f>P_A_R[[#This Row],[30+]]-P_A_R[[#This Row],[31+]]</f>
        <v>1.6819999999999946E-2</v>
      </c>
      <c r="CA116" s="5">
        <f>P_A_R[[#This Row],[31+]]-P_A_R[[#This Row],[32+]]</f>
        <v>2.0680000000000032E-2</v>
      </c>
      <c r="CB116" s="5">
        <f>P_A_R[[#This Row],[32+]]-P_A_R[[#This Row],[33+]]</f>
        <v>2.1780000000000022E-2</v>
      </c>
      <c r="CC116" s="5">
        <f>P_A_R[[#This Row],[33+]]-P_A_R[[#This Row],[34+]]</f>
        <v>1.9499999999999962E-2</v>
      </c>
      <c r="CD116" s="5">
        <f>P_A_R[[#This Row],[34+]]-P_A_R[[#This Row],[35+]]</f>
        <v>2.3669999999999969E-2</v>
      </c>
      <c r="CE116" s="5">
        <f>P_A_R[[#This Row],[35+]]-P_A_R[[#This Row],[36+]]</f>
        <v>2.4580000000000046E-2</v>
      </c>
      <c r="CF116" s="5">
        <f>P_A_R[[#This Row],[36+]]-P_A_R[[#This Row],[37+]]</f>
        <v>2.5399999999999978E-2</v>
      </c>
      <c r="CG116" s="5">
        <f>P_A_R[[#This Row],[37+]]-P_A_R[[#This Row],[38+]]</f>
        <v>2.2349999999999981E-2</v>
      </c>
      <c r="CH116" s="5">
        <f>P_A_R[[#This Row],[38+]]-P_A_R[[#This Row],[39+]]</f>
        <v>2.6650000000000063E-2</v>
      </c>
      <c r="CI116" s="5">
        <f>P_A_R[[#This Row],[39+]]-P_A_R[[#This Row],[40+]]</f>
        <v>2.7159999999999962E-2</v>
      </c>
      <c r="CJ116" s="5">
        <f>P_A_R[[#This Row],[40+]]-P_A_R[[#This Row],[41+]]</f>
        <v>2.7540000000000009E-2</v>
      </c>
      <c r="CK116" s="5">
        <f>P_A_R[[#This Row],[41+]]-P_A_R[[#This Row],[42+]]</f>
        <v>2.3819999999999952E-2</v>
      </c>
      <c r="CL116" s="5">
        <f>P_A_R[[#This Row],[42+]]-P_A_R[[#This Row],[43+]]</f>
        <v>2.7900000000000036E-2</v>
      </c>
      <c r="CM116" s="5">
        <f>P_A_R[[#This Row],[43+]]-P_A_R[[#This Row],[44+]]</f>
        <v>2.789999999999998E-2</v>
      </c>
      <c r="CN116" s="5">
        <f>P_A_R[[#This Row],[44+]]-P_A_R[[#This Row],[45+]]</f>
        <v>2.3820000000000008E-2</v>
      </c>
      <c r="CO116" s="5">
        <f>P_A_R[[#This Row],[45+]]-P_A_R[[#This Row],[46+]]</f>
        <v>2.7540000000000009E-2</v>
      </c>
      <c r="CP116" s="5">
        <f>P_A_R[[#This Row],[46+]]-P_A_R[[#This Row],[47+]]</f>
        <v>2.7160000000000017E-2</v>
      </c>
      <c r="CQ116" s="5">
        <f>P_A_R[[#This Row],[47+]]-P_A_R[[#This Row],[48+]]</f>
        <v>2.6650000000000007E-2</v>
      </c>
      <c r="CR116" s="5">
        <f>P_A_R[[#This Row],[48+]]-P_A_R[[#This Row],[49+]]</f>
        <v>2.2349999999999981E-2</v>
      </c>
      <c r="CS116" s="5">
        <f>P_A_R[[#This Row],[49+]]-P_A_R[[#This Row],[50+]]</f>
        <v>2.5399999999999978E-2</v>
      </c>
      <c r="CT116" s="5">
        <f>P_A_R[[#This Row],[50+]]-P_A_R[[#This Row],[51+]]</f>
        <v>2.4580000000000046E-2</v>
      </c>
      <c r="CU116" s="5">
        <f>P_A_R[[#This Row],[51+]]-P_A_R[[#This Row],[52+]]</f>
        <v>2.3669999999999969E-2</v>
      </c>
      <c r="CV116" s="5">
        <f>P_A_R[[#This Row],[52+]]-P_A_R[[#This Row],[53+]]</f>
        <v>1.9500000000000017E-2</v>
      </c>
      <c r="CW116" s="5">
        <f>P_A_R[[#This Row],[53+]]-P_A_R[[#This Row],[54+]]</f>
        <v>2.1779999999999994E-2</v>
      </c>
      <c r="CX116" s="5">
        <f>P_A_R[[#This Row],[54+]]-P_A_R[[#This Row],[55+]]</f>
        <v>2.0680000000000004E-2</v>
      </c>
      <c r="CY116" s="5">
        <f>P_A_R[[#This Row],[55+]]-P_A_R[[#This Row],[56+]]</f>
        <v>1.6820000000000002E-2</v>
      </c>
      <c r="CZ116" s="5">
        <f>P_A_R[[#This Row],[56+]]-P_A_R[[#This Row],[57+]]</f>
        <v>1.8540000000000001E-2</v>
      </c>
      <c r="DA116" s="5">
        <f>P_A_R[[#This Row],[57+]]-P_A_R[[#This Row],[58+]]</f>
        <v>1.7359999999999987E-2</v>
      </c>
      <c r="DB116" s="5">
        <f>P_A_R[[#This Row],[58+]]-P_A_R[[#This Row],[59+]]</f>
        <v>1.618E-2</v>
      </c>
    </row>
    <row r="117" spans="1:106" x14ac:dyDescent="0.25">
      <c r="A117" s="10">
        <v>22400792</v>
      </c>
      <c r="B117" t="s">
        <v>248</v>
      </c>
      <c r="C117" t="s">
        <v>247</v>
      </c>
      <c r="D117" s="11">
        <v>0.8125</v>
      </c>
      <c r="E117" s="9" t="str">
        <f>HYPERLINK("https://www.nba.com/stats/player/1628973/boxscores-traditional", "Jalen Brunson")</f>
        <v>Jalen Brunson</v>
      </c>
      <c r="F117">
        <v>39.4</v>
      </c>
      <c r="G117" s="4">
        <v>13.691000000000001</v>
      </c>
      <c r="H117" s="3">
        <v>0.98421999999999998</v>
      </c>
      <c r="I117" s="3">
        <v>0.98077000000000003</v>
      </c>
      <c r="J117" s="3">
        <v>0.97724999999999995</v>
      </c>
      <c r="K117" s="3">
        <v>0.97319999999999995</v>
      </c>
      <c r="L117" s="3">
        <v>0.96855999999999998</v>
      </c>
      <c r="M117" s="3">
        <v>0.96245999999999998</v>
      </c>
      <c r="N117" s="3">
        <v>0.95637000000000005</v>
      </c>
      <c r="O117" s="3">
        <v>0.94950000000000001</v>
      </c>
      <c r="P117" s="3">
        <v>0.94062000000000001</v>
      </c>
      <c r="Q117" s="3">
        <v>0.93189</v>
      </c>
      <c r="R117" s="3">
        <v>0.92220000000000002</v>
      </c>
      <c r="S117" s="3">
        <v>0.90988000000000002</v>
      </c>
      <c r="T117" s="3">
        <v>0.89795999999999998</v>
      </c>
      <c r="U117" s="3">
        <v>0.88492999999999999</v>
      </c>
      <c r="V117" s="3">
        <v>0.86863999999999997</v>
      </c>
      <c r="W117" s="3">
        <v>0.85314000000000001</v>
      </c>
      <c r="X117" s="3">
        <v>0.83645999999999998</v>
      </c>
      <c r="Y117" s="3">
        <v>0.81859000000000004</v>
      </c>
      <c r="Z117" s="3">
        <v>0.79673000000000005</v>
      </c>
      <c r="AA117" s="3">
        <v>0.77637</v>
      </c>
      <c r="AB117" s="3">
        <v>0.75490000000000002</v>
      </c>
      <c r="AC117" s="3">
        <v>0.72907</v>
      </c>
      <c r="AD117" s="3">
        <v>0.70540000000000003</v>
      </c>
      <c r="AE117" s="3">
        <v>0.68081999999999998</v>
      </c>
      <c r="AF117" s="3">
        <v>0.65173000000000003</v>
      </c>
      <c r="AG117" s="3">
        <v>0.62551999999999996</v>
      </c>
      <c r="AH117" s="3">
        <v>0.59870999999999996</v>
      </c>
      <c r="AI117" s="3">
        <v>0.57142000000000004</v>
      </c>
      <c r="AJ117" s="3">
        <v>0.53983000000000003</v>
      </c>
      <c r="AK117" s="3">
        <v>0.51197000000000004</v>
      </c>
      <c r="AL117" s="3">
        <v>0.48404999999999998</v>
      </c>
      <c r="AM117" s="3">
        <v>0.45223999999999998</v>
      </c>
      <c r="AN117" s="3">
        <v>0.42465000000000003</v>
      </c>
      <c r="AO117" s="3">
        <v>0.39743000000000001</v>
      </c>
      <c r="AP117" s="3">
        <v>0.36692999999999998</v>
      </c>
      <c r="AQ117" s="3">
        <v>0.34089999999999998</v>
      </c>
      <c r="AR117" s="3">
        <v>0.31561</v>
      </c>
      <c r="AS117" s="3">
        <v>0.28774</v>
      </c>
      <c r="AT117" s="3">
        <v>0.26434999999999997</v>
      </c>
      <c r="AU117" s="3">
        <v>0.24196000000000001</v>
      </c>
      <c r="AV117" s="3">
        <v>0.22065000000000001</v>
      </c>
      <c r="AW117" s="3">
        <v>0.19766</v>
      </c>
      <c r="AX117" s="3">
        <v>0.17879</v>
      </c>
      <c r="AY117" s="3">
        <v>0.16109000000000001</v>
      </c>
      <c r="AZ117" s="3">
        <v>0.14230999999999999</v>
      </c>
      <c r="BA117" s="3">
        <v>0.12714</v>
      </c>
      <c r="BB117" s="3">
        <v>0.11314</v>
      </c>
      <c r="BC117" s="3">
        <v>9.8530000000000006E-2</v>
      </c>
      <c r="BD117" s="3">
        <v>8.6910000000000001E-2</v>
      </c>
      <c r="BE117" s="3">
        <v>7.6359999999999997E-2</v>
      </c>
      <c r="BF117" s="5">
        <f>P_A_R[[#This Row],[10+]]-P_A_R[[#This Row],[11+]]</f>
        <v>3.4499999999999531E-3</v>
      </c>
      <c r="BG117" s="5">
        <f>P_A_R[[#This Row],[11+]]-P_A_R[[#This Row],[12+]]</f>
        <v>3.5200000000000786E-3</v>
      </c>
      <c r="BH117" s="5">
        <f>P_A_R[[#This Row],[12+]]-P_A_R[[#This Row],[13+]]</f>
        <v>4.049999999999998E-3</v>
      </c>
      <c r="BI117" s="5">
        <f>P_A_R[[#This Row],[13+]]-P_A_R[[#This Row],[14+]]</f>
        <v>4.6399999999999775E-3</v>
      </c>
      <c r="BJ117" s="5">
        <f>P_A_R[[#This Row],[14+]]-P_A_R[[#This Row],[15+]]</f>
        <v>6.0999999999999943E-3</v>
      </c>
      <c r="BK117" s="5">
        <f>P_A_R[[#This Row],[15+]]-P_A_R[[#This Row],[16+]]</f>
        <v>6.0899999999999288E-3</v>
      </c>
      <c r="BL117" s="5">
        <f>P_A_R[[#This Row],[16+]]-P_A_R[[#This Row],[17+]]</f>
        <v>6.8700000000000427E-3</v>
      </c>
      <c r="BM117" s="5">
        <f>P_A_R[[#This Row],[17+]]-P_A_R[[#This Row],[18+]]</f>
        <v>8.879999999999999E-3</v>
      </c>
      <c r="BN117" s="5">
        <f>P_A_R[[#This Row],[18+]]-P_A_R[[#This Row],[19+]]</f>
        <v>8.7300000000000155E-3</v>
      </c>
      <c r="BO117" s="5">
        <f>P_A_R[[#This Row],[19+]]-P_A_R[[#This Row],[20+]]</f>
        <v>9.6899999999999764E-3</v>
      </c>
      <c r="BP117" s="5">
        <f>P_A_R[[#This Row],[20+]]-P_A_R[[#This Row],[21+]]</f>
        <v>1.2319999999999998E-2</v>
      </c>
      <c r="BQ117" s="5">
        <f>P_A_R[[#This Row],[21+]]-P_A_R[[#This Row],[22+]]</f>
        <v>1.1920000000000042E-2</v>
      </c>
      <c r="BR117" s="5">
        <f>P_A_R[[#This Row],[22+]]-P_A_R[[#This Row],[23+]]</f>
        <v>1.3029999999999986E-2</v>
      </c>
      <c r="BS117" s="5">
        <f>P_A_R[[#This Row],[23+]]-P_A_R[[#This Row],[24+]]</f>
        <v>1.6290000000000027E-2</v>
      </c>
      <c r="BT117" s="5">
        <f>P_A_R[[#This Row],[24+]]-P_A_R[[#This Row],[25+]]</f>
        <v>1.5499999999999958E-2</v>
      </c>
      <c r="BU117" s="5">
        <f>P_A_R[[#This Row],[25+]]-P_A_R[[#This Row],[26+]]</f>
        <v>1.6680000000000028E-2</v>
      </c>
      <c r="BV117" s="5">
        <f>P_A_R[[#This Row],[26+]]-P_A_R[[#This Row],[27+]]</f>
        <v>1.7869999999999941E-2</v>
      </c>
      <c r="BW117" s="5">
        <f>P_A_R[[#This Row],[27+]]-P_A_R[[#This Row],[28+]]</f>
        <v>2.1859999999999991E-2</v>
      </c>
      <c r="BX117" s="5">
        <f>P_A_R[[#This Row],[28+]]-P_A_R[[#This Row],[29+]]</f>
        <v>2.0360000000000045E-2</v>
      </c>
      <c r="BY117" s="5">
        <f>P_A_R[[#This Row],[29+]]-P_A_R[[#This Row],[30+]]</f>
        <v>2.1469999999999989E-2</v>
      </c>
      <c r="BZ117" s="5">
        <f>P_A_R[[#This Row],[30+]]-P_A_R[[#This Row],[31+]]</f>
        <v>2.583000000000002E-2</v>
      </c>
      <c r="CA117" s="5">
        <f>P_A_R[[#This Row],[31+]]-P_A_R[[#This Row],[32+]]</f>
        <v>2.3669999999999969E-2</v>
      </c>
      <c r="CB117" s="5">
        <f>P_A_R[[#This Row],[32+]]-P_A_R[[#This Row],[33+]]</f>
        <v>2.4580000000000046E-2</v>
      </c>
      <c r="CC117" s="5">
        <f>P_A_R[[#This Row],[33+]]-P_A_R[[#This Row],[34+]]</f>
        <v>2.9089999999999949E-2</v>
      </c>
      <c r="CD117" s="5">
        <f>P_A_R[[#This Row],[34+]]-P_A_R[[#This Row],[35+]]</f>
        <v>2.6210000000000067E-2</v>
      </c>
      <c r="CE117" s="5">
        <f>P_A_R[[#This Row],[35+]]-P_A_R[[#This Row],[36+]]</f>
        <v>2.681E-2</v>
      </c>
      <c r="CF117" s="5">
        <f>P_A_R[[#This Row],[36+]]-P_A_R[[#This Row],[37+]]</f>
        <v>2.7289999999999925E-2</v>
      </c>
      <c r="CG117" s="5">
        <f>P_A_R[[#This Row],[37+]]-P_A_R[[#This Row],[38+]]</f>
        <v>3.1590000000000007E-2</v>
      </c>
      <c r="CH117" s="5">
        <f>P_A_R[[#This Row],[38+]]-P_A_R[[#This Row],[39+]]</f>
        <v>2.7859999999999996E-2</v>
      </c>
      <c r="CI117" s="5">
        <f>P_A_R[[#This Row],[39+]]-P_A_R[[#This Row],[40+]]</f>
        <v>2.7920000000000056E-2</v>
      </c>
      <c r="CJ117" s="5">
        <f>P_A_R[[#This Row],[40+]]-P_A_R[[#This Row],[41+]]</f>
        <v>3.1810000000000005E-2</v>
      </c>
      <c r="CK117" s="5">
        <f>P_A_R[[#This Row],[41+]]-P_A_R[[#This Row],[42+]]</f>
        <v>2.7589999999999948E-2</v>
      </c>
      <c r="CL117" s="5">
        <f>P_A_R[[#This Row],[42+]]-P_A_R[[#This Row],[43+]]</f>
        <v>2.7220000000000022E-2</v>
      </c>
      <c r="CM117" s="5">
        <f>P_A_R[[#This Row],[43+]]-P_A_R[[#This Row],[44+]]</f>
        <v>3.0500000000000027E-2</v>
      </c>
      <c r="CN117" s="5">
        <f>P_A_R[[#This Row],[44+]]-P_A_R[[#This Row],[45+]]</f>
        <v>2.6029999999999998E-2</v>
      </c>
      <c r="CO117" s="5">
        <f>P_A_R[[#This Row],[45+]]-P_A_R[[#This Row],[46+]]</f>
        <v>2.5289999999999979E-2</v>
      </c>
      <c r="CP117" s="5">
        <f>P_A_R[[#This Row],[46+]]-P_A_R[[#This Row],[47+]]</f>
        <v>2.7870000000000006E-2</v>
      </c>
      <c r="CQ117" s="5">
        <f>P_A_R[[#This Row],[47+]]-P_A_R[[#This Row],[48+]]</f>
        <v>2.3390000000000022E-2</v>
      </c>
      <c r="CR117" s="5">
        <f>P_A_R[[#This Row],[48+]]-P_A_R[[#This Row],[49+]]</f>
        <v>2.2389999999999965E-2</v>
      </c>
      <c r="CS117" s="5">
        <f>P_A_R[[#This Row],[49+]]-P_A_R[[#This Row],[50+]]</f>
        <v>2.1309999999999996E-2</v>
      </c>
      <c r="CT117" s="5">
        <f>P_A_R[[#This Row],[50+]]-P_A_R[[#This Row],[51+]]</f>
        <v>2.299000000000001E-2</v>
      </c>
      <c r="CU117" s="5">
        <f>P_A_R[[#This Row],[51+]]-P_A_R[[#This Row],[52+]]</f>
        <v>1.8869999999999998E-2</v>
      </c>
      <c r="CV117" s="5">
        <f>P_A_R[[#This Row],[52+]]-P_A_R[[#This Row],[53+]]</f>
        <v>1.7699999999999994E-2</v>
      </c>
      <c r="CW117" s="5">
        <f>P_A_R[[#This Row],[53+]]-P_A_R[[#This Row],[54+]]</f>
        <v>1.8780000000000019E-2</v>
      </c>
      <c r="CX117" s="5">
        <f>P_A_R[[#This Row],[54+]]-P_A_R[[#This Row],[55+]]</f>
        <v>1.5169999999999989E-2</v>
      </c>
      <c r="CY117" s="5">
        <f>P_A_R[[#This Row],[55+]]-P_A_R[[#This Row],[56+]]</f>
        <v>1.3999999999999999E-2</v>
      </c>
      <c r="CZ117" s="5">
        <f>P_A_R[[#This Row],[56+]]-P_A_R[[#This Row],[57+]]</f>
        <v>1.4609999999999998E-2</v>
      </c>
      <c r="DA117" s="5">
        <f>P_A_R[[#This Row],[57+]]-P_A_R[[#This Row],[58+]]</f>
        <v>1.1620000000000005E-2</v>
      </c>
      <c r="DB117" s="5">
        <f>P_A_R[[#This Row],[58+]]-P_A_R[[#This Row],[59+]]</f>
        <v>1.0550000000000004E-2</v>
      </c>
    </row>
    <row r="118" spans="1:106" x14ac:dyDescent="0.25">
      <c r="A118" s="10">
        <v>22400792</v>
      </c>
      <c r="B118" t="s">
        <v>248</v>
      </c>
      <c r="C118" t="s">
        <v>247</v>
      </c>
      <c r="D118" s="11">
        <v>0.8125</v>
      </c>
      <c r="E118" s="9" t="str">
        <f>HYPERLINK("https://www.nba.com/stats/player/1628969/boxscores-traditional", "Mikal Bridges")</f>
        <v>Mikal Bridges</v>
      </c>
      <c r="F118">
        <v>20</v>
      </c>
      <c r="G118" s="4">
        <v>4.8579999999999997</v>
      </c>
      <c r="H118" s="3">
        <v>0.98029999999999995</v>
      </c>
      <c r="I118" s="3">
        <v>0.96784000000000003</v>
      </c>
      <c r="J118" s="3">
        <v>0.95052999999999999</v>
      </c>
      <c r="K118" s="3">
        <v>0.92506999999999995</v>
      </c>
      <c r="L118" s="3">
        <v>0.89251000000000003</v>
      </c>
      <c r="M118" s="3">
        <v>0.84848999999999997</v>
      </c>
      <c r="N118" s="3">
        <v>0.79388999999999998</v>
      </c>
      <c r="O118" s="3">
        <v>0.73236999999999997</v>
      </c>
      <c r="P118" s="3">
        <v>0.65910000000000002</v>
      </c>
      <c r="Q118" s="3">
        <v>0.58316999999999997</v>
      </c>
      <c r="R118" s="3">
        <v>0.5</v>
      </c>
      <c r="S118" s="3">
        <v>0.41682999999999998</v>
      </c>
      <c r="T118" s="3">
        <v>0.34089999999999998</v>
      </c>
      <c r="U118" s="3">
        <v>0.26762999999999998</v>
      </c>
      <c r="V118" s="3">
        <v>0.20610999999999999</v>
      </c>
      <c r="W118" s="3">
        <v>0.15151000000000001</v>
      </c>
      <c r="X118" s="3">
        <v>0.10749</v>
      </c>
      <c r="Y118" s="3">
        <v>7.4929999999999997E-2</v>
      </c>
      <c r="Z118" s="3">
        <v>4.947E-2</v>
      </c>
      <c r="AA118" s="3">
        <v>3.2160000000000001E-2</v>
      </c>
      <c r="AB118" s="3">
        <v>1.9699999999999999E-2</v>
      </c>
      <c r="AC118" s="3">
        <v>1.191E-2</v>
      </c>
      <c r="AD118" s="3">
        <v>6.7600000000000004E-3</v>
      </c>
      <c r="AE118" s="3">
        <v>3.6800000000000001E-3</v>
      </c>
      <c r="AF118" s="3">
        <v>1.99E-3</v>
      </c>
      <c r="AG118" s="3">
        <v>1E-3</v>
      </c>
      <c r="AH118" s="3">
        <v>5.0000000000000001E-4</v>
      </c>
      <c r="AI118" s="3">
        <v>2.3000000000000001E-4</v>
      </c>
      <c r="AJ118" s="3">
        <v>1E-4</v>
      </c>
      <c r="AK118" s="3">
        <v>5.0000000000000002E-5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5">
        <f>P_A_R[[#This Row],[10+]]-P_A_R[[#This Row],[11+]]</f>
        <v>1.2459999999999916E-2</v>
      </c>
      <c r="BG118" s="5">
        <f>P_A_R[[#This Row],[11+]]-P_A_R[[#This Row],[12+]]</f>
        <v>1.7310000000000048E-2</v>
      </c>
      <c r="BH118" s="5">
        <f>P_A_R[[#This Row],[12+]]-P_A_R[[#This Row],[13+]]</f>
        <v>2.5460000000000038E-2</v>
      </c>
      <c r="BI118" s="5">
        <f>P_A_R[[#This Row],[13+]]-P_A_R[[#This Row],[14+]]</f>
        <v>3.2559999999999922E-2</v>
      </c>
      <c r="BJ118" s="5">
        <f>P_A_R[[#This Row],[14+]]-P_A_R[[#This Row],[15+]]</f>
        <v>4.4020000000000059E-2</v>
      </c>
      <c r="BK118" s="5">
        <f>P_A_R[[#This Row],[15+]]-P_A_R[[#This Row],[16+]]</f>
        <v>5.4599999999999982E-2</v>
      </c>
      <c r="BL118" s="5">
        <f>P_A_R[[#This Row],[16+]]-P_A_R[[#This Row],[17+]]</f>
        <v>6.1520000000000019E-2</v>
      </c>
      <c r="BM118" s="5">
        <f>P_A_R[[#This Row],[17+]]-P_A_R[[#This Row],[18+]]</f>
        <v>7.3269999999999946E-2</v>
      </c>
      <c r="BN118" s="5">
        <f>P_A_R[[#This Row],[18+]]-P_A_R[[#This Row],[19+]]</f>
        <v>7.5930000000000053E-2</v>
      </c>
      <c r="BO118" s="5">
        <f>P_A_R[[#This Row],[19+]]-P_A_R[[#This Row],[20+]]</f>
        <v>8.3169999999999966E-2</v>
      </c>
      <c r="BP118" s="5">
        <f>P_A_R[[#This Row],[20+]]-P_A_R[[#This Row],[21+]]</f>
        <v>8.3170000000000022E-2</v>
      </c>
      <c r="BQ118" s="5">
        <f>P_A_R[[#This Row],[21+]]-P_A_R[[#This Row],[22+]]</f>
        <v>7.5929999999999997E-2</v>
      </c>
      <c r="BR118" s="5">
        <f>P_A_R[[#This Row],[22+]]-P_A_R[[#This Row],[23+]]</f>
        <v>7.3270000000000002E-2</v>
      </c>
      <c r="BS118" s="5">
        <f>P_A_R[[#This Row],[23+]]-P_A_R[[#This Row],[24+]]</f>
        <v>6.1519999999999991E-2</v>
      </c>
      <c r="BT118" s="5">
        <f>P_A_R[[#This Row],[24+]]-P_A_R[[#This Row],[25+]]</f>
        <v>5.4599999999999982E-2</v>
      </c>
      <c r="BU118" s="5">
        <f>P_A_R[[#This Row],[25+]]-P_A_R[[#This Row],[26+]]</f>
        <v>4.4020000000000004E-2</v>
      </c>
      <c r="BV118" s="5">
        <f>P_A_R[[#This Row],[26+]]-P_A_R[[#This Row],[27+]]</f>
        <v>3.2560000000000006E-2</v>
      </c>
      <c r="BW118" s="5">
        <f>P_A_R[[#This Row],[27+]]-P_A_R[[#This Row],[28+]]</f>
        <v>2.5459999999999997E-2</v>
      </c>
      <c r="BX118" s="5">
        <f>P_A_R[[#This Row],[28+]]-P_A_R[[#This Row],[29+]]</f>
        <v>1.7309999999999999E-2</v>
      </c>
      <c r="BY118" s="5">
        <f>P_A_R[[#This Row],[29+]]-P_A_R[[#This Row],[30+]]</f>
        <v>1.2460000000000002E-2</v>
      </c>
      <c r="BZ118" s="5">
        <f>P_A_R[[#This Row],[30+]]-P_A_R[[#This Row],[31+]]</f>
        <v>7.7899999999999983E-3</v>
      </c>
      <c r="CA118" s="5">
        <f>P_A_R[[#This Row],[31+]]-P_A_R[[#This Row],[32+]]</f>
        <v>5.1500000000000001E-3</v>
      </c>
      <c r="CB118" s="5">
        <f>P_A_R[[#This Row],[32+]]-P_A_R[[#This Row],[33+]]</f>
        <v>3.0800000000000003E-3</v>
      </c>
      <c r="CC118" s="5">
        <f>P_A_R[[#This Row],[33+]]-P_A_R[[#This Row],[34+]]</f>
        <v>1.6900000000000001E-3</v>
      </c>
      <c r="CD118" s="5">
        <f>P_A_R[[#This Row],[34+]]-P_A_R[[#This Row],[35+]]</f>
        <v>9.8999999999999999E-4</v>
      </c>
      <c r="CE118" s="5">
        <f>P_A_R[[#This Row],[35+]]-P_A_R[[#This Row],[36+]]</f>
        <v>5.0000000000000001E-4</v>
      </c>
      <c r="CF118" s="5">
        <f>P_A_R[[#This Row],[36+]]-P_A_R[[#This Row],[37+]]</f>
        <v>2.7E-4</v>
      </c>
      <c r="CG118" s="5">
        <f>P_A_R[[#This Row],[37+]]-P_A_R[[#This Row],[38+]]</f>
        <v>1.3000000000000002E-4</v>
      </c>
      <c r="CH118" s="5">
        <f>P_A_R[[#This Row],[38+]]-P_A_R[[#This Row],[39+]]</f>
        <v>5.0000000000000002E-5</v>
      </c>
      <c r="CI118" s="5">
        <f>P_A_R[[#This Row],[39+]]-P_A_R[[#This Row],[40+]]</f>
        <v>5.0000000000000002E-5</v>
      </c>
      <c r="CJ118" s="5">
        <f>P_A_R[[#This Row],[40+]]-P_A_R[[#This Row],[41+]]</f>
        <v>0</v>
      </c>
      <c r="CK118" s="5">
        <f>P_A_R[[#This Row],[41+]]-P_A_R[[#This Row],[42+]]</f>
        <v>0</v>
      </c>
      <c r="CL118" s="5">
        <f>P_A_R[[#This Row],[42+]]-P_A_R[[#This Row],[43+]]</f>
        <v>0</v>
      </c>
      <c r="CM118" s="5">
        <f>P_A_R[[#This Row],[43+]]-P_A_R[[#This Row],[44+]]</f>
        <v>0</v>
      </c>
      <c r="CN118" s="5">
        <f>P_A_R[[#This Row],[44+]]-P_A_R[[#This Row],[45+]]</f>
        <v>0</v>
      </c>
      <c r="CO118" s="5">
        <f>P_A_R[[#This Row],[45+]]-P_A_R[[#This Row],[46+]]</f>
        <v>0</v>
      </c>
      <c r="CP118" s="5">
        <f>P_A_R[[#This Row],[46+]]-P_A_R[[#This Row],[47+]]</f>
        <v>0</v>
      </c>
      <c r="CQ118" s="5">
        <f>P_A_R[[#This Row],[47+]]-P_A_R[[#This Row],[48+]]</f>
        <v>0</v>
      </c>
      <c r="CR118" s="5">
        <f>P_A_R[[#This Row],[48+]]-P_A_R[[#This Row],[49+]]</f>
        <v>0</v>
      </c>
      <c r="CS118" s="5">
        <f>P_A_R[[#This Row],[49+]]-P_A_R[[#This Row],[50+]]</f>
        <v>0</v>
      </c>
      <c r="CT118" s="5">
        <f>P_A_R[[#This Row],[50+]]-P_A_R[[#This Row],[51+]]</f>
        <v>0</v>
      </c>
      <c r="CU118" s="5">
        <f>P_A_R[[#This Row],[51+]]-P_A_R[[#This Row],[52+]]</f>
        <v>0</v>
      </c>
      <c r="CV118" s="5">
        <f>P_A_R[[#This Row],[52+]]-P_A_R[[#This Row],[53+]]</f>
        <v>0</v>
      </c>
      <c r="CW118" s="5">
        <f>P_A_R[[#This Row],[53+]]-P_A_R[[#This Row],[54+]]</f>
        <v>0</v>
      </c>
      <c r="CX118" s="5">
        <f>P_A_R[[#This Row],[54+]]-P_A_R[[#This Row],[55+]]</f>
        <v>0</v>
      </c>
      <c r="CY118" s="5">
        <f>P_A_R[[#This Row],[55+]]-P_A_R[[#This Row],[56+]]</f>
        <v>0</v>
      </c>
      <c r="CZ118" s="5">
        <f>P_A_R[[#This Row],[56+]]-P_A_R[[#This Row],[57+]]</f>
        <v>0</v>
      </c>
      <c r="DA118" s="5">
        <f>P_A_R[[#This Row],[57+]]-P_A_R[[#This Row],[58+]]</f>
        <v>0</v>
      </c>
      <c r="DB118" s="5">
        <f>P_A_R[[#This Row],[58+]]-P_A_R[[#This Row],[59+]]</f>
        <v>0</v>
      </c>
    </row>
    <row r="119" spans="1:106" x14ac:dyDescent="0.25">
      <c r="A119" s="10">
        <v>22400792</v>
      </c>
      <c r="B119" t="s">
        <v>248</v>
      </c>
      <c r="C119" t="s">
        <v>247</v>
      </c>
      <c r="D119" s="11">
        <v>0.8125</v>
      </c>
      <c r="E119" s="9" t="str">
        <f>HYPERLINK("https://www.nba.com/stats/player/1630173/boxscores-traditional", "Precious Achiuwa")</f>
        <v>Precious Achiuwa</v>
      </c>
      <c r="F119">
        <v>22</v>
      </c>
      <c r="G119" s="4">
        <v>8.9439999999999991</v>
      </c>
      <c r="H119" s="3">
        <v>0.90988000000000002</v>
      </c>
      <c r="I119" s="3">
        <v>0.89065000000000005</v>
      </c>
      <c r="J119" s="3">
        <v>0.86863999999999997</v>
      </c>
      <c r="K119" s="3">
        <v>0.84375</v>
      </c>
      <c r="L119" s="3">
        <v>0.81327000000000005</v>
      </c>
      <c r="M119" s="3">
        <v>0.7823</v>
      </c>
      <c r="N119" s="3">
        <v>0.74856999999999996</v>
      </c>
      <c r="O119" s="3">
        <v>0.71226</v>
      </c>
      <c r="P119" s="3">
        <v>0.67364000000000002</v>
      </c>
      <c r="Q119" s="3">
        <v>0.63307000000000002</v>
      </c>
      <c r="R119" s="3">
        <v>0.58706000000000003</v>
      </c>
      <c r="S119" s="3">
        <v>0.54379999999999995</v>
      </c>
      <c r="T119" s="3">
        <v>0.5</v>
      </c>
      <c r="U119" s="3">
        <v>0.45619999999999999</v>
      </c>
      <c r="V119" s="3">
        <v>0.41293999999999997</v>
      </c>
      <c r="W119" s="3">
        <v>0.36692999999999998</v>
      </c>
      <c r="X119" s="3">
        <v>0.32635999999999998</v>
      </c>
      <c r="Y119" s="3">
        <v>0.28774</v>
      </c>
      <c r="Z119" s="3">
        <v>0.25142999999999999</v>
      </c>
      <c r="AA119" s="3">
        <v>0.2177</v>
      </c>
      <c r="AB119" s="3">
        <v>0.18673000000000001</v>
      </c>
      <c r="AC119" s="3">
        <v>0.15625</v>
      </c>
      <c r="AD119" s="3">
        <v>0.13136</v>
      </c>
      <c r="AE119" s="3">
        <v>0.10935</v>
      </c>
      <c r="AF119" s="3">
        <v>9.0120000000000006E-2</v>
      </c>
      <c r="AG119" s="3">
        <v>7.3529999999999998E-2</v>
      </c>
      <c r="AH119" s="3">
        <v>5.8209999999999998E-2</v>
      </c>
      <c r="AI119" s="3">
        <v>4.648E-2</v>
      </c>
      <c r="AJ119" s="3">
        <v>3.6729999999999999E-2</v>
      </c>
      <c r="AK119" s="3">
        <v>2.8719999999999999E-2</v>
      </c>
      <c r="AL119" s="3">
        <v>2.222E-2</v>
      </c>
      <c r="AM119" s="3">
        <v>1.7000000000000001E-2</v>
      </c>
      <c r="AN119" s="3">
        <v>1.255E-2</v>
      </c>
      <c r="AO119" s="3">
        <v>9.3900000000000008E-3</v>
      </c>
      <c r="AP119" s="3">
        <v>6.9499999999999996E-3</v>
      </c>
      <c r="AQ119" s="3">
        <v>5.0800000000000003E-3</v>
      </c>
      <c r="AR119" s="3">
        <v>3.6800000000000001E-3</v>
      </c>
      <c r="AS119" s="3">
        <v>2.5600000000000002E-3</v>
      </c>
      <c r="AT119" s="3">
        <v>1.81E-3</v>
      </c>
      <c r="AU119" s="3">
        <v>1.2600000000000001E-3</v>
      </c>
      <c r="AV119" s="3">
        <v>8.7000000000000001E-4</v>
      </c>
      <c r="AW119" s="3">
        <v>5.9999999999999995E-4</v>
      </c>
      <c r="AX119" s="3">
        <v>4.0000000000000002E-4</v>
      </c>
      <c r="AY119" s="3">
        <v>2.5999999999999998E-4</v>
      </c>
      <c r="AZ119" s="3">
        <v>1.7000000000000001E-4</v>
      </c>
      <c r="BA119" s="3">
        <v>1.1E-4</v>
      </c>
      <c r="BB119" s="3">
        <v>6.9999999999999994E-5</v>
      </c>
      <c r="BC119" s="3">
        <v>5.0000000000000002E-5</v>
      </c>
      <c r="BD119" s="3">
        <v>0</v>
      </c>
      <c r="BE119" s="3">
        <v>0</v>
      </c>
      <c r="BF119" s="5">
        <f>P_A_R[[#This Row],[10+]]-P_A_R[[#This Row],[11+]]</f>
        <v>1.9229999999999969E-2</v>
      </c>
      <c r="BG119" s="5">
        <f>P_A_R[[#This Row],[11+]]-P_A_R[[#This Row],[12+]]</f>
        <v>2.2010000000000085E-2</v>
      </c>
      <c r="BH119" s="5">
        <f>P_A_R[[#This Row],[12+]]-P_A_R[[#This Row],[13+]]</f>
        <v>2.4889999999999968E-2</v>
      </c>
      <c r="BI119" s="5">
        <f>P_A_R[[#This Row],[13+]]-P_A_R[[#This Row],[14+]]</f>
        <v>3.0479999999999952E-2</v>
      </c>
      <c r="BJ119" s="5">
        <f>P_A_R[[#This Row],[14+]]-P_A_R[[#This Row],[15+]]</f>
        <v>3.0970000000000053E-2</v>
      </c>
      <c r="BK119" s="5">
        <f>P_A_R[[#This Row],[15+]]-P_A_R[[#This Row],[16+]]</f>
        <v>3.3730000000000038E-2</v>
      </c>
      <c r="BL119" s="5">
        <f>P_A_R[[#This Row],[16+]]-P_A_R[[#This Row],[17+]]</f>
        <v>3.6309999999999953E-2</v>
      </c>
      <c r="BM119" s="5">
        <f>P_A_R[[#This Row],[17+]]-P_A_R[[#This Row],[18+]]</f>
        <v>3.8619999999999988E-2</v>
      </c>
      <c r="BN119" s="5">
        <f>P_A_R[[#This Row],[18+]]-P_A_R[[#This Row],[19+]]</f>
        <v>4.0569999999999995E-2</v>
      </c>
      <c r="BO119" s="5">
        <f>P_A_R[[#This Row],[19+]]-P_A_R[[#This Row],[20+]]</f>
        <v>4.6009999999999995E-2</v>
      </c>
      <c r="BP119" s="5">
        <f>P_A_R[[#This Row],[20+]]-P_A_R[[#This Row],[21+]]</f>
        <v>4.3260000000000076E-2</v>
      </c>
      <c r="BQ119" s="5">
        <f>P_A_R[[#This Row],[21+]]-P_A_R[[#This Row],[22+]]</f>
        <v>4.379999999999995E-2</v>
      </c>
      <c r="BR119" s="5">
        <f>P_A_R[[#This Row],[22+]]-P_A_R[[#This Row],[23+]]</f>
        <v>4.3800000000000006E-2</v>
      </c>
      <c r="BS119" s="5">
        <f>P_A_R[[#This Row],[23+]]-P_A_R[[#This Row],[24+]]</f>
        <v>4.3260000000000021E-2</v>
      </c>
      <c r="BT119" s="5">
        <f>P_A_R[[#This Row],[24+]]-P_A_R[[#This Row],[25+]]</f>
        <v>4.6009999999999995E-2</v>
      </c>
      <c r="BU119" s="5">
        <f>P_A_R[[#This Row],[25+]]-P_A_R[[#This Row],[26+]]</f>
        <v>4.0569999999999995E-2</v>
      </c>
      <c r="BV119" s="5">
        <f>P_A_R[[#This Row],[26+]]-P_A_R[[#This Row],[27+]]</f>
        <v>3.8619999999999988E-2</v>
      </c>
      <c r="BW119" s="5">
        <f>P_A_R[[#This Row],[27+]]-P_A_R[[#This Row],[28+]]</f>
        <v>3.6310000000000009E-2</v>
      </c>
      <c r="BX119" s="5">
        <f>P_A_R[[#This Row],[28+]]-P_A_R[[#This Row],[29+]]</f>
        <v>3.3729999999999982E-2</v>
      </c>
      <c r="BY119" s="5">
        <f>P_A_R[[#This Row],[29+]]-P_A_R[[#This Row],[30+]]</f>
        <v>3.0969999999999998E-2</v>
      </c>
      <c r="BZ119" s="5">
        <f>P_A_R[[#This Row],[30+]]-P_A_R[[#This Row],[31+]]</f>
        <v>3.0480000000000007E-2</v>
      </c>
      <c r="CA119" s="5">
        <f>P_A_R[[#This Row],[31+]]-P_A_R[[#This Row],[32+]]</f>
        <v>2.4889999999999995E-2</v>
      </c>
      <c r="CB119" s="5">
        <f>P_A_R[[#This Row],[32+]]-P_A_R[[#This Row],[33+]]</f>
        <v>2.2010000000000002E-2</v>
      </c>
      <c r="CC119" s="5">
        <f>P_A_R[[#This Row],[33+]]-P_A_R[[#This Row],[34+]]</f>
        <v>1.9229999999999997E-2</v>
      </c>
      <c r="CD119" s="5">
        <f>P_A_R[[#This Row],[34+]]-P_A_R[[#This Row],[35+]]</f>
        <v>1.6590000000000008E-2</v>
      </c>
      <c r="CE119" s="5">
        <f>P_A_R[[#This Row],[35+]]-P_A_R[[#This Row],[36+]]</f>
        <v>1.532E-2</v>
      </c>
      <c r="CF119" s="5">
        <f>P_A_R[[#This Row],[36+]]-P_A_R[[#This Row],[37+]]</f>
        <v>1.1729999999999997E-2</v>
      </c>
      <c r="CG119" s="5">
        <f>P_A_R[[#This Row],[37+]]-P_A_R[[#This Row],[38+]]</f>
        <v>9.7500000000000017E-3</v>
      </c>
      <c r="CH119" s="5">
        <f>P_A_R[[#This Row],[38+]]-P_A_R[[#This Row],[39+]]</f>
        <v>8.0099999999999998E-3</v>
      </c>
      <c r="CI119" s="5">
        <f>P_A_R[[#This Row],[39+]]-P_A_R[[#This Row],[40+]]</f>
        <v>6.4999999999999988E-3</v>
      </c>
      <c r="CJ119" s="5">
        <f>P_A_R[[#This Row],[40+]]-P_A_R[[#This Row],[41+]]</f>
        <v>5.2199999999999989E-3</v>
      </c>
      <c r="CK119" s="5">
        <f>P_A_R[[#This Row],[41+]]-P_A_R[[#This Row],[42+]]</f>
        <v>4.4500000000000008E-3</v>
      </c>
      <c r="CL119" s="5">
        <f>P_A_R[[#This Row],[42+]]-P_A_R[[#This Row],[43+]]</f>
        <v>3.1599999999999996E-3</v>
      </c>
      <c r="CM119" s="5">
        <f>P_A_R[[#This Row],[43+]]-P_A_R[[#This Row],[44+]]</f>
        <v>2.4400000000000012E-3</v>
      </c>
      <c r="CN119" s="5">
        <f>P_A_R[[#This Row],[44+]]-P_A_R[[#This Row],[45+]]</f>
        <v>1.8699999999999993E-3</v>
      </c>
      <c r="CO119" s="5">
        <f>P_A_R[[#This Row],[45+]]-P_A_R[[#This Row],[46+]]</f>
        <v>1.4000000000000002E-3</v>
      </c>
      <c r="CP119" s="5">
        <f>P_A_R[[#This Row],[46+]]-P_A_R[[#This Row],[47+]]</f>
        <v>1.1199999999999999E-3</v>
      </c>
      <c r="CQ119" s="5">
        <f>P_A_R[[#This Row],[47+]]-P_A_R[[#This Row],[48+]]</f>
        <v>7.5000000000000023E-4</v>
      </c>
      <c r="CR119" s="5">
        <f>P_A_R[[#This Row],[48+]]-P_A_R[[#This Row],[49+]]</f>
        <v>5.4999999999999992E-4</v>
      </c>
      <c r="CS119" s="5">
        <f>P_A_R[[#This Row],[49+]]-P_A_R[[#This Row],[50+]]</f>
        <v>3.9000000000000005E-4</v>
      </c>
      <c r="CT119" s="5">
        <f>P_A_R[[#This Row],[50+]]-P_A_R[[#This Row],[51+]]</f>
        <v>2.7000000000000006E-4</v>
      </c>
      <c r="CU119" s="5">
        <f>P_A_R[[#This Row],[51+]]-P_A_R[[#This Row],[52+]]</f>
        <v>1.9999999999999993E-4</v>
      </c>
      <c r="CV119" s="5">
        <f>P_A_R[[#This Row],[52+]]-P_A_R[[#This Row],[53+]]</f>
        <v>1.4000000000000004E-4</v>
      </c>
      <c r="CW119" s="5">
        <f>P_A_R[[#This Row],[53+]]-P_A_R[[#This Row],[54+]]</f>
        <v>8.9999999999999965E-5</v>
      </c>
      <c r="CX119" s="5">
        <f>P_A_R[[#This Row],[54+]]-P_A_R[[#This Row],[55+]]</f>
        <v>6.0000000000000008E-5</v>
      </c>
      <c r="CY119" s="5">
        <f>P_A_R[[#This Row],[55+]]-P_A_R[[#This Row],[56+]]</f>
        <v>4.000000000000001E-5</v>
      </c>
      <c r="CZ119" s="5">
        <f>P_A_R[[#This Row],[56+]]-P_A_R[[#This Row],[57+]]</f>
        <v>1.9999999999999991E-5</v>
      </c>
      <c r="DA119" s="5">
        <f>P_A_R[[#This Row],[57+]]-P_A_R[[#This Row],[58+]]</f>
        <v>5.0000000000000002E-5</v>
      </c>
      <c r="DB119" s="5">
        <f>P_A_R[[#This Row],[58+]]-P_A_R[[#This Row],[59+]]</f>
        <v>0</v>
      </c>
    </row>
    <row r="120" spans="1:106" x14ac:dyDescent="0.25">
      <c r="A120" s="10">
        <v>22400792</v>
      </c>
      <c r="B120" t="s">
        <v>248</v>
      </c>
      <c r="C120" t="s">
        <v>247</v>
      </c>
      <c r="D120" s="11">
        <v>0.8125</v>
      </c>
      <c r="E120" s="9" t="str">
        <f>HYPERLINK("https://www.nba.com/stats/player/1626166/boxscores-traditional", "Cameron Payne")</f>
        <v>Cameron Payne</v>
      </c>
      <c r="F120">
        <v>14.4</v>
      </c>
      <c r="G120" s="4">
        <v>3.6109999999999998</v>
      </c>
      <c r="H120" s="3">
        <v>0.88876999999999995</v>
      </c>
      <c r="I120" s="3">
        <v>0.82638999999999996</v>
      </c>
      <c r="J120" s="3">
        <v>0.74536999999999998</v>
      </c>
      <c r="K120" s="3">
        <v>0.65173000000000003</v>
      </c>
      <c r="L120" s="3">
        <v>0.54379999999999995</v>
      </c>
      <c r="M120" s="3">
        <v>0.43251000000000001</v>
      </c>
      <c r="N120" s="3">
        <v>0.32996999999999999</v>
      </c>
      <c r="O120" s="3">
        <v>0.23576</v>
      </c>
      <c r="P120" s="3">
        <v>0.15866</v>
      </c>
      <c r="Q120" s="3">
        <v>0.10204000000000001</v>
      </c>
      <c r="R120" s="3">
        <v>6.0569999999999999E-2</v>
      </c>
      <c r="S120" s="3">
        <v>3.3619999999999997E-2</v>
      </c>
      <c r="T120" s="3">
        <v>1.7860000000000001E-2</v>
      </c>
      <c r="U120" s="3">
        <v>8.6599999999999993E-3</v>
      </c>
      <c r="V120" s="3">
        <v>3.9100000000000003E-3</v>
      </c>
      <c r="W120" s="3">
        <v>1.64E-3</v>
      </c>
      <c r="X120" s="3">
        <v>6.6E-4</v>
      </c>
      <c r="Y120" s="3">
        <v>2.4000000000000001E-4</v>
      </c>
      <c r="Z120" s="3">
        <v>8.0000000000000007E-5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5">
        <f>P_A_R[[#This Row],[10+]]-P_A_R[[#This Row],[11+]]</f>
        <v>6.2379999999999991E-2</v>
      </c>
      <c r="BG120" s="5">
        <f>P_A_R[[#This Row],[11+]]-P_A_R[[#This Row],[12+]]</f>
        <v>8.1019999999999981E-2</v>
      </c>
      <c r="BH120" s="5">
        <f>P_A_R[[#This Row],[12+]]-P_A_R[[#This Row],[13+]]</f>
        <v>9.3639999999999946E-2</v>
      </c>
      <c r="BI120" s="5">
        <f>P_A_R[[#This Row],[13+]]-P_A_R[[#This Row],[14+]]</f>
        <v>0.10793000000000008</v>
      </c>
      <c r="BJ120" s="5">
        <f>P_A_R[[#This Row],[14+]]-P_A_R[[#This Row],[15+]]</f>
        <v>0.11128999999999994</v>
      </c>
      <c r="BK120" s="5">
        <f>P_A_R[[#This Row],[15+]]-P_A_R[[#This Row],[16+]]</f>
        <v>0.10254000000000002</v>
      </c>
      <c r="BL120" s="5">
        <f>P_A_R[[#This Row],[16+]]-P_A_R[[#This Row],[17+]]</f>
        <v>9.4209999999999988E-2</v>
      </c>
      <c r="BM120" s="5">
        <f>P_A_R[[#This Row],[17+]]-P_A_R[[#This Row],[18+]]</f>
        <v>7.7100000000000002E-2</v>
      </c>
      <c r="BN120" s="5">
        <f>P_A_R[[#This Row],[18+]]-P_A_R[[#This Row],[19+]]</f>
        <v>5.661999999999999E-2</v>
      </c>
      <c r="BO120" s="5">
        <f>P_A_R[[#This Row],[19+]]-P_A_R[[#This Row],[20+]]</f>
        <v>4.1470000000000007E-2</v>
      </c>
      <c r="BP120" s="5">
        <f>P_A_R[[#This Row],[20+]]-P_A_R[[#This Row],[21+]]</f>
        <v>2.6950000000000002E-2</v>
      </c>
      <c r="BQ120" s="5">
        <f>P_A_R[[#This Row],[21+]]-P_A_R[[#This Row],[22+]]</f>
        <v>1.5759999999999996E-2</v>
      </c>
      <c r="BR120" s="5">
        <f>P_A_R[[#This Row],[22+]]-P_A_R[[#This Row],[23+]]</f>
        <v>9.2000000000000016E-3</v>
      </c>
      <c r="BS120" s="5">
        <f>P_A_R[[#This Row],[23+]]-P_A_R[[#This Row],[24+]]</f>
        <v>4.749999999999999E-3</v>
      </c>
      <c r="BT120" s="5">
        <f>P_A_R[[#This Row],[24+]]-P_A_R[[#This Row],[25+]]</f>
        <v>2.2700000000000003E-3</v>
      </c>
      <c r="BU120" s="5">
        <f>P_A_R[[#This Row],[25+]]-P_A_R[[#This Row],[26+]]</f>
        <v>9.7999999999999997E-4</v>
      </c>
      <c r="BV120" s="5">
        <f>P_A_R[[#This Row],[26+]]-P_A_R[[#This Row],[27+]]</f>
        <v>4.2000000000000002E-4</v>
      </c>
      <c r="BW120" s="5">
        <f>P_A_R[[#This Row],[27+]]-P_A_R[[#This Row],[28+]]</f>
        <v>1.5999999999999999E-4</v>
      </c>
      <c r="BX120" s="5">
        <f>P_A_R[[#This Row],[28+]]-P_A_R[[#This Row],[29+]]</f>
        <v>8.0000000000000007E-5</v>
      </c>
      <c r="BY120" s="5">
        <f>P_A_R[[#This Row],[29+]]-P_A_R[[#This Row],[30+]]</f>
        <v>0</v>
      </c>
      <c r="BZ120" s="5">
        <f>P_A_R[[#This Row],[30+]]-P_A_R[[#This Row],[31+]]</f>
        <v>0</v>
      </c>
      <c r="CA120" s="5">
        <f>P_A_R[[#This Row],[31+]]-P_A_R[[#This Row],[32+]]</f>
        <v>0</v>
      </c>
      <c r="CB120" s="5">
        <f>P_A_R[[#This Row],[32+]]-P_A_R[[#This Row],[33+]]</f>
        <v>0</v>
      </c>
      <c r="CC120" s="5">
        <f>P_A_R[[#This Row],[33+]]-P_A_R[[#This Row],[34+]]</f>
        <v>0</v>
      </c>
      <c r="CD120" s="5">
        <f>P_A_R[[#This Row],[34+]]-P_A_R[[#This Row],[35+]]</f>
        <v>0</v>
      </c>
      <c r="CE120" s="5">
        <f>P_A_R[[#This Row],[35+]]-P_A_R[[#This Row],[36+]]</f>
        <v>0</v>
      </c>
      <c r="CF120" s="5">
        <f>P_A_R[[#This Row],[36+]]-P_A_R[[#This Row],[37+]]</f>
        <v>0</v>
      </c>
      <c r="CG120" s="5">
        <f>P_A_R[[#This Row],[37+]]-P_A_R[[#This Row],[38+]]</f>
        <v>0</v>
      </c>
      <c r="CH120" s="5">
        <f>P_A_R[[#This Row],[38+]]-P_A_R[[#This Row],[39+]]</f>
        <v>0</v>
      </c>
      <c r="CI120" s="5">
        <f>P_A_R[[#This Row],[39+]]-P_A_R[[#This Row],[40+]]</f>
        <v>0</v>
      </c>
      <c r="CJ120" s="5">
        <f>P_A_R[[#This Row],[40+]]-P_A_R[[#This Row],[41+]]</f>
        <v>0</v>
      </c>
      <c r="CK120" s="5">
        <f>P_A_R[[#This Row],[41+]]-P_A_R[[#This Row],[42+]]</f>
        <v>0</v>
      </c>
      <c r="CL120" s="5">
        <f>P_A_R[[#This Row],[42+]]-P_A_R[[#This Row],[43+]]</f>
        <v>0</v>
      </c>
      <c r="CM120" s="5">
        <f>P_A_R[[#This Row],[43+]]-P_A_R[[#This Row],[44+]]</f>
        <v>0</v>
      </c>
      <c r="CN120" s="5">
        <f>P_A_R[[#This Row],[44+]]-P_A_R[[#This Row],[45+]]</f>
        <v>0</v>
      </c>
      <c r="CO120" s="5">
        <f>P_A_R[[#This Row],[45+]]-P_A_R[[#This Row],[46+]]</f>
        <v>0</v>
      </c>
      <c r="CP120" s="5">
        <f>P_A_R[[#This Row],[46+]]-P_A_R[[#This Row],[47+]]</f>
        <v>0</v>
      </c>
      <c r="CQ120" s="5">
        <f>P_A_R[[#This Row],[47+]]-P_A_R[[#This Row],[48+]]</f>
        <v>0</v>
      </c>
      <c r="CR120" s="5">
        <f>P_A_R[[#This Row],[48+]]-P_A_R[[#This Row],[49+]]</f>
        <v>0</v>
      </c>
      <c r="CS120" s="5">
        <f>P_A_R[[#This Row],[49+]]-P_A_R[[#This Row],[50+]]</f>
        <v>0</v>
      </c>
      <c r="CT120" s="5">
        <f>P_A_R[[#This Row],[50+]]-P_A_R[[#This Row],[51+]]</f>
        <v>0</v>
      </c>
      <c r="CU120" s="5">
        <f>P_A_R[[#This Row],[51+]]-P_A_R[[#This Row],[52+]]</f>
        <v>0</v>
      </c>
      <c r="CV120" s="5">
        <f>P_A_R[[#This Row],[52+]]-P_A_R[[#This Row],[53+]]</f>
        <v>0</v>
      </c>
      <c r="CW120" s="5">
        <f>P_A_R[[#This Row],[53+]]-P_A_R[[#This Row],[54+]]</f>
        <v>0</v>
      </c>
      <c r="CX120" s="5">
        <f>P_A_R[[#This Row],[54+]]-P_A_R[[#This Row],[55+]]</f>
        <v>0</v>
      </c>
      <c r="CY120" s="5">
        <f>P_A_R[[#This Row],[55+]]-P_A_R[[#This Row],[56+]]</f>
        <v>0</v>
      </c>
      <c r="CZ120" s="5">
        <f>P_A_R[[#This Row],[56+]]-P_A_R[[#This Row],[57+]]</f>
        <v>0</v>
      </c>
      <c r="DA120" s="5">
        <f>P_A_R[[#This Row],[57+]]-P_A_R[[#This Row],[58+]]</f>
        <v>0</v>
      </c>
      <c r="DB120" s="5">
        <f>P_A_R[[#This Row],[58+]]-P_A_R[[#This Row],[59+]]</f>
        <v>0</v>
      </c>
    </row>
    <row r="121" spans="1:106" x14ac:dyDescent="0.25">
      <c r="A121" s="10">
        <v>22400792</v>
      </c>
      <c r="B121" t="s">
        <v>248</v>
      </c>
      <c r="C121" t="s">
        <v>247</v>
      </c>
      <c r="D121" s="11">
        <v>0.8125</v>
      </c>
      <c r="E121" s="9" t="str">
        <f>HYPERLINK("https://www.nba.com/stats/player/1630579/boxscores-traditional", "Jericho Sims")</f>
        <v>Jericho Sims</v>
      </c>
      <c r="F121">
        <v>11.8</v>
      </c>
      <c r="G121" s="4">
        <v>3.4289999999999998</v>
      </c>
      <c r="H121" s="3">
        <v>0.69847000000000004</v>
      </c>
      <c r="I121" s="3">
        <v>0.59094999999999998</v>
      </c>
      <c r="J121" s="3">
        <v>0.47608</v>
      </c>
      <c r="K121" s="3">
        <v>0.36316999999999999</v>
      </c>
      <c r="L121" s="3">
        <v>0.26108999999999999</v>
      </c>
      <c r="M121" s="3">
        <v>0.17619000000000001</v>
      </c>
      <c r="N121" s="3">
        <v>0.11123</v>
      </c>
      <c r="O121" s="3">
        <v>6.4259999999999998E-2</v>
      </c>
      <c r="P121" s="3">
        <v>3.5150000000000001E-2</v>
      </c>
      <c r="Q121" s="3">
        <v>1.7860000000000001E-2</v>
      </c>
      <c r="R121" s="3">
        <v>8.4200000000000004E-3</v>
      </c>
      <c r="S121" s="3">
        <v>3.6800000000000001E-3</v>
      </c>
      <c r="T121" s="3">
        <v>1.49E-3</v>
      </c>
      <c r="U121" s="3">
        <v>5.4000000000000001E-4</v>
      </c>
      <c r="V121" s="3">
        <v>1.9000000000000001E-4</v>
      </c>
      <c r="W121" s="3">
        <v>6.0000000000000002E-5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0.10752000000000006</v>
      </c>
      <c r="BG121" s="5">
        <f>P_A_R[[#This Row],[11+]]-P_A_R[[#This Row],[12+]]</f>
        <v>0.11486999999999997</v>
      </c>
      <c r="BH121" s="5">
        <f>P_A_R[[#This Row],[12+]]-P_A_R[[#This Row],[13+]]</f>
        <v>0.11291000000000001</v>
      </c>
      <c r="BI121" s="5">
        <f>P_A_R[[#This Row],[13+]]-P_A_R[[#This Row],[14+]]</f>
        <v>0.10208</v>
      </c>
      <c r="BJ121" s="5">
        <f>P_A_R[[#This Row],[14+]]-P_A_R[[#This Row],[15+]]</f>
        <v>8.4899999999999975E-2</v>
      </c>
      <c r="BK121" s="5">
        <f>P_A_R[[#This Row],[15+]]-P_A_R[[#This Row],[16+]]</f>
        <v>6.4960000000000018E-2</v>
      </c>
      <c r="BL121" s="5">
        <f>P_A_R[[#This Row],[16+]]-P_A_R[[#This Row],[17+]]</f>
        <v>4.6969999999999998E-2</v>
      </c>
      <c r="BM121" s="5">
        <f>P_A_R[[#This Row],[17+]]-P_A_R[[#This Row],[18+]]</f>
        <v>2.9109999999999997E-2</v>
      </c>
      <c r="BN121" s="5">
        <f>P_A_R[[#This Row],[18+]]-P_A_R[[#This Row],[19+]]</f>
        <v>1.729E-2</v>
      </c>
      <c r="BO121" s="5">
        <f>P_A_R[[#This Row],[19+]]-P_A_R[[#This Row],[20+]]</f>
        <v>9.4400000000000005E-3</v>
      </c>
      <c r="BP121" s="5">
        <f>P_A_R[[#This Row],[20+]]-P_A_R[[#This Row],[21+]]</f>
        <v>4.7400000000000003E-3</v>
      </c>
      <c r="BQ121" s="5">
        <f>P_A_R[[#This Row],[21+]]-P_A_R[[#This Row],[22+]]</f>
        <v>2.1900000000000001E-3</v>
      </c>
      <c r="BR121" s="5">
        <f>P_A_R[[#This Row],[22+]]-P_A_R[[#This Row],[23+]]</f>
        <v>9.5E-4</v>
      </c>
      <c r="BS121" s="5">
        <f>P_A_R[[#This Row],[23+]]-P_A_R[[#This Row],[24+]]</f>
        <v>3.5E-4</v>
      </c>
      <c r="BT121" s="5">
        <f>P_A_R[[#This Row],[24+]]-P_A_R[[#This Row],[25+]]</f>
        <v>1.3000000000000002E-4</v>
      </c>
      <c r="BU121" s="5">
        <f>P_A_R[[#This Row],[25+]]-P_A_R[[#This Row],[26+]]</f>
        <v>6.0000000000000002E-5</v>
      </c>
      <c r="BV121" s="5">
        <f>P_A_R[[#This Row],[26+]]-P_A_R[[#This Row],[27+]]</f>
        <v>0</v>
      </c>
      <c r="BW121" s="5">
        <f>P_A_R[[#This Row],[27+]]-P_A_R[[#This Row],[28+]]</f>
        <v>0</v>
      </c>
      <c r="BX121" s="5">
        <f>P_A_R[[#This Row],[28+]]-P_A_R[[#This Row],[29+]]</f>
        <v>0</v>
      </c>
      <c r="BY121" s="5">
        <f>P_A_R[[#This Row],[29+]]-P_A_R[[#This Row],[30+]]</f>
        <v>0</v>
      </c>
      <c r="BZ121" s="5">
        <f>P_A_R[[#This Row],[30+]]-P_A_R[[#This Row],[31+]]</f>
        <v>0</v>
      </c>
      <c r="CA121" s="5">
        <f>P_A_R[[#This Row],[31+]]-P_A_R[[#This Row],[32+]]</f>
        <v>0</v>
      </c>
      <c r="CB121" s="5">
        <f>P_A_R[[#This Row],[32+]]-P_A_R[[#This Row],[33+]]</f>
        <v>0</v>
      </c>
      <c r="CC121" s="5">
        <f>P_A_R[[#This Row],[33+]]-P_A_R[[#This Row],[34+]]</f>
        <v>0</v>
      </c>
      <c r="CD121" s="5">
        <f>P_A_R[[#This Row],[34+]]-P_A_R[[#This Row],[35+]]</f>
        <v>0</v>
      </c>
      <c r="CE121" s="5">
        <f>P_A_R[[#This Row],[35+]]-P_A_R[[#This Row],[36+]]</f>
        <v>0</v>
      </c>
      <c r="CF121" s="5">
        <f>P_A_R[[#This Row],[36+]]-P_A_R[[#This Row],[37+]]</f>
        <v>0</v>
      </c>
      <c r="CG121" s="5">
        <f>P_A_R[[#This Row],[37+]]-P_A_R[[#This Row],[38+]]</f>
        <v>0</v>
      </c>
      <c r="CH121" s="5">
        <f>P_A_R[[#This Row],[38+]]-P_A_R[[#This Row],[39+]]</f>
        <v>0</v>
      </c>
      <c r="CI121" s="5">
        <f>P_A_R[[#This Row],[39+]]-P_A_R[[#This Row],[40+]]</f>
        <v>0</v>
      </c>
      <c r="CJ121" s="5">
        <f>P_A_R[[#This Row],[40+]]-P_A_R[[#This Row],[41+]]</f>
        <v>0</v>
      </c>
      <c r="CK121" s="5">
        <f>P_A_R[[#This Row],[41+]]-P_A_R[[#This Row],[42+]]</f>
        <v>0</v>
      </c>
      <c r="CL121" s="5">
        <f>P_A_R[[#This Row],[42+]]-P_A_R[[#This Row],[43+]]</f>
        <v>0</v>
      </c>
      <c r="CM121" s="5">
        <f>P_A_R[[#This Row],[43+]]-P_A_R[[#This Row],[44+]]</f>
        <v>0</v>
      </c>
      <c r="CN121" s="5">
        <f>P_A_R[[#This Row],[44+]]-P_A_R[[#This Row],[45+]]</f>
        <v>0</v>
      </c>
      <c r="CO121" s="5">
        <f>P_A_R[[#This Row],[45+]]-P_A_R[[#This Row],[46+]]</f>
        <v>0</v>
      </c>
      <c r="CP121" s="5">
        <f>P_A_R[[#This Row],[46+]]-P_A_R[[#This Row],[47+]]</f>
        <v>0</v>
      </c>
      <c r="CQ121" s="5">
        <f>P_A_R[[#This Row],[47+]]-P_A_R[[#This Row],[48+]]</f>
        <v>0</v>
      </c>
      <c r="CR121" s="5">
        <f>P_A_R[[#This Row],[48+]]-P_A_R[[#This Row],[49+]]</f>
        <v>0</v>
      </c>
      <c r="CS121" s="5">
        <f>P_A_R[[#This Row],[49+]]-P_A_R[[#This Row],[50+]]</f>
        <v>0</v>
      </c>
      <c r="CT121" s="5">
        <f>P_A_R[[#This Row],[50+]]-P_A_R[[#This Row],[51+]]</f>
        <v>0</v>
      </c>
      <c r="CU121" s="5">
        <f>P_A_R[[#This Row],[51+]]-P_A_R[[#This Row],[52+]]</f>
        <v>0</v>
      </c>
      <c r="CV121" s="5">
        <f>P_A_R[[#This Row],[52+]]-P_A_R[[#This Row],[53+]]</f>
        <v>0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22400792</v>
      </c>
      <c r="B122" t="s">
        <v>248</v>
      </c>
      <c r="C122" t="s">
        <v>247</v>
      </c>
      <c r="D122" s="11">
        <v>0.8125</v>
      </c>
      <c r="E122" s="9" t="str">
        <f>HYPERLINK("https://www.nba.com/stats/player/1630540/boxscores-traditional", "Miles McBride")</f>
        <v>Miles McBride</v>
      </c>
      <c r="F122">
        <v>11.8</v>
      </c>
      <c r="G122" s="4">
        <v>5.0359999999999996</v>
      </c>
      <c r="H122" s="3">
        <v>0.64058000000000004</v>
      </c>
      <c r="I122" s="3">
        <v>0.56355999999999995</v>
      </c>
      <c r="J122" s="3">
        <v>0.48404999999999998</v>
      </c>
      <c r="K122" s="3">
        <v>0.40516999999999997</v>
      </c>
      <c r="L122" s="3">
        <v>0.32996999999999999</v>
      </c>
      <c r="M122" s="3">
        <v>0.26108999999999999</v>
      </c>
      <c r="N122" s="3">
        <v>0.20327000000000001</v>
      </c>
      <c r="O122" s="3">
        <v>0.15151000000000001</v>
      </c>
      <c r="P122" s="3">
        <v>0.10935</v>
      </c>
      <c r="Q122" s="3">
        <v>7.6359999999999997E-2</v>
      </c>
      <c r="R122" s="3">
        <v>5.1549999999999999E-2</v>
      </c>
      <c r="S122" s="3">
        <v>3.3619999999999997E-2</v>
      </c>
      <c r="T122" s="3">
        <v>2.1180000000000001E-2</v>
      </c>
      <c r="U122" s="3">
        <v>1.321E-2</v>
      </c>
      <c r="V122" s="3">
        <v>7.7600000000000004E-3</v>
      </c>
      <c r="W122" s="3">
        <v>4.4000000000000003E-3</v>
      </c>
      <c r="X122" s="3">
        <v>2.3999999999999998E-3</v>
      </c>
      <c r="Y122" s="3">
        <v>1.2600000000000001E-3</v>
      </c>
      <c r="Z122" s="3">
        <v>6.4000000000000005E-4</v>
      </c>
      <c r="AA122" s="3">
        <v>3.1E-4</v>
      </c>
      <c r="AB122" s="3">
        <v>1.4999999999999999E-4</v>
      </c>
      <c r="AC122" s="3">
        <v>6.9999999999999994E-5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5">
        <f>P_A_R[[#This Row],[10+]]-P_A_R[[#This Row],[11+]]</f>
        <v>7.7020000000000088E-2</v>
      </c>
      <c r="BG122" s="5">
        <f>P_A_R[[#This Row],[11+]]-P_A_R[[#This Row],[12+]]</f>
        <v>7.950999999999997E-2</v>
      </c>
      <c r="BH122" s="5">
        <f>P_A_R[[#This Row],[12+]]-P_A_R[[#This Row],[13+]]</f>
        <v>7.8880000000000006E-2</v>
      </c>
      <c r="BI122" s="5">
        <f>P_A_R[[#This Row],[13+]]-P_A_R[[#This Row],[14+]]</f>
        <v>7.5199999999999989E-2</v>
      </c>
      <c r="BJ122" s="5">
        <f>P_A_R[[#This Row],[14+]]-P_A_R[[#This Row],[15+]]</f>
        <v>6.8879999999999997E-2</v>
      </c>
      <c r="BK122" s="5">
        <f>P_A_R[[#This Row],[15+]]-P_A_R[[#This Row],[16+]]</f>
        <v>5.7819999999999983E-2</v>
      </c>
      <c r="BL122" s="5">
        <f>P_A_R[[#This Row],[16+]]-P_A_R[[#This Row],[17+]]</f>
        <v>5.176E-2</v>
      </c>
      <c r="BM122" s="5">
        <f>P_A_R[[#This Row],[17+]]-P_A_R[[#This Row],[18+]]</f>
        <v>4.2160000000000003E-2</v>
      </c>
      <c r="BN122" s="5">
        <f>P_A_R[[#This Row],[18+]]-P_A_R[[#This Row],[19+]]</f>
        <v>3.2990000000000005E-2</v>
      </c>
      <c r="BO122" s="5">
        <f>P_A_R[[#This Row],[19+]]-P_A_R[[#This Row],[20+]]</f>
        <v>2.4809999999999999E-2</v>
      </c>
      <c r="BP122" s="5">
        <f>P_A_R[[#This Row],[20+]]-P_A_R[[#This Row],[21+]]</f>
        <v>1.7930000000000001E-2</v>
      </c>
      <c r="BQ122" s="5">
        <f>P_A_R[[#This Row],[21+]]-P_A_R[[#This Row],[22+]]</f>
        <v>1.2439999999999996E-2</v>
      </c>
      <c r="BR122" s="5">
        <f>P_A_R[[#This Row],[22+]]-P_A_R[[#This Row],[23+]]</f>
        <v>7.9700000000000014E-3</v>
      </c>
      <c r="BS122" s="5">
        <f>P_A_R[[#This Row],[23+]]-P_A_R[[#This Row],[24+]]</f>
        <v>5.4499999999999991E-3</v>
      </c>
      <c r="BT122" s="5">
        <f>P_A_R[[#This Row],[24+]]-P_A_R[[#This Row],[25+]]</f>
        <v>3.3600000000000001E-3</v>
      </c>
      <c r="BU122" s="5">
        <f>P_A_R[[#This Row],[25+]]-P_A_R[[#This Row],[26+]]</f>
        <v>2.0000000000000005E-3</v>
      </c>
      <c r="BV122" s="5">
        <f>P_A_R[[#This Row],[26+]]-P_A_R[[#This Row],[27+]]</f>
        <v>1.1399999999999997E-3</v>
      </c>
      <c r="BW122" s="5">
        <f>P_A_R[[#This Row],[27+]]-P_A_R[[#This Row],[28+]]</f>
        <v>6.2E-4</v>
      </c>
      <c r="BX122" s="5">
        <f>P_A_R[[#This Row],[28+]]-P_A_R[[#This Row],[29+]]</f>
        <v>3.3000000000000005E-4</v>
      </c>
      <c r="BY122" s="5">
        <f>P_A_R[[#This Row],[29+]]-P_A_R[[#This Row],[30+]]</f>
        <v>1.6000000000000001E-4</v>
      </c>
      <c r="BZ122" s="5">
        <f>P_A_R[[#This Row],[30+]]-P_A_R[[#This Row],[31+]]</f>
        <v>7.9999999999999993E-5</v>
      </c>
      <c r="CA122" s="5">
        <f>P_A_R[[#This Row],[31+]]-P_A_R[[#This Row],[32+]]</f>
        <v>6.9999999999999994E-5</v>
      </c>
      <c r="CB122" s="5">
        <f>P_A_R[[#This Row],[32+]]-P_A_R[[#This Row],[33+]]</f>
        <v>0</v>
      </c>
      <c r="CC122" s="5">
        <f>P_A_R[[#This Row],[33+]]-P_A_R[[#This Row],[34+]]</f>
        <v>0</v>
      </c>
      <c r="CD122" s="5">
        <f>P_A_R[[#This Row],[34+]]-P_A_R[[#This Row],[35+]]</f>
        <v>0</v>
      </c>
      <c r="CE122" s="5">
        <f>P_A_R[[#This Row],[35+]]-P_A_R[[#This Row],[36+]]</f>
        <v>0</v>
      </c>
      <c r="CF122" s="5">
        <f>P_A_R[[#This Row],[36+]]-P_A_R[[#This Row],[37+]]</f>
        <v>0</v>
      </c>
      <c r="CG122" s="5">
        <f>P_A_R[[#This Row],[37+]]-P_A_R[[#This Row],[38+]]</f>
        <v>0</v>
      </c>
      <c r="CH122" s="5">
        <f>P_A_R[[#This Row],[38+]]-P_A_R[[#This Row],[39+]]</f>
        <v>0</v>
      </c>
      <c r="CI122" s="5">
        <f>P_A_R[[#This Row],[39+]]-P_A_R[[#This Row],[40+]]</f>
        <v>0</v>
      </c>
      <c r="CJ122" s="5">
        <f>P_A_R[[#This Row],[40+]]-P_A_R[[#This Row],[41+]]</f>
        <v>0</v>
      </c>
      <c r="CK122" s="5">
        <f>P_A_R[[#This Row],[41+]]-P_A_R[[#This Row],[42+]]</f>
        <v>0</v>
      </c>
      <c r="CL122" s="5">
        <f>P_A_R[[#This Row],[42+]]-P_A_R[[#This Row],[43+]]</f>
        <v>0</v>
      </c>
      <c r="CM122" s="5">
        <f>P_A_R[[#This Row],[43+]]-P_A_R[[#This Row],[44+]]</f>
        <v>0</v>
      </c>
      <c r="CN122" s="5">
        <f>P_A_R[[#This Row],[44+]]-P_A_R[[#This Row],[45+]]</f>
        <v>0</v>
      </c>
      <c r="CO122" s="5">
        <f>P_A_R[[#This Row],[45+]]-P_A_R[[#This Row],[46+]]</f>
        <v>0</v>
      </c>
      <c r="CP122" s="5">
        <f>P_A_R[[#This Row],[46+]]-P_A_R[[#This Row],[47+]]</f>
        <v>0</v>
      </c>
      <c r="CQ122" s="5">
        <f>P_A_R[[#This Row],[47+]]-P_A_R[[#This Row],[48+]]</f>
        <v>0</v>
      </c>
      <c r="CR122" s="5">
        <f>P_A_R[[#This Row],[48+]]-P_A_R[[#This Row],[49+]]</f>
        <v>0</v>
      </c>
      <c r="CS122" s="5">
        <f>P_A_R[[#This Row],[49+]]-P_A_R[[#This Row],[50+]]</f>
        <v>0</v>
      </c>
      <c r="CT122" s="5">
        <f>P_A_R[[#This Row],[50+]]-P_A_R[[#This Row],[51+]]</f>
        <v>0</v>
      </c>
      <c r="CU122" s="5">
        <f>P_A_R[[#This Row],[51+]]-P_A_R[[#This Row],[52+]]</f>
        <v>0</v>
      </c>
      <c r="CV122" s="5">
        <f>P_A_R[[#This Row],[52+]]-P_A_R[[#This Row],[53+]]</f>
        <v>0</v>
      </c>
      <c r="CW122" s="5">
        <f>P_A_R[[#This Row],[53+]]-P_A_R[[#This Row],[54+]]</f>
        <v>0</v>
      </c>
      <c r="CX122" s="5">
        <f>P_A_R[[#This Row],[54+]]-P_A_R[[#This Row],[55+]]</f>
        <v>0</v>
      </c>
      <c r="CY122" s="5">
        <f>P_A_R[[#This Row],[55+]]-P_A_R[[#This Row],[56+]]</f>
        <v>0</v>
      </c>
      <c r="CZ122" s="5">
        <f>P_A_R[[#This Row],[56+]]-P_A_R[[#This Row],[57+]]</f>
        <v>0</v>
      </c>
      <c r="DA122" s="5">
        <f>P_A_R[[#This Row],[57+]]-P_A_R[[#This Row],[58+]]</f>
        <v>0</v>
      </c>
      <c r="DB122" s="5">
        <f>P_A_R[[#This Row],[58+]]-P_A_R[[#This Row],[59+]]</f>
        <v>0</v>
      </c>
    </row>
    <row r="123" spans="1:106" x14ac:dyDescent="0.25">
      <c r="A123" s="10">
        <v>22400793</v>
      </c>
      <c r="B123" t="s">
        <v>194</v>
      </c>
      <c r="C123" t="s">
        <v>261</v>
      </c>
      <c r="D123" s="11">
        <v>0.83333333333333337</v>
      </c>
      <c r="E123" s="9" t="str">
        <f>HYPERLINK("https://www.nba.com/stats/player/203507/boxscores-traditional", "Giannis Antetokounmpo")</f>
        <v>Giannis Antetokounmpo</v>
      </c>
      <c r="F123">
        <v>53.8</v>
      </c>
      <c r="G123" s="4">
        <v>4.3079999999999998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>
        <v>1</v>
      </c>
      <c r="Y123" s="3">
        <v>1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0.99995000000000001</v>
      </c>
      <c r="AJ123" s="3">
        <v>0.99987999999999999</v>
      </c>
      <c r="AK123" s="3">
        <v>0.99970999999999999</v>
      </c>
      <c r="AL123" s="3">
        <v>0.99931000000000003</v>
      </c>
      <c r="AM123" s="3">
        <v>0.99851000000000001</v>
      </c>
      <c r="AN123" s="3">
        <v>0.99692999999999998</v>
      </c>
      <c r="AO123" s="3">
        <v>0.99395999999999995</v>
      </c>
      <c r="AP123" s="3">
        <v>0.98839999999999995</v>
      </c>
      <c r="AQ123" s="3">
        <v>0.97931999999999997</v>
      </c>
      <c r="AR123" s="3">
        <v>0.96484999999999999</v>
      </c>
      <c r="AS123" s="3">
        <v>0.94294999999999995</v>
      </c>
      <c r="AT123" s="3">
        <v>0.91149000000000002</v>
      </c>
      <c r="AU123" s="3">
        <v>0.86650000000000005</v>
      </c>
      <c r="AV123" s="3">
        <v>0.81057000000000001</v>
      </c>
      <c r="AW123" s="3">
        <v>0.74214999999999998</v>
      </c>
      <c r="AX123" s="3">
        <v>0.66276000000000002</v>
      </c>
      <c r="AY123" s="3">
        <v>0.57535000000000003</v>
      </c>
      <c r="AZ123" s="3">
        <v>0.48005999999999999</v>
      </c>
      <c r="BA123" s="3">
        <v>0.38973999999999998</v>
      </c>
      <c r="BB123" s="3">
        <v>0.30503000000000002</v>
      </c>
      <c r="BC123" s="3">
        <v>0.22964999999999999</v>
      </c>
      <c r="BD123" s="3">
        <v>0.16602</v>
      </c>
      <c r="BE123" s="3">
        <v>0.11314</v>
      </c>
      <c r="BF123" s="5">
        <f>P_A_R[[#This Row],[10+]]-P_A_R[[#This Row],[11+]]</f>
        <v>0</v>
      </c>
      <c r="BG123" s="5">
        <f>P_A_R[[#This Row],[11+]]-P_A_R[[#This Row],[12+]]</f>
        <v>0</v>
      </c>
      <c r="BH123" s="5">
        <f>P_A_R[[#This Row],[12+]]-P_A_R[[#This Row],[13+]]</f>
        <v>0</v>
      </c>
      <c r="BI123" s="5">
        <f>P_A_R[[#This Row],[13+]]-P_A_R[[#This Row],[14+]]</f>
        <v>0</v>
      </c>
      <c r="BJ123" s="5">
        <f>P_A_R[[#This Row],[14+]]-P_A_R[[#This Row],[15+]]</f>
        <v>0</v>
      </c>
      <c r="BK123" s="5">
        <f>P_A_R[[#This Row],[15+]]-P_A_R[[#This Row],[16+]]</f>
        <v>0</v>
      </c>
      <c r="BL123" s="5">
        <f>P_A_R[[#This Row],[16+]]-P_A_R[[#This Row],[17+]]</f>
        <v>0</v>
      </c>
      <c r="BM123" s="5">
        <f>P_A_R[[#This Row],[17+]]-P_A_R[[#This Row],[18+]]</f>
        <v>0</v>
      </c>
      <c r="BN123" s="5">
        <f>P_A_R[[#This Row],[18+]]-P_A_R[[#This Row],[19+]]</f>
        <v>0</v>
      </c>
      <c r="BO123" s="5">
        <f>P_A_R[[#This Row],[19+]]-P_A_R[[#This Row],[20+]]</f>
        <v>0</v>
      </c>
      <c r="BP123" s="5">
        <f>P_A_R[[#This Row],[20+]]-P_A_R[[#This Row],[21+]]</f>
        <v>0</v>
      </c>
      <c r="BQ123" s="5">
        <f>P_A_R[[#This Row],[21+]]-P_A_R[[#This Row],[22+]]</f>
        <v>0</v>
      </c>
      <c r="BR123" s="5">
        <f>P_A_R[[#This Row],[22+]]-P_A_R[[#This Row],[23+]]</f>
        <v>0</v>
      </c>
      <c r="BS123" s="5">
        <f>P_A_R[[#This Row],[23+]]-P_A_R[[#This Row],[24+]]</f>
        <v>0</v>
      </c>
      <c r="BT123" s="5">
        <f>P_A_R[[#This Row],[24+]]-P_A_R[[#This Row],[25+]]</f>
        <v>0</v>
      </c>
      <c r="BU123" s="5">
        <f>P_A_R[[#This Row],[25+]]-P_A_R[[#This Row],[26+]]</f>
        <v>0</v>
      </c>
      <c r="BV123" s="5">
        <f>P_A_R[[#This Row],[26+]]-P_A_R[[#This Row],[27+]]</f>
        <v>0</v>
      </c>
      <c r="BW123" s="5">
        <f>P_A_R[[#This Row],[27+]]-P_A_R[[#This Row],[28+]]</f>
        <v>0</v>
      </c>
      <c r="BX123" s="5">
        <f>P_A_R[[#This Row],[28+]]-P_A_R[[#This Row],[29+]]</f>
        <v>0</v>
      </c>
      <c r="BY123" s="5">
        <f>P_A_R[[#This Row],[29+]]-P_A_R[[#This Row],[30+]]</f>
        <v>0</v>
      </c>
      <c r="BZ123" s="5">
        <f>P_A_R[[#This Row],[30+]]-P_A_R[[#This Row],[31+]]</f>
        <v>0</v>
      </c>
      <c r="CA123" s="5">
        <f>P_A_R[[#This Row],[31+]]-P_A_R[[#This Row],[32+]]</f>
        <v>0</v>
      </c>
      <c r="CB123" s="5">
        <f>P_A_R[[#This Row],[32+]]-P_A_R[[#This Row],[33+]]</f>
        <v>0</v>
      </c>
      <c r="CC123" s="5">
        <f>P_A_R[[#This Row],[33+]]-P_A_R[[#This Row],[34+]]</f>
        <v>0</v>
      </c>
      <c r="CD123" s="5">
        <f>P_A_R[[#This Row],[34+]]-P_A_R[[#This Row],[35+]]</f>
        <v>0</v>
      </c>
      <c r="CE123" s="5">
        <f>P_A_R[[#This Row],[35+]]-P_A_R[[#This Row],[36+]]</f>
        <v>0</v>
      </c>
      <c r="CF123" s="5">
        <f>P_A_R[[#This Row],[36+]]-P_A_R[[#This Row],[37+]]</f>
        <v>4.9999999999994493E-5</v>
      </c>
      <c r="CG123" s="5">
        <f>P_A_R[[#This Row],[37+]]-P_A_R[[#This Row],[38+]]</f>
        <v>7.0000000000014495E-5</v>
      </c>
      <c r="CH123" s="5">
        <f>P_A_R[[#This Row],[38+]]-P_A_R[[#This Row],[39+]]</f>
        <v>1.7000000000000348E-4</v>
      </c>
      <c r="CI123" s="5">
        <f>P_A_R[[#This Row],[39+]]-P_A_R[[#This Row],[40+]]</f>
        <v>3.9999999999995595E-4</v>
      </c>
      <c r="CJ123" s="5">
        <f>P_A_R[[#This Row],[40+]]-P_A_R[[#This Row],[41+]]</f>
        <v>8.0000000000002292E-4</v>
      </c>
      <c r="CK123" s="5">
        <f>P_A_R[[#This Row],[41+]]-P_A_R[[#This Row],[42+]]</f>
        <v>1.5800000000000258E-3</v>
      </c>
      <c r="CL123" s="5">
        <f>P_A_R[[#This Row],[42+]]-P_A_R[[#This Row],[43+]]</f>
        <v>2.9700000000000282E-3</v>
      </c>
      <c r="CM123" s="5">
        <f>P_A_R[[#This Row],[43+]]-P_A_R[[#This Row],[44+]]</f>
        <v>5.5600000000000094E-3</v>
      </c>
      <c r="CN123" s="5">
        <f>P_A_R[[#This Row],[44+]]-P_A_R[[#This Row],[45+]]</f>
        <v>9.079999999999977E-3</v>
      </c>
      <c r="CO123" s="5">
        <f>P_A_R[[#This Row],[45+]]-P_A_R[[#This Row],[46+]]</f>
        <v>1.4469999999999983E-2</v>
      </c>
      <c r="CP123" s="5">
        <f>P_A_R[[#This Row],[46+]]-P_A_R[[#This Row],[47+]]</f>
        <v>2.1900000000000031E-2</v>
      </c>
      <c r="CQ123" s="5">
        <f>P_A_R[[#This Row],[47+]]-P_A_R[[#This Row],[48+]]</f>
        <v>3.1459999999999932E-2</v>
      </c>
      <c r="CR123" s="5">
        <f>P_A_R[[#This Row],[48+]]-P_A_R[[#This Row],[49+]]</f>
        <v>4.4989999999999974E-2</v>
      </c>
      <c r="CS123" s="5">
        <f>P_A_R[[#This Row],[49+]]-P_A_R[[#This Row],[50+]]</f>
        <v>5.5930000000000035E-2</v>
      </c>
      <c r="CT123" s="5">
        <f>P_A_R[[#This Row],[50+]]-P_A_R[[#This Row],[51+]]</f>
        <v>6.8420000000000036E-2</v>
      </c>
      <c r="CU123" s="5">
        <f>P_A_R[[#This Row],[51+]]-P_A_R[[#This Row],[52+]]</f>
        <v>7.9389999999999961E-2</v>
      </c>
      <c r="CV123" s="5">
        <f>P_A_R[[#This Row],[52+]]-P_A_R[[#This Row],[53+]]</f>
        <v>8.7409999999999988E-2</v>
      </c>
      <c r="CW123" s="5">
        <f>P_A_R[[#This Row],[53+]]-P_A_R[[#This Row],[54+]]</f>
        <v>9.5290000000000041E-2</v>
      </c>
      <c r="CX123" s="5">
        <f>P_A_R[[#This Row],[54+]]-P_A_R[[#This Row],[55+]]</f>
        <v>9.0320000000000011E-2</v>
      </c>
      <c r="CY123" s="5">
        <f>P_A_R[[#This Row],[55+]]-P_A_R[[#This Row],[56+]]</f>
        <v>8.4709999999999952E-2</v>
      </c>
      <c r="CZ123" s="5">
        <f>P_A_R[[#This Row],[56+]]-P_A_R[[#This Row],[57+]]</f>
        <v>7.538000000000003E-2</v>
      </c>
      <c r="DA123" s="5">
        <f>P_A_R[[#This Row],[57+]]-P_A_R[[#This Row],[58+]]</f>
        <v>6.3629999999999992E-2</v>
      </c>
      <c r="DB123" s="5">
        <f>P_A_R[[#This Row],[58+]]-P_A_R[[#This Row],[59+]]</f>
        <v>5.2879999999999996E-2</v>
      </c>
    </row>
    <row r="124" spans="1:106" x14ac:dyDescent="0.25">
      <c r="A124" s="10">
        <v>22400793</v>
      </c>
      <c r="B124" t="s">
        <v>194</v>
      </c>
      <c r="C124" t="s">
        <v>261</v>
      </c>
      <c r="D124" s="11">
        <v>0.83333333333333337</v>
      </c>
      <c r="E124" s="9" t="str">
        <f>HYPERLINK("https://www.nba.com/stats/player/203081/boxscores-traditional", "Damian Lillard")</f>
        <v>Damian Lillard</v>
      </c>
      <c r="F124">
        <v>44.4</v>
      </c>
      <c r="G124" s="4">
        <v>10.249000000000001</v>
      </c>
      <c r="H124" s="3">
        <v>0.99961</v>
      </c>
      <c r="I124" s="3">
        <v>0.99944</v>
      </c>
      <c r="J124" s="3">
        <v>0.99921000000000004</v>
      </c>
      <c r="K124" s="3">
        <v>0.99888999999999994</v>
      </c>
      <c r="L124" s="3">
        <v>0.99851000000000001</v>
      </c>
      <c r="M124" s="3">
        <v>0.99795</v>
      </c>
      <c r="N124" s="3">
        <v>0.99719999999999998</v>
      </c>
      <c r="O124" s="3">
        <v>0.99621000000000004</v>
      </c>
      <c r="P124" s="3">
        <v>0.99505999999999994</v>
      </c>
      <c r="Q124" s="3">
        <v>0.99343000000000004</v>
      </c>
      <c r="R124" s="3">
        <v>0.99134</v>
      </c>
      <c r="S124" s="3">
        <v>0.98870000000000002</v>
      </c>
      <c r="T124" s="3">
        <v>0.98573999999999995</v>
      </c>
      <c r="U124" s="3">
        <v>0.98168999999999995</v>
      </c>
      <c r="V124" s="3">
        <v>0.97670000000000001</v>
      </c>
      <c r="W124" s="3">
        <v>0.97062000000000004</v>
      </c>
      <c r="X124" s="3">
        <v>0.96406999999999998</v>
      </c>
      <c r="Y124" s="3">
        <v>0.95543</v>
      </c>
      <c r="Z124" s="3">
        <v>0.94520000000000004</v>
      </c>
      <c r="AA124" s="3">
        <v>0.93318999999999996</v>
      </c>
      <c r="AB124" s="3">
        <v>0.92073000000000005</v>
      </c>
      <c r="AC124" s="3">
        <v>0.90490000000000004</v>
      </c>
      <c r="AD124" s="3">
        <v>0.88685999999999998</v>
      </c>
      <c r="AE124" s="3">
        <v>0.86650000000000005</v>
      </c>
      <c r="AF124" s="3">
        <v>0.84375</v>
      </c>
      <c r="AG124" s="3">
        <v>0.82121</v>
      </c>
      <c r="AH124" s="3">
        <v>0.79388999999999998</v>
      </c>
      <c r="AI124" s="3">
        <v>0.76424000000000003</v>
      </c>
      <c r="AJ124" s="3">
        <v>0.73236999999999997</v>
      </c>
      <c r="AK124" s="3">
        <v>0.70194000000000001</v>
      </c>
      <c r="AL124" s="3">
        <v>0.66639999999999999</v>
      </c>
      <c r="AM124" s="3">
        <v>0.62929999999999997</v>
      </c>
      <c r="AN124" s="3">
        <v>0.59094999999999998</v>
      </c>
      <c r="AO124" s="3">
        <v>0.55567</v>
      </c>
      <c r="AP124" s="3">
        <v>0.51595000000000002</v>
      </c>
      <c r="AQ124" s="3">
        <v>0.47608</v>
      </c>
      <c r="AR124" s="3">
        <v>0.43643999999999999</v>
      </c>
      <c r="AS124" s="3">
        <v>0.40128999999999998</v>
      </c>
      <c r="AT124" s="3">
        <v>0.36316999999999999</v>
      </c>
      <c r="AU124" s="3">
        <v>0.32635999999999998</v>
      </c>
      <c r="AV124" s="3">
        <v>0.29115999999999997</v>
      </c>
      <c r="AW124" s="3">
        <v>0.26108999999999999</v>
      </c>
      <c r="AX124" s="3">
        <v>0.22964999999999999</v>
      </c>
      <c r="AY124" s="3">
        <v>0.20044999999999999</v>
      </c>
      <c r="AZ124" s="3">
        <v>0.17360999999999999</v>
      </c>
      <c r="BA124" s="3">
        <v>0.15151000000000001</v>
      </c>
      <c r="BB124" s="3">
        <v>0.12923999999999999</v>
      </c>
      <c r="BC124" s="3">
        <v>0.10935</v>
      </c>
      <c r="BD124" s="3">
        <v>9.1759999999999994E-2</v>
      </c>
      <c r="BE124" s="3">
        <v>7.7799999999999994E-2</v>
      </c>
      <c r="BF124" s="5">
        <f>P_A_R[[#This Row],[10+]]-P_A_R[[#This Row],[11+]]</f>
        <v>1.7000000000000348E-4</v>
      </c>
      <c r="BG124" s="5">
        <f>P_A_R[[#This Row],[11+]]-P_A_R[[#This Row],[12+]]</f>
        <v>2.2999999999995246E-4</v>
      </c>
      <c r="BH124" s="5">
        <f>P_A_R[[#This Row],[12+]]-P_A_R[[#This Row],[13+]]</f>
        <v>3.2000000000009798E-4</v>
      </c>
      <c r="BI124" s="5">
        <f>P_A_R[[#This Row],[13+]]-P_A_R[[#This Row],[14+]]</f>
        <v>3.7999999999993594E-4</v>
      </c>
      <c r="BJ124" s="5">
        <f>P_A_R[[#This Row],[14+]]-P_A_R[[#This Row],[15+]]</f>
        <v>5.6000000000000494E-4</v>
      </c>
      <c r="BK124" s="5">
        <f>P_A_R[[#This Row],[15+]]-P_A_R[[#This Row],[16+]]</f>
        <v>7.5000000000002842E-4</v>
      </c>
      <c r="BL124" s="5">
        <f>P_A_R[[#This Row],[16+]]-P_A_R[[#This Row],[17+]]</f>
        <v>9.8999999999993538E-4</v>
      </c>
      <c r="BM124" s="5">
        <f>P_A_R[[#This Row],[17+]]-P_A_R[[#This Row],[18+]]</f>
        <v>1.1500000000000954E-3</v>
      </c>
      <c r="BN124" s="5">
        <f>P_A_R[[#This Row],[18+]]-P_A_R[[#This Row],[19+]]</f>
        <v>1.6299999999999093E-3</v>
      </c>
      <c r="BO124" s="5">
        <f>P_A_R[[#This Row],[19+]]-P_A_R[[#This Row],[20+]]</f>
        <v>2.0900000000000363E-3</v>
      </c>
      <c r="BP124" s="5">
        <f>P_A_R[[#This Row],[20+]]-P_A_R[[#This Row],[21+]]</f>
        <v>2.6399999999999757E-3</v>
      </c>
      <c r="BQ124" s="5">
        <f>P_A_R[[#This Row],[21+]]-P_A_R[[#This Row],[22+]]</f>
        <v>2.9600000000000737E-3</v>
      </c>
      <c r="BR124" s="5">
        <f>P_A_R[[#This Row],[22+]]-P_A_R[[#This Row],[23+]]</f>
        <v>4.049999999999998E-3</v>
      </c>
      <c r="BS124" s="5">
        <f>P_A_R[[#This Row],[23+]]-P_A_R[[#This Row],[24+]]</f>
        <v>4.9899999999999389E-3</v>
      </c>
      <c r="BT124" s="5">
        <f>P_A_R[[#This Row],[24+]]-P_A_R[[#This Row],[25+]]</f>
        <v>6.0799999999999743E-3</v>
      </c>
      <c r="BU124" s="5">
        <f>P_A_R[[#This Row],[25+]]-P_A_R[[#This Row],[26+]]</f>
        <v>6.5500000000000558E-3</v>
      </c>
      <c r="BV124" s="5">
        <f>P_A_R[[#This Row],[26+]]-P_A_R[[#This Row],[27+]]</f>
        <v>8.639999999999981E-3</v>
      </c>
      <c r="BW124" s="5">
        <f>P_A_R[[#This Row],[27+]]-P_A_R[[#This Row],[28+]]</f>
        <v>1.0229999999999961E-2</v>
      </c>
      <c r="BX124" s="5">
        <f>P_A_R[[#This Row],[28+]]-P_A_R[[#This Row],[29+]]</f>
        <v>1.2010000000000076E-2</v>
      </c>
      <c r="BY124" s="5">
        <f>P_A_R[[#This Row],[29+]]-P_A_R[[#This Row],[30+]]</f>
        <v>1.2459999999999916E-2</v>
      </c>
      <c r="BZ124" s="5">
        <f>P_A_R[[#This Row],[30+]]-P_A_R[[#This Row],[31+]]</f>
        <v>1.5830000000000011E-2</v>
      </c>
      <c r="CA124" s="5">
        <f>P_A_R[[#This Row],[31+]]-P_A_R[[#This Row],[32+]]</f>
        <v>1.8040000000000056E-2</v>
      </c>
      <c r="CB124" s="5">
        <f>P_A_R[[#This Row],[32+]]-P_A_R[[#This Row],[33+]]</f>
        <v>2.0359999999999934E-2</v>
      </c>
      <c r="CC124" s="5">
        <f>P_A_R[[#This Row],[33+]]-P_A_R[[#This Row],[34+]]</f>
        <v>2.2750000000000048E-2</v>
      </c>
      <c r="CD124" s="5">
        <f>P_A_R[[#This Row],[34+]]-P_A_R[[#This Row],[35+]]</f>
        <v>2.2540000000000004E-2</v>
      </c>
      <c r="CE124" s="5">
        <f>P_A_R[[#This Row],[35+]]-P_A_R[[#This Row],[36+]]</f>
        <v>2.7320000000000011E-2</v>
      </c>
      <c r="CF124" s="5">
        <f>P_A_R[[#This Row],[36+]]-P_A_R[[#This Row],[37+]]</f>
        <v>2.9649999999999954E-2</v>
      </c>
      <c r="CG124" s="5">
        <f>P_A_R[[#This Row],[37+]]-P_A_R[[#This Row],[38+]]</f>
        <v>3.1870000000000065E-2</v>
      </c>
      <c r="CH124" s="5">
        <f>P_A_R[[#This Row],[38+]]-P_A_R[[#This Row],[39+]]</f>
        <v>3.0429999999999957E-2</v>
      </c>
      <c r="CI124" s="5">
        <f>P_A_R[[#This Row],[39+]]-P_A_R[[#This Row],[40+]]</f>
        <v>3.5540000000000016E-2</v>
      </c>
      <c r="CJ124" s="5">
        <f>P_A_R[[#This Row],[40+]]-P_A_R[[#This Row],[41+]]</f>
        <v>3.7100000000000022E-2</v>
      </c>
      <c r="CK124" s="5">
        <f>P_A_R[[#This Row],[41+]]-P_A_R[[#This Row],[42+]]</f>
        <v>3.8349999999999995E-2</v>
      </c>
      <c r="CL124" s="5">
        <f>P_A_R[[#This Row],[42+]]-P_A_R[[#This Row],[43+]]</f>
        <v>3.5279999999999978E-2</v>
      </c>
      <c r="CM124" s="5">
        <f>P_A_R[[#This Row],[43+]]-P_A_R[[#This Row],[44+]]</f>
        <v>3.9719999999999978E-2</v>
      </c>
      <c r="CN124" s="5">
        <f>P_A_R[[#This Row],[44+]]-P_A_R[[#This Row],[45+]]</f>
        <v>3.9870000000000017E-2</v>
      </c>
      <c r="CO124" s="5">
        <f>P_A_R[[#This Row],[45+]]-P_A_R[[#This Row],[46+]]</f>
        <v>3.9640000000000009E-2</v>
      </c>
      <c r="CP124" s="5">
        <f>P_A_R[[#This Row],[46+]]-P_A_R[[#This Row],[47+]]</f>
        <v>3.5150000000000015E-2</v>
      </c>
      <c r="CQ124" s="5">
        <f>P_A_R[[#This Row],[47+]]-P_A_R[[#This Row],[48+]]</f>
        <v>3.8119999999999987E-2</v>
      </c>
      <c r="CR124" s="5">
        <f>P_A_R[[#This Row],[48+]]-P_A_R[[#This Row],[49+]]</f>
        <v>3.6810000000000009E-2</v>
      </c>
      <c r="CS124" s="5">
        <f>P_A_R[[#This Row],[49+]]-P_A_R[[#This Row],[50+]]</f>
        <v>3.5200000000000009E-2</v>
      </c>
      <c r="CT124" s="5">
        <f>P_A_R[[#This Row],[50+]]-P_A_R[[#This Row],[51+]]</f>
        <v>3.0069999999999986E-2</v>
      </c>
      <c r="CU124" s="5">
        <f>P_A_R[[#This Row],[51+]]-P_A_R[[#This Row],[52+]]</f>
        <v>3.1439999999999996E-2</v>
      </c>
      <c r="CV124" s="5">
        <f>P_A_R[[#This Row],[52+]]-P_A_R[[#This Row],[53+]]</f>
        <v>2.9200000000000004E-2</v>
      </c>
      <c r="CW124" s="5">
        <f>P_A_R[[#This Row],[53+]]-P_A_R[[#This Row],[54+]]</f>
        <v>2.6840000000000003E-2</v>
      </c>
      <c r="CX124" s="5">
        <f>P_A_R[[#This Row],[54+]]-P_A_R[[#This Row],[55+]]</f>
        <v>2.2099999999999981E-2</v>
      </c>
      <c r="CY124" s="5">
        <f>P_A_R[[#This Row],[55+]]-P_A_R[[#This Row],[56+]]</f>
        <v>2.2270000000000012E-2</v>
      </c>
      <c r="CZ124" s="5">
        <f>P_A_R[[#This Row],[56+]]-P_A_R[[#This Row],[57+]]</f>
        <v>1.9889999999999991E-2</v>
      </c>
      <c r="DA124" s="5">
        <f>P_A_R[[#This Row],[57+]]-P_A_R[[#This Row],[58+]]</f>
        <v>1.7590000000000008E-2</v>
      </c>
      <c r="DB124" s="5">
        <f>P_A_R[[#This Row],[58+]]-P_A_R[[#This Row],[59+]]</f>
        <v>1.396E-2</v>
      </c>
    </row>
    <row r="125" spans="1:106" x14ac:dyDescent="0.25">
      <c r="A125" s="10">
        <v>22400793</v>
      </c>
      <c r="B125" t="s">
        <v>194</v>
      </c>
      <c r="C125" t="s">
        <v>261</v>
      </c>
      <c r="D125" s="11">
        <v>0.83333333333333337</v>
      </c>
      <c r="E125" s="9" t="str">
        <f>HYPERLINK("https://www.nba.com/stats/player/1628398/boxscores-traditional", "Kyle Kuzma")</f>
        <v>Kyle Kuzma</v>
      </c>
      <c r="F125">
        <v>27.25</v>
      </c>
      <c r="G125" s="4">
        <v>5.7169999999999996</v>
      </c>
      <c r="H125" s="3">
        <v>0.99873999999999996</v>
      </c>
      <c r="I125" s="3">
        <v>0.99773999999999996</v>
      </c>
      <c r="J125" s="3">
        <v>0.99621000000000004</v>
      </c>
      <c r="K125" s="3">
        <v>0.99360999999999999</v>
      </c>
      <c r="L125" s="3">
        <v>0.98982999999999999</v>
      </c>
      <c r="M125" s="3">
        <v>0.98382000000000003</v>
      </c>
      <c r="N125" s="3">
        <v>0.97558</v>
      </c>
      <c r="O125" s="3">
        <v>0.96326999999999996</v>
      </c>
      <c r="P125" s="3">
        <v>0.94738</v>
      </c>
      <c r="Q125" s="3">
        <v>0.92506999999999995</v>
      </c>
      <c r="R125" s="3">
        <v>0.89795999999999998</v>
      </c>
      <c r="S125" s="3">
        <v>0.86214000000000002</v>
      </c>
      <c r="T125" s="3">
        <v>0.82121</v>
      </c>
      <c r="U125" s="3">
        <v>0.77034999999999998</v>
      </c>
      <c r="V125" s="3">
        <v>0.71565999999999996</v>
      </c>
      <c r="W125" s="3">
        <v>0.65173000000000003</v>
      </c>
      <c r="X125" s="3">
        <v>0.58706000000000003</v>
      </c>
      <c r="Y125" s="3">
        <v>0.51595000000000002</v>
      </c>
      <c r="Z125" s="3">
        <v>0.44828000000000001</v>
      </c>
      <c r="AA125" s="3">
        <v>0.37828000000000001</v>
      </c>
      <c r="AB125" s="3">
        <v>0.31561</v>
      </c>
      <c r="AC125" s="3">
        <v>0.25463000000000002</v>
      </c>
      <c r="AD125" s="3">
        <v>0.20327000000000001</v>
      </c>
      <c r="AE125" s="3">
        <v>0.15625</v>
      </c>
      <c r="AF125" s="3">
        <v>0.11899999999999999</v>
      </c>
      <c r="AG125" s="3">
        <v>8.6910000000000001E-2</v>
      </c>
      <c r="AH125" s="3">
        <v>6.3009999999999997E-2</v>
      </c>
      <c r="AI125" s="3">
        <v>4.3630000000000002E-2</v>
      </c>
      <c r="AJ125" s="3">
        <v>3.005E-2</v>
      </c>
      <c r="AK125" s="3">
        <v>1.9699999999999999E-2</v>
      </c>
      <c r="AL125" s="3">
        <v>1.2869999999999999E-2</v>
      </c>
      <c r="AM125" s="3">
        <v>7.9799999999999992E-3</v>
      </c>
      <c r="AN125" s="3">
        <v>4.9399999999999999E-3</v>
      </c>
      <c r="AO125" s="3">
        <v>2.98E-3</v>
      </c>
      <c r="AP125" s="3">
        <v>1.6900000000000001E-3</v>
      </c>
      <c r="AQ125" s="3">
        <v>9.7000000000000005E-4</v>
      </c>
      <c r="AR125" s="3">
        <v>5.1999999999999995E-4</v>
      </c>
      <c r="AS125" s="3">
        <v>2.7999999999999998E-4</v>
      </c>
      <c r="AT125" s="3">
        <v>1.3999999999999999E-4</v>
      </c>
      <c r="AU125" s="3">
        <v>6.9999999999999994E-5</v>
      </c>
      <c r="AV125" s="3">
        <v>3.0000000000000001E-5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5">
        <f>P_A_R[[#This Row],[10+]]-P_A_R[[#This Row],[11+]]</f>
        <v>1.0000000000000009E-3</v>
      </c>
      <c r="BG125" s="5">
        <f>P_A_R[[#This Row],[11+]]-P_A_R[[#This Row],[12+]]</f>
        <v>1.5299999999999203E-3</v>
      </c>
      <c r="BH125" s="5">
        <f>P_A_R[[#This Row],[12+]]-P_A_R[[#This Row],[13+]]</f>
        <v>2.6000000000000467E-3</v>
      </c>
      <c r="BI125" s="5">
        <f>P_A_R[[#This Row],[13+]]-P_A_R[[#This Row],[14+]]</f>
        <v>3.7800000000000056E-3</v>
      </c>
      <c r="BJ125" s="5">
        <f>P_A_R[[#This Row],[14+]]-P_A_R[[#This Row],[15+]]</f>
        <v>6.0099999999999598E-3</v>
      </c>
      <c r="BK125" s="5">
        <f>P_A_R[[#This Row],[15+]]-P_A_R[[#This Row],[16+]]</f>
        <v>8.2400000000000251E-3</v>
      </c>
      <c r="BL125" s="5">
        <f>P_A_R[[#This Row],[16+]]-P_A_R[[#This Row],[17+]]</f>
        <v>1.2310000000000043E-2</v>
      </c>
      <c r="BM125" s="5">
        <f>P_A_R[[#This Row],[17+]]-P_A_R[[#This Row],[18+]]</f>
        <v>1.588999999999996E-2</v>
      </c>
      <c r="BN125" s="5">
        <f>P_A_R[[#This Row],[18+]]-P_A_R[[#This Row],[19+]]</f>
        <v>2.2310000000000052E-2</v>
      </c>
      <c r="BO125" s="5">
        <f>P_A_R[[#This Row],[19+]]-P_A_R[[#This Row],[20+]]</f>
        <v>2.7109999999999967E-2</v>
      </c>
      <c r="BP125" s="5">
        <f>P_A_R[[#This Row],[20+]]-P_A_R[[#This Row],[21+]]</f>
        <v>3.5819999999999963E-2</v>
      </c>
      <c r="BQ125" s="5">
        <f>P_A_R[[#This Row],[21+]]-P_A_R[[#This Row],[22+]]</f>
        <v>4.0930000000000022E-2</v>
      </c>
      <c r="BR125" s="5">
        <f>P_A_R[[#This Row],[22+]]-P_A_R[[#This Row],[23+]]</f>
        <v>5.0860000000000016E-2</v>
      </c>
      <c r="BS125" s="5">
        <f>P_A_R[[#This Row],[23+]]-P_A_R[[#This Row],[24+]]</f>
        <v>5.4690000000000016E-2</v>
      </c>
      <c r="BT125" s="5">
        <f>P_A_R[[#This Row],[24+]]-P_A_R[[#This Row],[25+]]</f>
        <v>6.3929999999999931E-2</v>
      </c>
      <c r="BU125" s="5">
        <f>P_A_R[[#This Row],[25+]]-P_A_R[[#This Row],[26+]]</f>
        <v>6.4670000000000005E-2</v>
      </c>
      <c r="BV125" s="5">
        <f>P_A_R[[#This Row],[26+]]-P_A_R[[#This Row],[27+]]</f>
        <v>7.1110000000000007E-2</v>
      </c>
      <c r="BW125" s="5">
        <f>P_A_R[[#This Row],[27+]]-P_A_R[[#This Row],[28+]]</f>
        <v>6.7670000000000008E-2</v>
      </c>
      <c r="BX125" s="5">
        <f>P_A_R[[#This Row],[28+]]-P_A_R[[#This Row],[29+]]</f>
        <v>7.0000000000000007E-2</v>
      </c>
      <c r="BY125" s="5">
        <f>P_A_R[[#This Row],[29+]]-P_A_R[[#This Row],[30+]]</f>
        <v>6.2670000000000003E-2</v>
      </c>
      <c r="BZ125" s="5">
        <f>P_A_R[[#This Row],[30+]]-P_A_R[[#This Row],[31+]]</f>
        <v>6.0979999999999979E-2</v>
      </c>
      <c r="CA125" s="5">
        <f>P_A_R[[#This Row],[31+]]-P_A_R[[#This Row],[32+]]</f>
        <v>5.1360000000000017E-2</v>
      </c>
      <c r="CB125" s="5">
        <f>P_A_R[[#This Row],[32+]]-P_A_R[[#This Row],[33+]]</f>
        <v>4.7020000000000006E-2</v>
      </c>
      <c r="CC125" s="5">
        <f>P_A_R[[#This Row],[33+]]-P_A_R[[#This Row],[34+]]</f>
        <v>3.7250000000000005E-2</v>
      </c>
      <c r="CD125" s="5">
        <f>P_A_R[[#This Row],[34+]]-P_A_R[[#This Row],[35+]]</f>
        <v>3.2089999999999994E-2</v>
      </c>
      <c r="CE125" s="5">
        <f>P_A_R[[#This Row],[35+]]-P_A_R[[#This Row],[36+]]</f>
        <v>2.3900000000000005E-2</v>
      </c>
      <c r="CF125" s="5">
        <f>P_A_R[[#This Row],[36+]]-P_A_R[[#This Row],[37+]]</f>
        <v>1.9379999999999994E-2</v>
      </c>
      <c r="CG125" s="5">
        <f>P_A_R[[#This Row],[37+]]-P_A_R[[#This Row],[38+]]</f>
        <v>1.3580000000000002E-2</v>
      </c>
      <c r="CH125" s="5">
        <f>P_A_R[[#This Row],[38+]]-P_A_R[[#This Row],[39+]]</f>
        <v>1.0350000000000002E-2</v>
      </c>
      <c r="CI125" s="5">
        <f>P_A_R[[#This Row],[39+]]-P_A_R[[#This Row],[40+]]</f>
        <v>6.8299999999999993E-3</v>
      </c>
      <c r="CJ125" s="5">
        <f>P_A_R[[#This Row],[40+]]-P_A_R[[#This Row],[41+]]</f>
        <v>4.8900000000000002E-3</v>
      </c>
      <c r="CK125" s="5">
        <f>P_A_R[[#This Row],[41+]]-P_A_R[[#This Row],[42+]]</f>
        <v>3.0399999999999993E-3</v>
      </c>
      <c r="CL125" s="5">
        <f>P_A_R[[#This Row],[42+]]-P_A_R[[#This Row],[43+]]</f>
        <v>1.9599999999999999E-3</v>
      </c>
      <c r="CM125" s="5">
        <f>P_A_R[[#This Row],[43+]]-P_A_R[[#This Row],[44+]]</f>
        <v>1.2899999999999999E-3</v>
      </c>
      <c r="CN125" s="5">
        <f>P_A_R[[#This Row],[44+]]-P_A_R[[#This Row],[45+]]</f>
        <v>7.2000000000000005E-4</v>
      </c>
      <c r="CO125" s="5">
        <f>P_A_R[[#This Row],[45+]]-P_A_R[[#This Row],[46+]]</f>
        <v>4.500000000000001E-4</v>
      </c>
      <c r="CP125" s="5">
        <f>P_A_R[[#This Row],[46+]]-P_A_R[[#This Row],[47+]]</f>
        <v>2.3999999999999998E-4</v>
      </c>
      <c r="CQ125" s="5">
        <f>P_A_R[[#This Row],[47+]]-P_A_R[[#This Row],[48+]]</f>
        <v>1.3999999999999999E-4</v>
      </c>
      <c r="CR125" s="5">
        <f>P_A_R[[#This Row],[48+]]-P_A_R[[#This Row],[49+]]</f>
        <v>6.9999999999999994E-5</v>
      </c>
      <c r="CS125" s="5">
        <f>P_A_R[[#This Row],[49+]]-P_A_R[[#This Row],[50+]]</f>
        <v>3.9999999999999996E-5</v>
      </c>
      <c r="CT125" s="5">
        <f>P_A_R[[#This Row],[50+]]-P_A_R[[#This Row],[51+]]</f>
        <v>3.0000000000000001E-5</v>
      </c>
      <c r="CU125" s="5">
        <f>P_A_R[[#This Row],[51+]]-P_A_R[[#This Row],[52+]]</f>
        <v>0</v>
      </c>
      <c r="CV125" s="5">
        <f>P_A_R[[#This Row],[52+]]-P_A_R[[#This Row],[53+]]</f>
        <v>0</v>
      </c>
      <c r="CW125" s="5">
        <f>P_A_R[[#This Row],[53+]]-P_A_R[[#This Row],[54+]]</f>
        <v>0</v>
      </c>
      <c r="CX125" s="5">
        <f>P_A_R[[#This Row],[54+]]-P_A_R[[#This Row],[55+]]</f>
        <v>0</v>
      </c>
      <c r="CY125" s="5">
        <f>P_A_R[[#This Row],[55+]]-P_A_R[[#This Row],[56+]]</f>
        <v>0</v>
      </c>
      <c r="CZ125" s="5">
        <f>P_A_R[[#This Row],[56+]]-P_A_R[[#This Row],[57+]]</f>
        <v>0</v>
      </c>
      <c r="DA125" s="5">
        <f>P_A_R[[#This Row],[57+]]-P_A_R[[#This Row],[58+]]</f>
        <v>0</v>
      </c>
      <c r="DB125" s="5">
        <f>P_A_R[[#This Row],[58+]]-P_A_R[[#This Row],[59+]]</f>
        <v>0</v>
      </c>
    </row>
    <row r="126" spans="1:106" x14ac:dyDescent="0.25">
      <c r="A126" s="10">
        <v>22400793</v>
      </c>
      <c r="B126" t="s">
        <v>194</v>
      </c>
      <c r="C126" t="s">
        <v>261</v>
      </c>
      <c r="D126" s="11">
        <v>0.83333333333333337</v>
      </c>
      <c r="E126" s="9" t="str">
        <f>HYPERLINK("https://www.nba.com/stats/player/201572/boxscores-traditional", "Brook Lopez")</f>
        <v>Brook Lopez</v>
      </c>
      <c r="F126">
        <v>18.600000000000001</v>
      </c>
      <c r="G126" s="4">
        <v>3.3820000000000001</v>
      </c>
      <c r="H126" s="3">
        <v>0.99446000000000001</v>
      </c>
      <c r="I126" s="3">
        <v>0.98777999999999999</v>
      </c>
      <c r="J126" s="3">
        <v>0.97441</v>
      </c>
      <c r="K126" s="3">
        <v>0.95154000000000005</v>
      </c>
      <c r="L126" s="3">
        <v>0.91308999999999996</v>
      </c>
      <c r="M126" s="3">
        <v>0.85543000000000002</v>
      </c>
      <c r="N126" s="3">
        <v>0.77934999999999999</v>
      </c>
      <c r="O126" s="3">
        <v>0.68081999999999998</v>
      </c>
      <c r="P126" s="3">
        <v>0.57142000000000004</v>
      </c>
      <c r="Q126" s="3">
        <v>0.45223999999999998</v>
      </c>
      <c r="R126" s="3">
        <v>0.34089999999999998</v>
      </c>
      <c r="S126" s="3">
        <v>0.23885000000000001</v>
      </c>
      <c r="T126" s="3">
        <v>0.15625</v>
      </c>
      <c r="U126" s="3">
        <v>9.6799999999999997E-2</v>
      </c>
      <c r="V126" s="3">
        <v>5.4800000000000001E-2</v>
      </c>
      <c r="W126" s="3">
        <v>2.938E-2</v>
      </c>
      <c r="X126" s="3">
        <v>1.426E-2</v>
      </c>
      <c r="Y126" s="3">
        <v>6.5700000000000003E-3</v>
      </c>
      <c r="Z126" s="3">
        <v>2.7200000000000002E-3</v>
      </c>
      <c r="AA126" s="3">
        <v>1.0399999999999999E-3</v>
      </c>
      <c r="AB126" s="3">
        <v>3.8000000000000002E-4</v>
      </c>
      <c r="AC126" s="3">
        <v>1.2E-4</v>
      </c>
      <c r="AD126" s="3">
        <v>4.0000000000000003E-5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5">
        <f>P_A_R[[#This Row],[10+]]-P_A_R[[#This Row],[11+]]</f>
        <v>6.6800000000000193E-3</v>
      </c>
      <c r="BG126" s="5">
        <f>P_A_R[[#This Row],[11+]]-P_A_R[[#This Row],[12+]]</f>
        <v>1.3369999999999993E-2</v>
      </c>
      <c r="BH126" s="5">
        <f>P_A_R[[#This Row],[12+]]-P_A_R[[#This Row],[13+]]</f>
        <v>2.2869999999999946E-2</v>
      </c>
      <c r="BI126" s="5">
        <f>P_A_R[[#This Row],[13+]]-P_A_R[[#This Row],[14+]]</f>
        <v>3.8450000000000095E-2</v>
      </c>
      <c r="BJ126" s="5">
        <f>P_A_R[[#This Row],[14+]]-P_A_R[[#This Row],[15+]]</f>
        <v>5.7659999999999934E-2</v>
      </c>
      <c r="BK126" s="5">
        <f>P_A_R[[#This Row],[15+]]-P_A_R[[#This Row],[16+]]</f>
        <v>7.6080000000000036E-2</v>
      </c>
      <c r="BL126" s="5">
        <f>P_A_R[[#This Row],[16+]]-P_A_R[[#This Row],[17+]]</f>
        <v>9.8530000000000006E-2</v>
      </c>
      <c r="BM126" s="5">
        <f>P_A_R[[#This Row],[17+]]-P_A_R[[#This Row],[18+]]</f>
        <v>0.10939999999999994</v>
      </c>
      <c r="BN126" s="5">
        <f>P_A_R[[#This Row],[18+]]-P_A_R[[#This Row],[19+]]</f>
        <v>0.11918000000000006</v>
      </c>
      <c r="BO126" s="5">
        <f>P_A_R[[#This Row],[19+]]-P_A_R[[#This Row],[20+]]</f>
        <v>0.11133999999999999</v>
      </c>
      <c r="BP126" s="5">
        <f>P_A_R[[#This Row],[20+]]-P_A_R[[#This Row],[21+]]</f>
        <v>0.10204999999999997</v>
      </c>
      <c r="BQ126" s="5">
        <f>P_A_R[[#This Row],[21+]]-P_A_R[[#This Row],[22+]]</f>
        <v>8.2600000000000007E-2</v>
      </c>
      <c r="BR126" s="5">
        <f>P_A_R[[#This Row],[22+]]-P_A_R[[#This Row],[23+]]</f>
        <v>5.9450000000000003E-2</v>
      </c>
      <c r="BS126" s="5">
        <f>P_A_R[[#This Row],[23+]]-P_A_R[[#This Row],[24+]]</f>
        <v>4.1999999999999996E-2</v>
      </c>
      <c r="BT126" s="5">
        <f>P_A_R[[#This Row],[24+]]-P_A_R[[#This Row],[25+]]</f>
        <v>2.5420000000000002E-2</v>
      </c>
      <c r="BU126" s="5">
        <f>P_A_R[[#This Row],[25+]]-P_A_R[[#This Row],[26+]]</f>
        <v>1.512E-2</v>
      </c>
      <c r="BV126" s="5">
        <f>P_A_R[[#This Row],[26+]]-P_A_R[[#This Row],[27+]]</f>
        <v>7.6899999999999998E-3</v>
      </c>
      <c r="BW126" s="5">
        <f>P_A_R[[#This Row],[27+]]-P_A_R[[#This Row],[28+]]</f>
        <v>3.8500000000000001E-3</v>
      </c>
      <c r="BX126" s="5">
        <f>P_A_R[[#This Row],[28+]]-P_A_R[[#This Row],[29+]]</f>
        <v>1.6800000000000003E-3</v>
      </c>
      <c r="BY126" s="5">
        <f>P_A_R[[#This Row],[29+]]-P_A_R[[#This Row],[30+]]</f>
        <v>6.5999999999999989E-4</v>
      </c>
      <c r="BZ126" s="5">
        <f>P_A_R[[#This Row],[30+]]-P_A_R[[#This Row],[31+]]</f>
        <v>2.6000000000000003E-4</v>
      </c>
      <c r="CA126" s="5">
        <f>P_A_R[[#This Row],[31+]]-P_A_R[[#This Row],[32+]]</f>
        <v>7.9999999999999993E-5</v>
      </c>
      <c r="CB126" s="5">
        <f>P_A_R[[#This Row],[32+]]-P_A_R[[#This Row],[33+]]</f>
        <v>4.0000000000000003E-5</v>
      </c>
      <c r="CC126" s="5">
        <f>P_A_R[[#This Row],[33+]]-P_A_R[[#This Row],[34+]]</f>
        <v>0</v>
      </c>
      <c r="CD126" s="5">
        <f>P_A_R[[#This Row],[34+]]-P_A_R[[#This Row],[35+]]</f>
        <v>0</v>
      </c>
      <c r="CE126" s="5">
        <f>P_A_R[[#This Row],[35+]]-P_A_R[[#This Row],[36+]]</f>
        <v>0</v>
      </c>
      <c r="CF126" s="5">
        <f>P_A_R[[#This Row],[36+]]-P_A_R[[#This Row],[37+]]</f>
        <v>0</v>
      </c>
      <c r="CG126" s="5">
        <f>P_A_R[[#This Row],[37+]]-P_A_R[[#This Row],[38+]]</f>
        <v>0</v>
      </c>
      <c r="CH126" s="5">
        <f>P_A_R[[#This Row],[38+]]-P_A_R[[#This Row],[39+]]</f>
        <v>0</v>
      </c>
      <c r="CI126" s="5">
        <f>P_A_R[[#This Row],[39+]]-P_A_R[[#This Row],[40+]]</f>
        <v>0</v>
      </c>
      <c r="CJ126" s="5">
        <f>P_A_R[[#This Row],[40+]]-P_A_R[[#This Row],[41+]]</f>
        <v>0</v>
      </c>
      <c r="CK126" s="5">
        <f>P_A_R[[#This Row],[41+]]-P_A_R[[#This Row],[42+]]</f>
        <v>0</v>
      </c>
      <c r="CL126" s="5">
        <f>P_A_R[[#This Row],[42+]]-P_A_R[[#This Row],[43+]]</f>
        <v>0</v>
      </c>
      <c r="CM126" s="5">
        <f>P_A_R[[#This Row],[43+]]-P_A_R[[#This Row],[44+]]</f>
        <v>0</v>
      </c>
      <c r="CN126" s="5">
        <f>P_A_R[[#This Row],[44+]]-P_A_R[[#This Row],[45+]]</f>
        <v>0</v>
      </c>
      <c r="CO126" s="5">
        <f>P_A_R[[#This Row],[45+]]-P_A_R[[#This Row],[46+]]</f>
        <v>0</v>
      </c>
      <c r="CP126" s="5">
        <f>P_A_R[[#This Row],[46+]]-P_A_R[[#This Row],[47+]]</f>
        <v>0</v>
      </c>
      <c r="CQ126" s="5">
        <f>P_A_R[[#This Row],[47+]]-P_A_R[[#This Row],[48+]]</f>
        <v>0</v>
      </c>
      <c r="CR126" s="5">
        <f>P_A_R[[#This Row],[48+]]-P_A_R[[#This Row],[49+]]</f>
        <v>0</v>
      </c>
      <c r="CS126" s="5">
        <f>P_A_R[[#This Row],[49+]]-P_A_R[[#This Row],[50+]]</f>
        <v>0</v>
      </c>
      <c r="CT126" s="5">
        <f>P_A_R[[#This Row],[50+]]-P_A_R[[#This Row],[51+]]</f>
        <v>0</v>
      </c>
      <c r="CU126" s="5">
        <f>P_A_R[[#This Row],[51+]]-P_A_R[[#This Row],[52+]]</f>
        <v>0</v>
      </c>
      <c r="CV126" s="5">
        <f>P_A_R[[#This Row],[52+]]-P_A_R[[#This Row],[53+]]</f>
        <v>0</v>
      </c>
      <c r="CW126" s="5">
        <f>P_A_R[[#This Row],[53+]]-P_A_R[[#This Row],[54+]]</f>
        <v>0</v>
      </c>
      <c r="CX126" s="5">
        <f>P_A_R[[#This Row],[54+]]-P_A_R[[#This Row],[55+]]</f>
        <v>0</v>
      </c>
      <c r="CY126" s="5">
        <f>P_A_R[[#This Row],[55+]]-P_A_R[[#This Row],[56+]]</f>
        <v>0</v>
      </c>
      <c r="CZ126" s="5">
        <f>P_A_R[[#This Row],[56+]]-P_A_R[[#This Row],[57+]]</f>
        <v>0</v>
      </c>
      <c r="DA126" s="5">
        <f>P_A_R[[#This Row],[57+]]-P_A_R[[#This Row],[58+]]</f>
        <v>0</v>
      </c>
      <c r="DB126" s="5">
        <f>P_A_R[[#This Row],[58+]]-P_A_R[[#This Row],[59+]]</f>
        <v>0</v>
      </c>
    </row>
    <row r="127" spans="1:106" x14ac:dyDescent="0.25">
      <c r="A127" s="10">
        <v>22400793</v>
      </c>
      <c r="B127" t="s">
        <v>194</v>
      </c>
      <c r="C127" t="s">
        <v>261</v>
      </c>
      <c r="D127" s="11">
        <v>0.83333333333333337</v>
      </c>
      <c r="E127" s="9" t="str">
        <f>HYPERLINK("https://www.nba.com/stats/player/1626171/boxscores-traditional", "Bobby Portis")</f>
        <v>Bobby Portis</v>
      </c>
      <c r="F127">
        <v>32.200000000000003</v>
      </c>
      <c r="G127" s="4">
        <v>13.378</v>
      </c>
      <c r="H127" s="3">
        <v>0.95154000000000005</v>
      </c>
      <c r="I127" s="3">
        <v>0.94294999999999995</v>
      </c>
      <c r="J127" s="3">
        <v>0.93447999999999998</v>
      </c>
      <c r="K127" s="3">
        <v>0.92506999999999995</v>
      </c>
      <c r="L127" s="3">
        <v>0.91308999999999996</v>
      </c>
      <c r="M127" s="3">
        <v>0.90146999999999999</v>
      </c>
      <c r="N127" s="3">
        <v>0.88685999999999998</v>
      </c>
      <c r="O127" s="3">
        <v>0.87285999999999997</v>
      </c>
      <c r="P127" s="3">
        <v>0.85543000000000002</v>
      </c>
      <c r="Q127" s="3">
        <v>0.83891000000000004</v>
      </c>
      <c r="R127" s="3">
        <v>0.81859000000000004</v>
      </c>
      <c r="S127" s="3">
        <v>0.79954999999999998</v>
      </c>
      <c r="T127" s="3">
        <v>0.77637</v>
      </c>
      <c r="U127" s="3">
        <v>0.75490000000000002</v>
      </c>
      <c r="V127" s="3">
        <v>0.72907</v>
      </c>
      <c r="W127" s="3">
        <v>0.70540000000000003</v>
      </c>
      <c r="X127" s="3">
        <v>0.67723999999999995</v>
      </c>
      <c r="Y127" s="3">
        <v>0.65173000000000003</v>
      </c>
      <c r="Z127" s="3">
        <v>0.62172000000000005</v>
      </c>
      <c r="AA127" s="3">
        <v>0.59482999999999997</v>
      </c>
      <c r="AB127" s="3">
        <v>0.56355999999999995</v>
      </c>
      <c r="AC127" s="3">
        <v>0.53586</v>
      </c>
      <c r="AD127" s="3">
        <v>0.50399000000000005</v>
      </c>
      <c r="AE127" s="3">
        <v>0.47608</v>
      </c>
      <c r="AF127" s="3">
        <v>0.44828000000000001</v>
      </c>
      <c r="AG127" s="3">
        <v>0.41682999999999998</v>
      </c>
      <c r="AH127" s="3">
        <v>0.38973999999999998</v>
      </c>
      <c r="AI127" s="3">
        <v>0.35942000000000002</v>
      </c>
      <c r="AJ127" s="3">
        <v>0.33360000000000001</v>
      </c>
      <c r="AK127" s="3">
        <v>0.30503000000000002</v>
      </c>
      <c r="AL127" s="3">
        <v>0.28095999999999999</v>
      </c>
      <c r="AM127" s="3">
        <v>0.25463000000000002</v>
      </c>
      <c r="AN127" s="3">
        <v>0.23269999999999999</v>
      </c>
      <c r="AO127" s="3">
        <v>0.20896999999999999</v>
      </c>
      <c r="AP127" s="3">
        <v>0.18942999999999999</v>
      </c>
      <c r="AQ127" s="3">
        <v>0.16853000000000001</v>
      </c>
      <c r="AR127" s="3">
        <v>0.15151000000000001</v>
      </c>
      <c r="AS127" s="3">
        <v>0.13350000000000001</v>
      </c>
      <c r="AT127" s="3">
        <v>0.11899999999999999</v>
      </c>
      <c r="AU127" s="3">
        <v>0.10383000000000001</v>
      </c>
      <c r="AV127" s="3">
        <v>9.1759999999999994E-2</v>
      </c>
      <c r="AW127" s="3">
        <v>7.9269999999999993E-2</v>
      </c>
      <c r="AX127" s="3">
        <v>6.9440000000000002E-2</v>
      </c>
      <c r="AY127" s="3">
        <v>6.0569999999999999E-2</v>
      </c>
      <c r="AZ127" s="3">
        <v>5.1549999999999999E-2</v>
      </c>
      <c r="BA127" s="3">
        <v>4.4569999999999999E-2</v>
      </c>
      <c r="BB127" s="3">
        <v>3.7539999999999997E-2</v>
      </c>
      <c r="BC127" s="3">
        <v>3.2160000000000001E-2</v>
      </c>
      <c r="BD127" s="3">
        <v>2.6800000000000001E-2</v>
      </c>
      <c r="BE127" s="3">
        <v>2.2749999999999999E-2</v>
      </c>
      <c r="BF127" s="5">
        <f>P_A_R[[#This Row],[10+]]-P_A_R[[#This Row],[11+]]</f>
        <v>8.5900000000000976E-3</v>
      </c>
      <c r="BG127" s="5">
        <f>P_A_R[[#This Row],[11+]]-P_A_R[[#This Row],[12+]]</f>
        <v>8.4699999999999775E-3</v>
      </c>
      <c r="BH127" s="5">
        <f>P_A_R[[#This Row],[12+]]-P_A_R[[#This Row],[13+]]</f>
        <v>9.4100000000000295E-3</v>
      </c>
      <c r="BI127" s="5">
        <f>P_A_R[[#This Row],[13+]]-P_A_R[[#This Row],[14+]]</f>
        <v>1.1979999999999991E-2</v>
      </c>
      <c r="BJ127" s="5">
        <f>P_A_R[[#This Row],[14+]]-P_A_R[[#This Row],[15+]]</f>
        <v>1.1619999999999964E-2</v>
      </c>
      <c r="BK127" s="5">
        <f>P_A_R[[#This Row],[15+]]-P_A_R[[#This Row],[16+]]</f>
        <v>1.4610000000000012E-2</v>
      </c>
      <c r="BL127" s="5">
        <f>P_A_R[[#This Row],[16+]]-P_A_R[[#This Row],[17+]]</f>
        <v>1.4000000000000012E-2</v>
      </c>
      <c r="BM127" s="5">
        <f>P_A_R[[#This Row],[17+]]-P_A_R[[#This Row],[18+]]</f>
        <v>1.7429999999999946E-2</v>
      </c>
      <c r="BN127" s="5">
        <f>P_A_R[[#This Row],[18+]]-P_A_R[[#This Row],[19+]]</f>
        <v>1.6519999999999979E-2</v>
      </c>
      <c r="BO127" s="5">
        <f>P_A_R[[#This Row],[19+]]-P_A_R[[#This Row],[20+]]</f>
        <v>2.0320000000000005E-2</v>
      </c>
      <c r="BP127" s="5">
        <f>P_A_R[[#This Row],[20+]]-P_A_R[[#This Row],[21+]]</f>
        <v>1.9040000000000057E-2</v>
      </c>
      <c r="BQ127" s="5">
        <f>P_A_R[[#This Row],[21+]]-P_A_R[[#This Row],[22+]]</f>
        <v>2.3179999999999978E-2</v>
      </c>
      <c r="BR127" s="5">
        <f>P_A_R[[#This Row],[22+]]-P_A_R[[#This Row],[23+]]</f>
        <v>2.1469999999999989E-2</v>
      </c>
      <c r="BS127" s="5">
        <f>P_A_R[[#This Row],[23+]]-P_A_R[[#This Row],[24+]]</f>
        <v>2.583000000000002E-2</v>
      </c>
      <c r="BT127" s="5">
        <f>P_A_R[[#This Row],[24+]]-P_A_R[[#This Row],[25+]]</f>
        <v>2.3669999999999969E-2</v>
      </c>
      <c r="BU127" s="5">
        <f>P_A_R[[#This Row],[25+]]-P_A_R[[#This Row],[26+]]</f>
        <v>2.8160000000000074E-2</v>
      </c>
      <c r="BV127" s="5">
        <f>P_A_R[[#This Row],[26+]]-P_A_R[[#This Row],[27+]]</f>
        <v>2.5509999999999922E-2</v>
      </c>
      <c r="BW127" s="5">
        <f>P_A_R[[#This Row],[27+]]-P_A_R[[#This Row],[28+]]</f>
        <v>3.0009999999999981E-2</v>
      </c>
      <c r="BX127" s="5">
        <f>P_A_R[[#This Row],[28+]]-P_A_R[[#This Row],[29+]]</f>
        <v>2.6890000000000081E-2</v>
      </c>
      <c r="BY127" s="5">
        <f>P_A_R[[#This Row],[29+]]-P_A_R[[#This Row],[30+]]</f>
        <v>3.127000000000002E-2</v>
      </c>
      <c r="BZ127" s="5">
        <f>P_A_R[[#This Row],[30+]]-P_A_R[[#This Row],[31+]]</f>
        <v>2.7699999999999947E-2</v>
      </c>
      <c r="CA127" s="5">
        <f>P_A_R[[#This Row],[31+]]-P_A_R[[#This Row],[32+]]</f>
        <v>3.1869999999999954E-2</v>
      </c>
      <c r="CB127" s="5">
        <f>P_A_R[[#This Row],[32+]]-P_A_R[[#This Row],[33+]]</f>
        <v>2.7910000000000046E-2</v>
      </c>
      <c r="CC127" s="5">
        <f>P_A_R[[#This Row],[33+]]-P_A_R[[#This Row],[34+]]</f>
        <v>2.7799999999999991E-2</v>
      </c>
      <c r="CD127" s="5">
        <f>P_A_R[[#This Row],[34+]]-P_A_R[[#This Row],[35+]]</f>
        <v>3.1450000000000033E-2</v>
      </c>
      <c r="CE127" s="5">
        <f>P_A_R[[#This Row],[35+]]-P_A_R[[#This Row],[36+]]</f>
        <v>2.7090000000000003E-2</v>
      </c>
      <c r="CF127" s="5">
        <f>P_A_R[[#This Row],[36+]]-P_A_R[[#This Row],[37+]]</f>
        <v>3.0319999999999958E-2</v>
      </c>
      <c r="CG127" s="5">
        <f>P_A_R[[#This Row],[37+]]-P_A_R[[#This Row],[38+]]</f>
        <v>2.582000000000001E-2</v>
      </c>
      <c r="CH127" s="5">
        <f>P_A_R[[#This Row],[38+]]-P_A_R[[#This Row],[39+]]</f>
        <v>2.8569999999999984E-2</v>
      </c>
      <c r="CI127" s="5">
        <f>P_A_R[[#This Row],[39+]]-P_A_R[[#This Row],[40+]]</f>
        <v>2.4070000000000036E-2</v>
      </c>
      <c r="CJ127" s="5">
        <f>P_A_R[[#This Row],[40+]]-P_A_R[[#This Row],[41+]]</f>
        <v>2.6329999999999965E-2</v>
      </c>
      <c r="CK127" s="5">
        <f>P_A_R[[#This Row],[41+]]-P_A_R[[#This Row],[42+]]</f>
        <v>2.1930000000000033E-2</v>
      </c>
      <c r="CL127" s="5">
        <f>P_A_R[[#This Row],[42+]]-P_A_R[[#This Row],[43+]]</f>
        <v>2.3730000000000001E-2</v>
      </c>
      <c r="CM127" s="5">
        <f>P_A_R[[#This Row],[43+]]-P_A_R[[#This Row],[44+]]</f>
        <v>1.9540000000000002E-2</v>
      </c>
      <c r="CN127" s="5">
        <f>P_A_R[[#This Row],[44+]]-P_A_R[[#This Row],[45+]]</f>
        <v>2.0899999999999974E-2</v>
      </c>
      <c r="CO127" s="5">
        <f>P_A_R[[#This Row],[45+]]-P_A_R[[#This Row],[46+]]</f>
        <v>1.7020000000000007E-2</v>
      </c>
      <c r="CP127" s="5">
        <f>P_A_R[[#This Row],[46+]]-P_A_R[[#This Row],[47+]]</f>
        <v>1.8009999999999998E-2</v>
      </c>
      <c r="CQ127" s="5">
        <f>P_A_R[[#This Row],[47+]]-P_A_R[[#This Row],[48+]]</f>
        <v>1.4500000000000013E-2</v>
      </c>
      <c r="CR127" s="5">
        <f>P_A_R[[#This Row],[48+]]-P_A_R[[#This Row],[49+]]</f>
        <v>1.5169999999999989E-2</v>
      </c>
      <c r="CS127" s="5">
        <f>P_A_R[[#This Row],[49+]]-P_A_R[[#This Row],[50+]]</f>
        <v>1.2070000000000011E-2</v>
      </c>
      <c r="CT127" s="5">
        <f>P_A_R[[#This Row],[50+]]-P_A_R[[#This Row],[51+]]</f>
        <v>1.2490000000000001E-2</v>
      </c>
      <c r="CU127" s="5">
        <f>P_A_R[[#This Row],[51+]]-P_A_R[[#This Row],[52+]]</f>
        <v>9.8299999999999915E-3</v>
      </c>
      <c r="CV127" s="5">
        <f>P_A_R[[#This Row],[52+]]-P_A_R[[#This Row],[53+]]</f>
        <v>8.8700000000000029E-3</v>
      </c>
      <c r="CW127" s="5">
        <f>P_A_R[[#This Row],[53+]]-P_A_R[[#This Row],[54+]]</f>
        <v>9.0200000000000002E-3</v>
      </c>
      <c r="CX127" s="5">
        <f>P_A_R[[#This Row],[54+]]-P_A_R[[#This Row],[55+]]</f>
        <v>6.9800000000000001E-3</v>
      </c>
      <c r="CY127" s="5">
        <f>P_A_R[[#This Row],[55+]]-P_A_R[[#This Row],[56+]]</f>
        <v>7.0300000000000015E-3</v>
      </c>
      <c r="CZ127" s="5">
        <f>P_A_R[[#This Row],[56+]]-P_A_R[[#This Row],[57+]]</f>
        <v>5.3799999999999959E-3</v>
      </c>
      <c r="DA127" s="5">
        <f>P_A_R[[#This Row],[57+]]-P_A_R[[#This Row],[58+]]</f>
        <v>5.3600000000000002E-3</v>
      </c>
      <c r="DB127" s="5">
        <f>P_A_R[[#This Row],[58+]]-P_A_R[[#This Row],[59+]]</f>
        <v>4.0500000000000015E-3</v>
      </c>
    </row>
    <row r="128" spans="1:106" x14ac:dyDescent="0.25">
      <c r="A128" s="10">
        <v>22400793</v>
      </c>
      <c r="B128" t="s">
        <v>194</v>
      </c>
      <c r="C128" t="s">
        <v>261</v>
      </c>
      <c r="D128" s="11">
        <v>0.83333333333333337</v>
      </c>
      <c r="E128" s="9" t="str">
        <f>HYPERLINK("https://www.nba.com/stats/player/1629018/boxscores-traditional", "Gary Trent Jr.")</f>
        <v>Gary Trent Jr.</v>
      </c>
      <c r="F128">
        <v>21.6</v>
      </c>
      <c r="G128" s="4">
        <v>7.1719999999999997</v>
      </c>
      <c r="H128" s="3">
        <v>0.94738</v>
      </c>
      <c r="I128" s="3">
        <v>0.93056000000000005</v>
      </c>
      <c r="J128" s="3">
        <v>0.90988000000000002</v>
      </c>
      <c r="K128" s="3">
        <v>0.88492999999999999</v>
      </c>
      <c r="L128" s="3">
        <v>0.85543000000000002</v>
      </c>
      <c r="M128" s="3">
        <v>0.82121</v>
      </c>
      <c r="N128" s="3">
        <v>0.7823</v>
      </c>
      <c r="O128" s="3">
        <v>0.73890999999999996</v>
      </c>
      <c r="P128" s="3">
        <v>0.69145999999999996</v>
      </c>
      <c r="Q128" s="3">
        <v>0.64058000000000004</v>
      </c>
      <c r="R128" s="3">
        <v>0.58706000000000003</v>
      </c>
      <c r="S128" s="3">
        <v>0.53188000000000002</v>
      </c>
      <c r="T128" s="3">
        <v>0.47608</v>
      </c>
      <c r="U128" s="3">
        <v>0.42074</v>
      </c>
      <c r="V128" s="3">
        <v>0.37069999999999997</v>
      </c>
      <c r="W128" s="3">
        <v>0.31918000000000002</v>
      </c>
      <c r="X128" s="3">
        <v>0.27093</v>
      </c>
      <c r="Y128" s="3">
        <v>0.22663</v>
      </c>
      <c r="Z128" s="3">
        <v>0.18673000000000001</v>
      </c>
      <c r="AA128" s="3">
        <v>0.15151000000000001</v>
      </c>
      <c r="AB128" s="3">
        <v>0.121</v>
      </c>
      <c r="AC128" s="3">
        <v>9.5100000000000004E-2</v>
      </c>
      <c r="AD128" s="3">
        <v>7.3529999999999998E-2</v>
      </c>
      <c r="AE128" s="3">
        <v>5.5919999999999997E-2</v>
      </c>
      <c r="AF128" s="3">
        <v>4.1820000000000003E-2</v>
      </c>
      <c r="AG128" s="3">
        <v>3.074E-2</v>
      </c>
      <c r="AH128" s="3">
        <v>2.222E-2</v>
      </c>
      <c r="AI128" s="3">
        <v>1.5779999999999999E-2</v>
      </c>
      <c r="AJ128" s="3">
        <v>1.1010000000000001E-2</v>
      </c>
      <c r="AK128" s="3">
        <v>7.5500000000000003E-3</v>
      </c>
      <c r="AL128" s="3">
        <v>5.0800000000000003E-3</v>
      </c>
      <c r="AM128" s="3">
        <v>3.47E-3</v>
      </c>
      <c r="AN128" s="3">
        <v>2.2599999999999999E-3</v>
      </c>
      <c r="AO128" s="3">
        <v>1.4400000000000001E-3</v>
      </c>
      <c r="AP128" s="3">
        <v>8.9999999999999998E-4</v>
      </c>
      <c r="AQ128" s="3">
        <v>5.5999999999999995E-4</v>
      </c>
      <c r="AR128" s="3">
        <v>3.4000000000000002E-4</v>
      </c>
      <c r="AS128" s="3">
        <v>2.0000000000000001E-4</v>
      </c>
      <c r="AT128" s="3">
        <v>1.2E-4</v>
      </c>
      <c r="AU128" s="3">
        <v>6.9999999999999994E-5</v>
      </c>
      <c r="AV128" s="3">
        <v>4.0000000000000003E-5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5">
        <f>P_A_R[[#This Row],[10+]]-P_A_R[[#This Row],[11+]]</f>
        <v>1.6819999999999946E-2</v>
      </c>
      <c r="BG128" s="5">
        <f>P_A_R[[#This Row],[11+]]-P_A_R[[#This Row],[12+]]</f>
        <v>2.0680000000000032E-2</v>
      </c>
      <c r="BH128" s="5">
        <f>P_A_R[[#This Row],[12+]]-P_A_R[[#This Row],[13+]]</f>
        <v>2.4950000000000028E-2</v>
      </c>
      <c r="BI128" s="5">
        <f>P_A_R[[#This Row],[13+]]-P_A_R[[#This Row],[14+]]</f>
        <v>2.9499999999999971E-2</v>
      </c>
      <c r="BJ128" s="5">
        <f>P_A_R[[#This Row],[14+]]-P_A_R[[#This Row],[15+]]</f>
        <v>3.4220000000000028E-2</v>
      </c>
      <c r="BK128" s="5">
        <f>P_A_R[[#This Row],[15+]]-P_A_R[[#This Row],[16+]]</f>
        <v>3.891E-2</v>
      </c>
      <c r="BL128" s="5">
        <f>P_A_R[[#This Row],[16+]]-P_A_R[[#This Row],[17+]]</f>
        <v>4.339000000000004E-2</v>
      </c>
      <c r="BM128" s="5">
        <f>P_A_R[[#This Row],[17+]]-P_A_R[[#This Row],[18+]]</f>
        <v>4.7449999999999992E-2</v>
      </c>
      <c r="BN128" s="5">
        <f>P_A_R[[#This Row],[18+]]-P_A_R[[#This Row],[19+]]</f>
        <v>5.0879999999999925E-2</v>
      </c>
      <c r="BO128" s="5">
        <f>P_A_R[[#This Row],[19+]]-P_A_R[[#This Row],[20+]]</f>
        <v>5.3520000000000012E-2</v>
      </c>
      <c r="BP128" s="5">
        <f>P_A_R[[#This Row],[20+]]-P_A_R[[#This Row],[21+]]</f>
        <v>5.5180000000000007E-2</v>
      </c>
      <c r="BQ128" s="5">
        <f>P_A_R[[#This Row],[21+]]-P_A_R[[#This Row],[22+]]</f>
        <v>5.5800000000000016E-2</v>
      </c>
      <c r="BR128" s="5">
        <f>P_A_R[[#This Row],[22+]]-P_A_R[[#This Row],[23+]]</f>
        <v>5.534E-2</v>
      </c>
      <c r="BS128" s="5">
        <f>P_A_R[[#This Row],[23+]]-P_A_R[[#This Row],[24+]]</f>
        <v>5.0040000000000029E-2</v>
      </c>
      <c r="BT128" s="5">
        <f>P_A_R[[#This Row],[24+]]-P_A_R[[#This Row],[25+]]</f>
        <v>5.1519999999999955E-2</v>
      </c>
      <c r="BU128" s="5">
        <f>P_A_R[[#This Row],[25+]]-P_A_R[[#This Row],[26+]]</f>
        <v>4.8250000000000015E-2</v>
      </c>
      <c r="BV128" s="5">
        <f>P_A_R[[#This Row],[26+]]-P_A_R[[#This Row],[27+]]</f>
        <v>4.4300000000000006E-2</v>
      </c>
      <c r="BW128" s="5">
        <f>P_A_R[[#This Row],[27+]]-P_A_R[[#This Row],[28+]]</f>
        <v>3.9899999999999991E-2</v>
      </c>
      <c r="BX128" s="5">
        <f>P_A_R[[#This Row],[28+]]-P_A_R[[#This Row],[29+]]</f>
        <v>3.5220000000000001E-2</v>
      </c>
      <c r="BY128" s="5">
        <f>P_A_R[[#This Row],[29+]]-P_A_R[[#This Row],[30+]]</f>
        <v>3.0510000000000009E-2</v>
      </c>
      <c r="BZ128" s="5">
        <f>P_A_R[[#This Row],[30+]]-P_A_R[[#This Row],[31+]]</f>
        <v>2.5899999999999992E-2</v>
      </c>
      <c r="CA128" s="5">
        <f>P_A_R[[#This Row],[31+]]-P_A_R[[#This Row],[32+]]</f>
        <v>2.1570000000000006E-2</v>
      </c>
      <c r="CB128" s="5">
        <f>P_A_R[[#This Row],[32+]]-P_A_R[[#This Row],[33+]]</f>
        <v>1.7610000000000001E-2</v>
      </c>
      <c r="CC128" s="5">
        <f>P_A_R[[#This Row],[33+]]-P_A_R[[#This Row],[34+]]</f>
        <v>1.4099999999999994E-2</v>
      </c>
      <c r="CD128" s="5">
        <f>P_A_R[[#This Row],[34+]]-P_A_R[[#This Row],[35+]]</f>
        <v>1.1080000000000003E-2</v>
      </c>
      <c r="CE128" s="5">
        <f>P_A_R[[#This Row],[35+]]-P_A_R[[#This Row],[36+]]</f>
        <v>8.5199999999999998E-3</v>
      </c>
      <c r="CF128" s="5">
        <f>P_A_R[[#This Row],[36+]]-P_A_R[[#This Row],[37+]]</f>
        <v>6.4400000000000013E-3</v>
      </c>
      <c r="CG128" s="5">
        <f>P_A_R[[#This Row],[37+]]-P_A_R[[#This Row],[38+]]</f>
        <v>4.7699999999999982E-3</v>
      </c>
      <c r="CH128" s="5">
        <f>P_A_R[[#This Row],[38+]]-P_A_R[[#This Row],[39+]]</f>
        <v>3.4600000000000004E-3</v>
      </c>
      <c r="CI128" s="5">
        <f>P_A_R[[#This Row],[39+]]-P_A_R[[#This Row],[40+]]</f>
        <v>2.47E-3</v>
      </c>
      <c r="CJ128" s="5">
        <f>P_A_R[[#This Row],[40+]]-P_A_R[[#This Row],[41+]]</f>
        <v>1.6100000000000003E-3</v>
      </c>
      <c r="CK128" s="5">
        <f>P_A_R[[#This Row],[41+]]-P_A_R[[#This Row],[42+]]</f>
        <v>1.2100000000000001E-3</v>
      </c>
      <c r="CL128" s="5">
        <f>P_A_R[[#This Row],[42+]]-P_A_R[[#This Row],[43+]]</f>
        <v>8.1999999999999977E-4</v>
      </c>
      <c r="CM128" s="5">
        <f>P_A_R[[#This Row],[43+]]-P_A_R[[#This Row],[44+]]</f>
        <v>5.4000000000000012E-4</v>
      </c>
      <c r="CN128" s="5">
        <f>P_A_R[[#This Row],[44+]]-P_A_R[[#This Row],[45+]]</f>
        <v>3.4000000000000002E-4</v>
      </c>
      <c r="CO128" s="5">
        <f>P_A_R[[#This Row],[45+]]-P_A_R[[#This Row],[46+]]</f>
        <v>2.1999999999999993E-4</v>
      </c>
      <c r="CP128" s="5">
        <f>P_A_R[[#This Row],[46+]]-P_A_R[[#This Row],[47+]]</f>
        <v>1.4000000000000001E-4</v>
      </c>
      <c r="CQ128" s="5">
        <f>P_A_R[[#This Row],[47+]]-P_A_R[[#This Row],[48+]]</f>
        <v>8.0000000000000007E-5</v>
      </c>
      <c r="CR128" s="5">
        <f>P_A_R[[#This Row],[48+]]-P_A_R[[#This Row],[49+]]</f>
        <v>5.0000000000000009E-5</v>
      </c>
      <c r="CS128" s="5">
        <f>P_A_R[[#This Row],[49+]]-P_A_R[[#This Row],[50+]]</f>
        <v>2.9999999999999991E-5</v>
      </c>
      <c r="CT128" s="5">
        <f>P_A_R[[#This Row],[50+]]-P_A_R[[#This Row],[51+]]</f>
        <v>4.0000000000000003E-5</v>
      </c>
      <c r="CU128" s="5">
        <f>P_A_R[[#This Row],[51+]]-P_A_R[[#This Row],[52+]]</f>
        <v>0</v>
      </c>
      <c r="CV128" s="5">
        <f>P_A_R[[#This Row],[52+]]-P_A_R[[#This Row],[53+]]</f>
        <v>0</v>
      </c>
      <c r="CW128" s="5">
        <f>P_A_R[[#This Row],[53+]]-P_A_R[[#This Row],[54+]]</f>
        <v>0</v>
      </c>
      <c r="CX128" s="5">
        <f>P_A_R[[#This Row],[54+]]-P_A_R[[#This Row],[55+]]</f>
        <v>0</v>
      </c>
      <c r="CY128" s="5">
        <f>P_A_R[[#This Row],[55+]]-P_A_R[[#This Row],[56+]]</f>
        <v>0</v>
      </c>
      <c r="CZ128" s="5">
        <f>P_A_R[[#This Row],[56+]]-P_A_R[[#This Row],[57+]]</f>
        <v>0</v>
      </c>
      <c r="DA128" s="5">
        <f>P_A_R[[#This Row],[57+]]-P_A_R[[#This Row],[58+]]</f>
        <v>0</v>
      </c>
      <c r="DB128" s="5">
        <f>P_A_R[[#This Row],[58+]]-P_A_R[[#This Row],[59+]]</f>
        <v>0</v>
      </c>
    </row>
    <row r="129" spans="1:106" x14ac:dyDescent="0.25">
      <c r="A129" s="10">
        <v>22400793</v>
      </c>
      <c r="B129" t="s">
        <v>194</v>
      </c>
      <c r="C129" t="s">
        <v>261</v>
      </c>
      <c r="D129" s="11">
        <v>0.83333333333333337</v>
      </c>
      <c r="E129" s="9" t="str">
        <f>HYPERLINK("https://www.nba.com/stats/player/1627752/boxscores-traditional", "Taurean Prince")</f>
        <v>Taurean Prince</v>
      </c>
      <c r="F129">
        <v>17.2</v>
      </c>
      <c r="G129" s="4">
        <v>6.274</v>
      </c>
      <c r="H129" s="3">
        <v>0.87492999999999999</v>
      </c>
      <c r="I129" s="3">
        <v>0.83891000000000004</v>
      </c>
      <c r="J129" s="3">
        <v>0.79673000000000005</v>
      </c>
      <c r="K129" s="3">
        <v>0.74856999999999996</v>
      </c>
      <c r="L129" s="3">
        <v>0.69496999999999998</v>
      </c>
      <c r="M129" s="3">
        <v>0.63683000000000001</v>
      </c>
      <c r="N129" s="3">
        <v>0.57535000000000003</v>
      </c>
      <c r="O129" s="3">
        <v>0.51197000000000004</v>
      </c>
      <c r="P129" s="3">
        <v>0.44828000000000001</v>
      </c>
      <c r="Q129" s="3">
        <v>0.38590999999999998</v>
      </c>
      <c r="R129" s="3">
        <v>0.32635999999999998</v>
      </c>
      <c r="S129" s="3">
        <v>0.27093</v>
      </c>
      <c r="T129" s="3">
        <v>0.22065000000000001</v>
      </c>
      <c r="U129" s="3">
        <v>0.17879</v>
      </c>
      <c r="V129" s="3">
        <v>0.14007</v>
      </c>
      <c r="W129" s="3">
        <v>0.10749</v>
      </c>
      <c r="X129" s="3">
        <v>8.0759999999999998E-2</v>
      </c>
      <c r="Y129" s="3">
        <v>5.9380000000000002E-2</v>
      </c>
      <c r="Z129" s="3">
        <v>4.2720000000000001E-2</v>
      </c>
      <c r="AA129" s="3">
        <v>3.005E-2</v>
      </c>
      <c r="AB129" s="3">
        <v>2.068E-2</v>
      </c>
      <c r="AC129" s="3">
        <v>1.3899999999999999E-2</v>
      </c>
      <c r="AD129" s="3">
        <v>9.1400000000000006E-3</v>
      </c>
      <c r="AE129" s="3">
        <v>5.8700000000000002E-3</v>
      </c>
      <c r="AF129" s="3">
        <v>3.6800000000000001E-3</v>
      </c>
      <c r="AG129" s="3">
        <v>2.2599999999999999E-3</v>
      </c>
      <c r="AH129" s="3">
        <v>1.3500000000000001E-3</v>
      </c>
      <c r="AI129" s="3">
        <v>7.9000000000000001E-4</v>
      </c>
      <c r="AJ129" s="3">
        <v>4.4999999999999999E-4</v>
      </c>
      <c r="AK129" s="3">
        <v>2.5999999999999998E-4</v>
      </c>
      <c r="AL129" s="3">
        <v>1.3999999999999999E-4</v>
      </c>
      <c r="AM129" s="3">
        <v>8.0000000000000007E-5</v>
      </c>
      <c r="AN129" s="3">
        <v>4.0000000000000003E-5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5">
        <f>P_A_R[[#This Row],[10+]]-P_A_R[[#This Row],[11+]]</f>
        <v>3.6019999999999941E-2</v>
      </c>
      <c r="BG129" s="5">
        <f>P_A_R[[#This Row],[11+]]-P_A_R[[#This Row],[12+]]</f>
        <v>4.2179999999999995E-2</v>
      </c>
      <c r="BH129" s="5">
        <f>P_A_R[[#This Row],[12+]]-P_A_R[[#This Row],[13+]]</f>
        <v>4.8160000000000092E-2</v>
      </c>
      <c r="BI129" s="5">
        <f>P_A_R[[#This Row],[13+]]-P_A_R[[#This Row],[14+]]</f>
        <v>5.3599999999999981E-2</v>
      </c>
      <c r="BJ129" s="5">
        <f>P_A_R[[#This Row],[14+]]-P_A_R[[#This Row],[15+]]</f>
        <v>5.8139999999999969E-2</v>
      </c>
      <c r="BK129" s="5">
        <f>P_A_R[[#This Row],[15+]]-P_A_R[[#This Row],[16+]]</f>
        <v>6.1479999999999979E-2</v>
      </c>
      <c r="BL129" s="5">
        <f>P_A_R[[#This Row],[16+]]-P_A_R[[#This Row],[17+]]</f>
        <v>6.3379999999999992E-2</v>
      </c>
      <c r="BM129" s="5">
        <f>P_A_R[[#This Row],[17+]]-P_A_R[[#This Row],[18+]]</f>
        <v>6.3690000000000024E-2</v>
      </c>
      <c r="BN129" s="5">
        <f>P_A_R[[#This Row],[18+]]-P_A_R[[#This Row],[19+]]</f>
        <v>6.2370000000000037E-2</v>
      </c>
      <c r="BO129" s="5">
        <f>P_A_R[[#This Row],[19+]]-P_A_R[[#This Row],[20+]]</f>
        <v>5.9549999999999992E-2</v>
      </c>
      <c r="BP129" s="5">
        <f>P_A_R[[#This Row],[20+]]-P_A_R[[#This Row],[21+]]</f>
        <v>5.5429999999999979E-2</v>
      </c>
      <c r="BQ129" s="5">
        <f>P_A_R[[#This Row],[21+]]-P_A_R[[#This Row],[22+]]</f>
        <v>5.0279999999999991E-2</v>
      </c>
      <c r="BR129" s="5">
        <f>P_A_R[[#This Row],[22+]]-P_A_R[[#This Row],[23+]]</f>
        <v>4.1860000000000008E-2</v>
      </c>
      <c r="BS129" s="5">
        <f>P_A_R[[#This Row],[23+]]-P_A_R[[#This Row],[24+]]</f>
        <v>3.8720000000000004E-2</v>
      </c>
      <c r="BT129" s="5">
        <f>P_A_R[[#This Row],[24+]]-P_A_R[[#This Row],[25+]]</f>
        <v>3.2579999999999998E-2</v>
      </c>
      <c r="BU129" s="5">
        <f>P_A_R[[#This Row],[25+]]-P_A_R[[#This Row],[26+]]</f>
        <v>2.6730000000000004E-2</v>
      </c>
      <c r="BV129" s="5">
        <f>P_A_R[[#This Row],[26+]]-P_A_R[[#This Row],[27+]]</f>
        <v>2.1379999999999996E-2</v>
      </c>
      <c r="BW129" s="5">
        <f>P_A_R[[#This Row],[27+]]-P_A_R[[#This Row],[28+]]</f>
        <v>1.6660000000000001E-2</v>
      </c>
      <c r="BX129" s="5">
        <f>P_A_R[[#This Row],[28+]]-P_A_R[[#This Row],[29+]]</f>
        <v>1.2670000000000001E-2</v>
      </c>
      <c r="BY129" s="5">
        <f>P_A_R[[#This Row],[29+]]-P_A_R[[#This Row],[30+]]</f>
        <v>9.3699999999999999E-3</v>
      </c>
      <c r="BZ129" s="5">
        <f>P_A_R[[#This Row],[30+]]-P_A_R[[#This Row],[31+]]</f>
        <v>6.7800000000000013E-3</v>
      </c>
      <c r="CA129" s="5">
        <f>P_A_R[[#This Row],[31+]]-P_A_R[[#This Row],[32+]]</f>
        <v>4.7599999999999986E-3</v>
      </c>
      <c r="CB129" s="5">
        <f>P_A_R[[#This Row],[32+]]-P_A_R[[#This Row],[33+]]</f>
        <v>3.2700000000000003E-3</v>
      </c>
      <c r="CC129" s="5">
        <f>P_A_R[[#This Row],[33+]]-P_A_R[[#This Row],[34+]]</f>
        <v>2.1900000000000001E-3</v>
      </c>
      <c r="CD129" s="5">
        <f>P_A_R[[#This Row],[34+]]-P_A_R[[#This Row],[35+]]</f>
        <v>1.4200000000000003E-3</v>
      </c>
      <c r="CE129" s="5">
        <f>P_A_R[[#This Row],[35+]]-P_A_R[[#This Row],[36+]]</f>
        <v>9.0999999999999978E-4</v>
      </c>
      <c r="CF129" s="5">
        <f>P_A_R[[#This Row],[36+]]-P_A_R[[#This Row],[37+]]</f>
        <v>5.6000000000000006E-4</v>
      </c>
      <c r="CG129" s="5">
        <f>P_A_R[[#This Row],[37+]]-P_A_R[[#This Row],[38+]]</f>
        <v>3.4000000000000002E-4</v>
      </c>
      <c r="CH129" s="5">
        <f>P_A_R[[#This Row],[38+]]-P_A_R[[#This Row],[39+]]</f>
        <v>1.9000000000000001E-4</v>
      </c>
      <c r="CI129" s="5">
        <f>P_A_R[[#This Row],[39+]]-P_A_R[[#This Row],[40+]]</f>
        <v>1.1999999999999999E-4</v>
      </c>
      <c r="CJ129" s="5">
        <f>P_A_R[[#This Row],[40+]]-P_A_R[[#This Row],[41+]]</f>
        <v>5.9999999999999981E-5</v>
      </c>
      <c r="CK129" s="5">
        <f>P_A_R[[#This Row],[41+]]-P_A_R[[#This Row],[42+]]</f>
        <v>4.0000000000000003E-5</v>
      </c>
      <c r="CL129" s="5">
        <f>P_A_R[[#This Row],[42+]]-P_A_R[[#This Row],[43+]]</f>
        <v>4.0000000000000003E-5</v>
      </c>
      <c r="CM129" s="5">
        <f>P_A_R[[#This Row],[43+]]-P_A_R[[#This Row],[44+]]</f>
        <v>0</v>
      </c>
      <c r="CN129" s="5">
        <f>P_A_R[[#This Row],[44+]]-P_A_R[[#This Row],[45+]]</f>
        <v>0</v>
      </c>
      <c r="CO129" s="5">
        <f>P_A_R[[#This Row],[45+]]-P_A_R[[#This Row],[46+]]</f>
        <v>0</v>
      </c>
      <c r="CP129" s="5">
        <f>P_A_R[[#This Row],[46+]]-P_A_R[[#This Row],[47+]]</f>
        <v>0</v>
      </c>
      <c r="CQ129" s="5">
        <f>P_A_R[[#This Row],[47+]]-P_A_R[[#This Row],[48+]]</f>
        <v>0</v>
      </c>
      <c r="CR129" s="5">
        <f>P_A_R[[#This Row],[48+]]-P_A_R[[#This Row],[49+]]</f>
        <v>0</v>
      </c>
      <c r="CS129" s="5">
        <f>P_A_R[[#This Row],[49+]]-P_A_R[[#This Row],[50+]]</f>
        <v>0</v>
      </c>
      <c r="CT129" s="5">
        <f>P_A_R[[#This Row],[50+]]-P_A_R[[#This Row],[51+]]</f>
        <v>0</v>
      </c>
      <c r="CU129" s="5">
        <f>P_A_R[[#This Row],[51+]]-P_A_R[[#This Row],[52+]]</f>
        <v>0</v>
      </c>
      <c r="CV129" s="5">
        <f>P_A_R[[#This Row],[52+]]-P_A_R[[#This Row],[53+]]</f>
        <v>0</v>
      </c>
      <c r="CW129" s="5">
        <f>P_A_R[[#This Row],[53+]]-P_A_R[[#This Row],[54+]]</f>
        <v>0</v>
      </c>
      <c r="CX129" s="5">
        <f>P_A_R[[#This Row],[54+]]-P_A_R[[#This Row],[55+]]</f>
        <v>0</v>
      </c>
      <c r="CY129" s="5">
        <f>P_A_R[[#This Row],[55+]]-P_A_R[[#This Row],[56+]]</f>
        <v>0</v>
      </c>
      <c r="CZ129" s="5">
        <f>P_A_R[[#This Row],[56+]]-P_A_R[[#This Row],[57+]]</f>
        <v>0</v>
      </c>
      <c r="DA129" s="5">
        <f>P_A_R[[#This Row],[57+]]-P_A_R[[#This Row],[58+]]</f>
        <v>0</v>
      </c>
      <c r="DB129" s="5">
        <f>P_A_R[[#This Row],[58+]]-P_A_R[[#This Row],[59+]]</f>
        <v>0</v>
      </c>
    </row>
    <row r="130" spans="1:106" x14ac:dyDescent="0.25">
      <c r="A130" s="10">
        <v>22400793</v>
      </c>
      <c r="B130" t="s">
        <v>194</v>
      </c>
      <c r="C130" t="s">
        <v>261</v>
      </c>
      <c r="D130" s="11">
        <v>0.83333333333333337</v>
      </c>
      <c r="E130" s="9" t="str">
        <f>HYPERLINK("https://www.nba.com/stats/player/203114/boxscores-traditional", "Khris Middleton")</f>
        <v>Khris Middleton</v>
      </c>
      <c r="F130">
        <v>17.600000000000001</v>
      </c>
      <c r="G130" s="4">
        <v>11.568999999999999</v>
      </c>
      <c r="H130" s="3">
        <v>0.74536999999999998</v>
      </c>
      <c r="I130" s="3">
        <v>0.71565999999999996</v>
      </c>
      <c r="J130" s="3">
        <v>0.68439000000000005</v>
      </c>
      <c r="K130" s="3">
        <v>0.65542</v>
      </c>
      <c r="L130" s="3">
        <v>0.62172000000000005</v>
      </c>
      <c r="M130" s="3">
        <v>0.58706000000000003</v>
      </c>
      <c r="N130" s="3">
        <v>0.55567</v>
      </c>
      <c r="O130" s="3">
        <v>0.51993999999999996</v>
      </c>
      <c r="P130" s="3">
        <v>0.48803000000000002</v>
      </c>
      <c r="Q130" s="3">
        <v>0.45223999999999998</v>
      </c>
      <c r="R130" s="3">
        <v>0.41682999999999998</v>
      </c>
      <c r="S130" s="3">
        <v>0.38590999999999998</v>
      </c>
      <c r="T130" s="3">
        <v>0.35197000000000001</v>
      </c>
      <c r="U130" s="3">
        <v>0.31918000000000002</v>
      </c>
      <c r="V130" s="3">
        <v>0.29115999999999997</v>
      </c>
      <c r="W130" s="3">
        <v>0.26108999999999999</v>
      </c>
      <c r="X130" s="3">
        <v>0.23269999999999999</v>
      </c>
      <c r="Y130" s="3">
        <v>0.20896999999999999</v>
      </c>
      <c r="Z130" s="3">
        <v>0.18406</v>
      </c>
      <c r="AA130" s="3">
        <v>0.16109000000000001</v>
      </c>
      <c r="AB130" s="3">
        <v>0.14230999999999999</v>
      </c>
      <c r="AC130" s="3">
        <v>0.12302</v>
      </c>
      <c r="AD130" s="3">
        <v>0.10749</v>
      </c>
      <c r="AE130" s="3">
        <v>9.1759999999999994E-2</v>
      </c>
      <c r="AF130" s="3">
        <v>7.7799999999999994E-2</v>
      </c>
      <c r="AG130" s="3">
        <v>6.6809999999999994E-2</v>
      </c>
      <c r="AH130" s="3">
        <v>5.5919999999999997E-2</v>
      </c>
      <c r="AI130" s="3">
        <v>4.648E-2</v>
      </c>
      <c r="AJ130" s="3">
        <v>3.9199999999999999E-2</v>
      </c>
      <c r="AK130" s="3">
        <v>3.2160000000000001E-2</v>
      </c>
      <c r="AL130" s="3">
        <v>2.6190000000000001E-2</v>
      </c>
      <c r="AM130" s="3">
        <v>2.1690000000000001E-2</v>
      </c>
      <c r="AN130" s="3">
        <v>1.7430000000000001E-2</v>
      </c>
      <c r="AO130" s="3">
        <v>1.3899999999999999E-2</v>
      </c>
      <c r="AP130" s="3">
        <v>1.1299999999999999E-2</v>
      </c>
      <c r="AQ130" s="3">
        <v>8.8900000000000003E-3</v>
      </c>
      <c r="AR130" s="3">
        <v>7.1399999999999996E-3</v>
      </c>
      <c r="AS130" s="3">
        <v>5.5399999999999998E-3</v>
      </c>
      <c r="AT130" s="3">
        <v>4.2700000000000004E-3</v>
      </c>
      <c r="AU130" s="3">
        <v>3.3600000000000001E-3</v>
      </c>
      <c r="AV130" s="3">
        <v>2.5600000000000002E-3</v>
      </c>
      <c r="AW130" s="3">
        <v>1.9300000000000001E-3</v>
      </c>
      <c r="AX130" s="3">
        <v>1.49E-3</v>
      </c>
      <c r="AY130" s="3">
        <v>1.1100000000000001E-3</v>
      </c>
      <c r="AZ130" s="3">
        <v>8.1999999999999998E-4</v>
      </c>
      <c r="BA130" s="3">
        <v>6.2E-4</v>
      </c>
      <c r="BB130" s="3">
        <v>4.4999999999999999E-4</v>
      </c>
      <c r="BC130" s="3">
        <v>3.2000000000000003E-4</v>
      </c>
      <c r="BD130" s="3">
        <v>2.4000000000000001E-4</v>
      </c>
      <c r="BE130" s="3">
        <v>1.7000000000000001E-4</v>
      </c>
      <c r="BF130" s="5">
        <f>P_A_R[[#This Row],[10+]]-P_A_R[[#This Row],[11+]]</f>
        <v>2.9710000000000014E-2</v>
      </c>
      <c r="BG130" s="5">
        <f>P_A_R[[#This Row],[11+]]-P_A_R[[#This Row],[12+]]</f>
        <v>3.1269999999999909E-2</v>
      </c>
      <c r="BH130" s="5">
        <f>P_A_R[[#This Row],[12+]]-P_A_R[[#This Row],[13+]]</f>
        <v>2.8970000000000051E-2</v>
      </c>
      <c r="BI130" s="5">
        <f>P_A_R[[#This Row],[13+]]-P_A_R[[#This Row],[14+]]</f>
        <v>3.3699999999999952E-2</v>
      </c>
      <c r="BJ130" s="5">
        <f>P_A_R[[#This Row],[14+]]-P_A_R[[#This Row],[15+]]</f>
        <v>3.4660000000000024E-2</v>
      </c>
      <c r="BK130" s="5">
        <f>P_A_R[[#This Row],[15+]]-P_A_R[[#This Row],[16+]]</f>
        <v>3.1390000000000029E-2</v>
      </c>
      <c r="BL130" s="5">
        <f>P_A_R[[#This Row],[16+]]-P_A_R[[#This Row],[17+]]</f>
        <v>3.573000000000004E-2</v>
      </c>
      <c r="BM130" s="5">
        <f>P_A_R[[#This Row],[17+]]-P_A_R[[#This Row],[18+]]</f>
        <v>3.1909999999999938E-2</v>
      </c>
      <c r="BN130" s="5">
        <f>P_A_R[[#This Row],[18+]]-P_A_R[[#This Row],[19+]]</f>
        <v>3.5790000000000044E-2</v>
      </c>
      <c r="BO130" s="5">
        <f>P_A_R[[#This Row],[19+]]-P_A_R[[#This Row],[20+]]</f>
        <v>3.5409999999999997E-2</v>
      </c>
      <c r="BP130" s="5">
        <f>P_A_R[[#This Row],[20+]]-P_A_R[[#This Row],[21+]]</f>
        <v>3.0920000000000003E-2</v>
      </c>
      <c r="BQ130" s="5">
        <f>P_A_R[[#This Row],[21+]]-P_A_R[[#This Row],[22+]]</f>
        <v>3.393999999999997E-2</v>
      </c>
      <c r="BR130" s="5">
        <f>P_A_R[[#This Row],[22+]]-P_A_R[[#This Row],[23+]]</f>
        <v>3.2789999999999986E-2</v>
      </c>
      <c r="BS130" s="5">
        <f>P_A_R[[#This Row],[23+]]-P_A_R[[#This Row],[24+]]</f>
        <v>2.8020000000000045E-2</v>
      </c>
      <c r="BT130" s="5">
        <f>P_A_R[[#This Row],[24+]]-P_A_R[[#This Row],[25+]]</f>
        <v>3.0069999999999986E-2</v>
      </c>
      <c r="BU130" s="5">
        <f>P_A_R[[#This Row],[25+]]-P_A_R[[#This Row],[26+]]</f>
        <v>2.8389999999999999E-2</v>
      </c>
      <c r="BV130" s="5">
        <f>P_A_R[[#This Row],[26+]]-P_A_R[[#This Row],[27+]]</f>
        <v>2.3730000000000001E-2</v>
      </c>
      <c r="BW130" s="5">
        <f>P_A_R[[#This Row],[27+]]-P_A_R[[#This Row],[28+]]</f>
        <v>2.4909999999999988E-2</v>
      </c>
      <c r="BX130" s="5">
        <f>P_A_R[[#This Row],[28+]]-P_A_R[[#This Row],[29+]]</f>
        <v>2.296999999999999E-2</v>
      </c>
      <c r="BY130" s="5">
        <f>P_A_R[[#This Row],[29+]]-P_A_R[[#This Row],[30+]]</f>
        <v>1.8780000000000019E-2</v>
      </c>
      <c r="BZ130" s="5">
        <f>P_A_R[[#This Row],[30+]]-P_A_R[[#This Row],[31+]]</f>
        <v>1.9289999999999988E-2</v>
      </c>
      <c r="CA130" s="5">
        <f>P_A_R[[#This Row],[31+]]-P_A_R[[#This Row],[32+]]</f>
        <v>1.5530000000000002E-2</v>
      </c>
      <c r="CB130" s="5">
        <f>P_A_R[[#This Row],[32+]]-P_A_R[[#This Row],[33+]]</f>
        <v>1.5730000000000008E-2</v>
      </c>
      <c r="CC130" s="5">
        <f>P_A_R[[#This Row],[33+]]-P_A_R[[#This Row],[34+]]</f>
        <v>1.396E-2</v>
      </c>
      <c r="CD130" s="5">
        <f>P_A_R[[#This Row],[34+]]-P_A_R[[#This Row],[35+]]</f>
        <v>1.099E-2</v>
      </c>
      <c r="CE130" s="5">
        <f>P_A_R[[#This Row],[35+]]-P_A_R[[#This Row],[36+]]</f>
        <v>1.0889999999999997E-2</v>
      </c>
      <c r="CF130" s="5">
        <f>P_A_R[[#This Row],[36+]]-P_A_R[[#This Row],[37+]]</f>
        <v>9.439999999999997E-3</v>
      </c>
      <c r="CG130" s="5">
        <f>P_A_R[[#This Row],[37+]]-P_A_R[[#This Row],[38+]]</f>
        <v>7.2800000000000017E-3</v>
      </c>
      <c r="CH130" s="5">
        <f>P_A_R[[#This Row],[38+]]-P_A_R[[#This Row],[39+]]</f>
        <v>7.0399999999999976E-3</v>
      </c>
      <c r="CI130" s="5">
        <f>P_A_R[[#This Row],[39+]]-P_A_R[[#This Row],[40+]]</f>
        <v>5.9699999999999996E-3</v>
      </c>
      <c r="CJ130" s="5">
        <f>P_A_R[[#This Row],[40+]]-P_A_R[[#This Row],[41+]]</f>
        <v>4.5000000000000005E-3</v>
      </c>
      <c r="CK130" s="5">
        <f>P_A_R[[#This Row],[41+]]-P_A_R[[#This Row],[42+]]</f>
        <v>4.2599999999999999E-3</v>
      </c>
      <c r="CL130" s="5">
        <f>P_A_R[[#This Row],[42+]]-P_A_R[[#This Row],[43+]]</f>
        <v>3.5300000000000019E-3</v>
      </c>
      <c r="CM130" s="5">
        <f>P_A_R[[#This Row],[43+]]-P_A_R[[#This Row],[44+]]</f>
        <v>2.5999999999999999E-3</v>
      </c>
      <c r="CN130" s="5">
        <f>P_A_R[[#This Row],[44+]]-P_A_R[[#This Row],[45+]]</f>
        <v>2.4099999999999989E-3</v>
      </c>
      <c r="CO130" s="5">
        <f>P_A_R[[#This Row],[45+]]-P_A_R[[#This Row],[46+]]</f>
        <v>1.7500000000000007E-3</v>
      </c>
      <c r="CP130" s="5">
        <f>P_A_R[[#This Row],[46+]]-P_A_R[[#This Row],[47+]]</f>
        <v>1.5999999999999999E-3</v>
      </c>
      <c r="CQ130" s="5">
        <f>P_A_R[[#This Row],[47+]]-P_A_R[[#This Row],[48+]]</f>
        <v>1.2699999999999994E-3</v>
      </c>
      <c r="CR130" s="5">
        <f>P_A_R[[#This Row],[48+]]-P_A_R[[#This Row],[49+]]</f>
        <v>9.1000000000000022E-4</v>
      </c>
      <c r="CS130" s="5">
        <f>P_A_R[[#This Row],[49+]]-P_A_R[[#This Row],[50+]]</f>
        <v>7.9999999999999993E-4</v>
      </c>
      <c r="CT130" s="5">
        <f>P_A_R[[#This Row],[50+]]-P_A_R[[#This Row],[51+]]</f>
        <v>6.3000000000000013E-4</v>
      </c>
      <c r="CU130" s="5">
        <f>P_A_R[[#This Row],[51+]]-P_A_R[[#This Row],[52+]]</f>
        <v>4.4000000000000007E-4</v>
      </c>
      <c r="CV130" s="5">
        <f>P_A_R[[#This Row],[52+]]-P_A_R[[#This Row],[53+]]</f>
        <v>3.7999999999999991E-4</v>
      </c>
      <c r="CW130" s="5">
        <f>P_A_R[[#This Row],[53+]]-P_A_R[[#This Row],[54+]]</f>
        <v>2.9000000000000011E-4</v>
      </c>
      <c r="CX130" s="5">
        <f>P_A_R[[#This Row],[54+]]-P_A_R[[#This Row],[55+]]</f>
        <v>1.9999999999999998E-4</v>
      </c>
      <c r="CY130" s="5">
        <f>P_A_R[[#This Row],[55+]]-P_A_R[[#This Row],[56+]]</f>
        <v>1.7000000000000001E-4</v>
      </c>
      <c r="CZ130" s="5">
        <f>P_A_R[[#This Row],[56+]]-P_A_R[[#This Row],[57+]]</f>
        <v>1.2999999999999996E-4</v>
      </c>
      <c r="DA130" s="5">
        <f>P_A_R[[#This Row],[57+]]-P_A_R[[#This Row],[58+]]</f>
        <v>8.000000000000002E-5</v>
      </c>
      <c r="DB130" s="5">
        <f>P_A_R[[#This Row],[58+]]-P_A_R[[#This Row],[59+]]</f>
        <v>6.9999999999999994E-5</v>
      </c>
    </row>
    <row r="131" spans="1:106" x14ac:dyDescent="0.25">
      <c r="A131" s="10">
        <v>22400793</v>
      </c>
      <c r="B131" t="s">
        <v>194</v>
      </c>
      <c r="C131" t="s">
        <v>261</v>
      </c>
      <c r="D131" s="11">
        <v>0.83333333333333337</v>
      </c>
      <c r="E131" s="9" t="str">
        <f>HYPERLINK("https://www.nba.com/stats/player/1629645/boxscores-traditional", "Kevin Porter Jr.")</f>
        <v>Kevin Porter Jr.</v>
      </c>
      <c r="F131">
        <v>14.5</v>
      </c>
      <c r="G131" s="4">
        <v>9.5</v>
      </c>
      <c r="H131" s="3">
        <v>0.68081999999999998</v>
      </c>
      <c r="I131" s="3">
        <v>0.64431000000000005</v>
      </c>
      <c r="J131" s="3">
        <v>0.60257000000000005</v>
      </c>
      <c r="K131" s="3">
        <v>0.56355999999999995</v>
      </c>
      <c r="L131" s="3">
        <v>0.51993999999999996</v>
      </c>
      <c r="M131" s="3">
        <v>0.48005999999999999</v>
      </c>
      <c r="N131" s="3">
        <v>0.43643999999999999</v>
      </c>
      <c r="O131" s="3">
        <v>0.39743000000000001</v>
      </c>
      <c r="P131" s="3">
        <v>0.35569000000000001</v>
      </c>
      <c r="Q131" s="3">
        <v>0.31918000000000002</v>
      </c>
      <c r="R131" s="3">
        <v>0.28095999999999999</v>
      </c>
      <c r="S131" s="3">
        <v>0.24825</v>
      </c>
      <c r="T131" s="3">
        <v>0.21476000000000001</v>
      </c>
      <c r="U131" s="3">
        <v>0.18673000000000001</v>
      </c>
      <c r="V131" s="3">
        <v>0.15866</v>
      </c>
      <c r="W131" s="3">
        <v>0.13350000000000001</v>
      </c>
      <c r="X131" s="3">
        <v>0.11314</v>
      </c>
      <c r="Y131" s="3">
        <v>9.3420000000000003E-2</v>
      </c>
      <c r="Z131" s="3">
        <v>7.7799999999999994E-2</v>
      </c>
      <c r="AA131" s="3">
        <v>6.3009999999999997E-2</v>
      </c>
      <c r="AB131" s="3">
        <v>5.1549999999999999E-2</v>
      </c>
      <c r="AC131" s="3">
        <v>4.0930000000000001E-2</v>
      </c>
      <c r="AD131" s="3">
        <v>3.288E-2</v>
      </c>
      <c r="AE131" s="3">
        <v>2.5590000000000002E-2</v>
      </c>
      <c r="AF131" s="3">
        <v>2.018E-2</v>
      </c>
      <c r="AG131" s="3">
        <v>1.5389999999999999E-2</v>
      </c>
      <c r="AH131" s="3">
        <v>1.191E-2</v>
      </c>
      <c r="AI131" s="3">
        <v>8.8900000000000003E-3</v>
      </c>
      <c r="AJ131" s="3">
        <v>6.7600000000000004E-3</v>
      </c>
      <c r="AK131" s="3">
        <v>4.9399999999999999E-3</v>
      </c>
      <c r="AL131" s="3">
        <v>3.6800000000000001E-3</v>
      </c>
      <c r="AM131" s="3">
        <v>2.64E-3</v>
      </c>
      <c r="AN131" s="3">
        <v>1.9300000000000001E-3</v>
      </c>
      <c r="AO131" s="3">
        <v>1.3500000000000001E-3</v>
      </c>
      <c r="AP131" s="3">
        <v>9.3999999999999997E-4</v>
      </c>
      <c r="AQ131" s="3">
        <v>6.6E-4</v>
      </c>
      <c r="AR131" s="3">
        <v>4.4999999999999999E-4</v>
      </c>
      <c r="AS131" s="3">
        <v>3.1E-4</v>
      </c>
      <c r="AT131" s="3">
        <v>2.1000000000000001E-4</v>
      </c>
      <c r="AU131" s="3">
        <v>1.3999999999999999E-4</v>
      </c>
      <c r="AV131" s="3">
        <v>9.0000000000000006E-5</v>
      </c>
      <c r="AW131" s="3">
        <v>6.0000000000000002E-5</v>
      </c>
      <c r="AX131" s="3">
        <v>4.0000000000000003E-5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5">
        <f>P_A_R[[#This Row],[10+]]-P_A_R[[#This Row],[11+]]</f>
        <v>3.6509999999999931E-2</v>
      </c>
      <c r="BG131" s="5">
        <f>P_A_R[[#This Row],[11+]]-P_A_R[[#This Row],[12+]]</f>
        <v>4.1739999999999999E-2</v>
      </c>
      <c r="BH131" s="5">
        <f>P_A_R[[#This Row],[12+]]-P_A_R[[#This Row],[13+]]</f>
        <v>3.90100000000001E-2</v>
      </c>
      <c r="BI131" s="5">
        <f>P_A_R[[#This Row],[13+]]-P_A_R[[#This Row],[14+]]</f>
        <v>4.3619999999999992E-2</v>
      </c>
      <c r="BJ131" s="5">
        <f>P_A_R[[#This Row],[14+]]-P_A_R[[#This Row],[15+]]</f>
        <v>3.9879999999999971E-2</v>
      </c>
      <c r="BK131" s="5">
        <f>P_A_R[[#This Row],[15+]]-P_A_R[[#This Row],[16+]]</f>
        <v>4.3619999999999992E-2</v>
      </c>
      <c r="BL131" s="5">
        <f>P_A_R[[#This Row],[16+]]-P_A_R[[#This Row],[17+]]</f>
        <v>3.9009999999999989E-2</v>
      </c>
      <c r="BM131" s="5">
        <f>P_A_R[[#This Row],[17+]]-P_A_R[[#This Row],[18+]]</f>
        <v>4.1739999999999999E-2</v>
      </c>
      <c r="BN131" s="5">
        <f>P_A_R[[#This Row],[18+]]-P_A_R[[#This Row],[19+]]</f>
        <v>3.6509999999999987E-2</v>
      </c>
      <c r="BO131" s="5">
        <f>P_A_R[[#This Row],[19+]]-P_A_R[[#This Row],[20+]]</f>
        <v>3.8220000000000032E-2</v>
      </c>
      <c r="BP131" s="5">
        <f>P_A_R[[#This Row],[20+]]-P_A_R[[#This Row],[21+]]</f>
        <v>3.2709999999999989E-2</v>
      </c>
      <c r="BQ131" s="5">
        <f>P_A_R[[#This Row],[21+]]-P_A_R[[#This Row],[22+]]</f>
        <v>3.3489999999999992E-2</v>
      </c>
      <c r="BR131" s="5">
        <f>P_A_R[[#This Row],[22+]]-P_A_R[[#This Row],[23+]]</f>
        <v>2.8029999999999999E-2</v>
      </c>
      <c r="BS131" s="5">
        <f>P_A_R[[#This Row],[23+]]-P_A_R[[#This Row],[24+]]</f>
        <v>2.8070000000000012E-2</v>
      </c>
      <c r="BT131" s="5">
        <f>P_A_R[[#This Row],[24+]]-P_A_R[[#This Row],[25+]]</f>
        <v>2.5159999999999988E-2</v>
      </c>
      <c r="BU131" s="5">
        <f>P_A_R[[#This Row],[25+]]-P_A_R[[#This Row],[26+]]</f>
        <v>2.0360000000000003E-2</v>
      </c>
      <c r="BV131" s="5">
        <f>P_A_R[[#This Row],[26+]]-P_A_R[[#This Row],[27+]]</f>
        <v>1.9720000000000001E-2</v>
      </c>
      <c r="BW131" s="5">
        <f>P_A_R[[#This Row],[27+]]-P_A_R[[#This Row],[28+]]</f>
        <v>1.5620000000000009E-2</v>
      </c>
      <c r="BX131" s="5">
        <f>P_A_R[[#This Row],[28+]]-P_A_R[[#This Row],[29+]]</f>
        <v>1.4789999999999998E-2</v>
      </c>
      <c r="BY131" s="5">
        <f>P_A_R[[#This Row],[29+]]-P_A_R[[#This Row],[30+]]</f>
        <v>1.1459999999999998E-2</v>
      </c>
      <c r="BZ131" s="5">
        <f>P_A_R[[#This Row],[30+]]-P_A_R[[#This Row],[31+]]</f>
        <v>1.0619999999999997E-2</v>
      </c>
      <c r="CA131" s="5">
        <f>P_A_R[[#This Row],[31+]]-P_A_R[[#This Row],[32+]]</f>
        <v>8.0500000000000016E-3</v>
      </c>
      <c r="CB131" s="5">
        <f>P_A_R[[#This Row],[32+]]-P_A_R[[#This Row],[33+]]</f>
        <v>7.2899999999999979E-3</v>
      </c>
      <c r="CC131" s="5">
        <f>P_A_R[[#This Row],[33+]]-P_A_R[[#This Row],[34+]]</f>
        <v>5.4100000000000016E-3</v>
      </c>
      <c r="CD131" s="5">
        <f>P_A_R[[#This Row],[34+]]-P_A_R[[#This Row],[35+]]</f>
        <v>4.7900000000000009E-3</v>
      </c>
      <c r="CE131" s="5">
        <f>P_A_R[[#This Row],[35+]]-P_A_R[[#This Row],[36+]]</f>
        <v>3.4799999999999987E-3</v>
      </c>
      <c r="CF131" s="5">
        <f>P_A_R[[#This Row],[36+]]-P_A_R[[#This Row],[37+]]</f>
        <v>3.0200000000000001E-3</v>
      </c>
      <c r="CG131" s="5">
        <f>P_A_R[[#This Row],[37+]]-P_A_R[[#This Row],[38+]]</f>
        <v>2.1299999999999999E-3</v>
      </c>
      <c r="CH131" s="5">
        <f>P_A_R[[#This Row],[38+]]-P_A_R[[#This Row],[39+]]</f>
        <v>1.8200000000000004E-3</v>
      </c>
      <c r="CI131" s="5">
        <f>P_A_R[[#This Row],[39+]]-P_A_R[[#This Row],[40+]]</f>
        <v>1.2599999999999998E-3</v>
      </c>
      <c r="CJ131" s="5">
        <f>P_A_R[[#This Row],[40+]]-P_A_R[[#This Row],[41+]]</f>
        <v>1.0400000000000001E-3</v>
      </c>
      <c r="CK131" s="5">
        <f>P_A_R[[#This Row],[41+]]-P_A_R[[#This Row],[42+]]</f>
        <v>7.0999999999999991E-4</v>
      </c>
      <c r="CL131" s="5">
        <f>P_A_R[[#This Row],[42+]]-P_A_R[[#This Row],[43+]]</f>
        <v>5.8E-4</v>
      </c>
      <c r="CM131" s="5">
        <f>P_A_R[[#This Row],[43+]]-P_A_R[[#This Row],[44+]]</f>
        <v>4.100000000000001E-4</v>
      </c>
      <c r="CN131" s="5">
        <f>P_A_R[[#This Row],[44+]]-P_A_R[[#This Row],[45+]]</f>
        <v>2.7999999999999998E-4</v>
      </c>
      <c r="CO131" s="5">
        <f>P_A_R[[#This Row],[45+]]-P_A_R[[#This Row],[46+]]</f>
        <v>2.1000000000000001E-4</v>
      </c>
      <c r="CP131" s="5">
        <f>P_A_R[[#This Row],[46+]]-P_A_R[[#This Row],[47+]]</f>
        <v>1.3999999999999999E-4</v>
      </c>
      <c r="CQ131" s="5">
        <f>P_A_R[[#This Row],[47+]]-P_A_R[[#This Row],[48+]]</f>
        <v>9.9999999999999991E-5</v>
      </c>
      <c r="CR131" s="5">
        <f>P_A_R[[#This Row],[48+]]-P_A_R[[#This Row],[49+]]</f>
        <v>7.0000000000000021E-5</v>
      </c>
      <c r="CS131" s="5">
        <f>P_A_R[[#This Row],[49+]]-P_A_R[[#This Row],[50+]]</f>
        <v>4.9999999999999982E-5</v>
      </c>
      <c r="CT131" s="5">
        <f>P_A_R[[#This Row],[50+]]-P_A_R[[#This Row],[51+]]</f>
        <v>3.0000000000000004E-5</v>
      </c>
      <c r="CU131" s="5">
        <f>P_A_R[[#This Row],[51+]]-P_A_R[[#This Row],[52+]]</f>
        <v>1.9999999999999998E-5</v>
      </c>
      <c r="CV131" s="5">
        <f>P_A_R[[#This Row],[52+]]-P_A_R[[#This Row],[53+]]</f>
        <v>4.0000000000000003E-5</v>
      </c>
      <c r="CW131" s="5">
        <f>P_A_R[[#This Row],[53+]]-P_A_R[[#This Row],[54+]]</f>
        <v>0</v>
      </c>
      <c r="CX131" s="5">
        <f>P_A_R[[#This Row],[54+]]-P_A_R[[#This Row],[55+]]</f>
        <v>0</v>
      </c>
      <c r="CY131" s="5">
        <f>P_A_R[[#This Row],[55+]]-P_A_R[[#This Row],[56+]]</f>
        <v>0</v>
      </c>
      <c r="CZ131" s="5">
        <f>P_A_R[[#This Row],[56+]]-P_A_R[[#This Row],[57+]]</f>
        <v>0</v>
      </c>
      <c r="DA131" s="5">
        <f>P_A_R[[#This Row],[57+]]-P_A_R[[#This Row],[58+]]</f>
        <v>0</v>
      </c>
      <c r="DB131" s="5">
        <f>P_A_R[[#This Row],[58+]]-P_A_R[[#This Row],[59+]]</f>
        <v>0</v>
      </c>
    </row>
    <row r="132" spans="1:106" x14ac:dyDescent="0.25">
      <c r="A132" s="10">
        <v>22400793</v>
      </c>
      <c r="B132" t="s">
        <v>194</v>
      </c>
      <c r="C132" t="s">
        <v>261</v>
      </c>
      <c r="D132" s="11">
        <v>0.83333333333333337</v>
      </c>
      <c r="E132" s="9" t="str">
        <f>HYPERLINK("https://www.nba.com/stats/player/1642358/boxscores-traditional", "AJ Johnson")</f>
        <v>AJ Johnson</v>
      </c>
      <c r="F132">
        <v>12</v>
      </c>
      <c r="G132" s="4">
        <v>9</v>
      </c>
      <c r="H132" s="3">
        <v>0.58706000000000003</v>
      </c>
      <c r="I132" s="3">
        <v>0.54379999999999995</v>
      </c>
      <c r="J132" s="3">
        <v>0.5</v>
      </c>
      <c r="K132" s="3">
        <v>0.45619999999999999</v>
      </c>
      <c r="L132" s="3">
        <v>0.41293999999999997</v>
      </c>
      <c r="M132" s="3">
        <v>0.37069999999999997</v>
      </c>
      <c r="N132" s="3">
        <v>0.32996999999999999</v>
      </c>
      <c r="O132" s="3">
        <v>0.28774</v>
      </c>
      <c r="P132" s="3">
        <v>0.25142999999999999</v>
      </c>
      <c r="Q132" s="3">
        <v>0.2177</v>
      </c>
      <c r="R132" s="3">
        <v>0.18673000000000001</v>
      </c>
      <c r="S132" s="3">
        <v>0.15866</v>
      </c>
      <c r="T132" s="3">
        <v>0.13350000000000001</v>
      </c>
      <c r="U132" s="3">
        <v>0.11123</v>
      </c>
      <c r="V132" s="3">
        <v>9.1759999999999994E-2</v>
      </c>
      <c r="W132" s="3">
        <v>7.4929999999999997E-2</v>
      </c>
      <c r="X132" s="3">
        <v>5.9380000000000002E-2</v>
      </c>
      <c r="Y132" s="3">
        <v>4.7460000000000002E-2</v>
      </c>
      <c r="Z132" s="3">
        <v>3.7539999999999997E-2</v>
      </c>
      <c r="AA132" s="3">
        <v>2.938E-2</v>
      </c>
      <c r="AB132" s="3">
        <v>2.2749999999999999E-2</v>
      </c>
      <c r="AC132" s="3">
        <v>1.7430000000000001E-2</v>
      </c>
      <c r="AD132" s="3">
        <v>1.321E-2</v>
      </c>
      <c r="AE132" s="3">
        <v>9.9000000000000008E-3</v>
      </c>
      <c r="AF132" s="3">
        <v>7.3400000000000002E-3</v>
      </c>
      <c r="AG132" s="3">
        <v>5.2300000000000003E-3</v>
      </c>
      <c r="AH132" s="3">
        <v>3.79E-3</v>
      </c>
      <c r="AI132" s="3">
        <v>2.7200000000000002E-3</v>
      </c>
      <c r="AJ132" s="3">
        <v>1.9300000000000001E-3</v>
      </c>
      <c r="AK132" s="3">
        <v>1.3500000000000001E-3</v>
      </c>
      <c r="AL132" s="3">
        <v>9.3999999999999997E-4</v>
      </c>
      <c r="AM132" s="3">
        <v>6.4000000000000005E-4</v>
      </c>
      <c r="AN132" s="3">
        <v>4.2999999999999999E-4</v>
      </c>
      <c r="AO132" s="3">
        <v>2.9E-4</v>
      </c>
      <c r="AP132" s="3">
        <v>1.9000000000000001E-4</v>
      </c>
      <c r="AQ132" s="3">
        <v>1.2E-4</v>
      </c>
      <c r="AR132" s="3">
        <v>8.0000000000000007E-5</v>
      </c>
      <c r="AS132" s="3">
        <v>5.0000000000000002E-5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5">
        <f>P_A_R[[#This Row],[10+]]-P_A_R[[#This Row],[11+]]</f>
        <v>4.3260000000000076E-2</v>
      </c>
      <c r="BG132" s="5">
        <f>P_A_R[[#This Row],[11+]]-P_A_R[[#This Row],[12+]]</f>
        <v>4.379999999999995E-2</v>
      </c>
      <c r="BH132" s="5">
        <f>P_A_R[[#This Row],[12+]]-P_A_R[[#This Row],[13+]]</f>
        <v>4.3800000000000006E-2</v>
      </c>
      <c r="BI132" s="5">
        <f>P_A_R[[#This Row],[13+]]-P_A_R[[#This Row],[14+]]</f>
        <v>4.3260000000000021E-2</v>
      </c>
      <c r="BJ132" s="5">
        <f>P_A_R[[#This Row],[14+]]-P_A_R[[#This Row],[15+]]</f>
        <v>4.224E-2</v>
      </c>
      <c r="BK132" s="5">
        <f>P_A_R[[#This Row],[15+]]-P_A_R[[#This Row],[16+]]</f>
        <v>4.0729999999999988E-2</v>
      </c>
      <c r="BL132" s="5">
        <f>P_A_R[[#This Row],[16+]]-P_A_R[[#This Row],[17+]]</f>
        <v>4.222999999999999E-2</v>
      </c>
      <c r="BM132" s="5">
        <f>P_A_R[[#This Row],[17+]]-P_A_R[[#This Row],[18+]]</f>
        <v>3.6310000000000009E-2</v>
      </c>
      <c r="BN132" s="5">
        <f>P_A_R[[#This Row],[18+]]-P_A_R[[#This Row],[19+]]</f>
        <v>3.3729999999999982E-2</v>
      </c>
      <c r="BO132" s="5">
        <f>P_A_R[[#This Row],[19+]]-P_A_R[[#This Row],[20+]]</f>
        <v>3.0969999999999998E-2</v>
      </c>
      <c r="BP132" s="5">
        <f>P_A_R[[#This Row],[20+]]-P_A_R[[#This Row],[21+]]</f>
        <v>2.8070000000000012E-2</v>
      </c>
      <c r="BQ132" s="5">
        <f>P_A_R[[#This Row],[21+]]-P_A_R[[#This Row],[22+]]</f>
        <v>2.5159999999999988E-2</v>
      </c>
      <c r="BR132" s="5">
        <f>P_A_R[[#This Row],[22+]]-P_A_R[[#This Row],[23+]]</f>
        <v>2.2270000000000012E-2</v>
      </c>
      <c r="BS132" s="5">
        <f>P_A_R[[#This Row],[23+]]-P_A_R[[#This Row],[24+]]</f>
        <v>1.9470000000000001E-2</v>
      </c>
      <c r="BT132" s="5">
        <f>P_A_R[[#This Row],[24+]]-P_A_R[[#This Row],[25+]]</f>
        <v>1.6829999999999998E-2</v>
      </c>
      <c r="BU132" s="5">
        <f>P_A_R[[#This Row],[25+]]-P_A_R[[#This Row],[26+]]</f>
        <v>1.5549999999999994E-2</v>
      </c>
      <c r="BV132" s="5">
        <f>P_A_R[[#This Row],[26+]]-P_A_R[[#This Row],[27+]]</f>
        <v>1.192E-2</v>
      </c>
      <c r="BW132" s="5">
        <f>P_A_R[[#This Row],[27+]]-P_A_R[[#This Row],[28+]]</f>
        <v>9.9200000000000052E-3</v>
      </c>
      <c r="BX132" s="5">
        <f>P_A_R[[#This Row],[28+]]-P_A_R[[#This Row],[29+]]</f>
        <v>8.1599999999999971E-3</v>
      </c>
      <c r="BY132" s="5">
        <f>P_A_R[[#This Row],[29+]]-P_A_R[[#This Row],[30+]]</f>
        <v>6.6300000000000005E-3</v>
      </c>
      <c r="BZ132" s="5">
        <f>P_A_R[[#This Row],[30+]]-P_A_R[[#This Row],[31+]]</f>
        <v>5.3199999999999983E-3</v>
      </c>
      <c r="CA132" s="5">
        <f>P_A_R[[#This Row],[31+]]-P_A_R[[#This Row],[32+]]</f>
        <v>4.2200000000000015E-3</v>
      </c>
      <c r="CB132" s="5">
        <f>P_A_R[[#This Row],[32+]]-P_A_R[[#This Row],[33+]]</f>
        <v>3.3099999999999987E-3</v>
      </c>
      <c r="CC132" s="5">
        <f>P_A_R[[#This Row],[33+]]-P_A_R[[#This Row],[34+]]</f>
        <v>2.5600000000000006E-3</v>
      </c>
      <c r="CD132" s="5">
        <f>P_A_R[[#This Row],[34+]]-P_A_R[[#This Row],[35+]]</f>
        <v>2.1099999999999999E-3</v>
      </c>
      <c r="CE132" s="5">
        <f>P_A_R[[#This Row],[35+]]-P_A_R[[#This Row],[36+]]</f>
        <v>1.4400000000000003E-3</v>
      </c>
      <c r="CF132" s="5">
        <f>P_A_R[[#This Row],[36+]]-P_A_R[[#This Row],[37+]]</f>
        <v>1.0699999999999998E-3</v>
      </c>
      <c r="CG132" s="5">
        <f>P_A_R[[#This Row],[37+]]-P_A_R[[#This Row],[38+]]</f>
        <v>7.9000000000000012E-4</v>
      </c>
      <c r="CH132" s="5">
        <f>P_A_R[[#This Row],[38+]]-P_A_R[[#This Row],[39+]]</f>
        <v>5.8E-4</v>
      </c>
      <c r="CI132" s="5">
        <f>P_A_R[[#This Row],[39+]]-P_A_R[[#This Row],[40+]]</f>
        <v>4.100000000000001E-4</v>
      </c>
      <c r="CJ132" s="5">
        <f>P_A_R[[#This Row],[40+]]-P_A_R[[#This Row],[41+]]</f>
        <v>2.9999999999999992E-4</v>
      </c>
      <c r="CK132" s="5">
        <f>P_A_R[[#This Row],[41+]]-P_A_R[[#This Row],[42+]]</f>
        <v>2.1000000000000006E-4</v>
      </c>
      <c r="CL132" s="5">
        <f>P_A_R[[#This Row],[42+]]-P_A_R[[#This Row],[43+]]</f>
        <v>1.3999999999999999E-4</v>
      </c>
      <c r="CM132" s="5">
        <f>P_A_R[[#This Row],[43+]]-P_A_R[[#This Row],[44+]]</f>
        <v>9.9999999999999991E-5</v>
      </c>
      <c r="CN132" s="5">
        <f>P_A_R[[#This Row],[44+]]-P_A_R[[#This Row],[45+]]</f>
        <v>7.0000000000000007E-5</v>
      </c>
      <c r="CO132" s="5">
        <f>P_A_R[[#This Row],[45+]]-P_A_R[[#This Row],[46+]]</f>
        <v>3.9999999999999996E-5</v>
      </c>
      <c r="CP132" s="5">
        <f>P_A_R[[#This Row],[46+]]-P_A_R[[#This Row],[47+]]</f>
        <v>3.0000000000000004E-5</v>
      </c>
      <c r="CQ132" s="5">
        <f>P_A_R[[#This Row],[47+]]-P_A_R[[#This Row],[48+]]</f>
        <v>5.0000000000000002E-5</v>
      </c>
      <c r="CR132" s="5">
        <f>P_A_R[[#This Row],[48+]]-P_A_R[[#This Row],[49+]]</f>
        <v>0</v>
      </c>
      <c r="CS132" s="5">
        <f>P_A_R[[#This Row],[49+]]-P_A_R[[#This Row],[50+]]</f>
        <v>0</v>
      </c>
      <c r="CT132" s="5">
        <f>P_A_R[[#This Row],[50+]]-P_A_R[[#This Row],[51+]]</f>
        <v>0</v>
      </c>
      <c r="CU132" s="5">
        <f>P_A_R[[#This Row],[51+]]-P_A_R[[#This Row],[52+]]</f>
        <v>0</v>
      </c>
      <c r="CV132" s="5">
        <f>P_A_R[[#This Row],[52+]]-P_A_R[[#This Row],[53+]]</f>
        <v>0</v>
      </c>
      <c r="CW132" s="5">
        <f>P_A_R[[#This Row],[53+]]-P_A_R[[#This Row],[54+]]</f>
        <v>0</v>
      </c>
      <c r="CX132" s="5">
        <f>P_A_R[[#This Row],[54+]]-P_A_R[[#This Row],[55+]]</f>
        <v>0</v>
      </c>
      <c r="CY132" s="5">
        <f>P_A_R[[#This Row],[55+]]-P_A_R[[#This Row],[56+]]</f>
        <v>0</v>
      </c>
      <c r="CZ132" s="5">
        <f>P_A_R[[#This Row],[56+]]-P_A_R[[#This Row],[57+]]</f>
        <v>0</v>
      </c>
      <c r="DA132" s="5">
        <f>P_A_R[[#This Row],[57+]]-P_A_R[[#This Row],[58+]]</f>
        <v>0</v>
      </c>
      <c r="DB132" s="5">
        <f>P_A_R[[#This Row],[58+]]-P_A_R[[#This Row],[59+]]</f>
        <v>0</v>
      </c>
    </row>
    <row r="133" spans="1:106" x14ac:dyDescent="0.25">
      <c r="A133" s="10">
        <v>22400793</v>
      </c>
      <c r="B133" t="s">
        <v>194</v>
      </c>
      <c r="C133" t="s">
        <v>261</v>
      </c>
      <c r="D133" s="11">
        <v>0.83333333333333337</v>
      </c>
      <c r="E133" s="9" t="str">
        <f>HYPERLINK("https://www.nba.com/stats/player/1631157/boxscores-traditional", "Ryan Rollins")</f>
        <v>Ryan Rollins</v>
      </c>
      <c r="F133">
        <v>10.4</v>
      </c>
      <c r="G133" s="4">
        <v>4.673</v>
      </c>
      <c r="H133" s="3">
        <v>0.53586</v>
      </c>
      <c r="I133" s="3">
        <v>0.44828000000000001</v>
      </c>
      <c r="J133" s="3">
        <v>0.36692999999999998</v>
      </c>
      <c r="K133" s="3">
        <v>0.28774</v>
      </c>
      <c r="L133" s="3">
        <v>0.22065000000000001</v>
      </c>
      <c r="M133" s="3">
        <v>0.16353999999999999</v>
      </c>
      <c r="N133" s="3">
        <v>0.11507000000000001</v>
      </c>
      <c r="O133" s="3">
        <v>7.9269999999999993E-2</v>
      </c>
      <c r="P133" s="3">
        <v>5.1549999999999999E-2</v>
      </c>
      <c r="Q133" s="3">
        <v>3.288E-2</v>
      </c>
      <c r="R133" s="3">
        <v>2.018E-2</v>
      </c>
      <c r="S133" s="3">
        <v>1.1599999999999999E-2</v>
      </c>
      <c r="T133" s="3">
        <v>6.5700000000000003E-3</v>
      </c>
      <c r="U133" s="3">
        <v>3.47E-3</v>
      </c>
      <c r="V133" s="3">
        <v>1.81E-3</v>
      </c>
      <c r="W133" s="3">
        <v>8.9999999999999998E-4</v>
      </c>
      <c r="X133" s="3">
        <v>4.2000000000000002E-4</v>
      </c>
      <c r="Y133" s="3">
        <v>1.9000000000000001E-4</v>
      </c>
      <c r="Z133" s="3">
        <v>8.0000000000000007E-5</v>
      </c>
      <c r="AA133" s="3">
        <v>3.0000000000000001E-5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5">
        <f>P_A_R[[#This Row],[10+]]-P_A_R[[#This Row],[11+]]</f>
        <v>8.7579999999999991E-2</v>
      </c>
      <c r="BG133" s="5">
        <f>P_A_R[[#This Row],[11+]]-P_A_R[[#This Row],[12+]]</f>
        <v>8.1350000000000033E-2</v>
      </c>
      <c r="BH133" s="5">
        <f>P_A_R[[#This Row],[12+]]-P_A_R[[#This Row],[13+]]</f>
        <v>7.9189999999999983E-2</v>
      </c>
      <c r="BI133" s="5">
        <f>P_A_R[[#This Row],[13+]]-P_A_R[[#This Row],[14+]]</f>
        <v>6.7089999999999983E-2</v>
      </c>
      <c r="BJ133" s="5">
        <f>P_A_R[[#This Row],[14+]]-P_A_R[[#This Row],[15+]]</f>
        <v>5.7110000000000022E-2</v>
      </c>
      <c r="BK133" s="5">
        <f>P_A_R[[#This Row],[15+]]-P_A_R[[#This Row],[16+]]</f>
        <v>4.8469999999999985E-2</v>
      </c>
      <c r="BL133" s="5">
        <f>P_A_R[[#This Row],[16+]]-P_A_R[[#This Row],[17+]]</f>
        <v>3.5800000000000012E-2</v>
      </c>
      <c r="BM133" s="5">
        <f>P_A_R[[#This Row],[17+]]-P_A_R[[#This Row],[18+]]</f>
        <v>2.7719999999999995E-2</v>
      </c>
      <c r="BN133" s="5">
        <f>P_A_R[[#This Row],[18+]]-P_A_R[[#This Row],[19+]]</f>
        <v>1.8669999999999999E-2</v>
      </c>
      <c r="BO133" s="5">
        <f>P_A_R[[#This Row],[19+]]-P_A_R[[#This Row],[20+]]</f>
        <v>1.2699999999999999E-2</v>
      </c>
      <c r="BP133" s="5">
        <f>P_A_R[[#This Row],[20+]]-P_A_R[[#This Row],[21+]]</f>
        <v>8.5800000000000008E-3</v>
      </c>
      <c r="BQ133" s="5">
        <f>P_A_R[[#This Row],[21+]]-P_A_R[[#This Row],[22+]]</f>
        <v>5.0299999999999989E-3</v>
      </c>
      <c r="BR133" s="5">
        <f>P_A_R[[#This Row],[22+]]-P_A_R[[#This Row],[23+]]</f>
        <v>3.1000000000000003E-3</v>
      </c>
      <c r="BS133" s="5">
        <f>P_A_R[[#This Row],[23+]]-P_A_R[[#This Row],[24+]]</f>
        <v>1.66E-3</v>
      </c>
      <c r="BT133" s="5">
        <f>P_A_R[[#This Row],[24+]]-P_A_R[[#This Row],[25+]]</f>
        <v>9.1E-4</v>
      </c>
      <c r="BU133" s="5">
        <f>P_A_R[[#This Row],[25+]]-P_A_R[[#This Row],[26+]]</f>
        <v>4.7999999999999996E-4</v>
      </c>
      <c r="BV133" s="5">
        <f>P_A_R[[#This Row],[26+]]-P_A_R[[#This Row],[27+]]</f>
        <v>2.3000000000000001E-4</v>
      </c>
      <c r="BW133" s="5">
        <f>P_A_R[[#This Row],[27+]]-P_A_R[[#This Row],[28+]]</f>
        <v>1.1E-4</v>
      </c>
      <c r="BX133" s="5">
        <f>P_A_R[[#This Row],[28+]]-P_A_R[[#This Row],[29+]]</f>
        <v>5.0000000000000009E-5</v>
      </c>
      <c r="BY133" s="5">
        <f>P_A_R[[#This Row],[29+]]-P_A_R[[#This Row],[30+]]</f>
        <v>3.0000000000000001E-5</v>
      </c>
      <c r="BZ133" s="5">
        <f>P_A_R[[#This Row],[30+]]-P_A_R[[#This Row],[31+]]</f>
        <v>0</v>
      </c>
      <c r="CA133" s="5">
        <f>P_A_R[[#This Row],[31+]]-P_A_R[[#This Row],[32+]]</f>
        <v>0</v>
      </c>
      <c r="CB133" s="5">
        <f>P_A_R[[#This Row],[32+]]-P_A_R[[#This Row],[33+]]</f>
        <v>0</v>
      </c>
      <c r="CC133" s="5">
        <f>P_A_R[[#This Row],[33+]]-P_A_R[[#This Row],[34+]]</f>
        <v>0</v>
      </c>
      <c r="CD133" s="5">
        <f>P_A_R[[#This Row],[34+]]-P_A_R[[#This Row],[35+]]</f>
        <v>0</v>
      </c>
      <c r="CE133" s="5">
        <f>P_A_R[[#This Row],[35+]]-P_A_R[[#This Row],[36+]]</f>
        <v>0</v>
      </c>
      <c r="CF133" s="5">
        <f>P_A_R[[#This Row],[36+]]-P_A_R[[#This Row],[37+]]</f>
        <v>0</v>
      </c>
      <c r="CG133" s="5">
        <f>P_A_R[[#This Row],[37+]]-P_A_R[[#This Row],[38+]]</f>
        <v>0</v>
      </c>
      <c r="CH133" s="5">
        <f>P_A_R[[#This Row],[38+]]-P_A_R[[#This Row],[39+]]</f>
        <v>0</v>
      </c>
      <c r="CI133" s="5">
        <f>P_A_R[[#This Row],[39+]]-P_A_R[[#This Row],[40+]]</f>
        <v>0</v>
      </c>
      <c r="CJ133" s="5">
        <f>P_A_R[[#This Row],[40+]]-P_A_R[[#This Row],[41+]]</f>
        <v>0</v>
      </c>
      <c r="CK133" s="5">
        <f>P_A_R[[#This Row],[41+]]-P_A_R[[#This Row],[42+]]</f>
        <v>0</v>
      </c>
      <c r="CL133" s="5">
        <f>P_A_R[[#This Row],[42+]]-P_A_R[[#This Row],[43+]]</f>
        <v>0</v>
      </c>
      <c r="CM133" s="5">
        <f>P_A_R[[#This Row],[43+]]-P_A_R[[#This Row],[44+]]</f>
        <v>0</v>
      </c>
      <c r="CN133" s="5">
        <f>P_A_R[[#This Row],[44+]]-P_A_R[[#This Row],[45+]]</f>
        <v>0</v>
      </c>
      <c r="CO133" s="5">
        <f>P_A_R[[#This Row],[45+]]-P_A_R[[#This Row],[46+]]</f>
        <v>0</v>
      </c>
      <c r="CP133" s="5">
        <f>P_A_R[[#This Row],[46+]]-P_A_R[[#This Row],[47+]]</f>
        <v>0</v>
      </c>
      <c r="CQ133" s="5">
        <f>P_A_R[[#This Row],[47+]]-P_A_R[[#This Row],[48+]]</f>
        <v>0</v>
      </c>
      <c r="CR133" s="5">
        <f>P_A_R[[#This Row],[48+]]-P_A_R[[#This Row],[49+]]</f>
        <v>0</v>
      </c>
      <c r="CS133" s="5">
        <f>P_A_R[[#This Row],[49+]]-P_A_R[[#This Row],[50+]]</f>
        <v>0</v>
      </c>
      <c r="CT133" s="5">
        <f>P_A_R[[#This Row],[50+]]-P_A_R[[#This Row],[51+]]</f>
        <v>0</v>
      </c>
      <c r="CU133" s="5">
        <f>P_A_R[[#This Row],[51+]]-P_A_R[[#This Row],[52+]]</f>
        <v>0</v>
      </c>
      <c r="CV133" s="5">
        <f>P_A_R[[#This Row],[52+]]-P_A_R[[#This Row],[53+]]</f>
        <v>0</v>
      </c>
      <c r="CW133" s="5">
        <f>P_A_R[[#This Row],[53+]]-P_A_R[[#This Row],[54+]]</f>
        <v>0</v>
      </c>
      <c r="CX133" s="5">
        <f>P_A_R[[#This Row],[54+]]-P_A_R[[#This Row],[55+]]</f>
        <v>0</v>
      </c>
      <c r="CY133" s="5">
        <f>P_A_R[[#This Row],[55+]]-P_A_R[[#This Row],[56+]]</f>
        <v>0</v>
      </c>
      <c r="CZ133" s="5">
        <f>P_A_R[[#This Row],[56+]]-P_A_R[[#This Row],[57+]]</f>
        <v>0</v>
      </c>
      <c r="DA133" s="5">
        <f>P_A_R[[#This Row],[57+]]-P_A_R[[#This Row],[58+]]</f>
        <v>0</v>
      </c>
      <c r="DB133" s="5">
        <f>P_A_R[[#This Row],[58+]]-P_A_R[[#This Row],[59+]]</f>
        <v>0</v>
      </c>
    </row>
    <row r="134" spans="1:106" x14ac:dyDescent="0.25">
      <c r="A134" s="10">
        <v>22400793</v>
      </c>
      <c r="B134" t="s">
        <v>194</v>
      </c>
      <c r="C134" t="s">
        <v>261</v>
      </c>
      <c r="D134" s="11">
        <v>0.83333333333333337</v>
      </c>
      <c r="E134" s="9" t="str">
        <f>HYPERLINK("https://www.nba.com/stats/player/1631260/boxscores-traditional", "AJ Green")</f>
        <v>AJ Green</v>
      </c>
      <c r="F134">
        <v>10</v>
      </c>
      <c r="G134" s="4">
        <v>4.3819999999999997</v>
      </c>
      <c r="H134" s="3">
        <v>0.5</v>
      </c>
      <c r="I134" s="3">
        <v>0.40905000000000002</v>
      </c>
      <c r="J134" s="3">
        <v>0.32275999999999999</v>
      </c>
      <c r="K134" s="3">
        <v>0.24825</v>
      </c>
      <c r="L134" s="3">
        <v>0.18140999999999999</v>
      </c>
      <c r="M134" s="3">
        <v>0.12714</v>
      </c>
      <c r="N134" s="3">
        <v>8.5339999999999999E-2</v>
      </c>
      <c r="O134" s="3">
        <v>5.4800000000000001E-2</v>
      </c>
      <c r="P134" s="3">
        <v>3.3619999999999997E-2</v>
      </c>
      <c r="Q134" s="3">
        <v>2.018E-2</v>
      </c>
      <c r="R134" s="3">
        <v>1.1299999999999999E-2</v>
      </c>
      <c r="S134" s="3">
        <v>6.0400000000000002E-3</v>
      </c>
      <c r="T134" s="3">
        <v>3.0699999999999998E-3</v>
      </c>
      <c r="U134" s="3">
        <v>1.49E-3</v>
      </c>
      <c r="V134" s="3">
        <v>7.1000000000000002E-4</v>
      </c>
      <c r="W134" s="3">
        <v>3.1E-4</v>
      </c>
      <c r="X134" s="3">
        <v>1.2999999999999999E-4</v>
      </c>
      <c r="Y134" s="3">
        <v>5.0000000000000002E-5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5">
        <f>P_A_R[[#This Row],[10+]]-P_A_R[[#This Row],[11+]]</f>
        <v>9.0949999999999975E-2</v>
      </c>
      <c r="BG134" s="5">
        <f>P_A_R[[#This Row],[11+]]-P_A_R[[#This Row],[12+]]</f>
        <v>8.6290000000000033E-2</v>
      </c>
      <c r="BH134" s="5">
        <f>P_A_R[[#This Row],[12+]]-P_A_R[[#This Row],[13+]]</f>
        <v>7.4509999999999993E-2</v>
      </c>
      <c r="BI134" s="5">
        <f>P_A_R[[#This Row],[13+]]-P_A_R[[#This Row],[14+]]</f>
        <v>6.6840000000000011E-2</v>
      </c>
      <c r="BJ134" s="5">
        <f>P_A_R[[#This Row],[14+]]-P_A_R[[#This Row],[15+]]</f>
        <v>5.4269999999999985E-2</v>
      </c>
      <c r="BK134" s="5">
        <f>P_A_R[[#This Row],[15+]]-P_A_R[[#This Row],[16+]]</f>
        <v>4.1800000000000004E-2</v>
      </c>
      <c r="BL134" s="5">
        <f>P_A_R[[#This Row],[16+]]-P_A_R[[#This Row],[17+]]</f>
        <v>3.0539999999999998E-2</v>
      </c>
      <c r="BM134" s="5">
        <f>P_A_R[[#This Row],[17+]]-P_A_R[[#This Row],[18+]]</f>
        <v>2.1180000000000004E-2</v>
      </c>
      <c r="BN134" s="5">
        <f>P_A_R[[#This Row],[18+]]-P_A_R[[#This Row],[19+]]</f>
        <v>1.3439999999999997E-2</v>
      </c>
      <c r="BO134" s="5">
        <f>P_A_R[[#This Row],[19+]]-P_A_R[[#This Row],[20+]]</f>
        <v>8.8800000000000007E-3</v>
      </c>
      <c r="BP134" s="5">
        <f>P_A_R[[#This Row],[20+]]-P_A_R[[#This Row],[21+]]</f>
        <v>5.2599999999999991E-3</v>
      </c>
      <c r="BQ134" s="5">
        <f>P_A_R[[#This Row],[21+]]-P_A_R[[#This Row],[22+]]</f>
        <v>2.9700000000000004E-3</v>
      </c>
      <c r="BR134" s="5">
        <f>P_A_R[[#This Row],[22+]]-P_A_R[[#This Row],[23+]]</f>
        <v>1.5799999999999998E-3</v>
      </c>
      <c r="BS134" s="5">
        <f>P_A_R[[#This Row],[23+]]-P_A_R[[#This Row],[24+]]</f>
        <v>7.7999999999999999E-4</v>
      </c>
      <c r="BT134" s="5">
        <f>P_A_R[[#This Row],[24+]]-P_A_R[[#This Row],[25+]]</f>
        <v>4.0000000000000002E-4</v>
      </c>
      <c r="BU134" s="5">
        <f>P_A_R[[#This Row],[25+]]-P_A_R[[#This Row],[26+]]</f>
        <v>1.8000000000000001E-4</v>
      </c>
      <c r="BV134" s="5">
        <f>P_A_R[[#This Row],[26+]]-P_A_R[[#This Row],[27+]]</f>
        <v>7.9999999999999993E-5</v>
      </c>
      <c r="BW134" s="5">
        <f>P_A_R[[#This Row],[27+]]-P_A_R[[#This Row],[28+]]</f>
        <v>5.0000000000000002E-5</v>
      </c>
      <c r="BX134" s="5">
        <f>P_A_R[[#This Row],[28+]]-P_A_R[[#This Row],[29+]]</f>
        <v>0</v>
      </c>
      <c r="BY134" s="5">
        <f>P_A_R[[#This Row],[29+]]-P_A_R[[#This Row],[30+]]</f>
        <v>0</v>
      </c>
      <c r="BZ134" s="5">
        <f>P_A_R[[#This Row],[30+]]-P_A_R[[#This Row],[31+]]</f>
        <v>0</v>
      </c>
      <c r="CA134" s="5">
        <f>P_A_R[[#This Row],[31+]]-P_A_R[[#This Row],[32+]]</f>
        <v>0</v>
      </c>
      <c r="CB134" s="5">
        <f>P_A_R[[#This Row],[32+]]-P_A_R[[#This Row],[33+]]</f>
        <v>0</v>
      </c>
      <c r="CC134" s="5">
        <f>P_A_R[[#This Row],[33+]]-P_A_R[[#This Row],[34+]]</f>
        <v>0</v>
      </c>
      <c r="CD134" s="5">
        <f>P_A_R[[#This Row],[34+]]-P_A_R[[#This Row],[35+]]</f>
        <v>0</v>
      </c>
      <c r="CE134" s="5">
        <f>P_A_R[[#This Row],[35+]]-P_A_R[[#This Row],[36+]]</f>
        <v>0</v>
      </c>
      <c r="CF134" s="5">
        <f>P_A_R[[#This Row],[36+]]-P_A_R[[#This Row],[37+]]</f>
        <v>0</v>
      </c>
      <c r="CG134" s="5">
        <f>P_A_R[[#This Row],[37+]]-P_A_R[[#This Row],[38+]]</f>
        <v>0</v>
      </c>
      <c r="CH134" s="5">
        <f>P_A_R[[#This Row],[38+]]-P_A_R[[#This Row],[39+]]</f>
        <v>0</v>
      </c>
      <c r="CI134" s="5">
        <f>P_A_R[[#This Row],[39+]]-P_A_R[[#This Row],[40+]]</f>
        <v>0</v>
      </c>
      <c r="CJ134" s="5">
        <f>P_A_R[[#This Row],[40+]]-P_A_R[[#This Row],[41+]]</f>
        <v>0</v>
      </c>
      <c r="CK134" s="5">
        <f>P_A_R[[#This Row],[41+]]-P_A_R[[#This Row],[42+]]</f>
        <v>0</v>
      </c>
      <c r="CL134" s="5">
        <f>P_A_R[[#This Row],[42+]]-P_A_R[[#This Row],[43+]]</f>
        <v>0</v>
      </c>
      <c r="CM134" s="5">
        <f>P_A_R[[#This Row],[43+]]-P_A_R[[#This Row],[44+]]</f>
        <v>0</v>
      </c>
      <c r="CN134" s="5">
        <f>P_A_R[[#This Row],[44+]]-P_A_R[[#This Row],[45+]]</f>
        <v>0</v>
      </c>
      <c r="CO134" s="5">
        <f>P_A_R[[#This Row],[45+]]-P_A_R[[#This Row],[46+]]</f>
        <v>0</v>
      </c>
      <c r="CP134" s="5">
        <f>P_A_R[[#This Row],[46+]]-P_A_R[[#This Row],[47+]]</f>
        <v>0</v>
      </c>
      <c r="CQ134" s="5">
        <f>P_A_R[[#This Row],[47+]]-P_A_R[[#This Row],[48+]]</f>
        <v>0</v>
      </c>
      <c r="CR134" s="5">
        <f>P_A_R[[#This Row],[48+]]-P_A_R[[#This Row],[49+]]</f>
        <v>0</v>
      </c>
      <c r="CS134" s="5">
        <f>P_A_R[[#This Row],[49+]]-P_A_R[[#This Row],[50+]]</f>
        <v>0</v>
      </c>
      <c r="CT134" s="5">
        <f>P_A_R[[#This Row],[50+]]-P_A_R[[#This Row],[51+]]</f>
        <v>0</v>
      </c>
      <c r="CU134" s="5">
        <f>P_A_R[[#This Row],[51+]]-P_A_R[[#This Row],[52+]]</f>
        <v>0</v>
      </c>
      <c r="CV134" s="5">
        <f>P_A_R[[#This Row],[52+]]-P_A_R[[#This Row],[53+]]</f>
        <v>0</v>
      </c>
      <c r="CW134" s="5">
        <f>P_A_R[[#This Row],[53+]]-P_A_R[[#This Row],[54+]]</f>
        <v>0</v>
      </c>
      <c r="CX134" s="5">
        <f>P_A_R[[#This Row],[54+]]-P_A_R[[#This Row],[55+]]</f>
        <v>0</v>
      </c>
      <c r="CY134" s="5">
        <f>P_A_R[[#This Row],[55+]]-P_A_R[[#This Row],[56+]]</f>
        <v>0</v>
      </c>
      <c r="CZ134" s="5">
        <f>P_A_R[[#This Row],[56+]]-P_A_R[[#This Row],[57+]]</f>
        <v>0</v>
      </c>
      <c r="DA134" s="5">
        <f>P_A_R[[#This Row],[57+]]-P_A_R[[#This Row],[58+]]</f>
        <v>0</v>
      </c>
      <c r="DB134" s="5">
        <f>P_A_R[[#This Row],[58+]]-P_A_R[[#This Row],[59+]]</f>
        <v>0</v>
      </c>
    </row>
    <row r="135" spans="1:106" x14ac:dyDescent="0.25">
      <c r="A135" s="10">
        <v>22400793</v>
      </c>
      <c r="B135" t="s">
        <v>194</v>
      </c>
      <c r="C135" t="s">
        <v>261</v>
      </c>
      <c r="D135" s="11">
        <v>0.83333333333333337</v>
      </c>
      <c r="E135" s="9" t="str">
        <f>HYPERLINK("https://www.nba.com/stats/player/1626192/boxscores-traditional", "Pat Connaughton")</f>
        <v>Pat Connaughton</v>
      </c>
      <c r="F135">
        <v>9.4</v>
      </c>
      <c r="G135" s="4">
        <v>3.6109999999999998</v>
      </c>
      <c r="H135" s="3">
        <v>0.43251000000000001</v>
      </c>
      <c r="I135" s="3">
        <v>0.32996999999999999</v>
      </c>
      <c r="J135" s="3">
        <v>0.23576</v>
      </c>
      <c r="K135" s="3">
        <v>0.15866</v>
      </c>
      <c r="L135" s="3">
        <v>0.10204000000000001</v>
      </c>
      <c r="M135" s="3">
        <v>6.0569999999999999E-2</v>
      </c>
      <c r="N135" s="3">
        <v>3.3619999999999997E-2</v>
      </c>
      <c r="O135" s="3">
        <v>1.7860000000000001E-2</v>
      </c>
      <c r="P135" s="3">
        <v>8.6599999999999993E-3</v>
      </c>
      <c r="Q135" s="3">
        <v>3.9100000000000003E-3</v>
      </c>
      <c r="R135" s="3">
        <v>1.64E-3</v>
      </c>
      <c r="S135" s="3">
        <v>6.6E-4</v>
      </c>
      <c r="T135" s="3">
        <v>2.4000000000000001E-4</v>
      </c>
      <c r="U135" s="3">
        <v>8.0000000000000007E-5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5">
        <f>P_A_R[[#This Row],[10+]]-P_A_R[[#This Row],[11+]]</f>
        <v>0.10254000000000002</v>
      </c>
      <c r="BG135" s="5">
        <f>P_A_R[[#This Row],[11+]]-P_A_R[[#This Row],[12+]]</f>
        <v>9.4209999999999988E-2</v>
      </c>
      <c r="BH135" s="5">
        <f>P_A_R[[#This Row],[12+]]-P_A_R[[#This Row],[13+]]</f>
        <v>7.7100000000000002E-2</v>
      </c>
      <c r="BI135" s="5">
        <f>P_A_R[[#This Row],[13+]]-P_A_R[[#This Row],[14+]]</f>
        <v>5.661999999999999E-2</v>
      </c>
      <c r="BJ135" s="5">
        <f>P_A_R[[#This Row],[14+]]-P_A_R[[#This Row],[15+]]</f>
        <v>4.1470000000000007E-2</v>
      </c>
      <c r="BK135" s="5">
        <f>P_A_R[[#This Row],[15+]]-P_A_R[[#This Row],[16+]]</f>
        <v>2.6950000000000002E-2</v>
      </c>
      <c r="BL135" s="5">
        <f>P_A_R[[#This Row],[16+]]-P_A_R[[#This Row],[17+]]</f>
        <v>1.5759999999999996E-2</v>
      </c>
      <c r="BM135" s="5">
        <f>P_A_R[[#This Row],[17+]]-P_A_R[[#This Row],[18+]]</f>
        <v>9.2000000000000016E-3</v>
      </c>
      <c r="BN135" s="5">
        <f>P_A_R[[#This Row],[18+]]-P_A_R[[#This Row],[19+]]</f>
        <v>4.749999999999999E-3</v>
      </c>
      <c r="BO135" s="5">
        <f>P_A_R[[#This Row],[19+]]-P_A_R[[#This Row],[20+]]</f>
        <v>2.2700000000000003E-3</v>
      </c>
      <c r="BP135" s="5">
        <f>P_A_R[[#This Row],[20+]]-P_A_R[[#This Row],[21+]]</f>
        <v>9.7999999999999997E-4</v>
      </c>
      <c r="BQ135" s="5">
        <f>P_A_R[[#This Row],[21+]]-P_A_R[[#This Row],[22+]]</f>
        <v>4.2000000000000002E-4</v>
      </c>
      <c r="BR135" s="5">
        <f>P_A_R[[#This Row],[22+]]-P_A_R[[#This Row],[23+]]</f>
        <v>1.5999999999999999E-4</v>
      </c>
      <c r="BS135" s="5">
        <f>P_A_R[[#This Row],[23+]]-P_A_R[[#This Row],[24+]]</f>
        <v>8.0000000000000007E-5</v>
      </c>
      <c r="BT135" s="5">
        <f>P_A_R[[#This Row],[24+]]-P_A_R[[#This Row],[25+]]</f>
        <v>0</v>
      </c>
      <c r="BU135" s="5">
        <f>P_A_R[[#This Row],[25+]]-P_A_R[[#This Row],[26+]]</f>
        <v>0</v>
      </c>
      <c r="BV135" s="5">
        <f>P_A_R[[#This Row],[26+]]-P_A_R[[#This Row],[27+]]</f>
        <v>0</v>
      </c>
      <c r="BW135" s="5">
        <f>P_A_R[[#This Row],[27+]]-P_A_R[[#This Row],[28+]]</f>
        <v>0</v>
      </c>
      <c r="BX135" s="5">
        <f>P_A_R[[#This Row],[28+]]-P_A_R[[#This Row],[29+]]</f>
        <v>0</v>
      </c>
      <c r="BY135" s="5">
        <f>P_A_R[[#This Row],[29+]]-P_A_R[[#This Row],[30+]]</f>
        <v>0</v>
      </c>
      <c r="BZ135" s="5">
        <f>P_A_R[[#This Row],[30+]]-P_A_R[[#This Row],[31+]]</f>
        <v>0</v>
      </c>
      <c r="CA135" s="5">
        <f>P_A_R[[#This Row],[31+]]-P_A_R[[#This Row],[32+]]</f>
        <v>0</v>
      </c>
      <c r="CB135" s="5">
        <f>P_A_R[[#This Row],[32+]]-P_A_R[[#This Row],[33+]]</f>
        <v>0</v>
      </c>
      <c r="CC135" s="5">
        <f>P_A_R[[#This Row],[33+]]-P_A_R[[#This Row],[34+]]</f>
        <v>0</v>
      </c>
      <c r="CD135" s="5">
        <f>P_A_R[[#This Row],[34+]]-P_A_R[[#This Row],[35+]]</f>
        <v>0</v>
      </c>
      <c r="CE135" s="5">
        <f>P_A_R[[#This Row],[35+]]-P_A_R[[#This Row],[36+]]</f>
        <v>0</v>
      </c>
      <c r="CF135" s="5">
        <f>P_A_R[[#This Row],[36+]]-P_A_R[[#This Row],[37+]]</f>
        <v>0</v>
      </c>
      <c r="CG135" s="5">
        <f>P_A_R[[#This Row],[37+]]-P_A_R[[#This Row],[38+]]</f>
        <v>0</v>
      </c>
      <c r="CH135" s="5">
        <f>P_A_R[[#This Row],[38+]]-P_A_R[[#This Row],[39+]]</f>
        <v>0</v>
      </c>
      <c r="CI135" s="5">
        <f>P_A_R[[#This Row],[39+]]-P_A_R[[#This Row],[40+]]</f>
        <v>0</v>
      </c>
      <c r="CJ135" s="5">
        <f>P_A_R[[#This Row],[40+]]-P_A_R[[#This Row],[41+]]</f>
        <v>0</v>
      </c>
      <c r="CK135" s="5">
        <f>P_A_R[[#This Row],[41+]]-P_A_R[[#This Row],[42+]]</f>
        <v>0</v>
      </c>
      <c r="CL135" s="5">
        <f>P_A_R[[#This Row],[42+]]-P_A_R[[#This Row],[43+]]</f>
        <v>0</v>
      </c>
      <c r="CM135" s="5">
        <f>P_A_R[[#This Row],[43+]]-P_A_R[[#This Row],[44+]]</f>
        <v>0</v>
      </c>
      <c r="CN135" s="5">
        <f>P_A_R[[#This Row],[44+]]-P_A_R[[#This Row],[45+]]</f>
        <v>0</v>
      </c>
      <c r="CO135" s="5">
        <f>P_A_R[[#This Row],[45+]]-P_A_R[[#This Row],[46+]]</f>
        <v>0</v>
      </c>
      <c r="CP135" s="5">
        <f>P_A_R[[#This Row],[46+]]-P_A_R[[#This Row],[47+]]</f>
        <v>0</v>
      </c>
      <c r="CQ135" s="5">
        <f>P_A_R[[#This Row],[47+]]-P_A_R[[#This Row],[48+]]</f>
        <v>0</v>
      </c>
      <c r="CR135" s="5">
        <f>P_A_R[[#This Row],[48+]]-P_A_R[[#This Row],[49+]]</f>
        <v>0</v>
      </c>
      <c r="CS135" s="5">
        <f>P_A_R[[#This Row],[49+]]-P_A_R[[#This Row],[50+]]</f>
        <v>0</v>
      </c>
      <c r="CT135" s="5">
        <f>P_A_R[[#This Row],[50+]]-P_A_R[[#This Row],[51+]]</f>
        <v>0</v>
      </c>
      <c r="CU135" s="5">
        <f>P_A_R[[#This Row],[51+]]-P_A_R[[#This Row],[52+]]</f>
        <v>0</v>
      </c>
      <c r="CV135" s="5">
        <f>P_A_R[[#This Row],[52+]]-P_A_R[[#This Row],[53+]]</f>
        <v>0</v>
      </c>
      <c r="CW135" s="5">
        <f>P_A_R[[#This Row],[53+]]-P_A_R[[#This Row],[54+]]</f>
        <v>0</v>
      </c>
      <c r="CX135" s="5">
        <f>P_A_R[[#This Row],[54+]]-P_A_R[[#This Row],[55+]]</f>
        <v>0</v>
      </c>
      <c r="CY135" s="5">
        <f>P_A_R[[#This Row],[55+]]-P_A_R[[#This Row],[56+]]</f>
        <v>0</v>
      </c>
      <c r="CZ135" s="5">
        <f>P_A_R[[#This Row],[56+]]-P_A_R[[#This Row],[57+]]</f>
        <v>0</v>
      </c>
      <c r="DA135" s="5">
        <f>P_A_R[[#This Row],[57+]]-P_A_R[[#This Row],[58+]]</f>
        <v>0</v>
      </c>
      <c r="DB135" s="5">
        <f>P_A_R[[#This Row],[58+]]-P_A_R[[#This Row],[59+]]</f>
        <v>0</v>
      </c>
    </row>
    <row r="136" spans="1:106" x14ac:dyDescent="0.25">
      <c r="A136" s="10">
        <v>22400793</v>
      </c>
      <c r="B136" t="s">
        <v>194</v>
      </c>
      <c r="C136" t="s">
        <v>261</v>
      </c>
      <c r="D136" s="11">
        <v>0.83333333333333337</v>
      </c>
      <c r="E136" s="9" t="str">
        <f>HYPERLINK("https://www.nba.com/stats/player/1626153/boxscores-traditional", "Delon Wright")</f>
        <v>Delon Wright</v>
      </c>
      <c r="F136">
        <v>9</v>
      </c>
      <c r="G136" s="4">
        <v>5.2439999999999998</v>
      </c>
      <c r="H136" s="3">
        <v>0.42465000000000003</v>
      </c>
      <c r="I136" s="3">
        <v>0.35197000000000001</v>
      </c>
      <c r="J136" s="3">
        <v>0.28433999999999998</v>
      </c>
      <c r="K136" s="3">
        <v>0.22363</v>
      </c>
      <c r="L136" s="3">
        <v>0.17105999999999999</v>
      </c>
      <c r="M136" s="3">
        <v>0.12714</v>
      </c>
      <c r="N136" s="3">
        <v>9.1759999999999994E-2</v>
      </c>
      <c r="O136" s="3">
        <v>6.3009999999999997E-2</v>
      </c>
      <c r="P136" s="3">
        <v>4.2720000000000001E-2</v>
      </c>
      <c r="Q136" s="3">
        <v>2.8070000000000001E-2</v>
      </c>
      <c r="R136" s="3">
        <v>1.7860000000000001E-2</v>
      </c>
      <c r="S136" s="3">
        <v>1.1010000000000001E-2</v>
      </c>
      <c r="T136" s="3">
        <v>6.5700000000000003E-3</v>
      </c>
      <c r="U136" s="3">
        <v>3.79E-3</v>
      </c>
      <c r="V136" s="3">
        <v>2.1199999999999999E-3</v>
      </c>
      <c r="W136" s="3">
        <v>1.14E-3</v>
      </c>
      <c r="X136" s="3">
        <v>5.9999999999999995E-4</v>
      </c>
      <c r="Y136" s="3">
        <v>2.9999999999999997E-4</v>
      </c>
      <c r="Z136" s="3">
        <v>1.4999999999999999E-4</v>
      </c>
      <c r="AA136" s="3">
        <v>6.9999999999999994E-5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5">
        <f>P_A_R[[#This Row],[10+]]-P_A_R[[#This Row],[11+]]</f>
        <v>7.2680000000000022E-2</v>
      </c>
      <c r="BG136" s="5">
        <f>P_A_R[[#This Row],[11+]]-P_A_R[[#This Row],[12+]]</f>
        <v>6.7630000000000023E-2</v>
      </c>
      <c r="BH136" s="5">
        <f>P_A_R[[#This Row],[12+]]-P_A_R[[#This Row],[13+]]</f>
        <v>6.0709999999999986E-2</v>
      </c>
      <c r="BI136" s="5">
        <f>P_A_R[[#This Row],[13+]]-P_A_R[[#This Row],[14+]]</f>
        <v>5.2570000000000006E-2</v>
      </c>
      <c r="BJ136" s="5">
        <f>P_A_R[[#This Row],[14+]]-P_A_R[[#This Row],[15+]]</f>
        <v>4.3919999999999987E-2</v>
      </c>
      <c r="BK136" s="5">
        <f>P_A_R[[#This Row],[15+]]-P_A_R[[#This Row],[16+]]</f>
        <v>3.5380000000000009E-2</v>
      </c>
      <c r="BL136" s="5">
        <f>P_A_R[[#This Row],[16+]]-P_A_R[[#This Row],[17+]]</f>
        <v>2.8749999999999998E-2</v>
      </c>
      <c r="BM136" s="5">
        <f>P_A_R[[#This Row],[17+]]-P_A_R[[#This Row],[18+]]</f>
        <v>2.0289999999999996E-2</v>
      </c>
      <c r="BN136" s="5">
        <f>P_A_R[[#This Row],[18+]]-P_A_R[[#This Row],[19+]]</f>
        <v>1.465E-2</v>
      </c>
      <c r="BO136" s="5">
        <f>P_A_R[[#This Row],[19+]]-P_A_R[[#This Row],[20+]]</f>
        <v>1.021E-2</v>
      </c>
      <c r="BP136" s="5">
        <f>P_A_R[[#This Row],[20+]]-P_A_R[[#This Row],[21+]]</f>
        <v>6.8500000000000002E-3</v>
      </c>
      <c r="BQ136" s="5">
        <f>P_A_R[[#This Row],[21+]]-P_A_R[[#This Row],[22+]]</f>
        <v>4.4400000000000004E-3</v>
      </c>
      <c r="BR136" s="5">
        <f>P_A_R[[#This Row],[22+]]-P_A_R[[#This Row],[23+]]</f>
        <v>2.7800000000000004E-3</v>
      </c>
      <c r="BS136" s="5">
        <f>P_A_R[[#This Row],[23+]]-P_A_R[[#This Row],[24+]]</f>
        <v>1.67E-3</v>
      </c>
      <c r="BT136" s="5">
        <f>P_A_R[[#This Row],[24+]]-P_A_R[[#This Row],[25+]]</f>
        <v>9.7999999999999997E-4</v>
      </c>
      <c r="BU136" s="5">
        <f>P_A_R[[#This Row],[25+]]-P_A_R[[#This Row],[26+]]</f>
        <v>5.4000000000000001E-4</v>
      </c>
      <c r="BV136" s="5">
        <f>P_A_R[[#This Row],[26+]]-P_A_R[[#This Row],[27+]]</f>
        <v>2.9999999999999997E-4</v>
      </c>
      <c r="BW136" s="5">
        <f>P_A_R[[#This Row],[27+]]-P_A_R[[#This Row],[28+]]</f>
        <v>1.4999999999999999E-4</v>
      </c>
      <c r="BX136" s="5">
        <f>P_A_R[[#This Row],[28+]]-P_A_R[[#This Row],[29+]]</f>
        <v>7.9999999999999993E-5</v>
      </c>
      <c r="BY136" s="5">
        <f>P_A_R[[#This Row],[29+]]-P_A_R[[#This Row],[30+]]</f>
        <v>6.9999999999999994E-5</v>
      </c>
      <c r="BZ136" s="5">
        <f>P_A_R[[#This Row],[30+]]-P_A_R[[#This Row],[31+]]</f>
        <v>0</v>
      </c>
      <c r="CA136" s="5">
        <f>P_A_R[[#This Row],[31+]]-P_A_R[[#This Row],[32+]]</f>
        <v>0</v>
      </c>
      <c r="CB136" s="5">
        <f>P_A_R[[#This Row],[32+]]-P_A_R[[#This Row],[33+]]</f>
        <v>0</v>
      </c>
      <c r="CC136" s="5">
        <f>P_A_R[[#This Row],[33+]]-P_A_R[[#This Row],[34+]]</f>
        <v>0</v>
      </c>
      <c r="CD136" s="5">
        <f>P_A_R[[#This Row],[34+]]-P_A_R[[#This Row],[35+]]</f>
        <v>0</v>
      </c>
      <c r="CE136" s="5">
        <f>P_A_R[[#This Row],[35+]]-P_A_R[[#This Row],[36+]]</f>
        <v>0</v>
      </c>
      <c r="CF136" s="5">
        <f>P_A_R[[#This Row],[36+]]-P_A_R[[#This Row],[37+]]</f>
        <v>0</v>
      </c>
      <c r="CG136" s="5">
        <f>P_A_R[[#This Row],[37+]]-P_A_R[[#This Row],[38+]]</f>
        <v>0</v>
      </c>
      <c r="CH136" s="5">
        <f>P_A_R[[#This Row],[38+]]-P_A_R[[#This Row],[39+]]</f>
        <v>0</v>
      </c>
      <c r="CI136" s="5">
        <f>P_A_R[[#This Row],[39+]]-P_A_R[[#This Row],[40+]]</f>
        <v>0</v>
      </c>
      <c r="CJ136" s="5">
        <f>P_A_R[[#This Row],[40+]]-P_A_R[[#This Row],[41+]]</f>
        <v>0</v>
      </c>
      <c r="CK136" s="5">
        <f>P_A_R[[#This Row],[41+]]-P_A_R[[#This Row],[42+]]</f>
        <v>0</v>
      </c>
      <c r="CL136" s="5">
        <f>P_A_R[[#This Row],[42+]]-P_A_R[[#This Row],[43+]]</f>
        <v>0</v>
      </c>
      <c r="CM136" s="5">
        <f>P_A_R[[#This Row],[43+]]-P_A_R[[#This Row],[44+]]</f>
        <v>0</v>
      </c>
      <c r="CN136" s="5">
        <f>P_A_R[[#This Row],[44+]]-P_A_R[[#This Row],[45+]]</f>
        <v>0</v>
      </c>
      <c r="CO136" s="5">
        <f>P_A_R[[#This Row],[45+]]-P_A_R[[#This Row],[46+]]</f>
        <v>0</v>
      </c>
      <c r="CP136" s="5">
        <f>P_A_R[[#This Row],[46+]]-P_A_R[[#This Row],[47+]]</f>
        <v>0</v>
      </c>
      <c r="CQ136" s="5">
        <f>P_A_R[[#This Row],[47+]]-P_A_R[[#This Row],[48+]]</f>
        <v>0</v>
      </c>
      <c r="CR136" s="5">
        <f>P_A_R[[#This Row],[48+]]-P_A_R[[#This Row],[49+]]</f>
        <v>0</v>
      </c>
      <c r="CS136" s="5">
        <f>P_A_R[[#This Row],[49+]]-P_A_R[[#This Row],[50+]]</f>
        <v>0</v>
      </c>
      <c r="CT136" s="5">
        <f>P_A_R[[#This Row],[50+]]-P_A_R[[#This Row],[51+]]</f>
        <v>0</v>
      </c>
      <c r="CU136" s="5">
        <f>P_A_R[[#This Row],[51+]]-P_A_R[[#This Row],[52+]]</f>
        <v>0</v>
      </c>
      <c r="CV136" s="5">
        <f>P_A_R[[#This Row],[52+]]-P_A_R[[#This Row],[53+]]</f>
        <v>0</v>
      </c>
      <c r="CW136" s="5">
        <f>P_A_R[[#This Row],[53+]]-P_A_R[[#This Row],[54+]]</f>
        <v>0</v>
      </c>
      <c r="CX136" s="5">
        <f>P_A_R[[#This Row],[54+]]-P_A_R[[#This Row],[55+]]</f>
        <v>0</v>
      </c>
      <c r="CY136" s="5">
        <f>P_A_R[[#This Row],[55+]]-P_A_R[[#This Row],[56+]]</f>
        <v>0</v>
      </c>
      <c r="CZ136" s="5">
        <f>P_A_R[[#This Row],[56+]]-P_A_R[[#This Row],[57+]]</f>
        <v>0</v>
      </c>
      <c r="DA136" s="5">
        <f>P_A_R[[#This Row],[57+]]-P_A_R[[#This Row],[58+]]</f>
        <v>0</v>
      </c>
      <c r="DB136" s="5">
        <f>P_A_R[[#This Row],[58+]]-P_A_R[[#This Row],[59+]]</f>
        <v>0</v>
      </c>
    </row>
    <row r="137" spans="1:106" x14ac:dyDescent="0.25">
      <c r="A137" s="10">
        <v>22400793</v>
      </c>
      <c r="B137" t="s">
        <v>261</v>
      </c>
      <c r="C137" t="s">
        <v>194</v>
      </c>
      <c r="D137" s="11">
        <v>0.83333333333333337</v>
      </c>
      <c r="E137" s="9" t="str">
        <f>HYPERLINK("https://www.nba.com/stats/player/1626181/boxscores-traditional", "Norman Powell")</f>
        <v>Norman Powell</v>
      </c>
      <c r="F137">
        <v>28.6</v>
      </c>
      <c r="G137" s="4">
        <v>3.3820000000000001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0.99990000000000001</v>
      </c>
      <c r="O137" s="3">
        <v>0.99970000000000003</v>
      </c>
      <c r="P137" s="3">
        <v>0.99912999999999996</v>
      </c>
      <c r="Q137" s="3">
        <v>0.99773999999999996</v>
      </c>
      <c r="R137" s="3">
        <v>0.99446000000000001</v>
      </c>
      <c r="S137" s="3">
        <v>0.98777999999999999</v>
      </c>
      <c r="T137" s="3">
        <v>0.97441</v>
      </c>
      <c r="U137" s="3">
        <v>0.95154000000000005</v>
      </c>
      <c r="V137" s="3">
        <v>0.91308999999999996</v>
      </c>
      <c r="W137" s="3">
        <v>0.85543000000000002</v>
      </c>
      <c r="X137" s="3">
        <v>0.77934999999999999</v>
      </c>
      <c r="Y137" s="3">
        <v>0.68081999999999998</v>
      </c>
      <c r="Z137" s="3">
        <v>0.57142000000000004</v>
      </c>
      <c r="AA137" s="3">
        <v>0.45223999999999998</v>
      </c>
      <c r="AB137" s="3">
        <v>0.34089999999999998</v>
      </c>
      <c r="AC137" s="3">
        <v>0.23885000000000001</v>
      </c>
      <c r="AD137" s="3">
        <v>0.15625</v>
      </c>
      <c r="AE137" s="3">
        <v>9.6799999999999997E-2</v>
      </c>
      <c r="AF137" s="3">
        <v>5.4800000000000001E-2</v>
      </c>
      <c r="AG137" s="3">
        <v>2.938E-2</v>
      </c>
      <c r="AH137" s="3">
        <v>1.426E-2</v>
      </c>
      <c r="AI137" s="3">
        <v>6.5700000000000003E-3</v>
      </c>
      <c r="AJ137" s="3">
        <v>2.7200000000000002E-3</v>
      </c>
      <c r="AK137" s="3">
        <v>1.0399999999999999E-3</v>
      </c>
      <c r="AL137" s="3">
        <v>3.8000000000000002E-4</v>
      </c>
      <c r="AM137" s="3">
        <v>1.2E-4</v>
      </c>
      <c r="AN137" s="3">
        <v>4.0000000000000003E-5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5">
        <f>P_A_R[[#This Row],[10+]]-P_A_R[[#This Row],[11+]]</f>
        <v>0</v>
      </c>
      <c r="BG137" s="5">
        <f>P_A_R[[#This Row],[11+]]-P_A_R[[#This Row],[12+]]</f>
        <v>0</v>
      </c>
      <c r="BH137" s="5">
        <f>P_A_R[[#This Row],[12+]]-P_A_R[[#This Row],[13+]]</f>
        <v>0</v>
      </c>
      <c r="BI137" s="5">
        <f>P_A_R[[#This Row],[13+]]-P_A_R[[#This Row],[14+]]</f>
        <v>0</v>
      </c>
      <c r="BJ137" s="5">
        <f>P_A_R[[#This Row],[14+]]-P_A_R[[#This Row],[15+]]</f>
        <v>0</v>
      </c>
      <c r="BK137" s="5">
        <f>P_A_R[[#This Row],[15+]]-P_A_R[[#This Row],[16+]]</f>
        <v>9.9999999999988987E-5</v>
      </c>
      <c r="BL137" s="5">
        <f>P_A_R[[#This Row],[16+]]-P_A_R[[#This Row],[17+]]</f>
        <v>1.9999999999997797E-4</v>
      </c>
      <c r="BM137" s="5">
        <f>P_A_R[[#This Row],[17+]]-P_A_R[[#This Row],[18+]]</f>
        <v>5.7000000000007045E-4</v>
      </c>
      <c r="BN137" s="5">
        <f>P_A_R[[#This Row],[18+]]-P_A_R[[#This Row],[19+]]</f>
        <v>1.3900000000000023E-3</v>
      </c>
      <c r="BO137" s="5">
        <f>P_A_R[[#This Row],[19+]]-P_A_R[[#This Row],[20+]]</f>
        <v>3.2799999999999496E-3</v>
      </c>
      <c r="BP137" s="5">
        <f>P_A_R[[#This Row],[20+]]-P_A_R[[#This Row],[21+]]</f>
        <v>6.6800000000000193E-3</v>
      </c>
      <c r="BQ137" s="5">
        <f>P_A_R[[#This Row],[21+]]-P_A_R[[#This Row],[22+]]</f>
        <v>1.3369999999999993E-2</v>
      </c>
      <c r="BR137" s="5">
        <f>P_A_R[[#This Row],[22+]]-P_A_R[[#This Row],[23+]]</f>
        <v>2.2869999999999946E-2</v>
      </c>
      <c r="BS137" s="5">
        <f>P_A_R[[#This Row],[23+]]-P_A_R[[#This Row],[24+]]</f>
        <v>3.8450000000000095E-2</v>
      </c>
      <c r="BT137" s="5">
        <f>P_A_R[[#This Row],[24+]]-P_A_R[[#This Row],[25+]]</f>
        <v>5.7659999999999934E-2</v>
      </c>
      <c r="BU137" s="5">
        <f>P_A_R[[#This Row],[25+]]-P_A_R[[#This Row],[26+]]</f>
        <v>7.6080000000000036E-2</v>
      </c>
      <c r="BV137" s="5">
        <f>P_A_R[[#This Row],[26+]]-P_A_R[[#This Row],[27+]]</f>
        <v>9.8530000000000006E-2</v>
      </c>
      <c r="BW137" s="5">
        <f>P_A_R[[#This Row],[27+]]-P_A_R[[#This Row],[28+]]</f>
        <v>0.10939999999999994</v>
      </c>
      <c r="BX137" s="5">
        <f>P_A_R[[#This Row],[28+]]-P_A_R[[#This Row],[29+]]</f>
        <v>0.11918000000000006</v>
      </c>
      <c r="BY137" s="5">
        <f>P_A_R[[#This Row],[29+]]-P_A_R[[#This Row],[30+]]</f>
        <v>0.11133999999999999</v>
      </c>
      <c r="BZ137" s="5">
        <f>P_A_R[[#This Row],[30+]]-P_A_R[[#This Row],[31+]]</f>
        <v>0.10204999999999997</v>
      </c>
      <c r="CA137" s="5">
        <f>P_A_R[[#This Row],[31+]]-P_A_R[[#This Row],[32+]]</f>
        <v>8.2600000000000007E-2</v>
      </c>
      <c r="CB137" s="5">
        <f>P_A_R[[#This Row],[32+]]-P_A_R[[#This Row],[33+]]</f>
        <v>5.9450000000000003E-2</v>
      </c>
      <c r="CC137" s="5">
        <f>P_A_R[[#This Row],[33+]]-P_A_R[[#This Row],[34+]]</f>
        <v>4.1999999999999996E-2</v>
      </c>
      <c r="CD137" s="5">
        <f>P_A_R[[#This Row],[34+]]-P_A_R[[#This Row],[35+]]</f>
        <v>2.5420000000000002E-2</v>
      </c>
      <c r="CE137" s="5">
        <f>P_A_R[[#This Row],[35+]]-P_A_R[[#This Row],[36+]]</f>
        <v>1.512E-2</v>
      </c>
      <c r="CF137" s="5">
        <f>P_A_R[[#This Row],[36+]]-P_A_R[[#This Row],[37+]]</f>
        <v>7.6899999999999998E-3</v>
      </c>
      <c r="CG137" s="5">
        <f>P_A_R[[#This Row],[37+]]-P_A_R[[#This Row],[38+]]</f>
        <v>3.8500000000000001E-3</v>
      </c>
      <c r="CH137" s="5">
        <f>P_A_R[[#This Row],[38+]]-P_A_R[[#This Row],[39+]]</f>
        <v>1.6800000000000003E-3</v>
      </c>
      <c r="CI137" s="5">
        <f>P_A_R[[#This Row],[39+]]-P_A_R[[#This Row],[40+]]</f>
        <v>6.5999999999999989E-4</v>
      </c>
      <c r="CJ137" s="5">
        <f>P_A_R[[#This Row],[40+]]-P_A_R[[#This Row],[41+]]</f>
        <v>2.6000000000000003E-4</v>
      </c>
      <c r="CK137" s="5">
        <f>P_A_R[[#This Row],[41+]]-P_A_R[[#This Row],[42+]]</f>
        <v>7.9999999999999993E-5</v>
      </c>
      <c r="CL137" s="5">
        <f>P_A_R[[#This Row],[42+]]-P_A_R[[#This Row],[43+]]</f>
        <v>4.0000000000000003E-5</v>
      </c>
      <c r="CM137" s="5">
        <f>P_A_R[[#This Row],[43+]]-P_A_R[[#This Row],[44+]]</f>
        <v>0</v>
      </c>
      <c r="CN137" s="5">
        <f>P_A_R[[#This Row],[44+]]-P_A_R[[#This Row],[45+]]</f>
        <v>0</v>
      </c>
      <c r="CO137" s="5">
        <f>P_A_R[[#This Row],[45+]]-P_A_R[[#This Row],[46+]]</f>
        <v>0</v>
      </c>
      <c r="CP137" s="5">
        <f>P_A_R[[#This Row],[46+]]-P_A_R[[#This Row],[47+]]</f>
        <v>0</v>
      </c>
      <c r="CQ137" s="5">
        <f>P_A_R[[#This Row],[47+]]-P_A_R[[#This Row],[48+]]</f>
        <v>0</v>
      </c>
      <c r="CR137" s="5">
        <f>P_A_R[[#This Row],[48+]]-P_A_R[[#This Row],[49+]]</f>
        <v>0</v>
      </c>
      <c r="CS137" s="5">
        <f>P_A_R[[#This Row],[49+]]-P_A_R[[#This Row],[50+]]</f>
        <v>0</v>
      </c>
      <c r="CT137" s="5">
        <f>P_A_R[[#This Row],[50+]]-P_A_R[[#This Row],[51+]]</f>
        <v>0</v>
      </c>
      <c r="CU137" s="5">
        <f>P_A_R[[#This Row],[51+]]-P_A_R[[#This Row],[52+]]</f>
        <v>0</v>
      </c>
      <c r="CV137" s="5">
        <f>P_A_R[[#This Row],[52+]]-P_A_R[[#This Row],[53+]]</f>
        <v>0</v>
      </c>
      <c r="CW137" s="5">
        <f>P_A_R[[#This Row],[53+]]-P_A_R[[#This Row],[54+]]</f>
        <v>0</v>
      </c>
      <c r="CX137" s="5">
        <f>P_A_R[[#This Row],[54+]]-P_A_R[[#This Row],[55+]]</f>
        <v>0</v>
      </c>
      <c r="CY137" s="5">
        <f>P_A_R[[#This Row],[55+]]-P_A_R[[#This Row],[56+]]</f>
        <v>0</v>
      </c>
      <c r="CZ137" s="5">
        <f>P_A_R[[#This Row],[56+]]-P_A_R[[#This Row],[57+]]</f>
        <v>0</v>
      </c>
      <c r="DA137" s="5">
        <f>P_A_R[[#This Row],[57+]]-P_A_R[[#This Row],[58+]]</f>
        <v>0</v>
      </c>
      <c r="DB137" s="5">
        <f>P_A_R[[#This Row],[58+]]-P_A_R[[#This Row],[59+]]</f>
        <v>0</v>
      </c>
    </row>
    <row r="138" spans="1:106" x14ac:dyDescent="0.25">
      <c r="A138" s="10">
        <v>22400793</v>
      </c>
      <c r="B138" t="s">
        <v>261</v>
      </c>
      <c r="C138" t="s">
        <v>194</v>
      </c>
      <c r="D138" s="11">
        <v>0.83333333333333337</v>
      </c>
      <c r="E138" s="9" t="str">
        <f>HYPERLINK("https://www.nba.com/stats/player/201935/boxscores-traditional", "James Harden")</f>
        <v>James Harden</v>
      </c>
      <c r="F138">
        <v>36</v>
      </c>
      <c r="G138" s="4">
        <v>9.0549999999999997</v>
      </c>
      <c r="H138" s="3">
        <v>0.99795</v>
      </c>
      <c r="I138" s="3">
        <v>0.99711000000000005</v>
      </c>
      <c r="J138" s="3">
        <v>0.99597999999999998</v>
      </c>
      <c r="K138" s="3">
        <v>0.99446000000000001</v>
      </c>
      <c r="L138" s="3">
        <v>0.99245000000000005</v>
      </c>
      <c r="M138" s="3">
        <v>0.98982999999999999</v>
      </c>
      <c r="N138" s="3">
        <v>0.98645000000000005</v>
      </c>
      <c r="O138" s="3">
        <v>0.98214000000000001</v>
      </c>
      <c r="P138" s="3">
        <v>0.97670000000000001</v>
      </c>
      <c r="Q138" s="3">
        <v>0.96994999999999998</v>
      </c>
      <c r="R138" s="3">
        <v>0.96164000000000005</v>
      </c>
      <c r="S138" s="3">
        <v>0.95154000000000005</v>
      </c>
      <c r="T138" s="3">
        <v>0.93942999999999999</v>
      </c>
      <c r="U138" s="3">
        <v>0.92506999999999995</v>
      </c>
      <c r="V138" s="3">
        <v>0.90824000000000005</v>
      </c>
      <c r="W138" s="3">
        <v>0.88685999999999998</v>
      </c>
      <c r="X138" s="3">
        <v>0.86433000000000004</v>
      </c>
      <c r="Y138" s="3">
        <v>0.83891000000000004</v>
      </c>
      <c r="Z138" s="3">
        <v>0.81057000000000001</v>
      </c>
      <c r="AA138" s="3">
        <v>0.77934999999999999</v>
      </c>
      <c r="AB138" s="3">
        <v>0.74536999999999998</v>
      </c>
      <c r="AC138" s="3">
        <v>0.70884000000000003</v>
      </c>
      <c r="AD138" s="3">
        <v>0.67003000000000001</v>
      </c>
      <c r="AE138" s="3">
        <v>0.62929999999999997</v>
      </c>
      <c r="AF138" s="3">
        <v>0.58706000000000003</v>
      </c>
      <c r="AG138" s="3">
        <v>0.54379999999999995</v>
      </c>
      <c r="AH138" s="3">
        <v>0.5</v>
      </c>
      <c r="AI138" s="3">
        <v>0.45619999999999999</v>
      </c>
      <c r="AJ138" s="3">
        <v>0.41293999999999997</v>
      </c>
      <c r="AK138" s="3">
        <v>0.37069999999999997</v>
      </c>
      <c r="AL138" s="3">
        <v>0.32996999999999999</v>
      </c>
      <c r="AM138" s="3">
        <v>0.29115999999999997</v>
      </c>
      <c r="AN138" s="3">
        <v>0.25463000000000002</v>
      </c>
      <c r="AO138" s="3">
        <v>0.22065000000000001</v>
      </c>
      <c r="AP138" s="3">
        <v>0.18942999999999999</v>
      </c>
      <c r="AQ138" s="3">
        <v>0.16109000000000001</v>
      </c>
      <c r="AR138" s="3">
        <v>0.13567000000000001</v>
      </c>
      <c r="AS138" s="3">
        <v>0.11314</v>
      </c>
      <c r="AT138" s="3">
        <v>9.1759999999999994E-2</v>
      </c>
      <c r="AU138" s="3">
        <v>7.4929999999999997E-2</v>
      </c>
      <c r="AV138" s="3">
        <v>6.0569999999999999E-2</v>
      </c>
      <c r="AW138" s="3">
        <v>4.8460000000000003E-2</v>
      </c>
      <c r="AX138" s="3">
        <v>3.8359999999999998E-2</v>
      </c>
      <c r="AY138" s="3">
        <v>3.005E-2</v>
      </c>
      <c r="AZ138" s="3">
        <v>2.3300000000000001E-2</v>
      </c>
      <c r="BA138" s="3">
        <v>1.7860000000000001E-2</v>
      </c>
      <c r="BB138" s="3">
        <v>1.355E-2</v>
      </c>
      <c r="BC138" s="3">
        <v>1.017E-2</v>
      </c>
      <c r="BD138" s="3">
        <v>7.5500000000000003E-3</v>
      </c>
      <c r="BE138" s="3">
        <v>5.5399999999999998E-3</v>
      </c>
      <c r="BF138" s="5">
        <f>P_A_R[[#This Row],[10+]]-P_A_R[[#This Row],[11+]]</f>
        <v>8.399999999999519E-4</v>
      </c>
      <c r="BG138" s="5">
        <f>P_A_R[[#This Row],[11+]]-P_A_R[[#This Row],[12+]]</f>
        <v>1.1300000000000754E-3</v>
      </c>
      <c r="BH138" s="5">
        <f>P_A_R[[#This Row],[12+]]-P_A_R[[#This Row],[13+]]</f>
        <v>1.5199999999999658E-3</v>
      </c>
      <c r="BI138" s="5">
        <f>P_A_R[[#This Row],[13+]]-P_A_R[[#This Row],[14+]]</f>
        <v>2.0099999999999563E-3</v>
      </c>
      <c r="BJ138" s="5">
        <f>P_A_R[[#This Row],[14+]]-P_A_R[[#This Row],[15+]]</f>
        <v>2.6200000000000667E-3</v>
      </c>
      <c r="BK138" s="5">
        <f>P_A_R[[#This Row],[15+]]-P_A_R[[#This Row],[16+]]</f>
        <v>3.3799999999999386E-3</v>
      </c>
      <c r="BL138" s="5">
        <f>P_A_R[[#This Row],[16+]]-P_A_R[[#This Row],[17+]]</f>
        <v>4.310000000000036E-3</v>
      </c>
      <c r="BM138" s="5">
        <f>P_A_R[[#This Row],[17+]]-P_A_R[[#This Row],[18+]]</f>
        <v>5.4400000000000004E-3</v>
      </c>
      <c r="BN138" s="5">
        <f>P_A_R[[#This Row],[18+]]-P_A_R[[#This Row],[19+]]</f>
        <v>6.7500000000000338E-3</v>
      </c>
      <c r="BO138" s="5">
        <f>P_A_R[[#This Row],[19+]]-P_A_R[[#This Row],[20+]]</f>
        <v>8.3099999999999286E-3</v>
      </c>
      <c r="BP138" s="5">
        <f>P_A_R[[#This Row],[20+]]-P_A_R[[#This Row],[21+]]</f>
        <v>1.0099999999999998E-2</v>
      </c>
      <c r="BQ138" s="5">
        <f>P_A_R[[#This Row],[21+]]-P_A_R[[#This Row],[22+]]</f>
        <v>1.2110000000000065E-2</v>
      </c>
      <c r="BR138" s="5">
        <f>P_A_R[[#This Row],[22+]]-P_A_R[[#This Row],[23+]]</f>
        <v>1.4360000000000039E-2</v>
      </c>
      <c r="BS138" s="5">
        <f>P_A_R[[#This Row],[23+]]-P_A_R[[#This Row],[24+]]</f>
        <v>1.6829999999999901E-2</v>
      </c>
      <c r="BT138" s="5">
        <f>P_A_R[[#This Row],[24+]]-P_A_R[[#This Row],[25+]]</f>
        <v>2.1380000000000066E-2</v>
      </c>
      <c r="BU138" s="5">
        <f>P_A_R[[#This Row],[25+]]-P_A_R[[#This Row],[26+]]</f>
        <v>2.2529999999999939E-2</v>
      </c>
      <c r="BV138" s="5">
        <f>P_A_R[[#This Row],[26+]]-P_A_R[[#This Row],[27+]]</f>
        <v>2.5419999999999998E-2</v>
      </c>
      <c r="BW138" s="5">
        <f>P_A_R[[#This Row],[27+]]-P_A_R[[#This Row],[28+]]</f>
        <v>2.8340000000000032E-2</v>
      </c>
      <c r="BX138" s="5">
        <f>P_A_R[[#This Row],[28+]]-P_A_R[[#This Row],[29+]]</f>
        <v>3.1220000000000026E-2</v>
      </c>
      <c r="BY138" s="5">
        <f>P_A_R[[#This Row],[29+]]-P_A_R[[#This Row],[30+]]</f>
        <v>3.398000000000001E-2</v>
      </c>
      <c r="BZ138" s="5">
        <f>P_A_R[[#This Row],[30+]]-P_A_R[[#This Row],[31+]]</f>
        <v>3.6529999999999951E-2</v>
      </c>
      <c r="CA138" s="5">
        <f>P_A_R[[#This Row],[31+]]-P_A_R[[#This Row],[32+]]</f>
        <v>3.8810000000000011E-2</v>
      </c>
      <c r="CB138" s="5">
        <f>P_A_R[[#This Row],[32+]]-P_A_R[[#This Row],[33+]]</f>
        <v>4.0730000000000044E-2</v>
      </c>
      <c r="CC138" s="5">
        <f>P_A_R[[#This Row],[33+]]-P_A_R[[#This Row],[34+]]</f>
        <v>4.2239999999999944E-2</v>
      </c>
      <c r="CD138" s="5">
        <f>P_A_R[[#This Row],[34+]]-P_A_R[[#This Row],[35+]]</f>
        <v>4.3260000000000076E-2</v>
      </c>
      <c r="CE138" s="5">
        <f>P_A_R[[#This Row],[35+]]-P_A_R[[#This Row],[36+]]</f>
        <v>4.379999999999995E-2</v>
      </c>
      <c r="CF138" s="5">
        <f>P_A_R[[#This Row],[36+]]-P_A_R[[#This Row],[37+]]</f>
        <v>4.3800000000000006E-2</v>
      </c>
      <c r="CG138" s="5">
        <f>P_A_R[[#This Row],[37+]]-P_A_R[[#This Row],[38+]]</f>
        <v>4.3260000000000021E-2</v>
      </c>
      <c r="CH138" s="5">
        <f>P_A_R[[#This Row],[38+]]-P_A_R[[#This Row],[39+]]</f>
        <v>4.224E-2</v>
      </c>
      <c r="CI138" s="5">
        <f>P_A_R[[#This Row],[39+]]-P_A_R[[#This Row],[40+]]</f>
        <v>4.0729999999999988E-2</v>
      </c>
      <c r="CJ138" s="5">
        <f>P_A_R[[#This Row],[40+]]-P_A_R[[#This Row],[41+]]</f>
        <v>3.8810000000000011E-2</v>
      </c>
      <c r="CK138" s="5">
        <f>P_A_R[[#This Row],[41+]]-P_A_R[[#This Row],[42+]]</f>
        <v>3.6529999999999951E-2</v>
      </c>
      <c r="CL138" s="5">
        <f>P_A_R[[#This Row],[42+]]-P_A_R[[#This Row],[43+]]</f>
        <v>3.398000000000001E-2</v>
      </c>
      <c r="CM138" s="5">
        <f>P_A_R[[#This Row],[43+]]-P_A_R[[#This Row],[44+]]</f>
        <v>3.1220000000000026E-2</v>
      </c>
      <c r="CN138" s="5">
        <f>P_A_R[[#This Row],[44+]]-P_A_R[[#This Row],[45+]]</f>
        <v>2.8339999999999976E-2</v>
      </c>
      <c r="CO138" s="5">
        <f>P_A_R[[#This Row],[45+]]-P_A_R[[#This Row],[46+]]</f>
        <v>2.5419999999999998E-2</v>
      </c>
      <c r="CP138" s="5">
        <f>P_A_R[[#This Row],[46+]]-P_A_R[[#This Row],[47+]]</f>
        <v>2.2530000000000008E-2</v>
      </c>
      <c r="CQ138" s="5">
        <f>P_A_R[[#This Row],[47+]]-P_A_R[[#This Row],[48+]]</f>
        <v>2.138000000000001E-2</v>
      </c>
      <c r="CR138" s="5">
        <f>P_A_R[[#This Row],[48+]]-P_A_R[[#This Row],[49+]]</f>
        <v>1.6829999999999998E-2</v>
      </c>
      <c r="CS138" s="5">
        <f>P_A_R[[#This Row],[49+]]-P_A_R[[#This Row],[50+]]</f>
        <v>1.4359999999999998E-2</v>
      </c>
      <c r="CT138" s="5">
        <f>P_A_R[[#This Row],[50+]]-P_A_R[[#This Row],[51+]]</f>
        <v>1.2109999999999996E-2</v>
      </c>
      <c r="CU138" s="5">
        <f>P_A_R[[#This Row],[51+]]-P_A_R[[#This Row],[52+]]</f>
        <v>1.0100000000000005E-2</v>
      </c>
      <c r="CV138" s="5">
        <f>P_A_R[[#This Row],[52+]]-P_A_R[[#This Row],[53+]]</f>
        <v>8.3099999999999979E-3</v>
      </c>
      <c r="CW138" s="5">
        <f>P_A_R[[#This Row],[53+]]-P_A_R[[#This Row],[54+]]</f>
        <v>6.7499999999999991E-3</v>
      </c>
      <c r="CX138" s="5">
        <f>P_A_R[[#This Row],[54+]]-P_A_R[[#This Row],[55+]]</f>
        <v>5.4400000000000004E-3</v>
      </c>
      <c r="CY138" s="5">
        <f>P_A_R[[#This Row],[55+]]-P_A_R[[#This Row],[56+]]</f>
        <v>4.3100000000000013E-3</v>
      </c>
      <c r="CZ138" s="5">
        <f>P_A_R[[#This Row],[56+]]-P_A_R[[#This Row],[57+]]</f>
        <v>3.3799999999999993E-3</v>
      </c>
      <c r="DA138" s="5">
        <f>P_A_R[[#This Row],[57+]]-P_A_R[[#This Row],[58+]]</f>
        <v>2.6199999999999999E-3</v>
      </c>
      <c r="DB138" s="5">
        <f>P_A_R[[#This Row],[58+]]-P_A_R[[#This Row],[59+]]</f>
        <v>2.0100000000000005E-3</v>
      </c>
    </row>
    <row r="139" spans="1:106" x14ac:dyDescent="0.25">
      <c r="A139" s="10">
        <v>22400793</v>
      </c>
      <c r="B139" t="s">
        <v>261</v>
      </c>
      <c r="C139" t="s">
        <v>194</v>
      </c>
      <c r="D139" s="11">
        <v>0.83333333333333337</v>
      </c>
      <c r="E139" s="9" t="str">
        <f>HYPERLINK("https://www.nba.com/stats/player/202695/boxscores-traditional", "Kawhi Leonard")</f>
        <v>Kawhi Leonard</v>
      </c>
      <c r="F139">
        <v>24.2</v>
      </c>
      <c r="G139" s="4">
        <v>5.8449999999999998</v>
      </c>
      <c r="H139" s="3">
        <v>0.99245000000000005</v>
      </c>
      <c r="I139" s="3">
        <v>0.98809000000000002</v>
      </c>
      <c r="J139" s="3">
        <v>0.98168999999999995</v>
      </c>
      <c r="K139" s="3">
        <v>0.97257000000000005</v>
      </c>
      <c r="L139" s="3">
        <v>0.95994000000000002</v>
      </c>
      <c r="M139" s="3">
        <v>0.94179000000000002</v>
      </c>
      <c r="N139" s="3">
        <v>0.91923999999999995</v>
      </c>
      <c r="O139" s="3">
        <v>0.89065000000000005</v>
      </c>
      <c r="P139" s="3">
        <v>0.85543000000000002</v>
      </c>
      <c r="Q139" s="3">
        <v>0.81327000000000005</v>
      </c>
      <c r="R139" s="3">
        <v>0.76424000000000003</v>
      </c>
      <c r="S139" s="3">
        <v>0.70884000000000003</v>
      </c>
      <c r="T139" s="3">
        <v>0.64802999999999999</v>
      </c>
      <c r="U139" s="3">
        <v>0.58316999999999997</v>
      </c>
      <c r="V139" s="3">
        <v>0.51197000000000004</v>
      </c>
      <c r="W139" s="3">
        <v>0.44433</v>
      </c>
      <c r="X139" s="3">
        <v>0.37828000000000001</v>
      </c>
      <c r="Y139" s="3">
        <v>0.31561</v>
      </c>
      <c r="Z139" s="3">
        <v>0.25785000000000002</v>
      </c>
      <c r="AA139" s="3">
        <v>0.20610999999999999</v>
      </c>
      <c r="AB139" s="3">
        <v>0.16109000000000001</v>
      </c>
      <c r="AC139" s="3">
        <v>0.12302</v>
      </c>
      <c r="AD139" s="3">
        <v>9.1759999999999994E-2</v>
      </c>
      <c r="AE139" s="3">
        <v>6.5519999999999995E-2</v>
      </c>
      <c r="AF139" s="3">
        <v>4.648E-2</v>
      </c>
      <c r="AG139" s="3">
        <v>3.2160000000000001E-2</v>
      </c>
      <c r="AH139" s="3">
        <v>2.1690000000000001E-2</v>
      </c>
      <c r="AI139" s="3">
        <v>1.426E-2</v>
      </c>
      <c r="AJ139" s="3">
        <v>9.1400000000000006E-3</v>
      </c>
      <c r="AK139" s="3">
        <v>5.7000000000000002E-3</v>
      </c>
      <c r="AL139" s="3">
        <v>3.47E-3</v>
      </c>
      <c r="AM139" s="3">
        <v>2.0500000000000002E-3</v>
      </c>
      <c r="AN139" s="3">
        <v>1.14E-3</v>
      </c>
      <c r="AO139" s="3">
        <v>6.4000000000000005E-4</v>
      </c>
      <c r="AP139" s="3">
        <v>3.5E-4</v>
      </c>
      <c r="AQ139" s="3">
        <v>1.9000000000000001E-4</v>
      </c>
      <c r="AR139" s="3">
        <v>1E-4</v>
      </c>
      <c r="AS139" s="3">
        <v>5.0000000000000002E-5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5">
        <f>P_A_R[[#This Row],[10+]]-P_A_R[[#This Row],[11+]]</f>
        <v>4.3600000000000305E-3</v>
      </c>
      <c r="BG139" s="5">
        <f>P_A_R[[#This Row],[11+]]-P_A_R[[#This Row],[12+]]</f>
        <v>6.4000000000000723E-3</v>
      </c>
      <c r="BH139" s="5">
        <f>P_A_R[[#This Row],[12+]]-P_A_R[[#This Row],[13+]]</f>
        <v>9.119999999999906E-3</v>
      </c>
      <c r="BI139" s="5">
        <f>P_A_R[[#This Row],[13+]]-P_A_R[[#This Row],[14+]]</f>
        <v>1.263000000000003E-2</v>
      </c>
      <c r="BJ139" s="5">
        <f>P_A_R[[#This Row],[14+]]-P_A_R[[#This Row],[15+]]</f>
        <v>1.8149999999999999E-2</v>
      </c>
      <c r="BK139" s="5">
        <f>P_A_R[[#This Row],[15+]]-P_A_R[[#This Row],[16+]]</f>
        <v>2.255000000000007E-2</v>
      </c>
      <c r="BL139" s="5">
        <f>P_A_R[[#This Row],[16+]]-P_A_R[[#This Row],[17+]]</f>
        <v>2.8589999999999893E-2</v>
      </c>
      <c r="BM139" s="5">
        <f>P_A_R[[#This Row],[17+]]-P_A_R[[#This Row],[18+]]</f>
        <v>3.5220000000000029E-2</v>
      </c>
      <c r="BN139" s="5">
        <f>P_A_R[[#This Row],[18+]]-P_A_R[[#This Row],[19+]]</f>
        <v>4.2159999999999975E-2</v>
      </c>
      <c r="BO139" s="5">
        <f>P_A_R[[#This Row],[19+]]-P_A_R[[#This Row],[20+]]</f>
        <v>4.9030000000000018E-2</v>
      </c>
      <c r="BP139" s="5">
        <f>P_A_R[[#This Row],[20+]]-P_A_R[[#This Row],[21+]]</f>
        <v>5.5400000000000005E-2</v>
      </c>
      <c r="BQ139" s="5">
        <f>P_A_R[[#This Row],[21+]]-P_A_R[[#This Row],[22+]]</f>
        <v>6.0810000000000031E-2</v>
      </c>
      <c r="BR139" s="5">
        <f>P_A_R[[#This Row],[22+]]-P_A_R[[#This Row],[23+]]</f>
        <v>6.4860000000000029E-2</v>
      </c>
      <c r="BS139" s="5">
        <f>P_A_R[[#This Row],[23+]]-P_A_R[[#This Row],[24+]]</f>
        <v>7.119999999999993E-2</v>
      </c>
      <c r="BT139" s="5">
        <f>P_A_R[[#This Row],[24+]]-P_A_R[[#This Row],[25+]]</f>
        <v>6.7640000000000033E-2</v>
      </c>
      <c r="BU139" s="5">
        <f>P_A_R[[#This Row],[25+]]-P_A_R[[#This Row],[26+]]</f>
        <v>6.6049999999999998E-2</v>
      </c>
      <c r="BV139" s="5">
        <f>P_A_R[[#This Row],[26+]]-P_A_R[[#This Row],[27+]]</f>
        <v>6.2670000000000003E-2</v>
      </c>
      <c r="BW139" s="5">
        <f>P_A_R[[#This Row],[27+]]-P_A_R[[#This Row],[28+]]</f>
        <v>5.7759999999999978E-2</v>
      </c>
      <c r="BX139" s="5">
        <f>P_A_R[[#This Row],[28+]]-P_A_R[[#This Row],[29+]]</f>
        <v>5.1740000000000036E-2</v>
      </c>
      <c r="BY139" s="5">
        <f>P_A_R[[#This Row],[29+]]-P_A_R[[#This Row],[30+]]</f>
        <v>4.5019999999999977E-2</v>
      </c>
      <c r="BZ139" s="5">
        <f>P_A_R[[#This Row],[30+]]-P_A_R[[#This Row],[31+]]</f>
        <v>3.8070000000000007E-2</v>
      </c>
      <c r="CA139" s="5">
        <f>P_A_R[[#This Row],[31+]]-P_A_R[[#This Row],[32+]]</f>
        <v>3.126000000000001E-2</v>
      </c>
      <c r="CB139" s="5">
        <f>P_A_R[[#This Row],[32+]]-P_A_R[[#This Row],[33+]]</f>
        <v>2.6239999999999999E-2</v>
      </c>
      <c r="CC139" s="5">
        <f>P_A_R[[#This Row],[33+]]-P_A_R[[#This Row],[34+]]</f>
        <v>1.9039999999999994E-2</v>
      </c>
      <c r="CD139" s="5">
        <f>P_A_R[[#This Row],[34+]]-P_A_R[[#This Row],[35+]]</f>
        <v>1.4319999999999999E-2</v>
      </c>
      <c r="CE139" s="5">
        <f>P_A_R[[#This Row],[35+]]-P_A_R[[#This Row],[36+]]</f>
        <v>1.047E-2</v>
      </c>
      <c r="CF139" s="5">
        <f>P_A_R[[#This Row],[36+]]-P_A_R[[#This Row],[37+]]</f>
        <v>7.4300000000000008E-3</v>
      </c>
      <c r="CG139" s="5">
        <f>P_A_R[[#This Row],[37+]]-P_A_R[[#This Row],[38+]]</f>
        <v>5.1199999999999996E-3</v>
      </c>
      <c r="CH139" s="5">
        <f>P_A_R[[#This Row],[38+]]-P_A_R[[#This Row],[39+]]</f>
        <v>3.4400000000000003E-3</v>
      </c>
      <c r="CI139" s="5">
        <f>P_A_R[[#This Row],[39+]]-P_A_R[[#This Row],[40+]]</f>
        <v>2.2300000000000002E-3</v>
      </c>
      <c r="CJ139" s="5">
        <f>P_A_R[[#This Row],[40+]]-P_A_R[[#This Row],[41+]]</f>
        <v>1.4199999999999998E-3</v>
      </c>
      <c r="CK139" s="5">
        <f>P_A_R[[#This Row],[41+]]-P_A_R[[#This Row],[42+]]</f>
        <v>9.1000000000000022E-4</v>
      </c>
      <c r="CL139" s="5">
        <f>P_A_R[[#This Row],[42+]]-P_A_R[[#This Row],[43+]]</f>
        <v>4.999999999999999E-4</v>
      </c>
      <c r="CM139" s="5">
        <f>P_A_R[[#This Row],[43+]]-P_A_R[[#This Row],[44+]]</f>
        <v>2.9000000000000006E-4</v>
      </c>
      <c r="CN139" s="5">
        <f>P_A_R[[#This Row],[44+]]-P_A_R[[#This Row],[45+]]</f>
        <v>1.5999999999999999E-4</v>
      </c>
      <c r="CO139" s="5">
        <f>P_A_R[[#This Row],[45+]]-P_A_R[[#This Row],[46+]]</f>
        <v>9.0000000000000006E-5</v>
      </c>
      <c r="CP139" s="5">
        <f>P_A_R[[#This Row],[46+]]-P_A_R[[#This Row],[47+]]</f>
        <v>5.0000000000000002E-5</v>
      </c>
      <c r="CQ139" s="5">
        <f>P_A_R[[#This Row],[47+]]-P_A_R[[#This Row],[48+]]</f>
        <v>5.0000000000000002E-5</v>
      </c>
      <c r="CR139" s="5">
        <f>P_A_R[[#This Row],[48+]]-P_A_R[[#This Row],[49+]]</f>
        <v>0</v>
      </c>
      <c r="CS139" s="5">
        <f>P_A_R[[#This Row],[49+]]-P_A_R[[#This Row],[50+]]</f>
        <v>0</v>
      </c>
      <c r="CT139" s="5">
        <f>P_A_R[[#This Row],[50+]]-P_A_R[[#This Row],[51+]]</f>
        <v>0</v>
      </c>
      <c r="CU139" s="5">
        <f>P_A_R[[#This Row],[51+]]-P_A_R[[#This Row],[52+]]</f>
        <v>0</v>
      </c>
      <c r="CV139" s="5">
        <f>P_A_R[[#This Row],[52+]]-P_A_R[[#This Row],[53+]]</f>
        <v>0</v>
      </c>
      <c r="CW139" s="5">
        <f>P_A_R[[#This Row],[53+]]-P_A_R[[#This Row],[54+]]</f>
        <v>0</v>
      </c>
      <c r="CX139" s="5">
        <f>P_A_R[[#This Row],[54+]]-P_A_R[[#This Row],[55+]]</f>
        <v>0</v>
      </c>
      <c r="CY139" s="5">
        <f>P_A_R[[#This Row],[55+]]-P_A_R[[#This Row],[56+]]</f>
        <v>0</v>
      </c>
      <c r="CZ139" s="5">
        <f>P_A_R[[#This Row],[56+]]-P_A_R[[#This Row],[57+]]</f>
        <v>0</v>
      </c>
      <c r="DA139" s="5">
        <f>P_A_R[[#This Row],[57+]]-P_A_R[[#This Row],[58+]]</f>
        <v>0</v>
      </c>
      <c r="DB139" s="5">
        <f>P_A_R[[#This Row],[58+]]-P_A_R[[#This Row],[59+]]</f>
        <v>0</v>
      </c>
    </row>
    <row r="140" spans="1:106" x14ac:dyDescent="0.25">
      <c r="A140" s="10">
        <v>22400793</v>
      </c>
      <c r="B140" t="s">
        <v>261</v>
      </c>
      <c r="C140" t="s">
        <v>194</v>
      </c>
      <c r="D140" s="11">
        <v>0.83333333333333337</v>
      </c>
      <c r="E140" s="9" t="str">
        <f>HYPERLINK("https://www.nba.com/stats/player/1627826/boxscores-traditional", "Ivica Zubac")</f>
        <v>Ivica Zubac</v>
      </c>
      <c r="F140">
        <v>29.6</v>
      </c>
      <c r="G140" s="4">
        <v>10.092000000000001</v>
      </c>
      <c r="H140" s="3">
        <v>0.97380999999999995</v>
      </c>
      <c r="I140" s="3">
        <v>0.96711999999999998</v>
      </c>
      <c r="J140" s="3">
        <v>0.95906999999999998</v>
      </c>
      <c r="K140" s="3">
        <v>0.94950000000000001</v>
      </c>
      <c r="L140" s="3">
        <v>0.93942999999999999</v>
      </c>
      <c r="M140" s="3">
        <v>0.92647000000000002</v>
      </c>
      <c r="N140" s="3">
        <v>0.91149000000000002</v>
      </c>
      <c r="O140" s="3">
        <v>0.89434999999999998</v>
      </c>
      <c r="P140" s="3">
        <v>0.87492999999999999</v>
      </c>
      <c r="Q140" s="3">
        <v>0.85314000000000001</v>
      </c>
      <c r="R140" s="3">
        <v>0.82894000000000001</v>
      </c>
      <c r="S140" s="3">
        <v>0.80234000000000005</v>
      </c>
      <c r="T140" s="3">
        <v>0.77337</v>
      </c>
      <c r="U140" s="3">
        <v>0.74214999999999998</v>
      </c>
      <c r="V140" s="3">
        <v>0.70884000000000003</v>
      </c>
      <c r="W140" s="3">
        <v>0.67723999999999995</v>
      </c>
      <c r="X140" s="3">
        <v>0.64058000000000004</v>
      </c>
      <c r="Y140" s="3">
        <v>0.60257000000000005</v>
      </c>
      <c r="Z140" s="3">
        <v>0.56355999999999995</v>
      </c>
      <c r="AA140" s="3">
        <v>0.52392000000000005</v>
      </c>
      <c r="AB140" s="3">
        <v>0.48404999999999998</v>
      </c>
      <c r="AC140" s="3">
        <v>0.44433</v>
      </c>
      <c r="AD140" s="3">
        <v>0.40516999999999997</v>
      </c>
      <c r="AE140" s="3">
        <v>0.36692999999999998</v>
      </c>
      <c r="AF140" s="3">
        <v>0.32996999999999999</v>
      </c>
      <c r="AG140" s="3">
        <v>0.29459999999999997</v>
      </c>
      <c r="AH140" s="3">
        <v>0.26434999999999997</v>
      </c>
      <c r="AI140" s="3">
        <v>0.23269999999999999</v>
      </c>
      <c r="AJ140" s="3">
        <v>0.20327000000000001</v>
      </c>
      <c r="AK140" s="3">
        <v>0.17619000000000001</v>
      </c>
      <c r="AL140" s="3">
        <v>0.15151000000000001</v>
      </c>
      <c r="AM140" s="3">
        <v>0.12923999999999999</v>
      </c>
      <c r="AN140" s="3">
        <v>0.10935</v>
      </c>
      <c r="AO140" s="3">
        <v>9.1759999999999994E-2</v>
      </c>
      <c r="AP140" s="3">
        <v>7.6359999999999997E-2</v>
      </c>
      <c r="AQ140" s="3">
        <v>6.3009999999999997E-2</v>
      </c>
      <c r="AR140" s="3">
        <v>5.1549999999999999E-2</v>
      </c>
      <c r="AS140" s="3">
        <v>4.2720000000000001E-2</v>
      </c>
      <c r="AT140" s="3">
        <v>3.4380000000000001E-2</v>
      </c>
      <c r="AU140" s="3">
        <v>2.743E-2</v>
      </c>
      <c r="AV140" s="3">
        <v>2.1690000000000001E-2</v>
      </c>
      <c r="AW140" s="3">
        <v>1.7000000000000001E-2</v>
      </c>
      <c r="AX140" s="3">
        <v>1.321E-2</v>
      </c>
      <c r="AY140" s="3">
        <v>1.017E-2</v>
      </c>
      <c r="AZ140" s="3">
        <v>7.7600000000000004E-3</v>
      </c>
      <c r="BA140" s="3">
        <v>5.8700000000000002E-3</v>
      </c>
      <c r="BB140" s="3">
        <v>4.4000000000000003E-3</v>
      </c>
      <c r="BC140" s="3">
        <v>3.2599999999999999E-3</v>
      </c>
      <c r="BD140" s="3">
        <v>2.48E-3</v>
      </c>
      <c r="BE140" s="3">
        <v>1.81E-3</v>
      </c>
      <c r="BF140" s="5">
        <f>P_A_R[[#This Row],[10+]]-P_A_R[[#This Row],[11+]]</f>
        <v>6.6899999999999737E-3</v>
      </c>
      <c r="BG140" s="5">
        <f>P_A_R[[#This Row],[11+]]-P_A_R[[#This Row],[12+]]</f>
        <v>8.0500000000000016E-3</v>
      </c>
      <c r="BH140" s="5">
        <f>P_A_R[[#This Row],[12+]]-P_A_R[[#This Row],[13+]]</f>
        <v>9.5699999999999674E-3</v>
      </c>
      <c r="BI140" s="5">
        <f>P_A_R[[#This Row],[13+]]-P_A_R[[#This Row],[14+]]</f>
        <v>1.0070000000000023E-2</v>
      </c>
      <c r="BJ140" s="5">
        <f>P_A_R[[#This Row],[14+]]-P_A_R[[#This Row],[15+]]</f>
        <v>1.2959999999999972E-2</v>
      </c>
      <c r="BK140" s="5">
        <f>P_A_R[[#This Row],[15+]]-P_A_R[[#This Row],[16+]]</f>
        <v>1.4979999999999993E-2</v>
      </c>
      <c r="BL140" s="5">
        <f>P_A_R[[#This Row],[16+]]-P_A_R[[#This Row],[17+]]</f>
        <v>1.7140000000000044E-2</v>
      </c>
      <c r="BM140" s="5">
        <f>P_A_R[[#This Row],[17+]]-P_A_R[[#This Row],[18+]]</f>
        <v>1.9419999999999993E-2</v>
      </c>
      <c r="BN140" s="5">
        <f>P_A_R[[#This Row],[18+]]-P_A_R[[#This Row],[19+]]</f>
        <v>2.1789999999999976E-2</v>
      </c>
      <c r="BO140" s="5">
        <f>P_A_R[[#This Row],[19+]]-P_A_R[[#This Row],[20+]]</f>
        <v>2.4199999999999999E-2</v>
      </c>
      <c r="BP140" s="5">
        <f>P_A_R[[#This Row],[20+]]-P_A_R[[#This Row],[21+]]</f>
        <v>2.6599999999999957E-2</v>
      </c>
      <c r="BQ140" s="5">
        <f>P_A_R[[#This Row],[21+]]-P_A_R[[#This Row],[22+]]</f>
        <v>2.8970000000000051E-2</v>
      </c>
      <c r="BR140" s="5">
        <f>P_A_R[[#This Row],[22+]]-P_A_R[[#This Row],[23+]]</f>
        <v>3.1220000000000026E-2</v>
      </c>
      <c r="BS140" s="5">
        <f>P_A_R[[#This Row],[23+]]-P_A_R[[#This Row],[24+]]</f>
        <v>3.3309999999999951E-2</v>
      </c>
      <c r="BT140" s="5">
        <f>P_A_R[[#This Row],[24+]]-P_A_R[[#This Row],[25+]]</f>
        <v>3.1600000000000072E-2</v>
      </c>
      <c r="BU140" s="5">
        <f>P_A_R[[#This Row],[25+]]-P_A_R[[#This Row],[26+]]</f>
        <v>3.6659999999999915E-2</v>
      </c>
      <c r="BV140" s="5">
        <f>P_A_R[[#This Row],[26+]]-P_A_R[[#This Row],[27+]]</f>
        <v>3.8009999999999988E-2</v>
      </c>
      <c r="BW140" s="5">
        <f>P_A_R[[#This Row],[27+]]-P_A_R[[#This Row],[28+]]</f>
        <v>3.90100000000001E-2</v>
      </c>
      <c r="BX140" s="5">
        <f>P_A_R[[#This Row],[28+]]-P_A_R[[#This Row],[29+]]</f>
        <v>3.9639999999999898E-2</v>
      </c>
      <c r="BY140" s="5">
        <f>P_A_R[[#This Row],[29+]]-P_A_R[[#This Row],[30+]]</f>
        <v>3.9870000000000072E-2</v>
      </c>
      <c r="BZ140" s="5">
        <f>P_A_R[[#This Row],[30+]]-P_A_R[[#This Row],[31+]]</f>
        <v>3.9719999999999978E-2</v>
      </c>
      <c r="CA140" s="5">
        <f>P_A_R[[#This Row],[31+]]-P_A_R[[#This Row],[32+]]</f>
        <v>3.9160000000000028E-2</v>
      </c>
      <c r="CB140" s="5">
        <f>P_A_R[[#This Row],[32+]]-P_A_R[[#This Row],[33+]]</f>
        <v>3.8239999999999996E-2</v>
      </c>
      <c r="CC140" s="5">
        <f>P_A_R[[#This Row],[33+]]-P_A_R[[#This Row],[34+]]</f>
        <v>3.6959999999999993E-2</v>
      </c>
      <c r="CD140" s="5">
        <f>P_A_R[[#This Row],[34+]]-P_A_R[[#This Row],[35+]]</f>
        <v>3.5370000000000013E-2</v>
      </c>
      <c r="CE140" s="5">
        <f>P_A_R[[#This Row],[35+]]-P_A_R[[#This Row],[36+]]</f>
        <v>3.0249999999999999E-2</v>
      </c>
      <c r="CF140" s="5">
        <f>P_A_R[[#This Row],[36+]]-P_A_R[[#This Row],[37+]]</f>
        <v>3.1649999999999984E-2</v>
      </c>
      <c r="CG140" s="5">
        <f>P_A_R[[#This Row],[37+]]-P_A_R[[#This Row],[38+]]</f>
        <v>2.9429999999999984E-2</v>
      </c>
      <c r="CH140" s="5">
        <f>P_A_R[[#This Row],[38+]]-P_A_R[[#This Row],[39+]]</f>
        <v>2.7079999999999993E-2</v>
      </c>
      <c r="CI140" s="5">
        <f>P_A_R[[#This Row],[39+]]-P_A_R[[#This Row],[40+]]</f>
        <v>2.4680000000000007E-2</v>
      </c>
      <c r="CJ140" s="5">
        <f>P_A_R[[#This Row],[40+]]-P_A_R[[#This Row],[41+]]</f>
        <v>2.2270000000000012E-2</v>
      </c>
      <c r="CK140" s="5">
        <f>P_A_R[[#This Row],[41+]]-P_A_R[[#This Row],[42+]]</f>
        <v>1.9889999999999991E-2</v>
      </c>
      <c r="CL140" s="5">
        <f>P_A_R[[#This Row],[42+]]-P_A_R[[#This Row],[43+]]</f>
        <v>1.7590000000000008E-2</v>
      </c>
      <c r="CM140" s="5">
        <f>P_A_R[[#This Row],[43+]]-P_A_R[[#This Row],[44+]]</f>
        <v>1.5399999999999997E-2</v>
      </c>
      <c r="CN140" s="5">
        <f>P_A_R[[#This Row],[44+]]-P_A_R[[#This Row],[45+]]</f>
        <v>1.3350000000000001E-2</v>
      </c>
      <c r="CO140" s="5">
        <f>P_A_R[[#This Row],[45+]]-P_A_R[[#This Row],[46+]]</f>
        <v>1.1459999999999998E-2</v>
      </c>
      <c r="CP140" s="5">
        <f>P_A_R[[#This Row],[46+]]-P_A_R[[#This Row],[47+]]</f>
        <v>8.8299999999999976E-3</v>
      </c>
      <c r="CQ140" s="5">
        <f>P_A_R[[#This Row],[47+]]-P_A_R[[#This Row],[48+]]</f>
        <v>8.3400000000000002E-3</v>
      </c>
      <c r="CR140" s="5">
        <f>P_A_R[[#This Row],[48+]]-P_A_R[[#This Row],[49+]]</f>
        <v>6.9500000000000013E-3</v>
      </c>
      <c r="CS140" s="5">
        <f>P_A_R[[#This Row],[49+]]-P_A_R[[#This Row],[50+]]</f>
        <v>5.7399999999999986E-3</v>
      </c>
      <c r="CT140" s="5">
        <f>P_A_R[[#This Row],[50+]]-P_A_R[[#This Row],[51+]]</f>
        <v>4.6899999999999997E-3</v>
      </c>
      <c r="CU140" s="5">
        <f>P_A_R[[#This Row],[51+]]-P_A_R[[#This Row],[52+]]</f>
        <v>3.7900000000000017E-3</v>
      </c>
      <c r="CV140" s="5">
        <f>P_A_R[[#This Row],[52+]]-P_A_R[[#This Row],[53+]]</f>
        <v>3.0399999999999993E-3</v>
      </c>
      <c r="CW140" s="5">
        <f>P_A_R[[#This Row],[53+]]-P_A_R[[#This Row],[54+]]</f>
        <v>2.4099999999999998E-3</v>
      </c>
      <c r="CX140" s="5">
        <f>P_A_R[[#This Row],[54+]]-P_A_R[[#This Row],[55+]]</f>
        <v>1.8900000000000002E-3</v>
      </c>
      <c r="CY140" s="5">
        <f>P_A_R[[#This Row],[55+]]-P_A_R[[#This Row],[56+]]</f>
        <v>1.47E-3</v>
      </c>
      <c r="CZ140" s="5">
        <f>P_A_R[[#This Row],[56+]]-P_A_R[[#This Row],[57+]]</f>
        <v>1.1400000000000004E-3</v>
      </c>
      <c r="DA140" s="5">
        <f>P_A_R[[#This Row],[57+]]-P_A_R[[#This Row],[58+]]</f>
        <v>7.7999999999999988E-4</v>
      </c>
      <c r="DB140" s="5">
        <f>P_A_R[[#This Row],[58+]]-P_A_R[[#This Row],[59+]]</f>
        <v>6.7000000000000002E-4</v>
      </c>
    </row>
    <row r="141" spans="1:106" x14ac:dyDescent="0.25">
      <c r="A141" s="10">
        <v>22400793</v>
      </c>
      <c r="B141" t="s">
        <v>261</v>
      </c>
      <c r="C141" t="s">
        <v>194</v>
      </c>
      <c r="D141" s="11">
        <v>0.83333333333333337</v>
      </c>
      <c r="E141" s="9" t="str">
        <f>HYPERLINK("https://www.nba.com/stats/player/1627884/boxscores-traditional", "Derrick Jones Jr.")</f>
        <v>Derrick Jones Jr.</v>
      </c>
      <c r="F141">
        <v>14.8</v>
      </c>
      <c r="G141" s="4">
        <v>4.0199999999999996</v>
      </c>
      <c r="H141" s="3">
        <v>0.88297999999999999</v>
      </c>
      <c r="I141" s="3">
        <v>0.82894000000000001</v>
      </c>
      <c r="J141" s="3">
        <v>0.75804000000000005</v>
      </c>
      <c r="K141" s="3">
        <v>0.67364000000000002</v>
      </c>
      <c r="L141" s="3">
        <v>0.57926</v>
      </c>
      <c r="M141" s="3">
        <v>0.48005999999999999</v>
      </c>
      <c r="N141" s="3">
        <v>0.38208999999999999</v>
      </c>
      <c r="O141" s="3">
        <v>0.29115999999999997</v>
      </c>
      <c r="P141" s="3">
        <v>0.21185999999999999</v>
      </c>
      <c r="Q141" s="3">
        <v>0.14917</v>
      </c>
      <c r="R141" s="3">
        <v>9.8530000000000006E-2</v>
      </c>
      <c r="S141" s="3">
        <v>6.1780000000000002E-2</v>
      </c>
      <c r="T141" s="3">
        <v>3.6729999999999999E-2</v>
      </c>
      <c r="U141" s="3">
        <v>2.068E-2</v>
      </c>
      <c r="V141" s="3">
        <v>1.1010000000000001E-2</v>
      </c>
      <c r="W141" s="3">
        <v>5.5399999999999998E-3</v>
      </c>
      <c r="X141" s="3">
        <v>2.64E-3</v>
      </c>
      <c r="Y141" s="3">
        <v>1.2199999999999999E-3</v>
      </c>
      <c r="Z141" s="3">
        <v>5.1999999999999995E-4</v>
      </c>
      <c r="AA141" s="3">
        <v>2.1000000000000001E-4</v>
      </c>
      <c r="AB141" s="3">
        <v>8.0000000000000007E-5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5">
        <f>P_A_R[[#This Row],[10+]]-P_A_R[[#This Row],[11+]]</f>
        <v>5.4039999999999977E-2</v>
      </c>
      <c r="BG141" s="5">
        <f>P_A_R[[#This Row],[11+]]-P_A_R[[#This Row],[12+]]</f>
        <v>7.0899999999999963E-2</v>
      </c>
      <c r="BH141" s="5">
        <f>P_A_R[[#This Row],[12+]]-P_A_R[[#This Row],[13+]]</f>
        <v>8.4400000000000031E-2</v>
      </c>
      <c r="BI141" s="5">
        <f>P_A_R[[#This Row],[13+]]-P_A_R[[#This Row],[14+]]</f>
        <v>9.4380000000000019E-2</v>
      </c>
      <c r="BJ141" s="5">
        <f>P_A_R[[#This Row],[14+]]-P_A_R[[#This Row],[15+]]</f>
        <v>9.920000000000001E-2</v>
      </c>
      <c r="BK141" s="5">
        <f>P_A_R[[#This Row],[15+]]-P_A_R[[#This Row],[16+]]</f>
        <v>9.7970000000000002E-2</v>
      </c>
      <c r="BL141" s="5">
        <f>P_A_R[[#This Row],[16+]]-P_A_R[[#This Row],[17+]]</f>
        <v>9.0930000000000011E-2</v>
      </c>
      <c r="BM141" s="5">
        <f>P_A_R[[#This Row],[17+]]-P_A_R[[#This Row],[18+]]</f>
        <v>7.9299999999999982E-2</v>
      </c>
      <c r="BN141" s="5">
        <f>P_A_R[[#This Row],[18+]]-P_A_R[[#This Row],[19+]]</f>
        <v>6.2689999999999996E-2</v>
      </c>
      <c r="BO141" s="5">
        <f>P_A_R[[#This Row],[19+]]-P_A_R[[#This Row],[20+]]</f>
        <v>5.0639999999999991E-2</v>
      </c>
      <c r="BP141" s="5">
        <f>P_A_R[[#This Row],[20+]]-P_A_R[[#This Row],[21+]]</f>
        <v>3.6750000000000005E-2</v>
      </c>
      <c r="BQ141" s="5">
        <f>P_A_R[[#This Row],[21+]]-P_A_R[[#This Row],[22+]]</f>
        <v>2.5050000000000003E-2</v>
      </c>
      <c r="BR141" s="5">
        <f>P_A_R[[#This Row],[22+]]-P_A_R[[#This Row],[23+]]</f>
        <v>1.6049999999999998E-2</v>
      </c>
      <c r="BS141" s="5">
        <f>P_A_R[[#This Row],[23+]]-P_A_R[[#This Row],[24+]]</f>
        <v>9.6699999999999998E-3</v>
      </c>
      <c r="BT141" s="5">
        <f>P_A_R[[#This Row],[24+]]-P_A_R[[#This Row],[25+]]</f>
        <v>5.4700000000000009E-3</v>
      </c>
      <c r="BU141" s="5">
        <f>P_A_R[[#This Row],[25+]]-P_A_R[[#This Row],[26+]]</f>
        <v>2.8999999999999998E-3</v>
      </c>
      <c r="BV141" s="5">
        <f>P_A_R[[#This Row],[26+]]-P_A_R[[#This Row],[27+]]</f>
        <v>1.42E-3</v>
      </c>
      <c r="BW141" s="5">
        <f>P_A_R[[#This Row],[27+]]-P_A_R[[#This Row],[28+]]</f>
        <v>6.9999999999999999E-4</v>
      </c>
      <c r="BX141" s="5">
        <f>P_A_R[[#This Row],[28+]]-P_A_R[[#This Row],[29+]]</f>
        <v>3.0999999999999995E-4</v>
      </c>
      <c r="BY141" s="5">
        <f>P_A_R[[#This Row],[29+]]-P_A_R[[#This Row],[30+]]</f>
        <v>1.3000000000000002E-4</v>
      </c>
      <c r="BZ141" s="5">
        <f>P_A_R[[#This Row],[30+]]-P_A_R[[#This Row],[31+]]</f>
        <v>8.0000000000000007E-5</v>
      </c>
      <c r="CA141" s="5">
        <f>P_A_R[[#This Row],[31+]]-P_A_R[[#This Row],[32+]]</f>
        <v>0</v>
      </c>
      <c r="CB141" s="5">
        <f>P_A_R[[#This Row],[32+]]-P_A_R[[#This Row],[33+]]</f>
        <v>0</v>
      </c>
      <c r="CC141" s="5">
        <f>P_A_R[[#This Row],[33+]]-P_A_R[[#This Row],[34+]]</f>
        <v>0</v>
      </c>
      <c r="CD141" s="5">
        <f>P_A_R[[#This Row],[34+]]-P_A_R[[#This Row],[35+]]</f>
        <v>0</v>
      </c>
      <c r="CE141" s="5">
        <f>P_A_R[[#This Row],[35+]]-P_A_R[[#This Row],[36+]]</f>
        <v>0</v>
      </c>
      <c r="CF141" s="5">
        <f>P_A_R[[#This Row],[36+]]-P_A_R[[#This Row],[37+]]</f>
        <v>0</v>
      </c>
      <c r="CG141" s="5">
        <f>P_A_R[[#This Row],[37+]]-P_A_R[[#This Row],[38+]]</f>
        <v>0</v>
      </c>
      <c r="CH141" s="5">
        <f>P_A_R[[#This Row],[38+]]-P_A_R[[#This Row],[39+]]</f>
        <v>0</v>
      </c>
      <c r="CI141" s="5">
        <f>P_A_R[[#This Row],[39+]]-P_A_R[[#This Row],[40+]]</f>
        <v>0</v>
      </c>
      <c r="CJ141" s="5">
        <f>P_A_R[[#This Row],[40+]]-P_A_R[[#This Row],[41+]]</f>
        <v>0</v>
      </c>
      <c r="CK141" s="5">
        <f>P_A_R[[#This Row],[41+]]-P_A_R[[#This Row],[42+]]</f>
        <v>0</v>
      </c>
      <c r="CL141" s="5">
        <f>P_A_R[[#This Row],[42+]]-P_A_R[[#This Row],[43+]]</f>
        <v>0</v>
      </c>
      <c r="CM141" s="5">
        <f>P_A_R[[#This Row],[43+]]-P_A_R[[#This Row],[44+]]</f>
        <v>0</v>
      </c>
      <c r="CN141" s="5">
        <f>P_A_R[[#This Row],[44+]]-P_A_R[[#This Row],[45+]]</f>
        <v>0</v>
      </c>
      <c r="CO141" s="5">
        <f>P_A_R[[#This Row],[45+]]-P_A_R[[#This Row],[46+]]</f>
        <v>0</v>
      </c>
      <c r="CP141" s="5">
        <f>P_A_R[[#This Row],[46+]]-P_A_R[[#This Row],[47+]]</f>
        <v>0</v>
      </c>
      <c r="CQ141" s="5">
        <f>P_A_R[[#This Row],[47+]]-P_A_R[[#This Row],[48+]]</f>
        <v>0</v>
      </c>
      <c r="CR141" s="5">
        <f>P_A_R[[#This Row],[48+]]-P_A_R[[#This Row],[49+]]</f>
        <v>0</v>
      </c>
      <c r="CS141" s="5">
        <f>P_A_R[[#This Row],[49+]]-P_A_R[[#This Row],[50+]]</f>
        <v>0</v>
      </c>
      <c r="CT141" s="5">
        <f>P_A_R[[#This Row],[50+]]-P_A_R[[#This Row],[51+]]</f>
        <v>0</v>
      </c>
      <c r="CU141" s="5">
        <f>P_A_R[[#This Row],[51+]]-P_A_R[[#This Row],[52+]]</f>
        <v>0</v>
      </c>
      <c r="CV141" s="5">
        <f>P_A_R[[#This Row],[52+]]-P_A_R[[#This Row],[53+]]</f>
        <v>0</v>
      </c>
      <c r="CW141" s="5">
        <f>P_A_R[[#This Row],[53+]]-P_A_R[[#This Row],[54+]]</f>
        <v>0</v>
      </c>
      <c r="CX141" s="5">
        <f>P_A_R[[#This Row],[54+]]-P_A_R[[#This Row],[55+]]</f>
        <v>0</v>
      </c>
      <c r="CY141" s="5">
        <f>P_A_R[[#This Row],[55+]]-P_A_R[[#This Row],[56+]]</f>
        <v>0</v>
      </c>
      <c r="CZ141" s="5">
        <f>P_A_R[[#This Row],[56+]]-P_A_R[[#This Row],[57+]]</f>
        <v>0</v>
      </c>
      <c r="DA141" s="5">
        <f>P_A_R[[#This Row],[57+]]-P_A_R[[#This Row],[58+]]</f>
        <v>0</v>
      </c>
      <c r="DB141" s="5">
        <f>P_A_R[[#This Row],[58+]]-P_A_R[[#This Row],[59+]]</f>
        <v>0</v>
      </c>
    </row>
    <row r="142" spans="1:106" x14ac:dyDescent="0.25">
      <c r="A142" s="10">
        <v>22400793</v>
      </c>
      <c r="B142" t="s">
        <v>261</v>
      </c>
      <c r="C142" t="s">
        <v>194</v>
      </c>
      <c r="D142" s="11">
        <v>0.83333333333333337</v>
      </c>
      <c r="E142" s="9" t="str">
        <f>HYPERLINK("https://www.nba.com/stats/player/1629599/boxscores-traditional", "Amir Coffey")</f>
        <v>Amir Coffey</v>
      </c>
      <c r="F142">
        <v>14.8</v>
      </c>
      <c r="G142" s="4">
        <v>4.2610000000000001</v>
      </c>
      <c r="H142" s="3">
        <v>0.87075999999999998</v>
      </c>
      <c r="I142" s="3">
        <v>0.81327000000000005</v>
      </c>
      <c r="J142" s="3">
        <v>0.74536999999999998</v>
      </c>
      <c r="K142" s="3">
        <v>0.66276000000000002</v>
      </c>
      <c r="L142" s="3">
        <v>0.57535000000000003</v>
      </c>
      <c r="M142" s="3">
        <v>0.48005999999999999</v>
      </c>
      <c r="N142" s="3">
        <v>0.38973999999999998</v>
      </c>
      <c r="O142" s="3">
        <v>0.30153000000000002</v>
      </c>
      <c r="P142" s="3">
        <v>0.22663</v>
      </c>
      <c r="Q142" s="3">
        <v>0.16109000000000001</v>
      </c>
      <c r="R142" s="3">
        <v>0.11123</v>
      </c>
      <c r="S142" s="3">
        <v>7.2150000000000006E-2</v>
      </c>
      <c r="T142" s="3">
        <v>4.5510000000000002E-2</v>
      </c>
      <c r="U142" s="3">
        <v>2.743E-2</v>
      </c>
      <c r="V142" s="3">
        <v>1.5389999999999999E-2</v>
      </c>
      <c r="W142" s="3">
        <v>8.4200000000000004E-3</v>
      </c>
      <c r="X142" s="3">
        <v>4.2700000000000004E-3</v>
      </c>
      <c r="Y142" s="3">
        <v>2.1199999999999999E-3</v>
      </c>
      <c r="Z142" s="3">
        <v>9.7000000000000005E-4</v>
      </c>
      <c r="AA142" s="3">
        <v>4.2999999999999999E-4</v>
      </c>
      <c r="AB142" s="3">
        <v>1.8000000000000001E-4</v>
      </c>
      <c r="AC142" s="3">
        <v>6.9999999999999994E-5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5">
        <f>P_A_R[[#This Row],[10+]]-P_A_R[[#This Row],[11+]]</f>
        <v>5.748999999999993E-2</v>
      </c>
      <c r="BG142" s="5">
        <f>P_A_R[[#This Row],[11+]]-P_A_R[[#This Row],[12+]]</f>
        <v>6.7900000000000071E-2</v>
      </c>
      <c r="BH142" s="5">
        <f>P_A_R[[#This Row],[12+]]-P_A_R[[#This Row],[13+]]</f>
        <v>8.2609999999999961E-2</v>
      </c>
      <c r="BI142" s="5">
        <f>P_A_R[[#This Row],[13+]]-P_A_R[[#This Row],[14+]]</f>
        <v>8.7409999999999988E-2</v>
      </c>
      <c r="BJ142" s="5">
        <f>P_A_R[[#This Row],[14+]]-P_A_R[[#This Row],[15+]]</f>
        <v>9.5290000000000041E-2</v>
      </c>
      <c r="BK142" s="5">
        <f>P_A_R[[#This Row],[15+]]-P_A_R[[#This Row],[16+]]</f>
        <v>9.0320000000000011E-2</v>
      </c>
      <c r="BL142" s="5">
        <f>P_A_R[[#This Row],[16+]]-P_A_R[[#This Row],[17+]]</f>
        <v>8.8209999999999955E-2</v>
      </c>
      <c r="BM142" s="5">
        <f>P_A_R[[#This Row],[17+]]-P_A_R[[#This Row],[18+]]</f>
        <v>7.4900000000000022E-2</v>
      </c>
      <c r="BN142" s="5">
        <f>P_A_R[[#This Row],[18+]]-P_A_R[[#This Row],[19+]]</f>
        <v>6.5539999999999987E-2</v>
      </c>
      <c r="BO142" s="5">
        <f>P_A_R[[#This Row],[19+]]-P_A_R[[#This Row],[20+]]</f>
        <v>4.9860000000000015E-2</v>
      </c>
      <c r="BP142" s="5">
        <f>P_A_R[[#This Row],[20+]]-P_A_R[[#This Row],[21+]]</f>
        <v>3.907999999999999E-2</v>
      </c>
      <c r="BQ142" s="5">
        <f>P_A_R[[#This Row],[21+]]-P_A_R[[#This Row],[22+]]</f>
        <v>2.6640000000000004E-2</v>
      </c>
      <c r="BR142" s="5">
        <f>P_A_R[[#This Row],[22+]]-P_A_R[[#This Row],[23+]]</f>
        <v>1.8080000000000002E-2</v>
      </c>
      <c r="BS142" s="5">
        <f>P_A_R[[#This Row],[23+]]-P_A_R[[#This Row],[24+]]</f>
        <v>1.204E-2</v>
      </c>
      <c r="BT142" s="5">
        <f>P_A_R[[#This Row],[24+]]-P_A_R[[#This Row],[25+]]</f>
        <v>6.9699999999999988E-3</v>
      </c>
      <c r="BU142" s="5">
        <f>P_A_R[[#This Row],[25+]]-P_A_R[[#This Row],[26+]]</f>
        <v>4.15E-3</v>
      </c>
      <c r="BV142" s="5">
        <f>P_A_R[[#This Row],[26+]]-P_A_R[[#This Row],[27+]]</f>
        <v>2.1500000000000004E-3</v>
      </c>
      <c r="BW142" s="5">
        <f>P_A_R[[#This Row],[27+]]-P_A_R[[#This Row],[28+]]</f>
        <v>1.15E-3</v>
      </c>
      <c r="BX142" s="5">
        <f>P_A_R[[#This Row],[28+]]-P_A_R[[#This Row],[29+]]</f>
        <v>5.4000000000000012E-4</v>
      </c>
      <c r="BY142" s="5">
        <f>P_A_R[[#This Row],[29+]]-P_A_R[[#This Row],[30+]]</f>
        <v>2.5000000000000001E-4</v>
      </c>
      <c r="BZ142" s="5">
        <f>P_A_R[[#This Row],[30+]]-P_A_R[[#This Row],[31+]]</f>
        <v>1.1000000000000002E-4</v>
      </c>
      <c r="CA142" s="5">
        <f>P_A_R[[#This Row],[31+]]-P_A_R[[#This Row],[32+]]</f>
        <v>6.9999999999999994E-5</v>
      </c>
      <c r="CB142" s="5">
        <f>P_A_R[[#This Row],[32+]]-P_A_R[[#This Row],[33+]]</f>
        <v>0</v>
      </c>
      <c r="CC142" s="5">
        <f>P_A_R[[#This Row],[33+]]-P_A_R[[#This Row],[34+]]</f>
        <v>0</v>
      </c>
      <c r="CD142" s="5">
        <f>P_A_R[[#This Row],[34+]]-P_A_R[[#This Row],[35+]]</f>
        <v>0</v>
      </c>
      <c r="CE142" s="5">
        <f>P_A_R[[#This Row],[35+]]-P_A_R[[#This Row],[36+]]</f>
        <v>0</v>
      </c>
      <c r="CF142" s="5">
        <f>P_A_R[[#This Row],[36+]]-P_A_R[[#This Row],[37+]]</f>
        <v>0</v>
      </c>
      <c r="CG142" s="5">
        <f>P_A_R[[#This Row],[37+]]-P_A_R[[#This Row],[38+]]</f>
        <v>0</v>
      </c>
      <c r="CH142" s="5">
        <f>P_A_R[[#This Row],[38+]]-P_A_R[[#This Row],[39+]]</f>
        <v>0</v>
      </c>
      <c r="CI142" s="5">
        <f>P_A_R[[#This Row],[39+]]-P_A_R[[#This Row],[40+]]</f>
        <v>0</v>
      </c>
      <c r="CJ142" s="5">
        <f>P_A_R[[#This Row],[40+]]-P_A_R[[#This Row],[41+]]</f>
        <v>0</v>
      </c>
      <c r="CK142" s="5">
        <f>P_A_R[[#This Row],[41+]]-P_A_R[[#This Row],[42+]]</f>
        <v>0</v>
      </c>
      <c r="CL142" s="5">
        <f>P_A_R[[#This Row],[42+]]-P_A_R[[#This Row],[43+]]</f>
        <v>0</v>
      </c>
      <c r="CM142" s="5">
        <f>P_A_R[[#This Row],[43+]]-P_A_R[[#This Row],[44+]]</f>
        <v>0</v>
      </c>
      <c r="CN142" s="5">
        <f>P_A_R[[#This Row],[44+]]-P_A_R[[#This Row],[45+]]</f>
        <v>0</v>
      </c>
      <c r="CO142" s="5">
        <f>P_A_R[[#This Row],[45+]]-P_A_R[[#This Row],[46+]]</f>
        <v>0</v>
      </c>
      <c r="CP142" s="5">
        <f>P_A_R[[#This Row],[46+]]-P_A_R[[#This Row],[47+]]</f>
        <v>0</v>
      </c>
      <c r="CQ142" s="5">
        <f>P_A_R[[#This Row],[47+]]-P_A_R[[#This Row],[48+]]</f>
        <v>0</v>
      </c>
      <c r="CR142" s="5">
        <f>P_A_R[[#This Row],[48+]]-P_A_R[[#This Row],[49+]]</f>
        <v>0</v>
      </c>
      <c r="CS142" s="5">
        <f>P_A_R[[#This Row],[49+]]-P_A_R[[#This Row],[50+]]</f>
        <v>0</v>
      </c>
      <c r="CT142" s="5">
        <f>P_A_R[[#This Row],[50+]]-P_A_R[[#This Row],[51+]]</f>
        <v>0</v>
      </c>
      <c r="CU142" s="5">
        <f>P_A_R[[#This Row],[51+]]-P_A_R[[#This Row],[52+]]</f>
        <v>0</v>
      </c>
      <c r="CV142" s="5">
        <f>P_A_R[[#This Row],[52+]]-P_A_R[[#This Row],[53+]]</f>
        <v>0</v>
      </c>
      <c r="CW142" s="5">
        <f>P_A_R[[#This Row],[53+]]-P_A_R[[#This Row],[54+]]</f>
        <v>0</v>
      </c>
      <c r="CX142" s="5">
        <f>P_A_R[[#This Row],[54+]]-P_A_R[[#This Row],[55+]]</f>
        <v>0</v>
      </c>
      <c r="CY142" s="5">
        <f>P_A_R[[#This Row],[55+]]-P_A_R[[#This Row],[56+]]</f>
        <v>0</v>
      </c>
      <c r="CZ142" s="5">
        <f>P_A_R[[#This Row],[56+]]-P_A_R[[#This Row],[57+]]</f>
        <v>0</v>
      </c>
      <c r="DA142" s="5">
        <f>P_A_R[[#This Row],[57+]]-P_A_R[[#This Row],[58+]]</f>
        <v>0</v>
      </c>
      <c r="DB142" s="5">
        <f>P_A_R[[#This Row],[58+]]-P_A_R[[#This Row],[59+]]</f>
        <v>0</v>
      </c>
    </row>
    <row r="143" spans="1:106" x14ac:dyDescent="0.25">
      <c r="A143" s="10">
        <v>22400793</v>
      </c>
      <c r="B143" t="s">
        <v>261</v>
      </c>
      <c r="C143" t="s">
        <v>194</v>
      </c>
      <c r="D143" s="11">
        <v>0.83333333333333337</v>
      </c>
      <c r="E143" s="9" t="str">
        <f>HYPERLINK("https://www.nba.com/stats/player/1629645/boxscores-traditional", "Kevin Porter Jr.")</f>
        <v>Kevin Porter Jr.</v>
      </c>
      <c r="F143">
        <v>18.329999999999998</v>
      </c>
      <c r="G143" s="4">
        <v>7.5869999999999997</v>
      </c>
      <c r="H143" s="3">
        <v>0.86433000000000004</v>
      </c>
      <c r="I143" s="3">
        <v>0.83398000000000005</v>
      </c>
      <c r="J143" s="3">
        <v>0.79673000000000005</v>
      </c>
      <c r="K143" s="3">
        <v>0.75804000000000005</v>
      </c>
      <c r="L143" s="3">
        <v>0.71565999999999996</v>
      </c>
      <c r="M143" s="3">
        <v>0.67003000000000001</v>
      </c>
      <c r="N143" s="3">
        <v>0.62172000000000005</v>
      </c>
      <c r="O143" s="3">
        <v>0.57142000000000004</v>
      </c>
      <c r="P143" s="3">
        <v>0.51595000000000002</v>
      </c>
      <c r="Q143" s="3">
        <v>0.46414</v>
      </c>
      <c r="R143" s="3">
        <v>0.41293999999999997</v>
      </c>
      <c r="S143" s="3">
        <v>0.36316999999999999</v>
      </c>
      <c r="T143" s="3">
        <v>0.31561</v>
      </c>
      <c r="U143" s="3">
        <v>0.26762999999999998</v>
      </c>
      <c r="V143" s="3">
        <v>0.22663</v>
      </c>
      <c r="W143" s="3">
        <v>0.18942999999999999</v>
      </c>
      <c r="X143" s="3">
        <v>0.15625</v>
      </c>
      <c r="Y143" s="3">
        <v>0.12714</v>
      </c>
      <c r="Z143" s="3">
        <v>0.10204000000000001</v>
      </c>
      <c r="AA143" s="3">
        <v>7.9269999999999993E-2</v>
      </c>
      <c r="AB143" s="3">
        <v>6.1780000000000002E-2</v>
      </c>
      <c r="AC143" s="3">
        <v>4.7460000000000002E-2</v>
      </c>
      <c r="AD143" s="3">
        <v>3.5929999999999997E-2</v>
      </c>
      <c r="AE143" s="3">
        <v>2.6800000000000001E-2</v>
      </c>
      <c r="AF143" s="3">
        <v>1.9230000000000001E-2</v>
      </c>
      <c r="AG143" s="3">
        <v>1.3899999999999999E-2</v>
      </c>
      <c r="AH143" s="3">
        <v>9.9000000000000008E-3</v>
      </c>
      <c r="AI143" s="3">
        <v>6.9499999999999996E-3</v>
      </c>
      <c r="AJ143" s="3">
        <v>4.7999999999999996E-3</v>
      </c>
      <c r="AK143" s="3">
        <v>3.2599999999999999E-3</v>
      </c>
      <c r="AL143" s="3">
        <v>2.1199999999999999E-3</v>
      </c>
      <c r="AM143" s="3">
        <v>1.39E-3</v>
      </c>
      <c r="AN143" s="3">
        <v>8.9999999999999998E-4</v>
      </c>
      <c r="AO143" s="3">
        <v>5.8E-4</v>
      </c>
      <c r="AP143" s="3">
        <v>3.6000000000000002E-4</v>
      </c>
      <c r="AQ143" s="3">
        <v>2.2000000000000001E-4</v>
      </c>
      <c r="AR143" s="3">
        <v>1.2999999999999999E-4</v>
      </c>
      <c r="AS143" s="3">
        <v>8.0000000000000007E-5</v>
      </c>
      <c r="AT143" s="3">
        <v>5.0000000000000002E-5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5">
        <f>P_A_R[[#This Row],[10+]]-P_A_R[[#This Row],[11+]]</f>
        <v>3.0349999999999988E-2</v>
      </c>
      <c r="BG143" s="5">
        <f>P_A_R[[#This Row],[11+]]-P_A_R[[#This Row],[12+]]</f>
        <v>3.7250000000000005E-2</v>
      </c>
      <c r="BH143" s="5">
        <f>P_A_R[[#This Row],[12+]]-P_A_R[[#This Row],[13+]]</f>
        <v>3.8690000000000002E-2</v>
      </c>
      <c r="BI143" s="5">
        <f>P_A_R[[#This Row],[13+]]-P_A_R[[#This Row],[14+]]</f>
        <v>4.2380000000000084E-2</v>
      </c>
      <c r="BJ143" s="5">
        <f>P_A_R[[#This Row],[14+]]-P_A_R[[#This Row],[15+]]</f>
        <v>4.5629999999999948E-2</v>
      </c>
      <c r="BK143" s="5">
        <f>P_A_R[[#This Row],[15+]]-P_A_R[[#This Row],[16+]]</f>
        <v>4.8309999999999964E-2</v>
      </c>
      <c r="BL143" s="5">
        <f>P_A_R[[#This Row],[16+]]-P_A_R[[#This Row],[17+]]</f>
        <v>5.0300000000000011E-2</v>
      </c>
      <c r="BM143" s="5">
        <f>P_A_R[[#This Row],[17+]]-P_A_R[[#This Row],[18+]]</f>
        <v>5.5470000000000019E-2</v>
      </c>
      <c r="BN143" s="5">
        <f>P_A_R[[#This Row],[18+]]-P_A_R[[#This Row],[19+]]</f>
        <v>5.1810000000000023E-2</v>
      </c>
      <c r="BO143" s="5">
        <f>P_A_R[[#This Row],[19+]]-P_A_R[[#This Row],[20+]]</f>
        <v>5.1200000000000023E-2</v>
      </c>
      <c r="BP143" s="5">
        <f>P_A_R[[#This Row],[20+]]-P_A_R[[#This Row],[21+]]</f>
        <v>4.9769999999999981E-2</v>
      </c>
      <c r="BQ143" s="5">
        <f>P_A_R[[#This Row],[21+]]-P_A_R[[#This Row],[22+]]</f>
        <v>4.7559999999999991E-2</v>
      </c>
      <c r="BR143" s="5">
        <f>P_A_R[[#This Row],[22+]]-P_A_R[[#This Row],[23+]]</f>
        <v>4.7980000000000023E-2</v>
      </c>
      <c r="BS143" s="5">
        <f>P_A_R[[#This Row],[23+]]-P_A_R[[#This Row],[24+]]</f>
        <v>4.0999999999999981E-2</v>
      </c>
      <c r="BT143" s="5">
        <f>P_A_R[[#This Row],[24+]]-P_A_R[[#This Row],[25+]]</f>
        <v>3.7200000000000011E-2</v>
      </c>
      <c r="BU143" s="5">
        <f>P_A_R[[#This Row],[25+]]-P_A_R[[#This Row],[26+]]</f>
        <v>3.3179999999999987E-2</v>
      </c>
      <c r="BV143" s="5">
        <f>P_A_R[[#This Row],[26+]]-P_A_R[[#This Row],[27+]]</f>
        <v>2.9109999999999997E-2</v>
      </c>
      <c r="BW143" s="5">
        <f>P_A_R[[#This Row],[27+]]-P_A_R[[#This Row],[28+]]</f>
        <v>2.5099999999999997E-2</v>
      </c>
      <c r="BX143" s="5">
        <f>P_A_R[[#This Row],[28+]]-P_A_R[[#This Row],[29+]]</f>
        <v>2.2770000000000012E-2</v>
      </c>
      <c r="BY143" s="5">
        <f>P_A_R[[#This Row],[29+]]-P_A_R[[#This Row],[30+]]</f>
        <v>1.7489999999999992E-2</v>
      </c>
      <c r="BZ143" s="5">
        <f>P_A_R[[#This Row],[30+]]-P_A_R[[#This Row],[31+]]</f>
        <v>1.4319999999999999E-2</v>
      </c>
      <c r="CA143" s="5">
        <f>P_A_R[[#This Row],[31+]]-P_A_R[[#This Row],[32+]]</f>
        <v>1.1530000000000006E-2</v>
      </c>
      <c r="CB143" s="5">
        <f>P_A_R[[#This Row],[32+]]-P_A_R[[#This Row],[33+]]</f>
        <v>9.1299999999999958E-3</v>
      </c>
      <c r="CC143" s="5">
        <f>P_A_R[[#This Row],[33+]]-P_A_R[[#This Row],[34+]]</f>
        <v>7.5700000000000003E-3</v>
      </c>
      <c r="CD143" s="5">
        <f>P_A_R[[#This Row],[34+]]-P_A_R[[#This Row],[35+]]</f>
        <v>5.3300000000000014E-3</v>
      </c>
      <c r="CE143" s="5">
        <f>P_A_R[[#This Row],[35+]]-P_A_R[[#This Row],[36+]]</f>
        <v>3.9999999999999983E-3</v>
      </c>
      <c r="CF143" s="5">
        <f>P_A_R[[#This Row],[36+]]-P_A_R[[#This Row],[37+]]</f>
        <v>2.9500000000000012E-3</v>
      </c>
      <c r="CG143" s="5">
        <f>P_A_R[[#This Row],[37+]]-P_A_R[[#This Row],[38+]]</f>
        <v>2.15E-3</v>
      </c>
      <c r="CH143" s="5">
        <f>P_A_R[[#This Row],[38+]]-P_A_R[[#This Row],[39+]]</f>
        <v>1.5399999999999997E-3</v>
      </c>
      <c r="CI143" s="5">
        <f>P_A_R[[#This Row],[39+]]-P_A_R[[#This Row],[40+]]</f>
        <v>1.14E-3</v>
      </c>
      <c r="CJ143" s="5">
        <f>P_A_R[[#This Row],[40+]]-P_A_R[[#This Row],[41+]]</f>
        <v>7.2999999999999996E-4</v>
      </c>
      <c r="CK143" s="5">
        <f>P_A_R[[#This Row],[41+]]-P_A_R[[#This Row],[42+]]</f>
        <v>4.8999999999999998E-4</v>
      </c>
      <c r="CL143" s="5">
        <f>P_A_R[[#This Row],[42+]]-P_A_R[[#This Row],[43+]]</f>
        <v>3.1999999999999997E-4</v>
      </c>
      <c r="CM143" s="5">
        <f>P_A_R[[#This Row],[43+]]-P_A_R[[#This Row],[44+]]</f>
        <v>2.1999999999999998E-4</v>
      </c>
      <c r="CN143" s="5">
        <f>P_A_R[[#This Row],[44+]]-P_A_R[[#This Row],[45+]]</f>
        <v>1.4000000000000001E-4</v>
      </c>
      <c r="CO143" s="5">
        <f>P_A_R[[#This Row],[45+]]-P_A_R[[#This Row],[46+]]</f>
        <v>9.0000000000000019E-5</v>
      </c>
      <c r="CP143" s="5">
        <f>P_A_R[[#This Row],[46+]]-P_A_R[[#This Row],[47+]]</f>
        <v>4.9999999999999982E-5</v>
      </c>
      <c r="CQ143" s="5">
        <f>P_A_R[[#This Row],[47+]]-P_A_R[[#This Row],[48+]]</f>
        <v>3.0000000000000004E-5</v>
      </c>
      <c r="CR143" s="5">
        <f>P_A_R[[#This Row],[48+]]-P_A_R[[#This Row],[49+]]</f>
        <v>5.0000000000000002E-5</v>
      </c>
      <c r="CS143" s="5">
        <f>P_A_R[[#This Row],[49+]]-P_A_R[[#This Row],[50+]]</f>
        <v>0</v>
      </c>
      <c r="CT143" s="5">
        <f>P_A_R[[#This Row],[50+]]-P_A_R[[#This Row],[51+]]</f>
        <v>0</v>
      </c>
      <c r="CU143" s="5">
        <f>P_A_R[[#This Row],[51+]]-P_A_R[[#This Row],[52+]]</f>
        <v>0</v>
      </c>
      <c r="CV143" s="5">
        <f>P_A_R[[#This Row],[52+]]-P_A_R[[#This Row],[53+]]</f>
        <v>0</v>
      </c>
      <c r="CW143" s="5">
        <f>P_A_R[[#This Row],[53+]]-P_A_R[[#This Row],[54+]]</f>
        <v>0</v>
      </c>
      <c r="CX143" s="5">
        <f>P_A_R[[#This Row],[54+]]-P_A_R[[#This Row],[55+]]</f>
        <v>0</v>
      </c>
      <c r="CY143" s="5">
        <f>P_A_R[[#This Row],[55+]]-P_A_R[[#This Row],[56+]]</f>
        <v>0</v>
      </c>
      <c r="CZ143" s="5">
        <f>P_A_R[[#This Row],[56+]]-P_A_R[[#This Row],[57+]]</f>
        <v>0</v>
      </c>
      <c r="DA143" s="5">
        <f>P_A_R[[#This Row],[57+]]-P_A_R[[#This Row],[58+]]</f>
        <v>0</v>
      </c>
      <c r="DB143" s="5">
        <f>P_A_R[[#This Row],[58+]]-P_A_R[[#This Row],[59+]]</f>
        <v>0</v>
      </c>
    </row>
    <row r="144" spans="1:106" x14ac:dyDescent="0.25">
      <c r="A144" s="10">
        <v>22400793</v>
      </c>
      <c r="B144" t="s">
        <v>261</v>
      </c>
      <c r="C144" t="s">
        <v>194</v>
      </c>
      <c r="D144" s="11">
        <v>0.83333333333333337</v>
      </c>
      <c r="E144" s="9" t="str">
        <f>HYPERLINK("https://www.nba.com/stats/player/1628964/boxscores-traditional", "Mo Bamba")</f>
        <v>Mo Bamba</v>
      </c>
      <c r="F144">
        <v>14.4</v>
      </c>
      <c r="G144" s="4">
        <v>4.1280000000000001</v>
      </c>
      <c r="H144" s="3">
        <v>0.85768999999999995</v>
      </c>
      <c r="I144" s="3">
        <v>0.79388999999999998</v>
      </c>
      <c r="J144" s="3">
        <v>0.71904000000000001</v>
      </c>
      <c r="K144" s="3">
        <v>0.63307000000000002</v>
      </c>
      <c r="L144" s="3">
        <v>0.53983000000000003</v>
      </c>
      <c r="M144" s="3">
        <v>0.44037999999999999</v>
      </c>
      <c r="N144" s="3">
        <v>0.34827000000000002</v>
      </c>
      <c r="O144" s="3">
        <v>0.26434999999999997</v>
      </c>
      <c r="P144" s="3">
        <v>0.19214999999999999</v>
      </c>
      <c r="Q144" s="3">
        <v>0.13350000000000001</v>
      </c>
      <c r="R144" s="3">
        <v>8.6910000000000001E-2</v>
      </c>
      <c r="S144" s="3">
        <v>5.4800000000000001E-2</v>
      </c>
      <c r="T144" s="3">
        <v>3.288E-2</v>
      </c>
      <c r="U144" s="3">
        <v>1.8759999999999999E-2</v>
      </c>
      <c r="V144" s="3">
        <v>9.9000000000000008E-3</v>
      </c>
      <c r="W144" s="3">
        <v>5.0800000000000003E-3</v>
      </c>
      <c r="X144" s="3">
        <v>2.48E-3</v>
      </c>
      <c r="Y144" s="3">
        <v>1.14E-3</v>
      </c>
      <c r="Z144" s="3">
        <v>5.0000000000000001E-4</v>
      </c>
      <c r="AA144" s="3">
        <v>2.0000000000000001E-4</v>
      </c>
      <c r="AB144" s="3">
        <v>8.0000000000000007E-5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5">
        <f>P_A_R[[#This Row],[10+]]-P_A_R[[#This Row],[11+]]</f>
        <v>6.3799999999999968E-2</v>
      </c>
      <c r="BG144" s="5">
        <f>P_A_R[[#This Row],[11+]]-P_A_R[[#This Row],[12+]]</f>
        <v>7.4849999999999972E-2</v>
      </c>
      <c r="BH144" s="5">
        <f>P_A_R[[#This Row],[12+]]-P_A_R[[#This Row],[13+]]</f>
        <v>8.5969999999999991E-2</v>
      </c>
      <c r="BI144" s="5">
        <f>P_A_R[[#This Row],[13+]]-P_A_R[[#This Row],[14+]]</f>
        <v>9.323999999999999E-2</v>
      </c>
      <c r="BJ144" s="5">
        <f>P_A_R[[#This Row],[14+]]-P_A_R[[#This Row],[15+]]</f>
        <v>9.9450000000000038E-2</v>
      </c>
      <c r="BK144" s="5">
        <f>P_A_R[[#This Row],[15+]]-P_A_R[[#This Row],[16+]]</f>
        <v>9.210999999999997E-2</v>
      </c>
      <c r="BL144" s="5">
        <f>P_A_R[[#This Row],[16+]]-P_A_R[[#This Row],[17+]]</f>
        <v>8.392000000000005E-2</v>
      </c>
      <c r="BM144" s="5">
        <f>P_A_R[[#This Row],[17+]]-P_A_R[[#This Row],[18+]]</f>
        <v>7.2199999999999986E-2</v>
      </c>
      <c r="BN144" s="5">
        <f>P_A_R[[#This Row],[18+]]-P_A_R[[#This Row],[19+]]</f>
        <v>5.864999999999998E-2</v>
      </c>
      <c r="BO144" s="5">
        <f>P_A_R[[#This Row],[19+]]-P_A_R[[#This Row],[20+]]</f>
        <v>4.6590000000000006E-2</v>
      </c>
      <c r="BP144" s="5">
        <f>P_A_R[[#This Row],[20+]]-P_A_R[[#This Row],[21+]]</f>
        <v>3.211E-2</v>
      </c>
      <c r="BQ144" s="5">
        <f>P_A_R[[#This Row],[21+]]-P_A_R[[#This Row],[22+]]</f>
        <v>2.1920000000000002E-2</v>
      </c>
      <c r="BR144" s="5">
        <f>P_A_R[[#This Row],[22+]]-P_A_R[[#This Row],[23+]]</f>
        <v>1.4120000000000001E-2</v>
      </c>
      <c r="BS144" s="5">
        <f>P_A_R[[#This Row],[23+]]-P_A_R[[#This Row],[24+]]</f>
        <v>8.8599999999999981E-3</v>
      </c>
      <c r="BT144" s="5">
        <f>P_A_R[[#This Row],[24+]]-P_A_R[[#This Row],[25+]]</f>
        <v>4.8200000000000005E-3</v>
      </c>
      <c r="BU144" s="5">
        <f>P_A_R[[#This Row],[25+]]-P_A_R[[#This Row],[26+]]</f>
        <v>2.6000000000000003E-3</v>
      </c>
      <c r="BV144" s="5">
        <f>P_A_R[[#This Row],[26+]]-P_A_R[[#This Row],[27+]]</f>
        <v>1.34E-3</v>
      </c>
      <c r="BW144" s="5">
        <f>P_A_R[[#This Row],[27+]]-P_A_R[[#This Row],[28+]]</f>
        <v>6.3999999999999994E-4</v>
      </c>
      <c r="BX144" s="5">
        <f>P_A_R[[#This Row],[28+]]-P_A_R[[#This Row],[29+]]</f>
        <v>3.0000000000000003E-4</v>
      </c>
      <c r="BY144" s="5">
        <f>P_A_R[[#This Row],[29+]]-P_A_R[[#This Row],[30+]]</f>
        <v>1.2E-4</v>
      </c>
      <c r="BZ144" s="5">
        <f>P_A_R[[#This Row],[30+]]-P_A_R[[#This Row],[31+]]</f>
        <v>8.0000000000000007E-5</v>
      </c>
      <c r="CA144" s="5">
        <f>P_A_R[[#This Row],[31+]]-P_A_R[[#This Row],[32+]]</f>
        <v>0</v>
      </c>
      <c r="CB144" s="5">
        <f>P_A_R[[#This Row],[32+]]-P_A_R[[#This Row],[33+]]</f>
        <v>0</v>
      </c>
      <c r="CC144" s="5">
        <f>P_A_R[[#This Row],[33+]]-P_A_R[[#This Row],[34+]]</f>
        <v>0</v>
      </c>
      <c r="CD144" s="5">
        <f>P_A_R[[#This Row],[34+]]-P_A_R[[#This Row],[35+]]</f>
        <v>0</v>
      </c>
      <c r="CE144" s="5">
        <f>P_A_R[[#This Row],[35+]]-P_A_R[[#This Row],[36+]]</f>
        <v>0</v>
      </c>
      <c r="CF144" s="5">
        <f>P_A_R[[#This Row],[36+]]-P_A_R[[#This Row],[37+]]</f>
        <v>0</v>
      </c>
      <c r="CG144" s="5">
        <f>P_A_R[[#This Row],[37+]]-P_A_R[[#This Row],[38+]]</f>
        <v>0</v>
      </c>
      <c r="CH144" s="5">
        <f>P_A_R[[#This Row],[38+]]-P_A_R[[#This Row],[39+]]</f>
        <v>0</v>
      </c>
      <c r="CI144" s="5">
        <f>P_A_R[[#This Row],[39+]]-P_A_R[[#This Row],[40+]]</f>
        <v>0</v>
      </c>
      <c r="CJ144" s="5">
        <f>P_A_R[[#This Row],[40+]]-P_A_R[[#This Row],[41+]]</f>
        <v>0</v>
      </c>
      <c r="CK144" s="5">
        <f>P_A_R[[#This Row],[41+]]-P_A_R[[#This Row],[42+]]</f>
        <v>0</v>
      </c>
      <c r="CL144" s="5">
        <f>P_A_R[[#This Row],[42+]]-P_A_R[[#This Row],[43+]]</f>
        <v>0</v>
      </c>
      <c r="CM144" s="5">
        <f>P_A_R[[#This Row],[43+]]-P_A_R[[#This Row],[44+]]</f>
        <v>0</v>
      </c>
      <c r="CN144" s="5">
        <f>P_A_R[[#This Row],[44+]]-P_A_R[[#This Row],[45+]]</f>
        <v>0</v>
      </c>
      <c r="CO144" s="5">
        <f>P_A_R[[#This Row],[45+]]-P_A_R[[#This Row],[46+]]</f>
        <v>0</v>
      </c>
      <c r="CP144" s="5">
        <f>P_A_R[[#This Row],[46+]]-P_A_R[[#This Row],[47+]]</f>
        <v>0</v>
      </c>
      <c r="CQ144" s="5">
        <f>P_A_R[[#This Row],[47+]]-P_A_R[[#This Row],[48+]]</f>
        <v>0</v>
      </c>
      <c r="CR144" s="5">
        <f>P_A_R[[#This Row],[48+]]-P_A_R[[#This Row],[49+]]</f>
        <v>0</v>
      </c>
      <c r="CS144" s="5">
        <f>P_A_R[[#This Row],[49+]]-P_A_R[[#This Row],[50+]]</f>
        <v>0</v>
      </c>
      <c r="CT144" s="5">
        <f>P_A_R[[#This Row],[50+]]-P_A_R[[#This Row],[51+]]</f>
        <v>0</v>
      </c>
      <c r="CU144" s="5">
        <f>P_A_R[[#This Row],[51+]]-P_A_R[[#This Row],[52+]]</f>
        <v>0</v>
      </c>
      <c r="CV144" s="5">
        <f>P_A_R[[#This Row],[52+]]-P_A_R[[#This Row],[53+]]</f>
        <v>0</v>
      </c>
      <c r="CW144" s="5">
        <f>P_A_R[[#This Row],[53+]]-P_A_R[[#This Row],[54+]]</f>
        <v>0</v>
      </c>
      <c r="CX144" s="5">
        <f>P_A_R[[#This Row],[54+]]-P_A_R[[#This Row],[55+]]</f>
        <v>0</v>
      </c>
      <c r="CY144" s="5">
        <f>P_A_R[[#This Row],[55+]]-P_A_R[[#This Row],[56+]]</f>
        <v>0</v>
      </c>
      <c r="CZ144" s="5">
        <f>P_A_R[[#This Row],[56+]]-P_A_R[[#This Row],[57+]]</f>
        <v>0</v>
      </c>
      <c r="DA144" s="5">
        <f>P_A_R[[#This Row],[57+]]-P_A_R[[#This Row],[58+]]</f>
        <v>0</v>
      </c>
      <c r="DB144" s="5">
        <f>P_A_R[[#This Row],[58+]]-P_A_R[[#This Row],[59+]]</f>
        <v>0</v>
      </c>
    </row>
    <row r="145" spans="1:106" x14ac:dyDescent="0.25">
      <c r="A145" s="10">
        <v>22400793</v>
      </c>
      <c r="B145" t="s">
        <v>261</v>
      </c>
      <c r="C145" t="s">
        <v>194</v>
      </c>
      <c r="D145" s="11">
        <v>0.83333333333333337</v>
      </c>
      <c r="E145" s="9" t="str">
        <f>HYPERLINK("https://www.nba.com/stats/player/1627739/boxscores-traditional", "Kris Dunn")</f>
        <v>Kris Dunn</v>
      </c>
      <c r="F145">
        <v>14.2</v>
      </c>
      <c r="G145" s="4">
        <v>4.7069999999999999</v>
      </c>
      <c r="H145" s="3">
        <v>0.81327000000000005</v>
      </c>
      <c r="I145" s="3">
        <v>0.75175000000000003</v>
      </c>
      <c r="J145" s="3">
        <v>0.68081999999999998</v>
      </c>
      <c r="K145" s="3">
        <v>0.59870999999999996</v>
      </c>
      <c r="L145" s="3">
        <v>0.51595000000000002</v>
      </c>
      <c r="M145" s="3">
        <v>0.43251000000000001</v>
      </c>
      <c r="N145" s="3">
        <v>0.35197000000000001</v>
      </c>
      <c r="O145" s="3">
        <v>0.27760000000000001</v>
      </c>
      <c r="P145" s="3">
        <v>0.20896999999999999</v>
      </c>
      <c r="Q145" s="3">
        <v>0.15386</v>
      </c>
      <c r="R145" s="3">
        <v>0.10935</v>
      </c>
      <c r="S145" s="3">
        <v>7.4929999999999997E-2</v>
      </c>
      <c r="T145" s="3">
        <v>4.8460000000000003E-2</v>
      </c>
      <c r="U145" s="3">
        <v>3.074E-2</v>
      </c>
      <c r="V145" s="3">
        <v>1.8759999999999999E-2</v>
      </c>
      <c r="W145" s="3">
        <v>1.1010000000000001E-2</v>
      </c>
      <c r="X145" s="3">
        <v>6.0400000000000002E-3</v>
      </c>
      <c r="Y145" s="3">
        <v>3.2599999999999999E-3</v>
      </c>
      <c r="Z145" s="3">
        <v>1.6900000000000001E-3</v>
      </c>
      <c r="AA145" s="3">
        <v>8.4000000000000003E-4</v>
      </c>
      <c r="AB145" s="3">
        <v>3.8999999999999999E-4</v>
      </c>
      <c r="AC145" s="3">
        <v>1.8000000000000001E-4</v>
      </c>
      <c r="AD145" s="3">
        <v>8.0000000000000007E-5</v>
      </c>
      <c r="AE145" s="3">
        <v>3.0000000000000001E-5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5">
        <f>P_A_R[[#This Row],[10+]]-P_A_R[[#This Row],[11+]]</f>
        <v>6.1520000000000019E-2</v>
      </c>
      <c r="BG145" s="5">
        <f>P_A_R[[#This Row],[11+]]-P_A_R[[#This Row],[12+]]</f>
        <v>7.0930000000000049E-2</v>
      </c>
      <c r="BH145" s="5">
        <f>P_A_R[[#This Row],[12+]]-P_A_R[[#This Row],[13+]]</f>
        <v>8.2110000000000016E-2</v>
      </c>
      <c r="BI145" s="5">
        <f>P_A_R[[#This Row],[13+]]-P_A_R[[#This Row],[14+]]</f>
        <v>8.2759999999999945E-2</v>
      </c>
      <c r="BJ145" s="5">
        <f>P_A_R[[#This Row],[14+]]-P_A_R[[#This Row],[15+]]</f>
        <v>8.3440000000000014E-2</v>
      </c>
      <c r="BK145" s="5">
        <f>P_A_R[[#This Row],[15+]]-P_A_R[[#This Row],[16+]]</f>
        <v>8.054E-2</v>
      </c>
      <c r="BL145" s="5">
        <f>P_A_R[[#This Row],[16+]]-P_A_R[[#This Row],[17+]]</f>
        <v>7.4369999999999992E-2</v>
      </c>
      <c r="BM145" s="5">
        <f>P_A_R[[#This Row],[17+]]-P_A_R[[#This Row],[18+]]</f>
        <v>6.8630000000000024E-2</v>
      </c>
      <c r="BN145" s="5">
        <f>P_A_R[[#This Row],[18+]]-P_A_R[[#This Row],[19+]]</f>
        <v>5.5109999999999992E-2</v>
      </c>
      <c r="BO145" s="5">
        <f>P_A_R[[#This Row],[19+]]-P_A_R[[#This Row],[20+]]</f>
        <v>4.4509999999999994E-2</v>
      </c>
      <c r="BP145" s="5">
        <f>P_A_R[[#This Row],[20+]]-P_A_R[[#This Row],[21+]]</f>
        <v>3.4420000000000006E-2</v>
      </c>
      <c r="BQ145" s="5">
        <f>P_A_R[[#This Row],[21+]]-P_A_R[[#This Row],[22+]]</f>
        <v>2.6469999999999994E-2</v>
      </c>
      <c r="BR145" s="5">
        <f>P_A_R[[#This Row],[22+]]-P_A_R[[#This Row],[23+]]</f>
        <v>1.7720000000000003E-2</v>
      </c>
      <c r="BS145" s="5">
        <f>P_A_R[[#This Row],[23+]]-P_A_R[[#This Row],[24+]]</f>
        <v>1.1980000000000001E-2</v>
      </c>
      <c r="BT145" s="5">
        <f>P_A_R[[#This Row],[24+]]-P_A_R[[#This Row],[25+]]</f>
        <v>7.7499999999999982E-3</v>
      </c>
      <c r="BU145" s="5">
        <f>P_A_R[[#This Row],[25+]]-P_A_R[[#This Row],[26+]]</f>
        <v>4.9700000000000005E-3</v>
      </c>
      <c r="BV145" s="5">
        <f>P_A_R[[#This Row],[26+]]-P_A_R[[#This Row],[27+]]</f>
        <v>2.7800000000000004E-3</v>
      </c>
      <c r="BW145" s="5">
        <f>P_A_R[[#This Row],[27+]]-P_A_R[[#This Row],[28+]]</f>
        <v>1.5699999999999998E-3</v>
      </c>
      <c r="BX145" s="5">
        <f>P_A_R[[#This Row],[28+]]-P_A_R[[#This Row],[29+]]</f>
        <v>8.5000000000000006E-4</v>
      </c>
      <c r="BY145" s="5">
        <f>P_A_R[[#This Row],[29+]]-P_A_R[[#This Row],[30+]]</f>
        <v>4.5000000000000004E-4</v>
      </c>
      <c r="BZ145" s="5">
        <f>P_A_R[[#This Row],[30+]]-P_A_R[[#This Row],[31+]]</f>
        <v>2.0999999999999998E-4</v>
      </c>
      <c r="CA145" s="5">
        <f>P_A_R[[#This Row],[31+]]-P_A_R[[#This Row],[32+]]</f>
        <v>1E-4</v>
      </c>
      <c r="CB145" s="5">
        <f>P_A_R[[#This Row],[32+]]-P_A_R[[#This Row],[33+]]</f>
        <v>5.0000000000000009E-5</v>
      </c>
      <c r="CC145" s="5">
        <f>P_A_R[[#This Row],[33+]]-P_A_R[[#This Row],[34+]]</f>
        <v>3.0000000000000001E-5</v>
      </c>
      <c r="CD145" s="5">
        <f>P_A_R[[#This Row],[34+]]-P_A_R[[#This Row],[35+]]</f>
        <v>0</v>
      </c>
      <c r="CE145" s="5">
        <f>P_A_R[[#This Row],[35+]]-P_A_R[[#This Row],[36+]]</f>
        <v>0</v>
      </c>
      <c r="CF145" s="5">
        <f>P_A_R[[#This Row],[36+]]-P_A_R[[#This Row],[37+]]</f>
        <v>0</v>
      </c>
      <c r="CG145" s="5">
        <f>P_A_R[[#This Row],[37+]]-P_A_R[[#This Row],[38+]]</f>
        <v>0</v>
      </c>
      <c r="CH145" s="5">
        <f>P_A_R[[#This Row],[38+]]-P_A_R[[#This Row],[39+]]</f>
        <v>0</v>
      </c>
      <c r="CI145" s="5">
        <f>P_A_R[[#This Row],[39+]]-P_A_R[[#This Row],[40+]]</f>
        <v>0</v>
      </c>
      <c r="CJ145" s="5">
        <f>P_A_R[[#This Row],[40+]]-P_A_R[[#This Row],[41+]]</f>
        <v>0</v>
      </c>
      <c r="CK145" s="5">
        <f>P_A_R[[#This Row],[41+]]-P_A_R[[#This Row],[42+]]</f>
        <v>0</v>
      </c>
      <c r="CL145" s="5">
        <f>P_A_R[[#This Row],[42+]]-P_A_R[[#This Row],[43+]]</f>
        <v>0</v>
      </c>
      <c r="CM145" s="5">
        <f>P_A_R[[#This Row],[43+]]-P_A_R[[#This Row],[44+]]</f>
        <v>0</v>
      </c>
      <c r="CN145" s="5">
        <f>P_A_R[[#This Row],[44+]]-P_A_R[[#This Row],[45+]]</f>
        <v>0</v>
      </c>
      <c r="CO145" s="5">
        <f>P_A_R[[#This Row],[45+]]-P_A_R[[#This Row],[46+]]</f>
        <v>0</v>
      </c>
      <c r="CP145" s="5">
        <f>P_A_R[[#This Row],[46+]]-P_A_R[[#This Row],[47+]]</f>
        <v>0</v>
      </c>
      <c r="CQ145" s="5">
        <f>P_A_R[[#This Row],[47+]]-P_A_R[[#This Row],[48+]]</f>
        <v>0</v>
      </c>
      <c r="CR145" s="5">
        <f>P_A_R[[#This Row],[48+]]-P_A_R[[#This Row],[49+]]</f>
        <v>0</v>
      </c>
      <c r="CS145" s="5">
        <f>P_A_R[[#This Row],[49+]]-P_A_R[[#This Row],[50+]]</f>
        <v>0</v>
      </c>
      <c r="CT145" s="5">
        <f>P_A_R[[#This Row],[50+]]-P_A_R[[#This Row],[51+]]</f>
        <v>0</v>
      </c>
      <c r="CU145" s="5">
        <f>P_A_R[[#This Row],[51+]]-P_A_R[[#This Row],[52+]]</f>
        <v>0</v>
      </c>
      <c r="CV145" s="5">
        <f>P_A_R[[#This Row],[52+]]-P_A_R[[#This Row],[53+]]</f>
        <v>0</v>
      </c>
      <c r="CW145" s="5">
        <f>P_A_R[[#This Row],[53+]]-P_A_R[[#This Row],[54+]]</f>
        <v>0</v>
      </c>
      <c r="CX145" s="5">
        <f>P_A_R[[#This Row],[54+]]-P_A_R[[#This Row],[55+]]</f>
        <v>0</v>
      </c>
      <c r="CY145" s="5">
        <f>P_A_R[[#This Row],[55+]]-P_A_R[[#This Row],[56+]]</f>
        <v>0</v>
      </c>
      <c r="CZ145" s="5">
        <f>P_A_R[[#This Row],[56+]]-P_A_R[[#This Row],[57+]]</f>
        <v>0</v>
      </c>
      <c r="DA145" s="5">
        <f>P_A_R[[#This Row],[57+]]-P_A_R[[#This Row],[58+]]</f>
        <v>0</v>
      </c>
      <c r="DB145" s="5">
        <f>P_A_R[[#This Row],[58+]]-P_A_R[[#This Row],[59+]]</f>
        <v>0</v>
      </c>
    </row>
    <row r="146" spans="1:106" x14ac:dyDescent="0.25">
      <c r="A146" s="10">
        <v>22400793</v>
      </c>
      <c r="B146" t="s">
        <v>261</v>
      </c>
      <c r="C146" t="s">
        <v>194</v>
      </c>
      <c r="D146" s="11">
        <v>0.83333333333333337</v>
      </c>
      <c r="E146" s="9" t="str">
        <f>HYPERLINK("https://www.nba.com/stats/player/203992/boxscores-traditional", "Bogdan Bogdanovic")</f>
        <v>Bogdan Bogdanovic</v>
      </c>
      <c r="F146">
        <v>9.5</v>
      </c>
      <c r="G146" s="4">
        <v>0.5</v>
      </c>
      <c r="H146" s="3">
        <v>0.15866</v>
      </c>
      <c r="I146" s="3">
        <v>1.3500000000000001E-3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5">
        <f>P_A_R[[#This Row],[10+]]-P_A_R[[#This Row],[11+]]</f>
        <v>0.15731000000000001</v>
      </c>
      <c r="BG146" s="5">
        <f>P_A_R[[#This Row],[11+]]-P_A_R[[#This Row],[12+]]</f>
        <v>1.3500000000000001E-3</v>
      </c>
      <c r="BH146" s="5">
        <f>P_A_R[[#This Row],[12+]]-P_A_R[[#This Row],[13+]]</f>
        <v>0</v>
      </c>
      <c r="BI146" s="5">
        <f>P_A_R[[#This Row],[13+]]-P_A_R[[#This Row],[14+]]</f>
        <v>0</v>
      </c>
      <c r="BJ146" s="5">
        <f>P_A_R[[#This Row],[14+]]-P_A_R[[#This Row],[15+]]</f>
        <v>0</v>
      </c>
      <c r="BK146" s="5">
        <f>P_A_R[[#This Row],[15+]]-P_A_R[[#This Row],[16+]]</f>
        <v>0</v>
      </c>
      <c r="BL146" s="5">
        <f>P_A_R[[#This Row],[16+]]-P_A_R[[#This Row],[17+]]</f>
        <v>0</v>
      </c>
      <c r="BM146" s="5">
        <f>P_A_R[[#This Row],[17+]]-P_A_R[[#This Row],[18+]]</f>
        <v>0</v>
      </c>
      <c r="BN146" s="5">
        <f>P_A_R[[#This Row],[18+]]-P_A_R[[#This Row],[19+]]</f>
        <v>0</v>
      </c>
      <c r="BO146" s="5">
        <f>P_A_R[[#This Row],[19+]]-P_A_R[[#This Row],[20+]]</f>
        <v>0</v>
      </c>
      <c r="BP146" s="5">
        <f>P_A_R[[#This Row],[20+]]-P_A_R[[#This Row],[21+]]</f>
        <v>0</v>
      </c>
      <c r="BQ146" s="5">
        <f>P_A_R[[#This Row],[21+]]-P_A_R[[#This Row],[22+]]</f>
        <v>0</v>
      </c>
      <c r="BR146" s="5">
        <f>P_A_R[[#This Row],[22+]]-P_A_R[[#This Row],[23+]]</f>
        <v>0</v>
      </c>
      <c r="BS146" s="5">
        <f>P_A_R[[#This Row],[23+]]-P_A_R[[#This Row],[24+]]</f>
        <v>0</v>
      </c>
      <c r="BT146" s="5">
        <f>P_A_R[[#This Row],[24+]]-P_A_R[[#This Row],[25+]]</f>
        <v>0</v>
      </c>
      <c r="BU146" s="5">
        <f>P_A_R[[#This Row],[25+]]-P_A_R[[#This Row],[26+]]</f>
        <v>0</v>
      </c>
      <c r="BV146" s="5">
        <f>P_A_R[[#This Row],[26+]]-P_A_R[[#This Row],[27+]]</f>
        <v>0</v>
      </c>
      <c r="BW146" s="5">
        <f>P_A_R[[#This Row],[27+]]-P_A_R[[#This Row],[28+]]</f>
        <v>0</v>
      </c>
      <c r="BX146" s="5">
        <f>P_A_R[[#This Row],[28+]]-P_A_R[[#This Row],[29+]]</f>
        <v>0</v>
      </c>
      <c r="BY146" s="5">
        <f>P_A_R[[#This Row],[29+]]-P_A_R[[#This Row],[30+]]</f>
        <v>0</v>
      </c>
      <c r="BZ146" s="5">
        <f>P_A_R[[#This Row],[30+]]-P_A_R[[#This Row],[31+]]</f>
        <v>0</v>
      </c>
      <c r="CA146" s="5">
        <f>P_A_R[[#This Row],[31+]]-P_A_R[[#This Row],[32+]]</f>
        <v>0</v>
      </c>
      <c r="CB146" s="5">
        <f>P_A_R[[#This Row],[32+]]-P_A_R[[#This Row],[33+]]</f>
        <v>0</v>
      </c>
      <c r="CC146" s="5">
        <f>P_A_R[[#This Row],[33+]]-P_A_R[[#This Row],[34+]]</f>
        <v>0</v>
      </c>
      <c r="CD146" s="5">
        <f>P_A_R[[#This Row],[34+]]-P_A_R[[#This Row],[35+]]</f>
        <v>0</v>
      </c>
      <c r="CE146" s="5">
        <f>P_A_R[[#This Row],[35+]]-P_A_R[[#This Row],[36+]]</f>
        <v>0</v>
      </c>
      <c r="CF146" s="5">
        <f>P_A_R[[#This Row],[36+]]-P_A_R[[#This Row],[37+]]</f>
        <v>0</v>
      </c>
      <c r="CG146" s="5">
        <f>P_A_R[[#This Row],[37+]]-P_A_R[[#This Row],[38+]]</f>
        <v>0</v>
      </c>
      <c r="CH146" s="5">
        <f>P_A_R[[#This Row],[38+]]-P_A_R[[#This Row],[39+]]</f>
        <v>0</v>
      </c>
      <c r="CI146" s="5">
        <f>P_A_R[[#This Row],[39+]]-P_A_R[[#This Row],[40+]]</f>
        <v>0</v>
      </c>
      <c r="CJ146" s="5">
        <f>P_A_R[[#This Row],[40+]]-P_A_R[[#This Row],[41+]]</f>
        <v>0</v>
      </c>
      <c r="CK146" s="5">
        <f>P_A_R[[#This Row],[41+]]-P_A_R[[#This Row],[42+]]</f>
        <v>0</v>
      </c>
      <c r="CL146" s="5">
        <f>P_A_R[[#This Row],[42+]]-P_A_R[[#This Row],[43+]]</f>
        <v>0</v>
      </c>
      <c r="CM146" s="5">
        <f>P_A_R[[#This Row],[43+]]-P_A_R[[#This Row],[44+]]</f>
        <v>0</v>
      </c>
      <c r="CN146" s="5">
        <f>P_A_R[[#This Row],[44+]]-P_A_R[[#This Row],[45+]]</f>
        <v>0</v>
      </c>
      <c r="CO146" s="5">
        <f>P_A_R[[#This Row],[45+]]-P_A_R[[#This Row],[46+]]</f>
        <v>0</v>
      </c>
      <c r="CP146" s="5">
        <f>P_A_R[[#This Row],[46+]]-P_A_R[[#This Row],[47+]]</f>
        <v>0</v>
      </c>
      <c r="CQ146" s="5">
        <f>P_A_R[[#This Row],[47+]]-P_A_R[[#This Row],[48+]]</f>
        <v>0</v>
      </c>
      <c r="CR146" s="5">
        <f>P_A_R[[#This Row],[48+]]-P_A_R[[#This Row],[49+]]</f>
        <v>0</v>
      </c>
      <c r="CS146" s="5">
        <f>P_A_R[[#This Row],[49+]]-P_A_R[[#This Row],[50+]]</f>
        <v>0</v>
      </c>
      <c r="CT146" s="5">
        <f>P_A_R[[#This Row],[50+]]-P_A_R[[#This Row],[51+]]</f>
        <v>0</v>
      </c>
      <c r="CU146" s="5">
        <f>P_A_R[[#This Row],[51+]]-P_A_R[[#This Row],[52+]]</f>
        <v>0</v>
      </c>
      <c r="CV146" s="5">
        <f>P_A_R[[#This Row],[52+]]-P_A_R[[#This Row],[53+]]</f>
        <v>0</v>
      </c>
      <c r="CW146" s="5">
        <f>P_A_R[[#This Row],[53+]]-P_A_R[[#This Row],[54+]]</f>
        <v>0</v>
      </c>
      <c r="CX146" s="5">
        <f>P_A_R[[#This Row],[54+]]-P_A_R[[#This Row],[55+]]</f>
        <v>0</v>
      </c>
      <c r="CY146" s="5">
        <f>P_A_R[[#This Row],[55+]]-P_A_R[[#This Row],[56+]]</f>
        <v>0</v>
      </c>
      <c r="CZ146" s="5">
        <f>P_A_R[[#This Row],[56+]]-P_A_R[[#This Row],[57+]]</f>
        <v>0</v>
      </c>
      <c r="DA146" s="5">
        <f>P_A_R[[#This Row],[57+]]-P_A_R[[#This Row],[58+]]</f>
        <v>0</v>
      </c>
      <c r="DB146" s="5">
        <f>P_A_R[[#This Row],[58+]]-P_A_R[[#This Row],[59+]]</f>
        <v>0</v>
      </c>
    </row>
    <row r="147" spans="1:106" x14ac:dyDescent="0.25">
      <c r="A147" s="10">
        <v>22400794</v>
      </c>
      <c r="B147" t="s">
        <v>164</v>
      </c>
      <c r="C147" t="s">
        <v>79</v>
      </c>
      <c r="D147" s="11">
        <v>0.875</v>
      </c>
      <c r="E147" s="9" t="str">
        <f>HYPERLINK("https://www.nba.com/stats/player/1630163/boxscores-traditional", "LaMelo Ball")</f>
        <v>LaMelo Ball</v>
      </c>
      <c r="F147">
        <v>37.6</v>
      </c>
      <c r="G147" s="4">
        <v>1.02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</v>
      </c>
      <c r="T147" s="3">
        <v>1</v>
      </c>
      <c r="U147" s="3">
        <v>1</v>
      </c>
      <c r="V147" s="3">
        <v>1</v>
      </c>
      <c r="W147" s="3">
        <v>1</v>
      </c>
      <c r="X147" s="3">
        <v>1</v>
      </c>
      <c r="Y147" s="3">
        <v>1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0.99978999999999996</v>
      </c>
      <c r="AG147" s="3">
        <v>0.99460999999999999</v>
      </c>
      <c r="AH147" s="3">
        <v>0.94179000000000002</v>
      </c>
      <c r="AI147" s="3">
        <v>0.72240000000000004</v>
      </c>
      <c r="AJ147" s="3">
        <v>0.34827000000000002</v>
      </c>
      <c r="AK147" s="3">
        <v>8.5339999999999999E-2</v>
      </c>
      <c r="AL147" s="3">
        <v>9.3900000000000008E-3</v>
      </c>
      <c r="AM147" s="3">
        <v>4.2999999999999999E-4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5">
        <f>P_A_R[[#This Row],[10+]]-P_A_R[[#This Row],[11+]]</f>
        <v>0</v>
      </c>
      <c r="BG147" s="5">
        <f>P_A_R[[#This Row],[11+]]-P_A_R[[#This Row],[12+]]</f>
        <v>0</v>
      </c>
      <c r="BH147" s="5">
        <f>P_A_R[[#This Row],[12+]]-P_A_R[[#This Row],[13+]]</f>
        <v>0</v>
      </c>
      <c r="BI147" s="5">
        <f>P_A_R[[#This Row],[13+]]-P_A_R[[#This Row],[14+]]</f>
        <v>0</v>
      </c>
      <c r="BJ147" s="5">
        <f>P_A_R[[#This Row],[14+]]-P_A_R[[#This Row],[15+]]</f>
        <v>0</v>
      </c>
      <c r="BK147" s="5">
        <f>P_A_R[[#This Row],[15+]]-P_A_R[[#This Row],[16+]]</f>
        <v>0</v>
      </c>
      <c r="BL147" s="5">
        <f>P_A_R[[#This Row],[16+]]-P_A_R[[#This Row],[17+]]</f>
        <v>0</v>
      </c>
      <c r="BM147" s="5">
        <f>P_A_R[[#This Row],[17+]]-P_A_R[[#This Row],[18+]]</f>
        <v>0</v>
      </c>
      <c r="BN147" s="5">
        <f>P_A_R[[#This Row],[18+]]-P_A_R[[#This Row],[19+]]</f>
        <v>0</v>
      </c>
      <c r="BO147" s="5">
        <f>P_A_R[[#This Row],[19+]]-P_A_R[[#This Row],[20+]]</f>
        <v>0</v>
      </c>
      <c r="BP147" s="5">
        <f>P_A_R[[#This Row],[20+]]-P_A_R[[#This Row],[21+]]</f>
        <v>0</v>
      </c>
      <c r="BQ147" s="5">
        <f>P_A_R[[#This Row],[21+]]-P_A_R[[#This Row],[22+]]</f>
        <v>0</v>
      </c>
      <c r="BR147" s="5">
        <f>P_A_R[[#This Row],[22+]]-P_A_R[[#This Row],[23+]]</f>
        <v>0</v>
      </c>
      <c r="BS147" s="5">
        <f>P_A_R[[#This Row],[23+]]-P_A_R[[#This Row],[24+]]</f>
        <v>0</v>
      </c>
      <c r="BT147" s="5">
        <f>P_A_R[[#This Row],[24+]]-P_A_R[[#This Row],[25+]]</f>
        <v>0</v>
      </c>
      <c r="BU147" s="5">
        <f>P_A_R[[#This Row],[25+]]-P_A_R[[#This Row],[26+]]</f>
        <v>0</v>
      </c>
      <c r="BV147" s="5">
        <f>P_A_R[[#This Row],[26+]]-P_A_R[[#This Row],[27+]]</f>
        <v>0</v>
      </c>
      <c r="BW147" s="5">
        <f>P_A_R[[#This Row],[27+]]-P_A_R[[#This Row],[28+]]</f>
        <v>0</v>
      </c>
      <c r="BX147" s="5">
        <f>P_A_R[[#This Row],[28+]]-P_A_R[[#This Row],[29+]]</f>
        <v>0</v>
      </c>
      <c r="BY147" s="5">
        <f>P_A_R[[#This Row],[29+]]-P_A_R[[#This Row],[30+]]</f>
        <v>0</v>
      </c>
      <c r="BZ147" s="5">
        <f>P_A_R[[#This Row],[30+]]-P_A_R[[#This Row],[31+]]</f>
        <v>0</v>
      </c>
      <c r="CA147" s="5">
        <f>P_A_R[[#This Row],[31+]]-P_A_R[[#This Row],[32+]]</f>
        <v>0</v>
      </c>
      <c r="CB147" s="5">
        <f>P_A_R[[#This Row],[32+]]-P_A_R[[#This Row],[33+]]</f>
        <v>0</v>
      </c>
      <c r="CC147" s="5">
        <f>P_A_R[[#This Row],[33+]]-P_A_R[[#This Row],[34+]]</f>
        <v>2.1000000000004349E-4</v>
      </c>
      <c r="CD147" s="5">
        <f>P_A_R[[#This Row],[34+]]-P_A_R[[#This Row],[35+]]</f>
        <v>5.1799999999999624E-3</v>
      </c>
      <c r="CE147" s="5">
        <f>P_A_R[[#This Row],[35+]]-P_A_R[[#This Row],[36+]]</f>
        <v>5.2819999999999978E-2</v>
      </c>
      <c r="CF147" s="5">
        <f>P_A_R[[#This Row],[36+]]-P_A_R[[#This Row],[37+]]</f>
        <v>0.21938999999999997</v>
      </c>
      <c r="CG147" s="5">
        <f>P_A_R[[#This Row],[37+]]-P_A_R[[#This Row],[38+]]</f>
        <v>0.37413000000000002</v>
      </c>
      <c r="CH147" s="5">
        <f>P_A_R[[#This Row],[38+]]-P_A_R[[#This Row],[39+]]</f>
        <v>0.26293</v>
      </c>
      <c r="CI147" s="5">
        <f>P_A_R[[#This Row],[39+]]-P_A_R[[#This Row],[40+]]</f>
        <v>7.5950000000000004E-2</v>
      </c>
      <c r="CJ147" s="5">
        <f>P_A_R[[#This Row],[40+]]-P_A_R[[#This Row],[41+]]</f>
        <v>8.9600000000000009E-3</v>
      </c>
      <c r="CK147" s="5">
        <f>P_A_R[[#This Row],[41+]]-P_A_R[[#This Row],[42+]]</f>
        <v>4.2999999999999999E-4</v>
      </c>
      <c r="CL147" s="5">
        <f>P_A_R[[#This Row],[42+]]-P_A_R[[#This Row],[43+]]</f>
        <v>0</v>
      </c>
      <c r="CM147" s="5">
        <f>P_A_R[[#This Row],[43+]]-P_A_R[[#This Row],[44+]]</f>
        <v>0</v>
      </c>
      <c r="CN147" s="5">
        <f>P_A_R[[#This Row],[44+]]-P_A_R[[#This Row],[45+]]</f>
        <v>0</v>
      </c>
      <c r="CO147" s="5">
        <f>P_A_R[[#This Row],[45+]]-P_A_R[[#This Row],[46+]]</f>
        <v>0</v>
      </c>
      <c r="CP147" s="5">
        <f>P_A_R[[#This Row],[46+]]-P_A_R[[#This Row],[47+]]</f>
        <v>0</v>
      </c>
      <c r="CQ147" s="5">
        <f>P_A_R[[#This Row],[47+]]-P_A_R[[#This Row],[48+]]</f>
        <v>0</v>
      </c>
      <c r="CR147" s="5">
        <f>P_A_R[[#This Row],[48+]]-P_A_R[[#This Row],[49+]]</f>
        <v>0</v>
      </c>
      <c r="CS147" s="5">
        <f>P_A_R[[#This Row],[49+]]-P_A_R[[#This Row],[50+]]</f>
        <v>0</v>
      </c>
      <c r="CT147" s="5">
        <f>P_A_R[[#This Row],[50+]]-P_A_R[[#This Row],[51+]]</f>
        <v>0</v>
      </c>
      <c r="CU147" s="5">
        <f>P_A_R[[#This Row],[51+]]-P_A_R[[#This Row],[52+]]</f>
        <v>0</v>
      </c>
      <c r="CV147" s="5">
        <f>P_A_R[[#This Row],[52+]]-P_A_R[[#This Row],[53+]]</f>
        <v>0</v>
      </c>
      <c r="CW147" s="5">
        <f>P_A_R[[#This Row],[53+]]-P_A_R[[#This Row],[54+]]</f>
        <v>0</v>
      </c>
      <c r="CX147" s="5">
        <f>P_A_R[[#This Row],[54+]]-P_A_R[[#This Row],[55+]]</f>
        <v>0</v>
      </c>
      <c r="CY147" s="5">
        <f>P_A_R[[#This Row],[55+]]-P_A_R[[#This Row],[56+]]</f>
        <v>0</v>
      </c>
      <c r="CZ147" s="5">
        <f>P_A_R[[#This Row],[56+]]-P_A_R[[#This Row],[57+]]</f>
        <v>0</v>
      </c>
      <c r="DA147" s="5">
        <f>P_A_R[[#This Row],[57+]]-P_A_R[[#This Row],[58+]]</f>
        <v>0</v>
      </c>
      <c r="DB147" s="5">
        <f>P_A_R[[#This Row],[58+]]-P_A_R[[#This Row],[59+]]</f>
        <v>0</v>
      </c>
    </row>
    <row r="148" spans="1:106" x14ac:dyDescent="0.25">
      <c r="A148" s="10">
        <v>22400794</v>
      </c>
      <c r="B148" t="s">
        <v>164</v>
      </c>
      <c r="C148" t="s">
        <v>79</v>
      </c>
      <c r="D148" s="11">
        <v>0.875</v>
      </c>
      <c r="E148" s="9" t="str">
        <f>HYPERLINK("https://www.nba.com/stats/player/203994/boxscores-traditional", "Jusuf Nurkic")</f>
        <v>Jusuf Nurkic</v>
      </c>
      <c r="F148">
        <v>16.5</v>
      </c>
      <c r="G148" s="4">
        <v>1.5</v>
      </c>
      <c r="H148" s="3">
        <v>1</v>
      </c>
      <c r="I148" s="3">
        <v>0.99987999999999999</v>
      </c>
      <c r="J148" s="3">
        <v>0.99865000000000004</v>
      </c>
      <c r="K148" s="3">
        <v>0.99009999999999998</v>
      </c>
      <c r="L148" s="3">
        <v>0.95254000000000005</v>
      </c>
      <c r="M148" s="3">
        <v>0.84133999999999998</v>
      </c>
      <c r="N148" s="3">
        <v>0.62929999999999997</v>
      </c>
      <c r="O148" s="3">
        <v>0.37069999999999997</v>
      </c>
      <c r="P148" s="3">
        <v>0.15866</v>
      </c>
      <c r="Q148" s="3">
        <v>4.7460000000000002E-2</v>
      </c>
      <c r="R148" s="3">
        <v>9.9000000000000008E-3</v>
      </c>
      <c r="S148" s="3">
        <v>1.3500000000000001E-3</v>
      </c>
      <c r="T148" s="3">
        <v>1.2E-4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5">
        <f>P_A_R[[#This Row],[10+]]-P_A_R[[#This Row],[11+]]</f>
        <v>1.2000000000000899E-4</v>
      </c>
      <c r="BG148" s="5">
        <f>P_A_R[[#This Row],[11+]]-P_A_R[[#This Row],[12+]]</f>
        <v>1.2299999999999534E-3</v>
      </c>
      <c r="BH148" s="5">
        <f>P_A_R[[#This Row],[12+]]-P_A_R[[#This Row],[13+]]</f>
        <v>8.5500000000000576E-3</v>
      </c>
      <c r="BI148" s="5">
        <f>P_A_R[[#This Row],[13+]]-P_A_R[[#This Row],[14+]]</f>
        <v>3.7559999999999927E-2</v>
      </c>
      <c r="BJ148" s="5">
        <f>P_A_R[[#This Row],[14+]]-P_A_R[[#This Row],[15+]]</f>
        <v>0.11120000000000008</v>
      </c>
      <c r="BK148" s="5">
        <f>P_A_R[[#This Row],[15+]]-P_A_R[[#This Row],[16+]]</f>
        <v>0.21204000000000001</v>
      </c>
      <c r="BL148" s="5">
        <f>P_A_R[[#This Row],[16+]]-P_A_R[[#This Row],[17+]]</f>
        <v>0.2586</v>
      </c>
      <c r="BM148" s="5">
        <f>P_A_R[[#This Row],[17+]]-P_A_R[[#This Row],[18+]]</f>
        <v>0.21203999999999998</v>
      </c>
      <c r="BN148" s="5">
        <f>P_A_R[[#This Row],[18+]]-P_A_R[[#This Row],[19+]]</f>
        <v>0.11119999999999999</v>
      </c>
      <c r="BO148" s="5">
        <f>P_A_R[[#This Row],[19+]]-P_A_R[[#This Row],[20+]]</f>
        <v>3.7560000000000003E-2</v>
      </c>
      <c r="BP148" s="5">
        <f>P_A_R[[#This Row],[20+]]-P_A_R[[#This Row],[21+]]</f>
        <v>8.5500000000000003E-3</v>
      </c>
      <c r="BQ148" s="5">
        <f>P_A_R[[#This Row],[21+]]-P_A_R[[#This Row],[22+]]</f>
        <v>1.23E-3</v>
      </c>
      <c r="BR148" s="5">
        <f>P_A_R[[#This Row],[22+]]-P_A_R[[#This Row],[23+]]</f>
        <v>1.2E-4</v>
      </c>
      <c r="BS148" s="5">
        <f>P_A_R[[#This Row],[23+]]-P_A_R[[#This Row],[24+]]</f>
        <v>0</v>
      </c>
      <c r="BT148" s="5">
        <f>P_A_R[[#This Row],[24+]]-P_A_R[[#This Row],[25+]]</f>
        <v>0</v>
      </c>
      <c r="BU148" s="5">
        <f>P_A_R[[#This Row],[25+]]-P_A_R[[#This Row],[26+]]</f>
        <v>0</v>
      </c>
      <c r="BV148" s="5">
        <f>P_A_R[[#This Row],[26+]]-P_A_R[[#This Row],[27+]]</f>
        <v>0</v>
      </c>
      <c r="BW148" s="5">
        <f>P_A_R[[#This Row],[27+]]-P_A_R[[#This Row],[28+]]</f>
        <v>0</v>
      </c>
      <c r="BX148" s="5">
        <f>P_A_R[[#This Row],[28+]]-P_A_R[[#This Row],[29+]]</f>
        <v>0</v>
      </c>
      <c r="BY148" s="5">
        <f>P_A_R[[#This Row],[29+]]-P_A_R[[#This Row],[30+]]</f>
        <v>0</v>
      </c>
      <c r="BZ148" s="5">
        <f>P_A_R[[#This Row],[30+]]-P_A_R[[#This Row],[31+]]</f>
        <v>0</v>
      </c>
      <c r="CA148" s="5">
        <f>P_A_R[[#This Row],[31+]]-P_A_R[[#This Row],[32+]]</f>
        <v>0</v>
      </c>
      <c r="CB148" s="5">
        <f>P_A_R[[#This Row],[32+]]-P_A_R[[#This Row],[33+]]</f>
        <v>0</v>
      </c>
      <c r="CC148" s="5">
        <f>P_A_R[[#This Row],[33+]]-P_A_R[[#This Row],[34+]]</f>
        <v>0</v>
      </c>
      <c r="CD148" s="5">
        <f>P_A_R[[#This Row],[34+]]-P_A_R[[#This Row],[35+]]</f>
        <v>0</v>
      </c>
      <c r="CE148" s="5">
        <f>P_A_R[[#This Row],[35+]]-P_A_R[[#This Row],[36+]]</f>
        <v>0</v>
      </c>
      <c r="CF148" s="5">
        <f>P_A_R[[#This Row],[36+]]-P_A_R[[#This Row],[37+]]</f>
        <v>0</v>
      </c>
      <c r="CG148" s="5">
        <f>P_A_R[[#This Row],[37+]]-P_A_R[[#This Row],[38+]]</f>
        <v>0</v>
      </c>
      <c r="CH148" s="5">
        <f>P_A_R[[#This Row],[38+]]-P_A_R[[#This Row],[39+]]</f>
        <v>0</v>
      </c>
      <c r="CI148" s="5">
        <f>P_A_R[[#This Row],[39+]]-P_A_R[[#This Row],[40+]]</f>
        <v>0</v>
      </c>
      <c r="CJ148" s="5">
        <f>P_A_R[[#This Row],[40+]]-P_A_R[[#This Row],[41+]]</f>
        <v>0</v>
      </c>
      <c r="CK148" s="5">
        <f>P_A_R[[#This Row],[41+]]-P_A_R[[#This Row],[42+]]</f>
        <v>0</v>
      </c>
      <c r="CL148" s="5">
        <f>P_A_R[[#This Row],[42+]]-P_A_R[[#This Row],[43+]]</f>
        <v>0</v>
      </c>
      <c r="CM148" s="5">
        <f>P_A_R[[#This Row],[43+]]-P_A_R[[#This Row],[44+]]</f>
        <v>0</v>
      </c>
      <c r="CN148" s="5">
        <f>P_A_R[[#This Row],[44+]]-P_A_R[[#This Row],[45+]]</f>
        <v>0</v>
      </c>
      <c r="CO148" s="5">
        <f>P_A_R[[#This Row],[45+]]-P_A_R[[#This Row],[46+]]</f>
        <v>0</v>
      </c>
      <c r="CP148" s="5">
        <f>P_A_R[[#This Row],[46+]]-P_A_R[[#This Row],[47+]]</f>
        <v>0</v>
      </c>
      <c r="CQ148" s="5">
        <f>P_A_R[[#This Row],[47+]]-P_A_R[[#This Row],[48+]]</f>
        <v>0</v>
      </c>
      <c r="CR148" s="5">
        <f>P_A_R[[#This Row],[48+]]-P_A_R[[#This Row],[49+]]</f>
        <v>0</v>
      </c>
      <c r="CS148" s="5">
        <f>P_A_R[[#This Row],[49+]]-P_A_R[[#This Row],[50+]]</f>
        <v>0</v>
      </c>
      <c r="CT148" s="5">
        <f>P_A_R[[#This Row],[50+]]-P_A_R[[#This Row],[51+]]</f>
        <v>0</v>
      </c>
      <c r="CU148" s="5">
        <f>P_A_R[[#This Row],[51+]]-P_A_R[[#This Row],[52+]]</f>
        <v>0</v>
      </c>
      <c r="CV148" s="5">
        <f>P_A_R[[#This Row],[52+]]-P_A_R[[#This Row],[53+]]</f>
        <v>0</v>
      </c>
      <c r="CW148" s="5">
        <f>P_A_R[[#This Row],[53+]]-P_A_R[[#This Row],[54+]]</f>
        <v>0</v>
      </c>
      <c r="CX148" s="5">
        <f>P_A_R[[#This Row],[54+]]-P_A_R[[#This Row],[55+]]</f>
        <v>0</v>
      </c>
      <c r="CY148" s="5">
        <f>P_A_R[[#This Row],[55+]]-P_A_R[[#This Row],[56+]]</f>
        <v>0</v>
      </c>
      <c r="CZ148" s="5">
        <f>P_A_R[[#This Row],[56+]]-P_A_R[[#This Row],[57+]]</f>
        <v>0</v>
      </c>
      <c r="DA148" s="5">
        <f>P_A_R[[#This Row],[57+]]-P_A_R[[#This Row],[58+]]</f>
        <v>0</v>
      </c>
      <c r="DB148" s="5">
        <f>P_A_R[[#This Row],[58+]]-P_A_R[[#This Row],[59+]]</f>
        <v>0</v>
      </c>
    </row>
    <row r="149" spans="1:106" x14ac:dyDescent="0.25">
      <c r="A149" s="10">
        <v>22400794</v>
      </c>
      <c r="B149" t="s">
        <v>164</v>
      </c>
      <c r="C149" t="s">
        <v>79</v>
      </c>
      <c r="D149" s="11">
        <v>0.875</v>
      </c>
      <c r="E149" s="9" t="str">
        <f>HYPERLINK("https://www.nba.com/stats/player/1641706/boxscores-traditional", "Brandon Miller")</f>
        <v>Brandon Miller</v>
      </c>
      <c r="F149">
        <v>26.6</v>
      </c>
      <c r="G149" s="4">
        <v>4.3629999999999995</v>
      </c>
      <c r="H149" s="3">
        <v>0.99992999999999999</v>
      </c>
      <c r="I149" s="3">
        <v>0.99983</v>
      </c>
      <c r="J149" s="3">
        <v>0.99960000000000004</v>
      </c>
      <c r="K149" s="3">
        <v>0.99909999999999999</v>
      </c>
      <c r="L149" s="3">
        <v>0.99807000000000001</v>
      </c>
      <c r="M149" s="3">
        <v>0.99609000000000003</v>
      </c>
      <c r="N149" s="3">
        <v>0.99245000000000005</v>
      </c>
      <c r="O149" s="3">
        <v>0.98609999999999998</v>
      </c>
      <c r="P149" s="3">
        <v>0.97558</v>
      </c>
      <c r="Q149" s="3">
        <v>0.95906999999999998</v>
      </c>
      <c r="R149" s="3">
        <v>0.93447999999999998</v>
      </c>
      <c r="S149" s="3">
        <v>0.89973000000000003</v>
      </c>
      <c r="T149" s="3">
        <v>0.85314000000000001</v>
      </c>
      <c r="U149" s="3">
        <v>0.79673000000000005</v>
      </c>
      <c r="V149" s="3">
        <v>0.72575000000000001</v>
      </c>
      <c r="W149" s="3">
        <v>0.64431000000000005</v>
      </c>
      <c r="X149" s="3">
        <v>0.55567</v>
      </c>
      <c r="Y149" s="3">
        <v>0.46414</v>
      </c>
      <c r="Z149" s="3">
        <v>0.37447999999999998</v>
      </c>
      <c r="AA149" s="3">
        <v>0.29115999999999997</v>
      </c>
      <c r="AB149" s="3">
        <v>0.2177</v>
      </c>
      <c r="AC149" s="3">
        <v>0.15625</v>
      </c>
      <c r="AD149" s="3">
        <v>0.10749</v>
      </c>
      <c r="AE149" s="3">
        <v>7.0779999999999996E-2</v>
      </c>
      <c r="AF149" s="3">
        <v>4.4569999999999999E-2</v>
      </c>
      <c r="AG149" s="3">
        <v>2.6800000000000001E-2</v>
      </c>
      <c r="AH149" s="3">
        <v>1.5779999999999999E-2</v>
      </c>
      <c r="AI149" s="3">
        <v>8.6599999999999993E-3</v>
      </c>
      <c r="AJ149" s="3">
        <v>4.5300000000000002E-3</v>
      </c>
      <c r="AK149" s="3">
        <v>2.2599999999999999E-3</v>
      </c>
      <c r="AL149" s="3">
        <v>1.07E-3</v>
      </c>
      <c r="AM149" s="3">
        <v>4.8000000000000001E-4</v>
      </c>
      <c r="AN149" s="3">
        <v>2.1000000000000001E-4</v>
      </c>
      <c r="AO149" s="3">
        <v>8.0000000000000007E-5</v>
      </c>
      <c r="AP149" s="3">
        <v>3.0000000000000001E-5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5">
        <f>P_A_R[[#This Row],[10+]]-P_A_R[[#This Row],[11+]]</f>
        <v>9.9999999999988987E-5</v>
      </c>
      <c r="BG149" s="5">
        <f>P_A_R[[#This Row],[11+]]-P_A_R[[#This Row],[12+]]</f>
        <v>2.2999999999995246E-4</v>
      </c>
      <c r="BH149" s="5">
        <f>P_A_R[[#This Row],[12+]]-P_A_R[[#This Row],[13+]]</f>
        <v>5.0000000000005596E-4</v>
      </c>
      <c r="BI149" s="5">
        <f>P_A_R[[#This Row],[13+]]-P_A_R[[#This Row],[14+]]</f>
        <v>1.0299999999999754E-3</v>
      </c>
      <c r="BJ149" s="5">
        <f>P_A_R[[#This Row],[14+]]-P_A_R[[#This Row],[15+]]</f>
        <v>1.9799999999999818E-3</v>
      </c>
      <c r="BK149" s="5">
        <f>P_A_R[[#This Row],[15+]]-P_A_R[[#This Row],[16+]]</f>
        <v>3.6399999999999766E-3</v>
      </c>
      <c r="BL149" s="5">
        <f>P_A_R[[#This Row],[16+]]-P_A_R[[#This Row],[17+]]</f>
        <v>6.3500000000000778E-3</v>
      </c>
      <c r="BM149" s="5">
        <f>P_A_R[[#This Row],[17+]]-P_A_R[[#This Row],[18+]]</f>
        <v>1.0519999999999974E-2</v>
      </c>
      <c r="BN149" s="5">
        <f>P_A_R[[#This Row],[18+]]-P_A_R[[#This Row],[19+]]</f>
        <v>1.6510000000000025E-2</v>
      </c>
      <c r="BO149" s="5">
        <f>P_A_R[[#This Row],[19+]]-P_A_R[[#This Row],[20+]]</f>
        <v>2.4590000000000001E-2</v>
      </c>
      <c r="BP149" s="5">
        <f>P_A_R[[#This Row],[20+]]-P_A_R[[#This Row],[21+]]</f>
        <v>3.4749999999999948E-2</v>
      </c>
      <c r="BQ149" s="5">
        <f>P_A_R[[#This Row],[21+]]-P_A_R[[#This Row],[22+]]</f>
        <v>4.659000000000002E-2</v>
      </c>
      <c r="BR149" s="5">
        <f>P_A_R[[#This Row],[22+]]-P_A_R[[#This Row],[23+]]</f>
        <v>5.640999999999996E-2</v>
      </c>
      <c r="BS149" s="5">
        <f>P_A_R[[#This Row],[23+]]-P_A_R[[#This Row],[24+]]</f>
        <v>7.0980000000000043E-2</v>
      </c>
      <c r="BT149" s="5">
        <f>P_A_R[[#This Row],[24+]]-P_A_R[[#This Row],[25+]]</f>
        <v>8.1439999999999957E-2</v>
      </c>
      <c r="BU149" s="5">
        <f>P_A_R[[#This Row],[25+]]-P_A_R[[#This Row],[26+]]</f>
        <v>8.8640000000000052E-2</v>
      </c>
      <c r="BV149" s="5">
        <f>P_A_R[[#This Row],[26+]]-P_A_R[[#This Row],[27+]]</f>
        <v>9.153E-2</v>
      </c>
      <c r="BW149" s="5">
        <f>P_A_R[[#This Row],[27+]]-P_A_R[[#This Row],[28+]]</f>
        <v>8.9660000000000017E-2</v>
      </c>
      <c r="BX149" s="5">
        <f>P_A_R[[#This Row],[28+]]-P_A_R[[#This Row],[29+]]</f>
        <v>8.3320000000000005E-2</v>
      </c>
      <c r="BY149" s="5">
        <f>P_A_R[[#This Row],[29+]]-P_A_R[[#This Row],[30+]]</f>
        <v>7.345999999999997E-2</v>
      </c>
      <c r="BZ149" s="5">
        <f>P_A_R[[#This Row],[30+]]-P_A_R[[#This Row],[31+]]</f>
        <v>6.1450000000000005E-2</v>
      </c>
      <c r="CA149" s="5">
        <f>P_A_R[[#This Row],[31+]]-P_A_R[[#This Row],[32+]]</f>
        <v>4.8759999999999998E-2</v>
      </c>
      <c r="CB149" s="5">
        <f>P_A_R[[#This Row],[32+]]-P_A_R[[#This Row],[33+]]</f>
        <v>3.6710000000000007E-2</v>
      </c>
      <c r="CC149" s="5">
        <f>P_A_R[[#This Row],[33+]]-P_A_R[[#This Row],[34+]]</f>
        <v>2.6209999999999997E-2</v>
      </c>
      <c r="CD149" s="5">
        <f>P_A_R[[#This Row],[34+]]-P_A_R[[#This Row],[35+]]</f>
        <v>1.7769999999999998E-2</v>
      </c>
      <c r="CE149" s="5">
        <f>P_A_R[[#This Row],[35+]]-P_A_R[[#This Row],[36+]]</f>
        <v>1.1020000000000002E-2</v>
      </c>
      <c r="CF149" s="5">
        <f>P_A_R[[#This Row],[36+]]-P_A_R[[#This Row],[37+]]</f>
        <v>7.1199999999999996E-3</v>
      </c>
      <c r="CG149" s="5">
        <f>P_A_R[[#This Row],[37+]]-P_A_R[[#This Row],[38+]]</f>
        <v>4.1299999999999991E-3</v>
      </c>
      <c r="CH149" s="5">
        <f>P_A_R[[#This Row],[38+]]-P_A_R[[#This Row],[39+]]</f>
        <v>2.2700000000000003E-3</v>
      </c>
      <c r="CI149" s="5">
        <f>P_A_R[[#This Row],[39+]]-P_A_R[[#This Row],[40+]]</f>
        <v>1.1899999999999999E-3</v>
      </c>
      <c r="CJ149" s="5">
        <f>P_A_R[[#This Row],[40+]]-P_A_R[[#This Row],[41+]]</f>
        <v>5.9000000000000003E-4</v>
      </c>
      <c r="CK149" s="5">
        <f>P_A_R[[#This Row],[41+]]-P_A_R[[#This Row],[42+]]</f>
        <v>2.7E-4</v>
      </c>
      <c r="CL149" s="5">
        <f>P_A_R[[#This Row],[42+]]-P_A_R[[#This Row],[43+]]</f>
        <v>1.3000000000000002E-4</v>
      </c>
      <c r="CM149" s="5">
        <f>P_A_R[[#This Row],[43+]]-P_A_R[[#This Row],[44+]]</f>
        <v>5.0000000000000009E-5</v>
      </c>
      <c r="CN149" s="5">
        <f>P_A_R[[#This Row],[44+]]-P_A_R[[#This Row],[45+]]</f>
        <v>3.0000000000000001E-5</v>
      </c>
      <c r="CO149" s="5">
        <f>P_A_R[[#This Row],[45+]]-P_A_R[[#This Row],[46+]]</f>
        <v>0</v>
      </c>
      <c r="CP149" s="5">
        <f>P_A_R[[#This Row],[46+]]-P_A_R[[#This Row],[47+]]</f>
        <v>0</v>
      </c>
      <c r="CQ149" s="5">
        <f>P_A_R[[#This Row],[47+]]-P_A_R[[#This Row],[48+]]</f>
        <v>0</v>
      </c>
      <c r="CR149" s="5">
        <f>P_A_R[[#This Row],[48+]]-P_A_R[[#This Row],[49+]]</f>
        <v>0</v>
      </c>
      <c r="CS149" s="5">
        <f>P_A_R[[#This Row],[49+]]-P_A_R[[#This Row],[50+]]</f>
        <v>0</v>
      </c>
      <c r="CT149" s="5">
        <f>P_A_R[[#This Row],[50+]]-P_A_R[[#This Row],[51+]]</f>
        <v>0</v>
      </c>
      <c r="CU149" s="5">
        <f>P_A_R[[#This Row],[51+]]-P_A_R[[#This Row],[52+]]</f>
        <v>0</v>
      </c>
      <c r="CV149" s="5">
        <f>P_A_R[[#This Row],[52+]]-P_A_R[[#This Row],[53+]]</f>
        <v>0</v>
      </c>
      <c r="CW149" s="5">
        <f>P_A_R[[#This Row],[53+]]-P_A_R[[#This Row],[54+]]</f>
        <v>0</v>
      </c>
      <c r="CX149" s="5">
        <f>P_A_R[[#This Row],[54+]]-P_A_R[[#This Row],[55+]]</f>
        <v>0</v>
      </c>
      <c r="CY149" s="5">
        <f>P_A_R[[#This Row],[55+]]-P_A_R[[#This Row],[56+]]</f>
        <v>0</v>
      </c>
      <c r="CZ149" s="5">
        <f>P_A_R[[#This Row],[56+]]-P_A_R[[#This Row],[57+]]</f>
        <v>0</v>
      </c>
      <c r="DA149" s="5">
        <f>P_A_R[[#This Row],[57+]]-P_A_R[[#This Row],[58+]]</f>
        <v>0</v>
      </c>
      <c r="DB149" s="5">
        <f>P_A_R[[#This Row],[58+]]-P_A_R[[#This Row],[59+]]</f>
        <v>0</v>
      </c>
    </row>
    <row r="150" spans="1:106" x14ac:dyDescent="0.25">
      <c r="A150" s="10">
        <v>22400794</v>
      </c>
      <c r="B150" t="s">
        <v>164</v>
      </c>
      <c r="C150" t="s">
        <v>79</v>
      </c>
      <c r="D150" s="11">
        <v>0.875</v>
      </c>
      <c r="E150" s="9" t="str">
        <f>HYPERLINK("https://www.nba.com/stats/player/1642354/boxscores-traditional", "KJ Simpson")</f>
        <v>KJ Simpson</v>
      </c>
      <c r="F150">
        <v>18.399999999999999</v>
      </c>
      <c r="G150" s="4">
        <v>2.653</v>
      </c>
      <c r="H150" s="3">
        <v>0.99924000000000002</v>
      </c>
      <c r="I150" s="3">
        <v>0.99736000000000002</v>
      </c>
      <c r="J150" s="3">
        <v>0.99202000000000001</v>
      </c>
      <c r="K150" s="3">
        <v>0.97931999999999997</v>
      </c>
      <c r="L150" s="3">
        <v>0.95154000000000005</v>
      </c>
      <c r="M150" s="3">
        <v>0.89973000000000003</v>
      </c>
      <c r="N150" s="3">
        <v>0.81594</v>
      </c>
      <c r="O150" s="3">
        <v>0.70194000000000001</v>
      </c>
      <c r="P150" s="3">
        <v>0.55962000000000001</v>
      </c>
      <c r="Q150" s="3">
        <v>0.40905000000000002</v>
      </c>
      <c r="R150" s="3">
        <v>0.27424999999999999</v>
      </c>
      <c r="S150" s="3">
        <v>0.16353999999999999</v>
      </c>
      <c r="T150" s="3">
        <v>8.6910000000000001E-2</v>
      </c>
      <c r="U150" s="3">
        <v>4.1820000000000003E-2</v>
      </c>
      <c r="V150" s="3">
        <v>1.7430000000000001E-2</v>
      </c>
      <c r="W150" s="3">
        <v>6.3899999999999998E-3</v>
      </c>
      <c r="X150" s="3">
        <v>2.1199999999999999E-3</v>
      </c>
      <c r="Y150" s="3">
        <v>5.9999999999999995E-4</v>
      </c>
      <c r="Z150" s="3">
        <v>1.4999999999999999E-4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5">
        <f>P_A_R[[#This Row],[10+]]-P_A_R[[#This Row],[11+]]</f>
        <v>1.8799999999999928E-3</v>
      </c>
      <c r="BG150" s="5">
        <f>P_A_R[[#This Row],[11+]]-P_A_R[[#This Row],[12+]]</f>
        <v>5.3400000000000114E-3</v>
      </c>
      <c r="BH150" s="5">
        <f>P_A_R[[#This Row],[12+]]-P_A_R[[#This Row],[13+]]</f>
        <v>1.2700000000000045E-2</v>
      </c>
      <c r="BI150" s="5">
        <f>P_A_R[[#This Row],[13+]]-P_A_R[[#This Row],[14+]]</f>
        <v>2.7779999999999916E-2</v>
      </c>
      <c r="BJ150" s="5">
        <f>P_A_R[[#This Row],[14+]]-P_A_R[[#This Row],[15+]]</f>
        <v>5.1810000000000023E-2</v>
      </c>
      <c r="BK150" s="5">
        <f>P_A_R[[#This Row],[15+]]-P_A_R[[#This Row],[16+]]</f>
        <v>8.3790000000000031E-2</v>
      </c>
      <c r="BL150" s="5">
        <f>P_A_R[[#This Row],[16+]]-P_A_R[[#This Row],[17+]]</f>
        <v>0.11399999999999999</v>
      </c>
      <c r="BM150" s="5">
        <f>P_A_R[[#This Row],[17+]]-P_A_R[[#This Row],[18+]]</f>
        <v>0.14232</v>
      </c>
      <c r="BN150" s="5">
        <f>P_A_R[[#This Row],[18+]]-P_A_R[[#This Row],[19+]]</f>
        <v>0.15056999999999998</v>
      </c>
      <c r="BO150" s="5">
        <f>P_A_R[[#This Row],[19+]]-P_A_R[[#This Row],[20+]]</f>
        <v>0.13480000000000003</v>
      </c>
      <c r="BP150" s="5">
        <f>P_A_R[[#This Row],[20+]]-P_A_R[[#This Row],[21+]]</f>
        <v>0.11071</v>
      </c>
      <c r="BQ150" s="5">
        <f>P_A_R[[#This Row],[21+]]-P_A_R[[#This Row],[22+]]</f>
        <v>7.662999999999999E-2</v>
      </c>
      <c r="BR150" s="5">
        <f>P_A_R[[#This Row],[22+]]-P_A_R[[#This Row],[23+]]</f>
        <v>4.5089999999999998E-2</v>
      </c>
      <c r="BS150" s="5">
        <f>P_A_R[[#This Row],[23+]]-P_A_R[[#This Row],[24+]]</f>
        <v>2.4390000000000002E-2</v>
      </c>
      <c r="BT150" s="5">
        <f>P_A_R[[#This Row],[24+]]-P_A_R[[#This Row],[25+]]</f>
        <v>1.1040000000000001E-2</v>
      </c>
      <c r="BU150" s="5">
        <f>P_A_R[[#This Row],[25+]]-P_A_R[[#This Row],[26+]]</f>
        <v>4.2699999999999995E-3</v>
      </c>
      <c r="BV150" s="5">
        <f>P_A_R[[#This Row],[26+]]-P_A_R[[#This Row],[27+]]</f>
        <v>1.5200000000000001E-3</v>
      </c>
      <c r="BW150" s="5">
        <f>P_A_R[[#This Row],[27+]]-P_A_R[[#This Row],[28+]]</f>
        <v>4.4999999999999999E-4</v>
      </c>
      <c r="BX150" s="5">
        <f>P_A_R[[#This Row],[28+]]-P_A_R[[#This Row],[29+]]</f>
        <v>1.4999999999999999E-4</v>
      </c>
      <c r="BY150" s="5">
        <f>P_A_R[[#This Row],[29+]]-P_A_R[[#This Row],[30+]]</f>
        <v>0</v>
      </c>
      <c r="BZ150" s="5">
        <f>P_A_R[[#This Row],[30+]]-P_A_R[[#This Row],[31+]]</f>
        <v>0</v>
      </c>
      <c r="CA150" s="5">
        <f>P_A_R[[#This Row],[31+]]-P_A_R[[#This Row],[32+]]</f>
        <v>0</v>
      </c>
      <c r="CB150" s="5">
        <f>P_A_R[[#This Row],[32+]]-P_A_R[[#This Row],[33+]]</f>
        <v>0</v>
      </c>
      <c r="CC150" s="5">
        <f>P_A_R[[#This Row],[33+]]-P_A_R[[#This Row],[34+]]</f>
        <v>0</v>
      </c>
      <c r="CD150" s="5">
        <f>P_A_R[[#This Row],[34+]]-P_A_R[[#This Row],[35+]]</f>
        <v>0</v>
      </c>
      <c r="CE150" s="5">
        <f>P_A_R[[#This Row],[35+]]-P_A_R[[#This Row],[36+]]</f>
        <v>0</v>
      </c>
      <c r="CF150" s="5">
        <f>P_A_R[[#This Row],[36+]]-P_A_R[[#This Row],[37+]]</f>
        <v>0</v>
      </c>
      <c r="CG150" s="5">
        <f>P_A_R[[#This Row],[37+]]-P_A_R[[#This Row],[38+]]</f>
        <v>0</v>
      </c>
      <c r="CH150" s="5">
        <f>P_A_R[[#This Row],[38+]]-P_A_R[[#This Row],[39+]]</f>
        <v>0</v>
      </c>
      <c r="CI150" s="5">
        <f>P_A_R[[#This Row],[39+]]-P_A_R[[#This Row],[40+]]</f>
        <v>0</v>
      </c>
      <c r="CJ150" s="5">
        <f>P_A_R[[#This Row],[40+]]-P_A_R[[#This Row],[41+]]</f>
        <v>0</v>
      </c>
      <c r="CK150" s="5">
        <f>P_A_R[[#This Row],[41+]]-P_A_R[[#This Row],[42+]]</f>
        <v>0</v>
      </c>
      <c r="CL150" s="5">
        <f>P_A_R[[#This Row],[42+]]-P_A_R[[#This Row],[43+]]</f>
        <v>0</v>
      </c>
      <c r="CM150" s="5">
        <f>P_A_R[[#This Row],[43+]]-P_A_R[[#This Row],[44+]]</f>
        <v>0</v>
      </c>
      <c r="CN150" s="5">
        <f>P_A_R[[#This Row],[44+]]-P_A_R[[#This Row],[45+]]</f>
        <v>0</v>
      </c>
      <c r="CO150" s="5">
        <f>P_A_R[[#This Row],[45+]]-P_A_R[[#This Row],[46+]]</f>
        <v>0</v>
      </c>
      <c r="CP150" s="5">
        <f>P_A_R[[#This Row],[46+]]-P_A_R[[#This Row],[47+]]</f>
        <v>0</v>
      </c>
      <c r="CQ150" s="5">
        <f>P_A_R[[#This Row],[47+]]-P_A_R[[#This Row],[48+]]</f>
        <v>0</v>
      </c>
      <c r="CR150" s="5">
        <f>P_A_R[[#This Row],[48+]]-P_A_R[[#This Row],[49+]]</f>
        <v>0</v>
      </c>
      <c r="CS150" s="5">
        <f>P_A_R[[#This Row],[49+]]-P_A_R[[#This Row],[50+]]</f>
        <v>0</v>
      </c>
      <c r="CT150" s="5">
        <f>P_A_R[[#This Row],[50+]]-P_A_R[[#This Row],[51+]]</f>
        <v>0</v>
      </c>
      <c r="CU150" s="5">
        <f>P_A_R[[#This Row],[51+]]-P_A_R[[#This Row],[52+]]</f>
        <v>0</v>
      </c>
      <c r="CV150" s="5">
        <f>P_A_R[[#This Row],[52+]]-P_A_R[[#This Row],[53+]]</f>
        <v>0</v>
      </c>
      <c r="CW150" s="5">
        <f>P_A_R[[#This Row],[53+]]-P_A_R[[#This Row],[54+]]</f>
        <v>0</v>
      </c>
      <c r="CX150" s="5">
        <f>P_A_R[[#This Row],[54+]]-P_A_R[[#This Row],[55+]]</f>
        <v>0</v>
      </c>
      <c r="CY150" s="5">
        <f>P_A_R[[#This Row],[55+]]-P_A_R[[#This Row],[56+]]</f>
        <v>0</v>
      </c>
      <c r="CZ150" s="5">
        <f>P_A_R[[#This Row],[56+]]-P_A_R[[#This Row],[57+]]</f>
        <v>0</v>
      </c>
      <c r="DA150" s="5">
        <f>P_A_R[[#This Row],[57+]]-P_A_R[[#This Row],[58+]]</f>
        <v>0</v>
      </c>
      <c r="DB150" s="5">
        <f>P_A_R[[#This Row],[58+]]-P_A_R[[#This Row],[59+]]</f>
        <v>0</v>
      </c>
    </row>
    <row r="151" spans="1:106" x14ac:dyDescent="0.25">
      <c r="A151" s="10">
        <v>22400794</v>
      </c>
      <c r="B151" t="s">
        <v>164</v>
      </c>
      <c r="C151" t="s">
        <v>79</v>
      </c>
      <c r="D151" s="11">
        <v>0.875</v>
      </c>
      <c r="E151" s="9" t="str">
        <f>HYPERLINK("https://www.nba.com/stats/player/1628970/boxscores-traditional", "Miles Bridges")</f>
        <v>Miles Bridges</v>
      </c>
      <c r="F151">
        <v>31.8</v>
      </c>
      <c r="G151" s="4">
        <v>8.2319999999999993</v>
      </c>
      <c r="H151" s="3">
        <v>0.99597999999999998</v>
      </c>
      <c r="I151" s="3">
        <v>0.99429999999999996</v>
      </c>
      <c r="J151" s="3">
        <v>0.99202000000000001</v>
      </c>
      <c r="K151" s="3">
        <v>0.98870000000000002</v>
      </c>
      <c r="L151" s="3">
        <v>0.98460999999999999</v>
      </c>
      <c r="M151" s="3">
        <v>0.97931999999999997</v>
      </c>
      <c r="N151" s="3">
        <v>0.97257000000000005</v>
      </c>
      <c r="O151" s="3">
        <v>0.96406999999999998</v>
      </c>
      <c r="P151" s="3">
        <v>0.95352000000000003</v>
      </c>
      <c r="Q151" s="3">
        <v>0.93942999999999999</v>
      </c>
      <c r="R151" s="3">
        <v>0.92364000000000002</v>
      </c>
      <c r="S151" s="3">
        <v>0.90490000000000004</v>
      </c>
      <c r="T151" s="3">
        <v>0.88297999999999999</v>
      </c>
      <c r="U151" s="3">
        <v>0.85768999999999995</v>
      </c>
      <c r="V151" s="3">
        <v>0.82894000000000001</v>
      </c>
      <c r="W151" s="3">
        <v>0.79673000000000005</v>
      </c>
      <c r="X151" s="3">
        <v>0.75804000000000005</v>
      </c>
      <c r="Y151" s="3">
        <v>0.71904000000000001</v>
      </c>
      <c r="Z151" s="3">
        <v>0.67723999999999995</v>
      </c>
      <c r="AA151" s="3">
        <v>0.63307000000000002</v>
      </c>
      <c r="AB151" s="3">
        <v>0.58706000000000003</v>
      </c>
      <c r="AC151" s="3">
        <v>0.53983000000000003</v>
      </c>
      <c r="AD151" s="3">
        <v>0.49202000000000001</v>
      </c>
      <c r="AE151" s="3">
        <v>0.44037999999999999</v>
      </c>
      <c r="AF151" s="3">
        <v>0.39357999999999999</v>
      </c>
      <c r="AG151" s="3">
        <v>0.34827000000000002</v>
      </c>
      <c r="AH151" s="3">
        <v>0.30503000000000002</v>
      </c>
      <c r="AI151" s="3">
        <v>0.26434999999999997</v>
      </c>
      <c r="AJ151" s="3">
        <v>0.22663</v>
      </c>
      <c r="AK151" s="3">
        <v>0.19214999999999999</v>
      </c>
      <c r="AL151" s="3">
        <v>0.15866</v>
      </c>
      <c r="AM151" s="3">
        <v>0.13136</v>
      </c>
      <c r="AN151" s="3">
        <v>0.10749</v>
      </c>
      <c r="AO151" s="3">
        <v>8.6910000000000001E-2</v>
      </c>
      <c r="AP151" s="3">
        <v>6.9440000000000002E-2</v>
      </c>
      <c r="AQ151" s="3">
        <v>5.4800000000000001E-2</v>
      </c>
      <c r="AR151" s="3">
        <v>4.2720000000000001E-2</v>
      </c>
      <c r="AS151" s="3">
        <v>3.2160000000000001E-2</v>
      </c>
      <c r="AT151" s="3">
        <v>2.4420000000000001E-2</v>
      </c>
      <c r="AU151" s="3">
        <v>1.831E-2</v>
      </c>
      <c r="AV151" s="3">
        <v>1.355E-2</v>
      </c>
      <c r="AW151" s="3">
        <v>9.9000000000000008E-3</v>
      </c>
      <c r="AX151" s="3">
        <v>7.1399999999999996E-3</v>
      </c>
      <c r="AY151" s="3">
        <v>4.9399999999999999E-3</v>
      </c>
      <c r="AZ151" s="3">
        <v>3.47E-3</v>
      </c>
      <c r="BA151" s="3">
        <v>2.3999999999999998E-3</v>
      </c>
      <c r="BB151" s="3">
        <v>1.64E-3</v>
      </c>
      <c r="BC151" s="3">
        <v>1.1100000000000001E-3</v>
      </c>
      <c r="BD151" s="3">
        <v>7.3999999999999999E-4</v>
      </c>
      <c r="BE151" s="3">
        <v>4.8000000000000001E-4</v>
      </c>
      <c r="BF151" s="5">
        <f>P_A_R[[#This Row],[10+]]-P_A_R[[#This Row],[11+]]</f>
        <v>1.6800000000000148E-3</v>
      </c>
      <c r="BG151" s="5">
        <f>P_A_R[[#This Row],[11+]]-P_A_R[[#This Row],[12+]]</f>
        <v>2.2799999999999487E-3</v>
      </c>
      <c r="BH151" s="5">
        <f>P_A_R[[#This Row],[12+]]-P_A_R[[#This Row],[13+]]</f>
        <v>3.3199999999999896E-3</v>
      </c>
      <c r="BI151" s="5">
        <f>P_A_R[[#This Row],[13+]]-P_A_R[[#This Row],[14+]]</f>
        <v>4.090000000000038E-3</v>
      </c>
      <c r="BJ151" s="5">
        <f>P_A_R[[#This Row],[14+]]-P_A_R[[#This Row],[15+]]</f>
        <v>5.2900000000000169E-3</v>
      </c>
      <c r="BK151" s="5">
        <f>P_A_R[[#This Row],[15+]]-P_A_R[[#This Row],[16+]]</f>
        <v>6.7499999999999227E-3</v>
      </c>
      <c r="BL151" s="5">
        <f>P_A_R[[#This Row],[16+]]-P_A_R[[#This Row],[17+]]</f>
        <v>8.5000000000000631E-3</v>
      </c>
      <c r="BM151" s="5">
        <f>P_A_R[[#This Row],[17+]]-P_A_R[[#This Row],[18+]]</f>
        <v>1.0549999999999948E-2</v>
      </c>
      <c r="BN151" s="5">
        <f>P_A_R[[#This Row],[18+]]-P_A_R[[#This Row],[19+]]</f>
        <v>1.4090000000000047E-2</v>
      </c>
      <c r="BO151" s="5">
        <f>P_A_R[[#This Row],[19+]]-P_A_R[[#This Row],[20+]]</f>
        <v>1.5789999999999971E-2</v>
      </c>
      <c r="BP151" s="5">
        <f>P_A_R[[#This Row],[20+]]-P_A_R[[#This Row],[21+]]</f>
        <v>1.8739999999999979E-2</v>
      </c>
      <c r="BQ151" s="5">
        <f>P_A_R[[#This Row],[21+]]-P_A_R[[#This Row],[22+]]</f>
        <v>2.1920000000000051E-2</v>
      </c>
      <c r="BR151" s="5">
        <f>P_A_R[[#This Row],[22+]]-P_A_R[[#This Row],[23+]]</f>
        <v>2.5290000000000035E-2</v>
      </c>
      <c r="BS151" s="5">
        <f>P_A_R[[#This Row],[23+]]-P_A_R[[#This Row],[24+]]</f>
        <v>2.8749999999999942E-2</v>
      </c>
      <c r="BT151" s="5">
        <f>P_A_R[[#This Row],[24+]]-P_A_R[[#This Row],[25+]]</f>
        <v>3.2209999999999961E-2</v>
      </c>
      <c r="BU151" s="5">
        <f>P_A_R[[#This Row],[25+]]-P_A_R[[#This Row],[26+]]</f>
        <v>3.8690000000000002E-2</v>
      </c>
      <c r="BV151" s="5">
        <f>P_A_R[[#This Row],[26+]]-P_A_R[[#This Row],[27+]]</f>
        <v>3.9000000000000035E-2</v>
      </c>
      <c r="BW151" s="5">
        <f>P_A_R[[#This Row],[27+]]-P_A_R[[#This Row],[28+]]</f>
        <v>4.1800000000000059E-2</v>
      </c>
      <c r="BX151" s="5">
        <f>P_A_R[[#This Row],[28+]]-P_A_R[[#This Row],[29+]]</f>
        <v>4.4169999999999932E-2</v>
      </c>
      <c r="BY151" s="5">
        <f>P_A_R[[#This Row],[29+]]-P_A_R[[#This Row],[30+]]</f>
        <v>4.6009999999999995E-2</v>
      </c>
      <c r="BZ151" s="5">
        <f>P_A_R[[#This Row],[30+]]-P_A_R[[#This Row],[31+]]</f>
        <v>4.7229999999999994E-2</v>
      </c>
      <c r="CA151" s="5">
        <f>P_A_R[[#This Row],[31+]]-P_A_R[[#This Row],[32+]]</f>
        <v>4.7810000000000019E-2</v>
      </c>
      <c r="CB151" s="5">
        <f>P_A_R[[#This Row],[32+]]-P_A_R[[#This Row],[33+]]</f>
        <v>5.1640000000000019E-2</v>
      </c>
      <c r="CC151" s="5">
        <f>P_A_R[[#This Row],[33+]]-P_A_R[[#This Row],[34+]]</f>
        <v>4.6800000000000008E-2</v>
      </c>
      <c r="CD151" s="5">
        <f>P_A_R[[#This Row],[34+]]-P_A_R[[#This Row],[35+]]</f>
        <v>4.5309999999999961E-2</v>
      </c>
      <c r="CE151" s="5">
        <f>P_A_R[[#This Row],[35+]]-P_A_R[[#This Row],[36+]]</f>
        <v>4.3240000000000001E-2</v>
      </c>
      <c r="CF151" s="5">
        <f>P_A_R[[#This Row],[36+]]-P_A_R[[#This Row],[37+]]</f>
        <v>4.0680000000000049E-2</v>
      </c>
      <c r="CG151" s="5">
        <f>P_A_R[[#This Row],[37+]]-P_A_R[[#This Row],[38+]]</f>
        <v>3.7719999999999976E-2</v>
      </c>
      <c r="CH151" s="5">
        <f>P_A_R[[#This Row],[38+]]-P_A_R[[#This Row],[39+]]</f>
        <v>3.4480000000000011E-2</v>
      </c>
      <c r="CI151" s="5">
        <f>P_A_R[[#This Row],[39+]]-P_A_R[[#This Row],[40+]]</f>
        <v>3.3489999999999992E-2</v>
      </c>
      <c r="CJ151" s="5">
        <f>P_A_R[[#This Row],[40+]]-P_A_R[[#This Row],[41+]]</f>
        <v>2.7299999999999991E-2</v>
      </c>
      <c r="CK151" s="5">
        <f>P_A_R[[#This Row],[41+]]-P_A_R[[#This Row],[42+]]</f>
        <v>2.3870000000000002E-2</v>
      </c>
      <c r="CL151" s="5">
        <f>P_A_R[[#This Row],[42+]]-P_A_R[[#This Row],[43+]]</f>
        <v>2.0580000000000001E-2</v>
      </c>
      <c r="CM151" s="5">
        <f>P_A_R[[#This Row],[43+]]-P_A_R[[#This Row],[44+]]</f>
        <v>1.7469999999999999E-2</v>
      </c>
      <c r="CN151" s="5">
        <f>P_A_R[[#This Row],[44+]]-P_A_R[[#This Row],[45+]]</f>
        <v>1.464E-2</v>
      </c>
      <c r="CO151" s="5">
        <f>P_A_R[[#This Row],[45+]]-P_A_R[[#This Row],[46+]]</f>
        <v>1.208E-2</v>
      </c>
      <c r="CP151" s="5">
        <f>P_A_R[[#This Row],[46+]]-P_A_R[[#This Row],[47+]]</f>
        <v>1.056E-2</v>
      </c>
      <c r="CQ151" s="5">
        <f>P_A_R[[#This Row],[47+]]-P_A_R[[#This Row],[48+]]</f>
        <v>7.7400000000000004E-3</v>
      </c>
      <c r="CR151" s="5">
        <f>P_A_R[[#This Row],[48+]]-P_A_R[[#This Row],[49+]]</f>
        <v>6.1100000000000008E-3</v>
      </c>
      <c r="CS151" s="5">
        <f>P_A_R[[#This Row],[49+]]-P_A_R[[#This Row],[50+]]</f>
        <v>4.7600000000000003E-3</v>
      </c>
      <c r="CT151" s="5">
        <f>P_A_R[[#This Row],[50+]]-P_A_R[[#This Row],[51+]]</f>
        <v>3.6499999999999987E-3</v>
      </c>
      <c r="CU151" s="5">
        <f>P_A_R[[#This Row],[51+]]-P_A_R[[#This Row],[52+]]</f>
        <v>2.7600000000000012E-3</v>
      </c>
      <c r="CV151" s="5">
        <f>P_A_R[[#This Row],[52+]]-P_A_R[[#This Row],[53+]]</f>
        <v>2.1999999999999997E-3</v>
      </c>
      <c r="CW151" s="5">
        <f>P_A_R[[#This Row],[53+]]-P_A_R[[#This Row],[54+]]</f>
        <v>1.47E-3</v>
      </c>
      <c r="CX151" s="5">
        <f>P_A_R[[#This Row],[54+]]-P_A_R[[#This Row],[55+]]</f>
        <v>1.0700000000000002E-3</v>
      </c>
      <c r="CY151" s="5">
        <f>P_A_R[[#This Row],[55+]]-P_A_R[[#This Row],[56+]]</f>
        <v>7.5999999999999983E-4</v>
      </c>
      <c r="CZ151" s="5">
        <f>P_A_R[[#This Row],[56+]]-P_A_R[[#This Row],[57+]]</f>
        <v>5.2999999999999987E-4</v>
      </c>
      <c r="DA151" s="5">
        <f>P_A_R[[#This Row],[57+]]-P_A_R[[#This Row],[58+]]</f>
        <v>3.700000000000001E-4</v>
      </c>
      <c r="DB151" s="5">
        <f>P_A_R[[#This Row],[58+]]-P_A_R[[#This Row],[59+]]</f>
        <v>2.5999999999999998E-4</v>
      </c>
    </row>
    <row r="152" spans="1:106" x14ac:dyDescent="0.25">
      <c r="A152" s="10">
        <v>22400794</v>
      </c>
      <c r="B152" t="s">
        <v>164</v>
      </c>
      <c r="C152" t="s">
        <v>79</v>
      </c>
      <c r="D152" s="11">
        <v>0.875</v>
      </c>
      <c r="E152" s="9" t="str">
        <f>HYPERLINK("https://www.nba.com/stats/player/1631217/boxscores-traditional", "Moussa Diabaté")</f>
        <v>Moussa Diabaté</v>
      </c>
      <c r="F152">
        <v>24.2</v>
      </c>
      <c r="G152" s="4">
        <v>6.4930000000000003</v>
      </c>
      <c r="H152" s="3">
        <v>0.98573999999999995</v>
      </c>
      <c r="I152" s="3">
        <v>0.97882000000000002</v>
      </c>
      <c r="J152" s="3">
        <v>0.96994999999999998</v>
      </c>
      <c r="K152" s="3">
        <v>0.95728000000000002</v>
      </c>
      <c r="L152" s="3">
        <v>0.94179000000000002</v>
      </c>
      <c r="M152" s="3">
        <v>0.92220000000000002</v>
      </c>
      <c r="N152" s="3">
        <v>0.89617000000000002</v>
      </c>
      <c r="O152" s="3">
        <v>0.86650000000000005</v>
      </c>
      <c r="P152" s="3">
        <v>0.82894000000000001</v>
      </c>
      <c r="Q152" s="3">
        <v>0.78813999999999995</v>
      </c>
      <c r="R152" s="3">
        <v>0.74214999999999998</v>
      </c>
      <c r="S152" s="3">
        <v>0.68793000000000004</v>
      </c>
      <c r="T152" s="3">
        <v>0.63307000000000002</v>
      </c>
      <c r="U152" s="3">
        <v>0.57142000000000004</v>
      </c>
      <c r="V152" s="3">
        <v>0.51197000000000004</v>
      </c>
      <c r="W152" s="3">
        <v>0.45223999999999998</v>
      </c>
      <c r="X152" s="3">
        <v>0.38973999999999998</v>
      </c>
      <c r="Y152" s="3">
        <v>0.33360000000000001</v>
      </c>
      <c r="Z152" s="3">
        <v>0.27760000000000001</v>
      </c>
      <c r="AA152" s="3">
        <v>0.22964999999999999</v>
      </c>
      <c r="AB152" s="3">
        <v>0.18673000000000001</v>
      </c>
      <c r="AC152" s="3">
        <v>0.14685999999999999</v>
      </c>
      <c r="AD152" s="3">
        <v>0.11507000000000001</v>
      </c>
      <c r="AE152" s="3">
        <v>8.6910000000000001E-2</v>
      </c>
      <c r="AF152" s="3">
        <v>6.5519999999999995E-2</v>
      </c>
      <c r="AG152" s="3">
        <v>4.8460000000000003E-2</v>
      </c>
      <c r="AH152" s="3">
        <v>3.4380000000000001E-2</v>
      </c>
      <c r="AI152" s="3">
        <v>2.4420000000000001E-2</v>
      </c>
      <c r="AJ152" s="3">
        <v>1.6590000000000001E-2</v>
      </c>
      <c r="AK152" s="3">
        <v>1.1299999999999999E-2</v>
      </c>
      <c r="AL152" s="3">
        <v>7.5500000000000003E-3</v>
      </c>
      <c r="AM152" s="3">
        <v>4.7999999999999996E-3</v>
      </c>
      <c r="AN152" s="3">
        <v>3.0699999999999998E-3</v>
      </c>
      <c r="AO152" s="3">
        <v>1.8699999999999999E-3</v>
      </c>
      <c r="AP152" s="3">
        <v>1.14E-3</v>
      </c>
      <c r="AQ152" s="3">
        <v>6.8999999999999997E-4</v>
      </c>
      <c r="AR152" s="3">
        <v>3.8999999999999999E-4</v>
      </c>
      <c r="AS152" s="3">
        <v>2.2000000000000001E-4</v>
      </c>
      <c r="AT152" s="3">
        <v>1.2E-4</v>
      </c>
      <c r="AU152" s="3">
        <v>6.9999999999999994E-5</v>
      </c>
      <c r="AV152" s="3">
        <v>4.0000000000000003E-5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5">
        <f>P_A_R[[#This Row],[10+]]-P_A_R[[#This Row],[11+]]</f>
        <v>6.9199999999999262E-3</v>
      </c>
      <c r="BG152" s="5">
        <f>P_A_R[[#This Row],[11+]]-P_A_R[[#This Row],[12+]]</f>
        <v>8.8700000000000445E-3</v>
      </c>
      <c r="BH152" s="5">
        <f>P_A_R[[#This Row],[12+]]-P_A_R[[#This Row],[13+]]</f>
        <v>1.2669999999999959E-2</v>
      </c>
      <c r="BI152" s="5">
        <f>P_A_R[[#This Row],[13+]]-P_A_R[[#This Row],[14+]]</f>
        <v>1.5490000000000004E-2</v>
      </c>
      <c r="BJ152" s="5">
        <f>P_A_R[[#This Row],[14+]]-P_A_R[[#This Row],[15+]]</f>
        <v>1.9589999999999996E-2</v>
      </c>
      <c r="BK152" s="5">
        <f>P_A_R[[#This Row],[15+]]-P_A_R[[#This Row],[16+]]</f>
        <v>2.6029999999999998E-2</v>
      </c>
      <c r="BL152" s="5">
        <f>P_A_R[[#This Row],[16+]]-P_A_R[[#This Row],[17+]]</f>
        <v>2.9669999999999974E-2</v>
      </c>
      <c r="BM152" s="5">
        <f>P_A_R[[#This Row],[17+]]-P_A_R[[#This Row],[18+]]</f>
        <v>3.7560000000000038E-2</v>
      </c>
      <c r="BN152" s="5">
        <f>P_A_R[[#This Row],[18+]]-P_A_R[[#This Row],[19+]]</f>
        <v>4.0800000000000058E-2</v>
      </c>
      <c r="BO152" s="5">
        <f>P_A_R[[#This Row],[19+]]-P_A_R[[#This Row],[20+]]</f>
        <v>4.5989999999999975E-2</v>
      </c>
      <c r="BP152" s="5">
        <f>P_A_R[[#This Row],[20+]]-P_A_R[[#This Row],[21+]]</f>
        <v>5.4219999999999935E-2</v>
      </c>
      <c r="BQ152" s="5">
        <f>P_A_R[[#This Row],[21+]]-P_A_R[[#This Row],[22+]]</f>
        <v>5.486000000000002E-2</v>
      </c>
      <c r="BR152" s="5">
        <f>P_A_R[[#This Row],[22+]]-P_A_R[[#This Row],[23+]]</f>
        <v>6.1649999999999983E-2</v>
      </c>
      <c r="BS152" s="5">
        <f>P_A_R[[#This Row],[23+]]-P_A_R[[#This Row],[24+]]</f>
        <v>5.9450000000000003E-2</v>
      </c>
      <c r="BT152" s="5">
        <f>P_A_R[[#This Row],[24+]]-P_A_R[[#This Row],[25+]]</f>
        <v>5.9730000000000061E-2</v>
      </c>
      <c r="BU152" s="5">
        <f>P_A_R[[#This Row],[25+]]-P_A_R[[#This Row],[26+]]</f>
        <v>6.25E-2</v>
      </c>
      <c r="BV152" s="5">
        <f>P_A_R[[#This Row],[26+]]-P_A_R[[#This Row],[27+]]</f>
        <v>5.6139999999999968E-2</v>
      </c>
      <c r="BW152" s="5">
        <f>P_A_R[[#This Row],[27+]]-P_A_R[[#This Row],[28+]]</f>
        <v>5.5999999999999994E-2</v>
      </c>
      <c r="BX152" s="5">
        <f>P_A_R[[#This Row],[28+]]-P_A_R[[#This Row],[29+]]</f>
        <v>4.795000000000002E-2</v>
      </c>
      <c r="BY152" s="5">
        <f>P_A_R[[#This Row],[29+]]-P_A_R[[#This Row],[30+]]</f>
        <v>4.2919999999999986E-2</v>
      </c>
      <c r="BZ152" s="5">
        <f>P_A_R[[#This Row],[30+]]-P_A_R[[#This Row],[31+]]</f>
        <v>3.9870000000000017E-2</v>
      </c>
      <c r="CA152" s="5">
        <f>P_A_R[[#This Row],[31+]]-P_A_R[[#This Row],[32+]]</f>
        <v>3.1789999999999985E-2</v>
      </c>
      <c r="CB152" s="5">
        <f>P_A_R[[#This Row],[32+]]-P_A_R[[#This Row],[33+]]</f>
        <v>2.8160000000000004E-2</v>
      </c>
      <c r="CC152" s="5">
        <f>P_A_R[[#This Row],[33+]]-P_A_R[[#This Row],[34+]]</f>
        <v>2.1390000000000006E-2</v>
      </c>
      <c r="CD152" s="5">
        <f>P_A_R[[#This Row],[34+]]-P_A_R[[#This Row],[35+]]</f>
        <v>1.7059999999999992E-2</v>
      </c>
      <c r="CE152" s="5">
        <f>P_A_R[[#This Row],[35+]]-P_A_R[[#This Row],[36+]]</f>
        <v>1.4080000000000002E-2</v>
      </c>
      <c r="CF152" s="5">
        <f>P_A_R[[#This Row],[36+]]-P_A_R[[#This Row],[37+]]</f>
        <v>9.9600000000000001E-3</v>
      </c>
      <c r="CG152" s="5">
        <f>P_A_R[[#This Row],[37+]]-P_A_R[[#This Row],[38+]]</f>
        <v>7.8300000000000002E-3</v>
      </c>
      <c r="CH152" s="5">
        <f>P_A_R[[#This Row],[38+]]-P_A_R[[#This Row],[39+]]</f>
        <v>5.2900000000000013E-3</v>
      </c>
      <c r="CI152" s="5">
        <f>P_A_R[[#This Row],[39+]]-P_A_R[[#This Row],[40+]]</f>
        <v>3.749999999999999E-3</v>
      </c>
      <c r="CJ152" s="5">
        <f>P_A_R[[#This Row],[40+]]-P_A_R[[#This Row],[41+]]</f>
        <v>2.7500000000000007E-3</v>
      </c>
      <c r="CK152" s="5">
        <f>P_A_R[[#This Row],[41+]]-P_A_R[[#This Row],[42+]]</f>
        <v>1.7299999999999998E-3</v>
      </c>
      <c r="CL152" s="5">
        <f>P_A_R[[#This Row],[42+]]-P_A_R[[#This Row],[43+]]</f>
        <v>1.1999999999999999E-3</v>
      </c>
      <c r="CM152" s="5">
        <f>P_A_R[[#This Row],[43+]]-P_A_R[[#This Row],[44+]]</f>
        <v>7.2999999999999996E-4</v>
      </c>
      <c r="CN152" s="5">
        <f>P_A_R[[#This Row],[44+]]-P_A_R[[#This Row],[45+]]</f>
        <v>4.4999999999999999E-4</v>
      </c>
      <c r="CO152" s="5">
        <f>P_A_R[[#This Row],[45+]]-P_A_R[[#This Row],[46+]]</f>
        <v>2.9999999999999997E-4</v>
      </c>
      <c r="CP152" s="5">
        <f>P_A_R[[#This Row],[46+]]-P_A_R[[#This Row],[47+]]</f>
        <v>1.6999999999999999E-4</v>
      </c>
      <c r="CQ152" s="5">
        <f>P_A_R[[#This Row],[47+]]-P_A_R[[#This Row],[48+]]</f>
        <v>1E-4</v>
      </c>
      <c r="CR152" s="5">
        <f>P_A_R[[#This Row],[48+]]-P_A_R[[#This Row],[49+]]</f>
        <v>5.0000000000000009E-5</v>
      </c>
      <c r="CS152" s="5">
        <f>P_A_R[[#This Row],[49+]]-P_A_R[[#This Row],[50+]]</f>
        <v>2.9999999999999991E-5</v>
      </c>
      <c r="CT152" s="5">
        <f>P_A_R[[#This Row],[50+]]-P_A_R[[#This Row],[51+]]</f>
        <v>4.0000000000000003E-5</v>
      </c>
      <c r="CU152" s="5">
        <f>P_A_R[[#This Row],[51+]]-P_A_R[[#This Row],[52+]]</f>
        <v>0</v>
      </c>
      <c r="CV152" s="5">
        <f>P_A_R[[#This Row],[52+]]-P_A_R[[#This Row],[53+]]</f>
        <v>0</v>
      </c>
      <c r="CW152" s="5">
        <f>P_A_R[[#This Row],[53+]]-P_A_R[[#This Row],[54+]]</f>
        <v>0</v>
      </c>
      <c r="CX152" s="5">
        <f>P_A_R[[#This Row],[54+]]-P_A_R[[#This Row],[55+]]</f>
        <v>0</v>
      </c>
      <c r="CY152" s="5">
        <f>P_A_R[[#This Row],[55+]]-P_A_R[[#This Row],[56+]]</f>
        <v>0</v>
      </c>
      <c r="CZ152" s="5">
        <f>P_A_R[[#This Row],[56+]]-P_A_R[[#This Row],[57+]]</f>
        <v>0</v>
      </c>
      <c r="DA152" s="5">
        <f>P_A_R[[#This Row],[57+]]-P_A_R[[#This Row],[58+]]</f>
        <v>0</v>
      </c>
      <c r="DB152" s="5">
        <f>P_A_R[[#This Row],[58+]]-P_A_R[[#This Row],[59+]]</f>
        <v>0</v>
      </c>
    </row>
    <row r="153" spans="1:106" x14ac:dyDescent="0.25">
      <c r="A153" s="10">
        <v>22400794</v>
      </c>
      <c r="B153" t="s">
        <v>164</v>
      </c>
      <c r="C153" t="s">
        <v>79</v>
      </c>
      <c r="D153" s="11">
        <v>0.875</v>
      </c>
      <c r="E153" s="9" t="str">
        <f>HYPERLINK("https://www.nba.com/stats/player/1629684/boxscores-traditional", "Grant Williams")</f>
        <v>Grant Williams</v>
      </c>
      <c r="F153">
        <v>20.399999999999999</v>
      </c>
      <c r="G153" s="4">
        <v>5.4260000000000002</v>
      </c>
      <c r="H153" s="3">
        <v>0.97257000000000005</v>
      </c>
      <c r="I153" s="3">
        <v>0.95818000000000003</v>
      </c>
      <c r="J153" s="3">
        <v>0.93942999999999999</v>
      </c>
      <c r="K153" s="3">
        <v>0.91308999999999996</v>
      </c>
      <c r="L153" s="3">
        <v>0.88100000000000001</v>
      </c>
      <c r="M153" s="3">
        <v>0.84133999999999998</v>
      </c>
      <c r="N153" s="3">
        <v>0.79103000000000001</v>
      </c>
      <c r="O153" s="3">
        <v>0.73565000000000003</v>
      </c>
      <c r="P153" s="3">
        <v>0.67003000000000001</v>
      </c>
      <c r="Q153" s="3">
        <v>0.60257000000000005</v>
      </c>
      <c r="R153" s="3">
        <v>0.52790000000000004</v>
      </c>
      <c r="S153" s="3">
        <v>0.45619999999999999</v>
      </c>
      <c r="T153" s="3">
        <v>0.38590999999999998</v>
      </c>
      <c r="U153" s="3">
        <v>0.31561</v>
      </c>
      <c r="V153" s="3">
        <v>0.25463000000000002</v>
      </c>
      <c r="W153" s="3">
        <v>0.19766</v>
      </c>
      <c r="X153" s="3">
        <v>0.15151000000000001</v>
      </c>
      <c r="Y153" s="3">
        <v>0.11123</v>
      </c>
      <c r="Z153" s="3">
        <v>8.0759999999999998E-2</v>
      </c>
      <c r="AA153" s="3">
        <v>5.7049999999999997E-2</v>
      </c>
      <c r="AB153" s="3">
        <v>3.8359999999999998E-2</v>
      </c>
      <c r="AC153" s="3">
        <v>2.5590000000000002E-2</v>
      </c>
      <c r="AD153" s="3">
        <v>1.618E-2</v>
      </c>
      <c r="AE153" s="3">
        <v>1.017E-2</v>
      </c>
      <c r="AF153" s="3">
        <v>6.0400000000000002E-3</v>
      </c>
      <c r="AG153" s="3">
        <v>3.5699999999999998E-3</v>
      </c>
      <c r="AH153" s="3">
        <v>1.99E-3</v>
      </c>
      <c r="AI153" s="3">
        <v>1.1100000000000001E-3</v>
      </c>
      <c r="AJ153" s="3">
        <v>5.9999999999999995E-4</v>
      </c>
      <c r="AK153" s="3">
        <v>2.9999999999999997E-4</v>
      </c>
      <c r="AL153" s="3">
        <v>1.4999999999999999E-4</v>
      </c>
      <c r="AM153" s="3">
        <v>6.9999999999999994E-5</v>
      </c>
      <c r="AN153" s="3">
        <v>3.0000000000000001E-5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5">
        <f>P_A_R[[#This Row],[10+]]-P_A_R[[#This Row],[11+]]</f>
        <v>1.4390000000000014E-2</v>
      </c>
      <c r="BG153" s="5">
        <f>P_A_R[[#This Row],[11+]]-P_A_R[[#This Row],[12+]]</f>
        <v>1.8750000000000044E-2</v>
      </c>
      <c r="BH153" s="5">
        <f>P_A_R[[#This Row],[12+]]-P_A_R[[#This Row],[13+]]</f>
        <v>2.634000000000003E-2</v>
      </c>
      <c r="BI153" s="5">
        <f>P_A_R[[#This Row],[13+]]-P_A_R[[#This Row],[14+]]</f>
        <v>3.2089999999999952E-2</v>
      </c>
      <c r="BJ153" s="5">
        <f>P_A_R[[#This Row],[14+]]-P_A_R[[#This Row],[15+]]</f>
        <v>3.9660000000000029E-2</v>
      </c>
      <c r="BK153" s="5">
        <f>P_A_R[[#This Row],[15+]]-P_A_R[[#This Row],[16+]]</f>
        <v>5.0309999999999966E-2</v>
      </c>
      <c r="BL153" s="5">
        <f>P_A_R[[#This Row],[16+]]-P_A_R[[#This Row],[17+]]</f>
        <v>5.5379999999999985E-2</v>
      </c>
      <c r="BM153" s="5">
        <f>P_A_R[[#This Row],[17+]]-P_A_R[[#This Row],[18+]]</f>
        <v>6.5620000000000012E-2</v>
      </c>
      <c r="BN153" s="5">
        <f>P_A_R[[#This Row],[18+]]-P_A_R[[#This Row],[19+]]</f>
        <v>6.7459999999999964E-2</v>
      </c>
      <c r="BO153" s="5">
        <f>P_A_R[[#This Row],[19+]]-P_A_R[[#This Row],[20+]]</f>
        <v>7.4670000000000014E-2</v>
      </c>
      <c r="BP153" s="5">
        <f>P_A_R[[#This Row],[20+]]-P_A_R[[#This Row],[21+]]</f>
        <v>7.1700000000000041E-2</v>
      </c>
      <c r="BQ153" s="5">
        <f>P_A_R[[#This Row],[21+]]-P_A_R[[#This Row],[22+]]</f>
        <v>7.0290000000000019E-2</v>
      </c>
      <c r="BR153" s="5">
        <f>P_A_R[[#This Row],[22+]]-P_A_R[[#This Row],[23+]]</f>
        <v>7.0299999999999974E-2</v>
      </c>
      <c r="BS153" s="5">
        <f>P_A_R[[#This Row],[23+]]-P_A_R[[#This Row],[24+]]</f>
        <v>6.0979999999999979E-2</v>
      </c>
      <c r="BT153" s="5">
        <f>P_A_R[[#This Row],[24+]]-P_A_R[[#This Row],[25+]]</f>
        <v>5.6970000000000021E-2</v>
      </c>
      <c r="BU153" s="5">
        <f>P_A_R[[#This Row],[25+]]-P_A_R[[#This Row],[26+]]</f>
        <v>4.6149999999999997E-2</v>
      </c>
      <c r="BV153" s="5">
        <f>P_A_R[[#This Row],[26+]]-P_A_R[[#This Row],[27+]]</f>
        <v>4.028000000000001E-2</v>
      </c>
      <c r="BW153" s="5">
        <f>P_A_R[[#This Row],[27+]]-P_A_R[[#This Row],[28+]]</f>
        <v>3.0469999999999997E-2</v>
      </c>
      <c r="BX153" s="5">
        <f>P_A_R[[#This Row],[28+]]-P_A_R[[#This Row],[29+]]</f>
        <v>2.3710000000000002E-2</v>
      </c>
      <c r="BY153" s="5">
        <f>P_A_R[[#This Row],[29+]]-P_A_R[[#This Row],[30+]]</f>
        <v>1.8689999999999998E-2</v>
      </c>
      <c r="BZ153" s="5">
        <f>P_A_R[[#This Row],[30+]]-P_A_R[[#This Row],[31+]]</f>
        <v>1.2769999999999997E-2</v>
      </c>
      <c r="CA153" s="5">
        <f>P_A_R[[#This Row],[31+]]-P_A_R[[#This Row],[32+]]</f>
        <v>9.4100000000000017E-3</v>
      </c>
      <c r="CB153" s="5">
        <f>P_A_R[[#This Row],[32+]]-P_A_R[[#This Row],[33+]]</f>
        <v>6.0099999999999997E-3</v>
      </c>
      <c r="CC153" s="5">
        <f>P_A_R[[#This Row],[33+]]-P_A_R[[#This Row],[34+]]</f>
        <v>4.13E-3</v>
      </c>
      <c r="CD153" s="5">
        <f>P_A_R[[#This Row],[34+]]-P_A_R[[#This Row],[35+]]</f>
        <v>2.4700000000000004E-3</v>
      </c>
      <c r="CE153" s="5">
        <f>P_A_R[[#This Row],[35+]]-P_A_R[[#This Row],[36+]]</f>
        <v>1.5799999999999998E-3</v>
      </c>
      <c r="CF153" s="5">
        <f>P_A_R[[#This Row],[36+]]-P_A_R[[#This Row],[37+]]</f>
        <v>8.7999999999999992E-4</v>
      </c>
      <c r="CG153" s="5">
        <f>P_A_R[[#This Row],[37+]]-P_A_R[[#This Row],[38+]]</f>
        <v>5.1000000000000015E-4</v>
      </c>
      <c r="CH153" s="5">
        <f>P_A_R[[#This Row],[38+]]-P_A_R[[#This Row],[39+]]</f>
        <v>2.9999999999999997E-4</v>
      </c>
      <c r="CI153" s="5">
        <f>P_A_R[[#This Row],[39+]]-P_A_R[[#This Row],[40+]]</f>
        <v>1.4999999999999999E-4</v>
      </c>
      <c r="CJ153" s="5">
        <f>P_A_R[[#This Row],[40+]]-P_A_R[[#This Row],[41+]]</f>
        <v>7.9999999999999993E-5</v>
      </c>
      <c r="CK153" s="5">
        <f>P_A_R[[#This Row],[41+]]-P_A_R[[#This Row],[42+]]</f>
        <v>3.9999999999999996E-5</v>
      </c>
      <c r="CL153" s="5">
        <f>P_A_R[[#This Row],[42+]]-P_A_R[[#This Row],[43+]]</f>
        <v>3.0000000000000001E-5</v>
      </c>
      <c r="CM153" s="5">
        <f>P_A_R[[#This Row],[43+]]-P_A_R[[#This Row],[44+]]</f>
        <v>0</v>
      </c>
      <c r="CN153" s="5">
        <f>P_A_R[[#This Row],[44+]]-P_A_R[[#This Row],[45+]]</f>
        <v>0</v>
      </c>
      <c r="CO153" s="5">
        <f>P_A_R[[#This Row],[45+]]-P_A_R[[#This Row],[46+]]</f>
        <v>0</v>
      </c>
      <c r="CP153" s="5">
        <f>P_A_R[[#This Row],[46+]]-P_A_R[[#This Row],[47+]]</f>
        <v>0</v>
      </c>
      <c r="CQ153" s="5">
        <f>P_A_R[[#This Row],[47+]]-P_A_R[[#This Row],[48+]]</f>
        <v>0</v>
      </c>
      <c r="CR153" s="5">
        <f>P_A_R[[#This Row],[48+]]-P_A_R[[#This Row],[49+]]</f>
        <v>0</v>
      </c>
      <c r="CS153" s="5">
        <f>P_A_R[[#This Row],[49+]]-P_A_R[[#This Row],[50+]]</f>
        <v>0</v>
      </c>
      <c r="CT153" s="5">
        <f>P_A_R[[#This Row],[50+]]-P_A_R[[#This Row],[51+]]</f>
        <v>0</v>
      </c>
      <c r="CU153" s="5">
        <f>P_A_R[[#This Row],[51+]]-P_A_R[[#This Row],[52+]]</f>
        <v>0</v>
      </c>
      <c r="CV153" s="5">
        <f>P_A_R[[#This Row],[52+]]-P_A_R[[#This Row],[53+]]</f>
        <v>0</v>
      </c>
      <c r="CW153" s="5">
        <f>P_A_R[[#This Row],[53+]]-P_A_R[[#This Row],[54+]]</f>
        <v>0</v>
      </c>
      <c r="CX153" s="5">
        <f>P_A_R[[#This Row],[54+]]-P_A_R[[#This Row],[55+]]</f>
        <v>0</v>
      </c>
      <c r="CY153" s="5">
        <f>P_A_R[[#This Row],[55+]]-P_A_R[[#This Row],[56+]]</f>
        <v>0</v>
      </c>
      <c r="CZ153" s="5">
        <f>P_A_R[[#This Row],[56+]]-P_A_R[[#This Row],[57+]]</f>
        <v>0</v>
      </c>
      <c r="DA153" s="5">
        <f>P_A_R[[#This Row],[57+]]-P_A_R[[#This Row],[58+]]</f>
        <v>0</v>
      </c>
      <c r="DB153" s="5">
        <f>P_A_R[[#This Row],[58+]]-P_A_R[[#This Row],[59+]]</f>
        <v>0</v>
      </c>
    </row>
    <row r="154" spans="1:106" x14ac:dyDescent="0.25">
      <c r="A154" s="10">
        <v>22400794</v>
      </c>
      <c r="B154" t="s">
        <v>164</v>
      </c>
      <c r="C154" t="s">
        <v>79</v>
      </c>
      <c r="D154" s="11">
        <v>0.875</v>
      </c>
      <c r="E154" s="9" t="str">
        <f>HYPERLINK("https://www.nba.com/stats/player/1631109/boxscores-traditional", "Mark Williams")</f>
        <v>Mark Williams</v>
      </c>
      <c r="F154">
        <v>27</v>
      </c>
      <c r="G154" s="4">
        <v>10.06</v>
      </c>
      <c r="H154" s="3">
        <v>0.95448999999999995</v>
      </c>
      <c r="I154" s="3">
        <v>0.94408000000000003</v>
      </c>
      <c r="J154" s="3">
        <v>0.93189</v>
      </c>
      <c r="K154" s="3">
        <v>0.91774</v>
      </c>
      <c r="L154" s="3">
        <v>0.90146999999999999</v>
      </c>
      <c r="M154" s="3">
        <v>0.88297999999999999</v>
      </c>
      <c r="N154" s="3">
        <v>0.86214000000000002</v>
      </c>
      <c r="O154" s="3">
        <v>0.83891000000000004</v>
      </c>
      <c r="P154" s="3">
        <v>0.81327000000000005</v>
      </c>
      <c r="Q154" s="3">
        <v>0.78813999999999995</v>
      </c>
      <c r="R154" s="3">
        <v>0.75804000000000005</v>
      </c>
      <c r="S154" s="3">
        <v>0.72575000000000001</v>
      </c>
      <c r="T154" s="3">
        <v>0.69145999999999996</v>
      </c>
      <c r="U154" s="3">
        <v>0.65542</v>
      </c>
      <c r="V154" s="3">
        <v>0.61790999999999996</v>
      </c>
      <c r="W154" s="3">
        <v>0.57926</v>
      </c>
      <c r="X154" s="3">
        <v>0.53983000000000003</v>
      </c>
      <c r="Y154" s="3">
        <v>0.5</v>
      </c>
      <c r="Z154" s="3">
        <v>0.46017000000000002</v>
      </c>
      <c r="AA154" s="3">
        <v>0.42074</v>
      </c>
      <c r="AB154" s="3">
        <v>0.38208999999999999</v>
      </c>
      <c r="AC154" s="3">
        <v>0.34458</v>
      </c>
      <c r="AD154" s="3">
        <v>0.30853999999999998</v>
      </c>
      <c r="AE154" s="3">
        <v>0.27424999999999999</v>
      </c>
      <c r="AF154" s="3">
        <v>0.24196000000000001</v>
      </c>
      <c r="AG154" s="3">
        <v>0.21185999999999999</v>
      </c>
      <c r="AH154" s="3">
        <v>0.18673000000000001</v>
      </c>
      <c r="AI154" s="3">
        <v>0.16109000000000001</v>
      </c>
      <c r="AJ154" s="3">
        <v>0.13786000000000001</v>
      </c>
      <c r="AK154" s="3">
        <v>0.11702</v>
      </c>
      <c r="AL154" s="3">
        <v>9.8530000000000006E-2</v>
      </c>
      <c r="AM154" s="3">
        <v>8.226E-2</v>
      </c>
      <c r="AN154" s="3">
        <v>6.8110000000000004E-2</v>
      </c>
      <c r="AO154" s="3">
        <v>5.5919999999999997E-2</v>
      </c>
      <c r="AP154" s="3">
        <v>4.5510000000000002E-2</v>
      </c>
      <c r="AQ154" s="3">
        <v>3.6729999999999999E-2</v>
      </c>
      <c r="AR154" s="3">
        <v>2.938E-2</v>
      </c>
      <c r="AS154" s="3">
        <v>2.3300000000000001E-2</v>
      </c>
      <c r="AT154" s="3">
        <v>1.831E-2</v>
      </c>
      <c r="AU154" s="3">
        <v>1.426E-2</v>
      </c>
      <c r="AV154" s="3">
        <v>1.1010000000000001E-2</v>
      </c>
      <c r="AW154" s="3">
        <v>8.4200000000000004E-3</v>
      </c>
      <c r="AX154" s="3">
        <v>6.3899999999999998E-3</v>
      </c>
      <c r="AY154" s="3">
        <v>4.9399999999999999E-3</v>
      </c>
      <c r="AZ154" s="3">
        <v>3.6800000000000001E-3</v>
      </c>
      <c r="BA154" s="3">
        <v>2.7200000000000002E-3</v>
      </c>
      <c r="BB154" s="3">
        <v>1.99E-3</v>
      </c>
      <c r="BC154" s="3">
        <v>1.4400000000000001E-3</v>
      </c>
      <c r="BD154" s="3">
        <v>1.0399999999999999E-3</v>
      </c>
      <c r="BE154" s="3">
        <v>7.3999999999999999E-4</v>
      </c>
      <c r="BF154" s="5">
        <f>P_A_R[[#This Row],[10+]]-P_A_R[[#This Row],[11+]]</f>
        <v>1.0409999999999919E-2</v>
      </c>
      <c r="BG154" s="5">
        <f>P_A_R[[#This Row],[11+]]-P_A_R[[#This Row],[12+]]</f>
        <v>1.2190000000000034E-2</v>
      </c>
      <c r="BH154" s="5">
        <f>P_A_R[[#This Row],[12+]]-P_A_R[[#This Row],[13+]]</f>
        <v>1.4149999999999996E-2</v>
      </c>
      <c r="BI154" s="5">
        <f>P_A_R[[#This Row],[13+]]-P_A_R[[#This Row],[14+]]</f>
        <v>1.6270000000000007E-2</v>
      </c>
      <c r="BJ154" s="5">
        <f>P_A_R[[#This Row],[14+]]-P_A_R[[#This Row],[15+]]</f>
        <v>1.8490000000000006E-2</v>
      </c>
      <c r="BK154" s="5">
        <f>P_A_R[[#This Row],[15+]]-P_A_R[[#This Row],[16+]]</f>
        <v>2.083999999999997E-2</v>
      </c>
      <c r="BL154" s="5">
        <f>P_A_R[[#This Row],[16+]]-P_A_R[[#This Row],[17+]]</f>
        <v>2.3229999999999973E-2</v>
      </c>
      <c r="BM154" s="5">
        <f>P_A_R[[#This Row],[17+]]-P_A_R[[#This Row],[18+]]</f>
        <v>2.5639999999999996E-2</v>
      </c>
      <c r="BN154" s="5">
        <f>P_A_R[[#This Row],[18+]]-P_A_R[[#This Row],[19+]]</f>
        <v>2.5130000000000097E-2</v>
      </c>
      <c r="BO154" s="5">
        <f>P_A_R[[#This Row],[19+]]-P_A_R[[#This Row],[20+]]</f>
        <v>3.0099999999999905E-2</v>
      </c>
      <c r="BP154" s="5">
        <f>P_A_R[[#This Row],[20+]]-P_A_R[[#This Row],[21+]]</f>
        <v>3.2290000000000041E-2</v>
      </c>
      <c r="BQ154" s="5">
        <f>P_A_R[[#This Row],[21+]]-P_A_R[[#This Row],[22+]]</f>
        <v>3.4290000000000043E-2</v>
      </c>
      <c r="BR154" s="5">
        <f>P_A_R[[#This Row],[22+]]-P_A_R[[#This Row],[23+]]</f>
        <v>3.6039999999999961E-2</v>
      </c>
      <c r="BS154" s="5">
        <f>P_A_R[[#This Row],[23+]]-P_A_R[[#This Row],[24+]]</f>
        <v>3.7510000000000043E-2</v>
      </c>
      <c r="BT154" s="5">
        <f>P_A_R[[#This Row],[24+]]-P_A_R[[#This Row],[25+]]</f>
        <v>3.8649999999999962E-2</v>
      </c>
      <c r="BU154" s="5">
        <f>P_A_R[[#This Row],[25+]]-P_A_R[[#This Row],[26+]]</f>
        <v>3.9429999999999965E-2</v>
      </c>
      <c r="BV154" s="5">
        <f>P_A_R[[#This Row],[26+]]-P_A_R[[#This Row],[27+]]</f>
        <v>3.9830000000000032E-2</v>
      </c>
      <c r="BW154" s="5">
        <f>P_A_R[[#This Row],[27+]]-P_A_R[[#This Row],[28+]]</f>
        <v>3.9829999999999977E-2</v>
      </c>
      <c r="BX154" s="5">
        <f>P_A_R[[#This Row],[28+]]-P_A_R[[#This Row],[29+]]</f>
        <v>3.9430000000000021E-2</v>
      </c>
      <c r="BY154" s="5">
        <f>P_A_R[[#This Row],[29+]]-P_A_R[[#This Row],[30+]]</f>
        <v>3.8650000000000018E-2</v>
      </c>
      <c r="BZ154" s="5">
        <f>P_A_R[[#This Row],[30+]]-P_A_R[[#This Row],[31+]]</f>
        <v>3.7509999999999988E-2</v>
      </c>
      <c r="CA154" s="5">
        <f>P_A_R[[#This Row],[31+]]-P_A_R[[#This Row],[32+]]</f>
        <v>3.6040000000000016E-2</v>
      </c>
      <c r="CB154" s="5">
        <f>P_A_R[[#This Row],[32+]]-P_A_R[[#This Row],[33+]]</f>
        <v>3.4289999999999987E-2</v>
      </c>
      <c r="CC154" s="5">
        <f>P_A_R[[#This Row],[33+]]-P_A_R[[#This Row],[34+]]</f>
        <v>3.2289999999999985E-2</v>
      </c>
      <c r="CD154" s="5">
        <f>P_A_R[[#This Row],[34+]]-P_A_R[[#This Row],[35+]]</f>
        <v>3.0100000000000016E-2</v>
      </c>
      <c r="CE154" s="5">
        <f>P_A_R[[#This Row],[35+]]-P_A_R[[#This Row],[36+]]</f>
        <v>2.5129999999999986E-2</v>
      </c>
      <c r="CF154" s="5">
        <f>P_A_R[[#This Row],[36+]]-P_A_R[[#This Row],[37+]]</f>
        <v>2.5639999999999996E-2</v>
      </c>
      <c r="CG154" s="5">
        <f>P_A_R[[#This Row],[37+]]-P_A_R[[#This Row],[38+]]</f>
        <v>2.3230000000000001E-2</v>
      </c>
      <c r="CH154" s="5">
        <f>P_A_R[[#This Row],[38+]]-P_A_R[[#This Row],[39+]]</f>
        <v>2.0840000000000011E-2</v>
      </c>
      <c r="CI154" s="5">
        <f>P_A_R[[#This Row],[39+]]-P_A_R[[#This Row],[40+]]</f>
        <v>1.8489999999999993E-2</v>
      </c>
      <c r="CJ154" s="5">
        <f>P_A_R[[#This Row],[40+]]-P_A_R[[#This Row],[41+]]</f>
        <v>1.6270000000000007E-2</v>
      </c>
      <c r="CK154" s="5">
        <f>P_A_R[[#This Row],[41+]]-P_A_R[[#This Row],[42+]]</f>
        <v>1.4149999999999996E-2</v>
      </c>
      <c r="CL154" s="5">
        <f>P_A_R[[#This Row],[42+]]-P_A_R[[#This Row],[43+]]</f>
        <v>1.2190000000000006E-2</v>
      </c>
      <c r="CM154" s="5">
        <f>P_A_R[[#This Row],[43+]]-P_A_R[[#This Row],[44+]]</f>
        <v>1.0409999999999996E-2</v>
      </c>
      <c r="CN154" s="5">
        <f>P_A_R[[#This Row],[44+]]-P_A_R[[#This Row],[45+]]</f>
        <v>8.7800000000000031E-3</v>
      </c>
      <c r="CO154" s="5">
        <f>P_A_R[[#This Row],[45+]]-P_A_R[[#This Row],[46+]]</f>
        <v>7.3499999999999989E-3</v>
      </c>
      <c r="CP154" s="5">
        <f>P_A_R[[#This Row],[46+]]-P_A_R[[#This Row],[47+]]</f>
        <v>6.0799999999999986E-3</v>
      </c>
      <c r="CQ154" s="5">
        <f>P_A_R[[#This Row],[47+]]-P_A_R[[#This Row],[48+]]</f>
        <v>4.9900000000000014E-3</v>
      </c>
      <c r="CR154" s="5">
        <f>P_A_R[[#This Row],[48+]]-P_A_R[[#This Row],[49+]]</f>
        <v>4.0499999999999998E-3</v>
      </c>
      <c r="CS154" s="5">
        <f>P_A_R[[#This Row],[49+]]-P_A_R[[#This Row],[50+]]</f>
        <v>3.2499999999999994E-3</v>
      </c>
      <c r="CT154" s="5">
        <f>P_A_R[[#This Row],[50+]]-P_A_R[[#This Row],[51+]]</f>
        <v>2.5900000000000003E-3</v>
      </c>
      <c r="CU154" s="5">
        <f>P_A_R[[#This Row],[51+]]-P_A_R[[#This Row],[52+]]</f>
        <v>2.0300000000000006E-3</v>
      </c>
      <c r="CV154" s="5">
        <f>P_A_R[[#This Row],[52+]]-P_A_R[[#This Row],[53+]]</f>
        <v>1.4499999999999999E-3</v>
      </c>
      <c r="CW154" s="5">
        <f>P_A_R[[#This Row],[53+]]-P_A_R[[#This Row],[54+]]</f>
        <v>1.2599999999999998E-3</v>
      </c>
      <c r="CX154" s="5">
        <f>P_A_R[[#This Row],[54+]]-P_A_R[[#This Row],[55+]]</f>
        <v>9.5999999999999992E-4</v>
      </c>
      <c r="CY154" s="5">
        <f>P_A_R[[#This Row],[55+]]-P_A_R[[#This Row],[56+]]</f>
        <v>7.3000000000000018E-4</v>
      </c>
      <c r="CZ154" s="5">
        <f>P_A_R[[#This Row],[56+]]-P_A_R[[#This Row],[57+]]</f>
        <v>5.4999999999999992E-4</v>
      </c>
      <c r="DA154" s="5">
        <f>P_A_R[[#This Row],[57+]]-P_A_R[[#This Row],[58+]]</f>
        <v>4.0000000000000018E-4</v>
      </c>
      <c r="DB154" s="5">
        <f>P_A_R[[#This Row],[58+]]-P_A_R[[#This Row],[59+]]</f>
        <v>2.9999999999999992E-4</v>
      </c>
    </row>
    <row r="155" spans="1:106" x14ac:dyDescent="0.25">
      <c r="A155" s="10">
        <v>22400794</v>
      </c>
      <c r="B155" t="s">
        <v>164</v>
      </c>
      <c r="C155" t="s">
        <v>79</v>
      </c>
      <c r="D155" s="11">
        <v>0.875</v>
      </c>
      <c r="E155" s="9" t="str">
        <f>HYPERLINK("https://www.nba.com/stats/player/203995/boxscores-traditional", "Vasilije Micic")</f>
        <v>Vasilije Micic</v>
      </c>
      <c r="F155">
        <v>19.399999999999999</v>
      </c>
      <c r="G155" s="4">
        <v>8.1630000000000003</v>
      </c>
      <c r="H155" s="3">
        <v>0.87492999999999999</v>
      </c>
      <c r="I155" s="3">
        <v>0.84848999999999997</v>
      </c>
      <c r="J155" s="3">
        <v>0.81859000000000004</v>
      </c>
      <c r="K155" s="3">
        <v>0.7823</v>
      </c>
      <c r="L155" s="3">
        <v>0.74536999999999998</v>
      </c>
      <c r="M155" s="3">
        <v>0.70540000000000003</v>
      </c>
      <c r="N155" s="3">
        <v>0.66276000000000002</v>
      </c>
      <c r="O155" s="3">
        <v>0.61409000000000002</v>
      </c>
      <c r="P155" s="3">
        <v>0.56749000000000005</v>
      </c>
      <c r="Q155" s="3">
        <v>0.51993999999999996</v>
      </c>
      <c r="R155" s="3">
        <v>0.47210000000000002</v>
      </c>
      <c r="S155" s="3">
        <v>0.42074</v>
      </c>
      <c r="T155" s="3">
        <v>0.37447999999999998</v>
      </c>
      <c r="U155" s="3">
        <v>0.32996999999999999</v>
      </c>
      <c r="V155" s="3">
        <v>0.28774</v>
      </c>
      <c r="W155" s="3">
        <v>0.24510000000000001</v>
      </c>
      <c r="X155" s="3">
        <v>0.20896999999999999</v>
      </c>
      <c r="Y155" s="3">
        <v>0.17619000000000001</v>
      </c>
      <c r="Z155" s="3">
        <v>0.14685999999999999</v>
      </c>
      <c r="AA155" s="3">
        <v>0.11899999999999999</v>
      </c>
      <c r="AB155" s="3">
        <v>9.6799999999999997E-2</v>
      </c>
      <c r="AC155" s="3">
        <v>7.7799999999999994E-2</v>
      </c>
      <c r="AD155" s="3">
        <v>6.1780000000000002E-2</v>
      </c>
      <c r="AE155" s="3">
        <v>4.7460000000000002E-2</v>
      </c>
      <c r="AF155" s="3">
        <v>3.6729999999999999E-2</v>
      </c>
      <c r="AG155" s="3">
        <v>2.8070000000000001E-2</v>
      </c>
      <c r="AH155" s="3">
        <v>2.1180000000000001E-2</v>
      </c>
      <c r="AI155" s="3">
        <v>1.5389999999999999E-2</v>
      </c>
      <c r="AJ155" s="3">
        <v>1.1299999999999999E-2</v>
      </c>
      <c r="AK155" s="3">
        <v>8.2000000000000007E-3</v>
      </c>
      <c r="AL155" s="3">
        <v>5.8700000000000002E-3</v>
      </c>
      <c r="AM155" s="3">
        <v>4.0200000000000001E-3</v>
      </c>
      <c r="AN155" s="3">
        <v>2.8E-3</v>
      </c>
      <c r="AO155" s="3">
        <v>1.9300000000000001E-3</v>
      </c>
      <c r="AP155" s="3">
        <v>1.31E-3</v>
      </c>
      <c r="AQ155" s="3">
        <v>8.4000000000000003E-4</v>
      </c>
      <c r="AR155" s="3">
        <v>5.5999999999999995E-4</v>
      </c>
      <c r="AS155" s="3">
        <v>3.6000000000000002E-4</v>
      </c>
      <c r="AT155" s="3">
        <v>2.3000000000000001E-4</v>
      </c>
      <c r="AU155" s="3">
        <v>1.3999999999999999E-4</v>
      </c>
      <c r="AV155" s="3">
        <v>9.0000000000000006E-5</v>
      </c>
      <c r="AW155" s="3">
        <v>5.0000000000000002E-5</v>
      </c>
      <c r="AX155" s="3">
        <v>3.0000000000000001E-5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5">
        <f>P_A_R[[#This Row],[10+]]-P_A_R[[#This Row],[11+]]</f>
        <v>2.6440000000000019E-2</v>
      </c>
      <c r="BG155" s="5">
        <f>P_A_R[[#This Row],[11+]]-P_A_R[[#This Row],[12+]]</f>
        <v>2.9899999999999927E-2</v>
      </c>
      <c r="BH155" s="5">
        <f>P_A_R[[#This Row],[12+]]-P_A_R[[#This Row],[13+]]</f>
        <v>3.6290000000000044E-2</v>
      </c>
      <c r="BI155" s="5">
        <f>P_A_R[[#This Row],[13+]]-P_A_R[[#This Row],[14+]]</f>
        <v>3.6930000000000018E-2</v>
      </c>
      <c r="BJ155" s="5">
        <f>P_A_R[[#This Row],[14+]]-P_A_R[[#This Row],[15+]]</f>
        <v>3.996999999999995E-2</v>
      </c>
      <c r="BK155" s="5">
        <f>P_A_R[[#This Row],[15+]]-P_A_R[[#This Row],[16+]]</f>
        <v>4.2640000000000011E-2</v>
      </c>
      <c r="BL155" s="5">
        <f>P_A_R[[#This Row],[16+]]-P_A_R[[#This Row],[17+]]</f>
        <v>4.8669999999999991E-2</v>
      </c>
      <c r="BM155" s="5">
        <f>P_A_R[[#This Row],[17+]]-P_A_R[[#This Row],[18+]]</f>
        <v>4.6599999999999975E-2</v>
      </c>
      <c r="BN155" s="5">
        <f>P_A_R[[#This Row],[18+]]-P_A_R[[#This Row],[19+]]</f>
        <v>4.7550000000000092E-2</v>
      </c>
      <c r="BO155" s="5">
        <f>P_A_R[[#This Row],[19+]]-P_A_R[[#This Row],[20+]]</f>
        <v>4.7839999999999938E-2</v>
      </c>
      <c r="BP155" s="5">
        <f>P_A_R[[#This Row],[20+]]-P_A_R[[#This Row],[21+]]</f>
        <v>5.1360000000000017E-2</v>
      </c>
      <c r="BQ155" s="5">
        <f>P_A_R[[#This Row],[21+]]-P_A_R[[#This Row],[22+]]</f>
        <v>4.6260000000000023E-2</v>
      </c>
      <c r="BR155" s="5">
        <f>P_A_R[[#This Row],[22+]]-P_A_R[[#This Row],[23+]]</f>
        <v>4.4509999999999994E-2</v>
      </c>
      <c r="BS155" s="5">
        <f>P_A_R[[#This Row],[23+]]-P_A_R[[#This Row],[24+]]</f>
        <v>4.222999999999999E-2</v>
      </c>
      <c r="BT155" s="5">
        <f>P_A_R[[#This Row],[24+]]-P_A_R[[#This Row],[25+]]</f>
        <v>4.2639999999999983E-2</v>
      </c>
      <c r="BU155" s="5">
        <f>P_A_R[[#This Row],[25+]]-P_A_R[[#This Row],[26+]]</f>
        <v>3.6130000000000023E-2</v>
      </c>
      <c r="BV155" s="5">
        <f>P_A_R[[#This Row],[26+]]-P_A_R[[#This Row],[27+]]</f>
        <v>3.2779999999999976E-2</v>
      </c>
      <c r="BW155" s="5">
        <f>P_A_R[[#This Row],[27+]]-P_A_R[[#This Row],[28+]]</f>
        <v>2.9330000000000023E-2</v>
      </c>
      <c r="BX155" s="5">
        <f>P_A_R[[#This Row],[28+]]-P_A_R[[#This Row],[29+]]</f>
        <v>2.7859999999999996E-2</v>
      </c>
      <c r="BY155" s="5">
        <f>P_A_R[[#This Row],[29+]]-P_A_R[[#This Row],[30+]]</f>
        <v>2.2199999999999998E-2</v>
      </c>
      <c r="BZ155" s="5">
        <f>P_A_R[[#This Row],[30+]]-P_A_R[[#This Row],[31+]]</f>
        <v>1.9000000000000003E-2</v>
      </c>
      <c r="CA155" s="5">
        <f>P_A_R[[#This Row],[31+]]-P_A_R[[#This Row],[32+]]</f>
        <v>1.6019999999999993E-2</v>
      </c>
      <c r="CB155" s="5">
        <f>P_A_R[[#This Row],[32+]]-P_A_R[[#This Row],[33+]]</f>
        <v>1.4319999999999999E-2</v>
      </c>
      <c r="CC155" s="5">
        <f>P_A_R[[#This Row],[33+]]-P_A_R[[#This Row],[34+]]</f>
        <v>1.0730000000000003E-2</v>
      </c>
      <c r="CD155" s="5">
        <f>P_A_R[[#This Row],[34+]]-P_A_R[[#This Row],[35+]]</f>
        <v>8.6599999999999976E-3</v>
      </c>
      <c r="CE155" s="5">
        <f>P_A_R[[#This Row],[35+]]-P_A_R[[#This Row],[36+]]</f>
        <v>6.8900000000000003E-3</v>
      </c>
      <c r="CF155" s="5">
        <f>P_A_R[[#This Row],[36+]]-P_A_R[[#This Row],[37+]]</f>
        <v>5.7900000000000017E-3</v>
      </c>
      <c r="CG155" s="5">
        <f>P_A_R[[#This Row],[37+]]-P_A_R[[#This Row],[38+]]</f>
        <v>4.0899999999999999E-3</v>
      </c>
      <c r="CH155" s="5">
        <f>P_A_R[[#This Row],[38+]]-P_A_R[[#This Row],[39+]]</f>
        <v>3.0999999999999986E-3</v>
      </c>
      <c r="CI155" s="5">
        <f>P_A_R[[#This Row],[39+]]-P_A_R[[#This Row],[40+]]</f>
        <v>2.3300000000000005E-3</v>
      </c>
      <c r="CJ155" s="5">
        <f>P_A_R[[#This Row],[40+]]-P_A_R[[#This Row],[41+]]</f>
        <v>1.8500000000000001E-3</v>
      </c>
      <c r="CK155" s="5">
        <f>P_A_R[[#This Row],[41+]]-P_A_R[[#This Row],[42+]]</f>
        <v>1.2200000000000002E-3</v>
      </c>
      <c r="CL155" s="5">
        <f>P_A_R[[#This Row],[42+]]-P_A_R[[#This Row],[43+]]</f>
        <v>8.699999999999999E-4</v>
      </c>
      <c r="CM155" s="5">
        <f>P_A_R[[#This Row],[43+]]-P_A_R[[#This Row],[44+]]</f>
        <v>6.2000000000000011E-4</v>
      </c>
      <c r="CN155" s="5">
        <f>P_A_R[[#This Row],[44+]]-P_A_R[[#This Row],[45+]]</f>
        <v>4.6999999999999993E-4</v>
      </c>
      <c r="CO155" s="5">
        <f>P_A_R[[#This Row],[45+]]-P_A_R[[#This Row],[46+]]</f>
        <v>2.8000000000000008E-4</v>
      </c>
      <c r="CP155" s="5">
        <f>P_A_R[[#This Row],[46+]]-P_A_R[[#This Row],[47+]]</f>
        <v>1.9999999999999993E-4</v>
      </c>
      <c r="CQ155" s="5">
        <f>P_A_R[[#This Row],[47+]]-P_A_R[[#This Row],[48+]]</f>
        <v>1.3000000000000002E-4</v>
      </c>
      <c r="CR155" s="5">
        <f>P_A_R[[#This Row],[48+]]-P_A_R[[#This Row],[49+]]</f>
        <v>9.0000000000000019E-5</v>
      </c>
      <c r="CS155" s="5">
        <f>P_A_R[[#This Row],[49+]]-P_A_R[[#This Row],[50+]]</f>
        <v>4.9999999999999982E-5</v>
      </c>
      <c r="CT155" s="5">
        <f>P_A_R[[#This Row],[50+]]-P_A_R[[#This Row],[51+]]</f>
        <v>4.0000000000000003E-5</v>
      </c>
      <c r="CU155" s="5">
        <f>P_A_R[[#This Row],[51+]]-P_A_R[[#This Row],[52+]]</f>
        <v>2.0000000000000002E-5</v>
      </c>
      <c r="CV155" s="5">
        <f>P_A_R[[#This Row],[52+]]-P_A_R[[#This Row],[53+]]</f>
        <v>3.0000000000000001E-5</v>
      </c>
      <c r="CW155" s="5">
        <f>P_A_R[[#This Row],[53+]]-P_A_R[[#This Row],[54+]]</f>
        <v>0</v>
      </c>
      <c r="CX155" s="5">
        <f>P_A_R[[#This Row],[54+]]-P_A_R[[#This Row],[55+]]</f>
        <v>0</v>
      </c>
      <c r="CY155" s="5">
        <f>P_A_R[[#This Row],[55+]]-P_A_R[[#This Row],[56+]]</f>
        <v>0</v>
      </c>
      <c r="CZ155" s="5">
        <f>P_A_R[[#This Row],[56+]]-P_A_R[[#This Row],[57+]]</f>
        <v>0</v>
      </c>
      <c r="DA155" s="5">
        <f>P_A_R[[#This Row],[57+]]-P_A_R[[#This Row],[58+]]</f>
        <v>0</v>
      </c>
      <c r="DB155" s="5">
        <f>P_A_R[[#This Row],[58+]]-P_A_R[[#This Row],[59+]]</f>
        <v>0</v>
      </c>
    </row>
    <row r="156" spans="1:106" x14ac:dyDescent="0.25">
      <c r="A156" s="10">
        <v>22400794</v>
      </c>
      <c r="B156" t="s">
        <v>164</v>
      </c>
      <c r="C156" t="s">
        <v>79</v>
      </c>
      <c r="D156" s="11">
        <v>0.875</v>
      </c>
      <c r="E156" s="9" t="str">
        <f>HYPERLINK("https://www.nba.com/stats/player/1641733/boxscores-traditional", "Nick Smith Jr.")</f>
        <v>Nick Smith Jr.</v>
      </c>
      <c r="F156">
        <v>19.399999999999999</v>
      </c>
      <c r="G156" s="4">
        <v>8.593</v>
      </c>
      <c r="H156" s="3">
        <v>0.86214000000000002</v>
      </c>
      <c r="I156" s="3">
        <v>0.83645999999999998</v>
      </c>
      <c r="J156" s="3">
        <v>0.80510999999999999</v>
      </c>
      <c r="K156" s="3">
        <v>0.77034999999999998</v>
      </c>
      <c r="L156" s="3">
        <v>0.73565000000000003</v>
      </c>
      <c r="M156" s="3">
        <v>0.69496999999999998</v>
      </c>
      <c r="N156" s="3">
        <v>0.65542</v>
      </c>
      <c r="O156" s="3">
        <v>0.61026000000000002</v>
      </c>
      <c r="P156" s="3">
        <v>0.56355999999999995</v>
      </c>
      <c r="Q156" s="3">
        <v>0.51993999999999996</v>
      </c>
      <c r="R156" s="3">
        <v>0.47210000000000002</v>
      </c>
      <c r="S156" s="3">
        <v>0.42465000000000003</v>
      </c>
      <c r="T156" s="3">
        <v>0.38208999999999999</v>
      </c>
      <c r="U156" s="3">
        <v>0.33723999999999998</v>
      </c>
      <c r="V156" s="3">
        <v>0.29459999999999997</v>
      </c>
      <c r="W156" s="3">
        <v>0.25785000000000002</v>
      </c>
      <c r="X156" s="3">
        <v>0.22065000000000001</v>
      </c>
      <c r="Y156" s="3">
        <v>0.18942999999999999</v>
      </c>
      <c r="Z156" s="3">
        <v>0.15866</v>
      </c>
      <c r="AA156" s="3">
        <v>0.13136</v>
      </c>
      <c r="AB156" s="3">
        <v>0.10935</v>
      </c>
      <c r="AC156" s="3">
        <v>8.8510000000000005E-2</v>
      </c>
      <c r="AD156" s="3">
        <v>7.0779999999999996E-2</v>
      </c>
      <c r="AE156" s="3">
        <v>5.7049999999999997E-2</v>
      </c>
      <c r="AF156" s="3">
        <v>4.4569999999999999E-2</v>
      </c>
      <c r="AG156" s="3">
        <v>3.4380000000000001E-2</v>
      </c>
      <c r="AH156" s="3">
        <v>2.6800000000000001E-2</v>
      </c>
      <c r="AI156" s="3">
        <v>2.018E-2</v>
      </c>
      <c r="AJ156" s="3">
        <v>1.5389999999999999E-2</v>
      </c>
      <c r="AK156" s="3">
        <v>1.1299999999999999E-2</v>
      </c>
      <c r="AL156" s="3">
        <v>8.2000000000000007E-3</v>
      </c>
      <c r="AM156" s="3">
        <v>6.0400000000000002E-3</v>
      </c>
      <c r="AN156" s="3">
        <v>4.2700000000000004E-3</v>
      </c>
      <c r="AO156" s="3">
        <v>2.98E-3</v>
      </c>
      <c r="AP156" s="3">
        <v>2.1199999999999999E-3</v>
      </c>
      <c r="AQ156" s="3">
        <v>1.4400000000000001E-3</v>
      </c>
      <c r="AR156" s="3">
        <v>9.7000000000000005E-4</v>
      </c>
      <c r="AS156" s="3">
        <v>6.6E-4</v>
      </c>
      <c r="AT156" s="3">
        <v>4.2999999999999999E-4</v>
      </c>
      <c r="AU156" s="3">
        <v>2.9E-4</v>
      </c>
      <c r="AV156" s="3">
        <v>1.9000000000000001E-4</v>
      </c>
      <c r="AW156" s="3">
        <v>1.2E-4</v>
      </c>
      <c r="AX156" s="3">
        <v>8.0000000000000007E-5</v>
      </c>
      <c r="AY156" s="3">
        <v>5.0000000000000002E-5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5">
        <f>P_A_R[[#This Row],[10+]]-P_A_R[[#This Row],[11+]]</f>
        <v>2.5680000000000036E-2</v>
      </c>
      <c r="BG156" s="5">
        <f>P_A_R[[#This Row],[11+]]-P_A_R[[#This Row],[12+]]</f>
        <v>3.1349999999999989E-2</v>
      </c>
      <c r="BH156" s="5">
        <f>P_A_R[[#This Row],[12+]]-P_A_R[[#This Row],[13+]]</f>
        <v>3.4760000000000013E-2</v>
      </c>
      <c r="BI156" s="5">
        <f>P_A_R[[#This Row],[13+]]-P_A_R[[#This Row],[14+]]</f>
        <v>3.4699999999999953E-2</v>
      </c>
      <c r="BJ156" s="5">
        <f>P_A_R[[#This Row],[14+]]-P_A_R[[#This Row],[15+]]</f>
        <v>4.0680000000000049E-2</v>
      </c>
      <c r="BK156" s="5">
        <f>P_A_R[[#This Row],[15+]]-P_A_R[[#This Row],[16+]]</f>
        <v>3.9549999999999974E-2</v>
      </c>
      <c r="BL156" s="5">
        <f>P_A_R[[#This Row],[16+]]-P_A_R[[#This Row],[17+]]</f>
        <v>4.5159999999999978E-2</v>
      </c>
      <c r="BM156" s="5">
        <f>P_A_R[[#This Row],[17+]]-P_A_R[[#This Row],[18+]]</f>
        <v>4.6700000000000075E-2</v>
      </c>
      <c r="BN156" s="5">
        <f>P_A_R[[#This Row],[18+]]-P_A_R[[#This Row],[19+]]</f>
        <v>4.3619999999999992E-2</v>
      </c>
      <c r="BO156" s="5">
        <f>P_A_R[[#This Row],[19+]]-P_A_R[[#This Row],[20+]]</f>
        <v>4.7839999999999938E-2</v>
      </c>
      <c r="BP156" s="5">
        <f>P_A_R[[#This Row],[20+]]-P_A_R[[#This Row],[21+]]</f>
        <v>4.7449999999999992E-2</v>
      </c>
      <c r="BQ156" s="5">
        <f>P_A_R[[#This Row],[21+]]-P_A_R[[#This Row],[22+]]</f>
        <v>4.2560000000000042E-2</v>
      </c>
      <c r="BR156" s="5">
        <f>P_A_R[[#This Row],[22+]]-P_A_R[[#This Row],[23+]]</f>
        <v>4.4850000000000001E-2</v>
      </c>
      <c r="BS156" s="5">
        <f>P_A_R[[#This Row],[23+]]-P_A_R[[#This Row],[24+]]</f>
        <v>4.2640000000000011E-2</v>
      </c>
      <c r="BT156" s="5">
        <f>P_A_R[[#This Row],[24+]]-P_A_R[[#This Row],[25+]]</f>
        <v>3.6749999999999949E-2</v>
      </c>
      <c r="BU156" s="5">
        <f>P_A_R[[#This Row],[25+]]-P_A_R[[#This Row],[26+]]</f>
        <v>3.7200000000000011E-2</v>
      </c>
      <c r="BV156" s="5">
        <f>P_A_R[[#This Row],[26+]]-P_A_R[[#This Row],[27+]]</f>
        <v>3.1220000000000026E-2</v>
      </c>
      <c r="BW156" s="5">
        <f>P_A_R[[#This Row],[27+]]-P_A_R[[#This Row],[28+]]</f>
        <v>3.0769999999999992E-2</v>
      </c>
      <c r="BX156" s="5">
        <f>P_A_R[[#This Row],[28+]]-P_A_R[[#This Row],[29+]]</f>
        <v>2.7299999999999991E-2</v>
      </c>
      <c r="BY156" s="5">
        <f>P_A_R[[#This Row],[29+]]-P_A_R[[#This Row],[30+]]</f>
        <v>2.2010000000000002E-2</v>
      </c>
      <c r="BZ156" s="5">
        <f>P_A_R[[#This Row],[30+]]-P_A_R[[#This Row],[31+]]</f>
        <v>2.0839999999999997E-2</v>
      </c>
      <c r="CA156" s="5">
        <f>P_A_R[[#This Row],[31+]]-P_A_R[[#This Row],[32+]]</f>
        <v>1.773000000000001E-2</v>
      </c>
      <c r="CB156" s="5">
        <f>P_A_R[[#This Row],[32+]]-P_A_R[[#This Row],[33+]]</f>
        <v>1.3729999999999999E-2</v>
      </c>
      <c r="CC156" s="5">
        <f>P_A_R[[#This Row],[33+]]-P_A_R[[#This Row],[34+]]</f>
        <v>1.2479999999999998E-2</v>
      </c>
      <c r="CD156" s="5">
        <f>P_A_R[[#This Row],[34+]]-P_A_R[[#This Row],[35+]]</f>
        <v>1.0189999999999998E-2</v>
      </c>
      <c r="CE156" s="5">
        <f>P_A_R[[#This Row],[35+]]-P_A_R[[#This Row],[36+]]</f>
        <v>7.5799999999999999E-3</v>
      </c>
      <c r="CF156" s="5">
        <f>P_A_R[[#This Row],[36+]]-P_A_R[[#This Row],[37+]]</f>
        <v>6.6200000000000009E-3</v>
      </c>
      <c r="CG156" s="5">
        <f>P_A_R[[#This Row],[37+]]-P_A_R[[#This Row],[38+]]</f>
        <v>4.7900000000000009E-3</v>
      </c>
      <c r="CH156" s="5">
        <f>P_A_R[[#This Row],[38+]]-P_A_R[[#This Row],[39+]]</f>
        <v>4.0899999999999999E-3</v>
      </c>
      <c r="CI156" s="5">
        <f>P_A_R[[#This Row],[39+]]-P_A_R[[#This Row],[40+]]</f>
        <v>3.0999999999999986E-3</v>
      </c>
      <c r="CJ156" s="5">
        <f>P_A_R[[#This Row],[40+]]-P_A_R[[#This Row],[41+]]</f>
        <v>2.1600000000000005E-3</v>
      </c>
      <c r="CK156" s="5">
        <f>P_A_R[[#This Row],[41+]]-P_A_R[[#This Row],[42+]]</f>
        <v>1.7699999999999999E-3</v>
      </c>
      <c r="CL156" s="5">
        <f>P_A_R[[#This Row],[42+]]-P_A_R[[#This Row],[43+]]</f>
        <v>1.2900000000000003E-3</v>
      </c>
      <c r="CM156" s="5">
        <f>P_A_R[[#This Row],[43+]]-P_A_R[[#This Row],[44+]]</f>
        <v>8.6000000000000009E-4</v>
      </c>
      <c r="CN156" s="5">
        <f>P_A_R[[#This Row],[44+]]-P_A_R[[#This Row],[45+]]</f>
        <v>6.7999999999999983E-4</v>
      </c>
      <c r="CO156" s="5">
        <f>P_A_R[[#This Row],[45+]]-P_A_R[[#This Row],[46+]]</f>
        <v>4.7000000000000004E-4</v>
      </c>
      <c r="CP156" s="5">
        <f>P_A_R[[#This Row],[46+]]-P_A_R[[#This Row],[47+]]</f>
        <v>3.1000000000000005E-4</v>
      </c>
      <c r="CQ156" s="5">
        <f>P_A_R[[#This Row],[47+]]-P_A_R[[#This Row],[48+]]</f>
        <v>2.3000000000000001E-4</v>
      </c>
      <c r="CR156" s="5">
        <f>P_A_R[[#This Row],[48+]]-P_A_R[[#This Row],[49+]]</f>
        <v>1.3999999999999999E-4</v>
      </c>
      <c r="CS156" s="5">
        <f>P_A_R[[#This Row],[49+]]-P_A_R[[#This Row],[50+]]</f>
        <v>9.9999999999999991E-5</v>
      </c>
      <c r="CT156" s="5">
        <f>P_A_R[[#This Row],[50+]]-P_A_R[[#This Row],[51+]]</f>
        <v>7.0000000000000007E-5</v>
      </c>
      <c r="CU156" s="5">
        <f>P_A_R[[#This Row],[51+]]-P_A_R[[#This Row],[52+]]</f>
        <v>3.9999999999999996E-5</v>
      </c>
      <c r="CV156" s="5">
        <f>P_A_R[[#This Row],[52+]]-P_A_R[[#This Row],[53+]]</f>
        <v>3.0000000000000004E-5</v>
      </c>
      <c r="CW156" s="5">
        <f>P_A_R[[#This Row],[53+]]-P_A_R[[#This Row],[54+]]</f>
        <v>5.0000000000000002E-5</v>
      </c>
      <c r="CX156" s="5">
        <f>P_A_R[[#This Row],[54+]]-P_A_R[[#This Row],[55+]]</f>
        <v>0</v>
      </c>
      <c r="CY156" s="5">
        <f>P_A_R[[#This Row],[55+]]-P_A_R[[#This Row],[56+]]</f>
        <v>0</v>
      </c>
      <c r="CZ156" s="5">
        <f>P_A_R[[#This Row],[56+]]-P_A_R[[#This Row],[57+]]</f>
        <v>0</v>
      </c>
      <c r="DA156" s="5">
        <f>P_A_R[[#This Row],[57+]]-P_A_R[[#This Row],[58+]]</f>
        <v>0</v>
      </c>
      <c r="DB156" s="5">
        <f>P_A_R[[#This Row],[58+]]-P_A_R[[#This Row],[59+]]</f>
        <v>0</v>
      </c>
    </row>
    <row r="157" spans="1:106" x14ac:dyDescent="0.25">
      <c r="A157" s="10">
        <v>22400794</v>
      </c>
      <c r="B157" t="s">
        <v>164</v>
      </c>
      <c r="C157" t="s">
        <v>79</v>
      </c>
      <c r="D157" s="11">
        <v>0.875</v>
      </c>
      <c r="E157" s="9" t="str">
        <f>HYPERLINK("https://www.nba.com/stats/player/1629006/boxscores-traditional", "Josh Okogie")</f>
        <v>Josh Okogie</v>
      </c>
      <c r="F157">
        <v>17.600000000000001</v>
      </c>
      <c r="G157" s="4">
        <v>7.2</v>
      </c>
      <c r="H157" s="3">
        <v>0.85543000000000002</v>
      </c>
      <c r="I157" s="3">
        <v>0.82121</v>
      </c>
      <c r="J157" s="3">
        <v>0.7823</v>
      </c>
      <c r="K157" s="3">
        <v>0.73890999999999996</v>
      </c>
      <c r="L157" s="3">
        <v>0.69145999999999996</v>
      </c>
      <c r="M157" s="3">
        <v>0.64058000000000004</v>
      </c>
      <c r="N157" s="3">
        <v>0.58706000000000003</v>
      </c>
      <c r="O157" s="3">
        <v>0.53188000000000002</v>
      </c>
      <c r="P157" s="3">
        <v>0.47608</v>
      </c>
      <c r="Q157" s="3">
        <v>0.42465000000000003</v>
      </c>
      <c r="R157" s="3">
        <v>0.37069999999999997</v>
      </c>
      <c r="S157" s="3">
        <v>0.31918000000000002</v>
      </c>
      <c r="T157" s="3">
        <v>0.27093</v>
      </c>
      <c r="U157" s="3">
        <v>0.22663</v>
      </c>
      <c r="V157" s="3">
        <v>0.18673000000000001</v>
      </c>
      <c r="W157" s="3">
        <v>0.15151000000000001</v>
      </c>
      <c r="X157" s="3">
        <v>0.121</v>
      </c>
      <c r="Y157" s="3">
        <v>9.5100000000000004E-2</v>
      </c>
      <c r="Z157" s="3">
        <v>7.4929999999999997E-2</v>
      </c>
      <c r="AA157" s="3">
        <v>5.7049999999999997E-2</v>
      </c>
      <c r="AB157" s="3">
        <v>4.2720000000000001E-2</v>
      </c>
      <c r="AC157" s="3">
        <v>3.1440000000000003E-2</v>
      </c>
      <c r="AD157" s="3">
        <v>2.2749999999999999E-2</v>
      </c>
      <c r="AE157" s="3">
        <v>1.618E-2</v>
      </c>
      <c r="AF157" s="3">
        <v>1.1299999999999999E-2</v>
      </c>
      <c r="AG157" s="3">
        <v>7.7600000000000004E-3</v>
      </c>
      <c r="AH157" s="3">
        <v>5.2300000000000003E-3</v>
      </c>
      <c r="AI157" s="3">
        <v>3.5699999999999998E-3</v>
      </c>
      <c r="AJ157" s="3">
        <v>2.33E-3</v>
      </c>
      <c r="AK157" s="3">
        <v>1.49E-3</v>
      </c>
      <c r="AL157" s="3">
        <v>9.3999999999999997E-4</v>
      </c>
      <c r="AM157" s="3">
        <v>5.8E-4</v>
      </c>
      <c r="AN157" s="3">
        <v>3.5E-4</v>
      </c>
      <c r="AO157" s="3">
        <v>2.1000000000000001E-4</v>
      </c>
      <c r="AP157" s="3">
        <v>1.2E-4</v>
      </c>
      <c r="AQ157" s="3">
        <v>6.9999999999999994E-5</v>
      </c>
      <c r="AR157" s="3">
        <v>4.0000000000000003E-5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5">
        <f>P_A_R[[#This Row],[10+]]-P_A_R[[#This Row],[11+]]</f>
        <v>3.4220000000000028E-2</v>
      </c>
      <c r="BG157" s="5">
        <f>P_A_R[[#This Row],[11+]]-P_A_R[[#This Row],[12+]]</f>
        <v>3.891E-2</v>
      </c>
      <c r="BH157" s="5">
        <f>P_A_R[[#This Row],[12+]]-P_A_R[[#This Row],[13+]]</f>
        <v>4.339000000000004E-2</v>
      </c>
      <c r="BI157" s="5">
        <f>P_A_R[[#This Row],[13+]]-P_A_R[[#This Row],[14+]]</f>
        <v>4.7449999999999992E-2</v>
      </c>
      <c r="BJ157" s="5">
        <f>P_A_R[[#This Row],[14+]]-P_A_R[[#This Row],[15+]]</f>
        <v>5.0879999999999925E-2</v>
      </c>
      <c r="BK157" s="5">
        <f>P_A_R[[#This Row],[15+]]-P_A_R[[#This Row],[16+]]</f>
        <v>5.3520000000000012E-2</v>
      </c>
      <c r="BL157" s="5">
        <f>P_A_R[[#This Row],[16+]]-P_A_R[[#This Row],[17+]]</f>
        <v>5.5180000000000007E-2</v>
      </c>
      <c r="BM157" s="5">
        <f>P_A_R[[#This Row],[17+]]-P_A_R[[#This Row],[18+]]</f>
        <v>5.5800000000000016E-2</v>
      </c>
      <c r="BN157" s="5">
        <f>P_A_R[[#This Row],[18+]]-P_A_R[[#This Row],[19+]]</f>
        <v>5.1429999999999976E-2</v>
      </c>
      <c r="BO157" s="5">
        <f>P_A_R[[#This Row],[19+]]-P_A_R[[#This Row],[20+]]</f>
        <v>5.3950000000000053E-2</v>
      </c>
      <c r="BP157" s="5">
        <f>P_A_R[[#This Row],[20+]]-P_A_R[[#This Row],[21+]]</f>
        <v>5.1519999999999955E-2</v>
      </c>
      <c r="BQ157" s="5">
        <f>P_A_R[[#This Row],[21+]]-P_A_R[[#This Row],[22+]]</f>
        <v>4.8250000000000015E-2</v>
      </c>
      <c r="BR157" s="5">
        <f>P_A_R[[#This Row],[22+]]-P_A_R[[#This Row],[23+]]</f>
        <v>4.4300000000000006E-2</v>
      </c>
      <c r="BS157" s="5">
        <f>P_A_R[[#This Row],[23+]]-P_A_R[[#This Row],[24+]]</f>
        <v>3.9899999999999991E-2</v>
      </c>
      <c r="BT157" s="5">
        <f>P_A_R[[#This Row],[24+]]-P_A_R[[#This Row],[25+]]</f>
        <v>3.5220000000000001E-2</v>
      </c>
      <c r="BU157" s="5">
        <f>P_A_R[[#This Row],[25+]]-P_A_R[[#This Row],[26+]]</f>
        <v>3.0510000000000009E-2</v>
      </c>
      <c r="BV157" s="5">
        <f>P_A_R[[#This Row],[26+]]-P_A_R[[#This Row],[27+]]</f>
        <v>2.5899999999999992E-2</v>
      </c>
      <c r="BW157" s="5">
        <f>P_A_R[[#This Row],[27+]]-P_A_R[[#This Row],[28+]]</f>
        <v>2.0170000000000007E-2</v>
      </c>
      <c r="BX157" s="5">
        <f>P_A_R[[#This Row],[28+]]-P_A_R[[#This Row],[29+]]</f>
        <v>1.788E-2</v>
      </c>
      <c r="BY157" s="5">
        <f>P_A_R[[#This Row],[29+]]-P_A_R[[#This Row],[30+]]</f>
        <v>1.4329999999999996E-2</v>
      </c>
      <c r="BZ157" s="5">
        <f>P_A_R[[#This Row],[30+]]-P_A_R[[#This Row],[31+]]</f>
        <v>1.1279999999999998E-2</v>
      </c>
      <c r="CA157" s="5">
        <f>P_A_R[[#This Row],[31+]]-P_A_R[[#This Row],[32+]]</f>
        <v>8.6900000000000033E-3</v>
      </c>
      <c r="CB157" s="5">
        <f>P_A_R[[#This Row],[32+]]-P_A_R[[#This Row],[33+]]</f>
        <v>6.5699999999999995E-3</v>
      </c>
      <c r="CC157" s="5">
        <f>P_A_R[[#This Row],[33+]]-P_A_R[[#This Row],[34+]]</f>
        <v>4.8800000000000007E-3</v>
      </c>
      <c r="CD157" s="5">
        <f>P_A_R[[#This Row],[34+]]-P_A_R[[#This Row],[35+]]</f>
        <v>3.5399999999999989E-3</v>
      </c>
      <c r="CE157" s="5">
        <f>P_A_R[[#This Row],[35+]]-P_A_R[[#This Row],[36+]]</f>
        <v>2.5300000000000001E-3</v>
      </c>
      <c r="CF157" s="5">
        <f>P_A_R[[#This Row],[36+]]-P_A_R[[#This Row],[37+]]</f>
        <v>1.6600000000000005E-3</v>
      </c>
      <c r="CG157" s="5">
        <f>P_A_R[[#This Row],[37+]]-P_A_R[[#This Row],[38+]]</f>
        <v>1.2399999999999998E-3</v>
      </c>
      <c r="CH157" s="5">
        <f>P_A_R[[#This Row],[38+]]-P_A_R[[#This Row],[39+]]</f>
        <v>8.4000000000000003E-4</v>
      </c>
      <c r="CI157" s="5">
        <f>P_A_R[[#This Row],[39+]]-P_A_R[[#This Row],[40+]]</f>
        <v>5.5000000000000003E-4</v>
      </c>
      <c r="CJ157" s="5">
        <f>P_A_R[[#This Row],[40+]]-P_A_R[[#This Row],[41+]]</f>
        <v>3.5999999999999997E-4</v>
      </c>
      <c r="CK157" s="5">
        <f>P_A_R[[#This Row],[41+]]-P_A_R[[#This Row],[42+]]</f>
        <v>2.3000000000000001E-4</v>
      </c>
      <c r="CL157" s="5">
        <f>P_A_R[[#This Row],[42+]]-P_A_R[[#This Row],[43+]]</f>
        <v>1.3999999999999999E-4</v>
      </c>
      <c r="CM157" s="5">
        <f>P_A_R[[#This Row],[43+]]-P_A_R[[#This Row],[44+]]</f>
        <v>9.0000000000000006E-5</v>
      </c>
      <c r="CN157" s="5">
        <f>P_A_R[[#This Row],[44+]]-P_A_R[[#This Row],[45+]]</f>
        <v>5.0000000000000009E-5</v>
      </c>
      <c r="CO157" s="5">
        <f>P_A_R[[#This Row],[45+]]-P_A_R[[#This Row],[46+]]</f>
        <v>2.9999999999999991E-5</v>
      </c>
      <c r="CP157" s="5">
        <f>P_A_R[[#This Row],[46+]]-P_A_R[[#This Row],[47+]]</f>
        <v>4.0000000000000003E-5</v>
      </c>
      <c r="CQ157" s="5">
        <f>P_A_R[[#This Row],[47+]]-P_A_R[[#This Row],[48+]]</f>
        <v>0</v>
      </c>
      <c r="CR157" s="5">
        <f>P_A_R[[#This Row],[48+]]-P_A_R[[#This Row],[49+]]</f>
        <v>0</v>
      </c>
      <c r="CS157" s="5">
        <f>P_A_R[[#This Row],[49+]]-P_A_R[[#This Row],[50+]]</f>
        <v>0</v>
      </c>
      <c r="CT157" s="5">
        <f>P_A_R[[#This Row],[50+]]-P_A_R[[#This Row],[51+]]</f>
        <v>0</v>
      </c>
      <c r="CU157" s="5">
        <f>P_A_R[[#This Row],[51+]]-P_A_R[[#This Row],[52+]]</f>
        <v>0</v>
      </c>
      <c r="CV157" s="5">
        <f>P_A_R[[#This Row],[52+]]-P_A_R[[#This Row],[53+]]</f>
        <v>0</v>
      </c>
      <c r="CW157" s="5">
        <f>P_A_R[[#This Row],[53+]]-P_A_R[[#This Row],[54+]]</f>
        <v>0</v>
      </c>
      <c r="CX157" s="5">
        <f>P_A_R[[#This Row],[54+]]-P_A_R[[#This Row],[55+]]</f>
        <v>0</v>
      </c>
      <c r="CY157" s="5">
        <f>P_A_R[[#This Row],[55+]]-P_A_R[[#This Row],[56+]]</f>
        <v>0</v>
      </c>
      <c r="CZ157" s="5">
        <f>P_A_R[[#This Row],[56+]]-P_A_R[[#This Row],[57+]]</f>
        <v>0</v>
      </c>
      <c r="DA157" s="5">
        <f>P_A_R[[#This Row],[57+]]-P_A_R[[#This Row],[58+]]</f>
        <v>0</v>
      </c>
      <c r="DB157" s="5">
        <f>P_A_R[[#This Row],[58+]]-P_A_R[[#This Row],[59+]]</f>
        <v>0</v>
      </c>
    </row>
    <row r="158" spans="1:106" x14ac:dyDescent="0.25">
      <c r="A158" s="10">
        <v>22400794</v>
      </c>
      <c r="B158" t="s">
        <v>164</v>
      </c>
      <c r="C158" t="s">
        <v>79</v>
      </c>
      <c r="D158" s="11">
        <v>0.875</v>
      </c>
      <c r="E158" s="9" t="str">
        <f>HYPERLINK("https://www.nba.com/stats/player/1642275/boxscores-traditional", "Tidjane Salaün")</f>
        <v>Tidjane Salaün</v>
      </c>
      <c r="F158">
        <v>13.8</v>
      </c>
      <c r="G158" s="4">
        <v>5.4550000000000001</v>
      </c>
      <c r="H158" s="3">
        <v>0.75804000000000005</v>
      </c>
      <c r="I158" s="3">
        <v>0.69496999999999998</v>
      </c>
      <c r="J158" s="3">
        <v>0.62929999999999997</v>
      </c>
      <c r="K158" s="3">
        <v>0.55962000000000001</v>
      </c>
      <c r="L158" s="3">
        <v>0.48404999999999998</v>
      </c>
      <c r="M158" s="3">
        <v>0.41293999999999997</v>
      </c>
      <c r="N158" s="3">
        <v>0.34458</v>
      </c>
      <c r="O158" s="3">
        <v>0.27760000000000001</v>
      </c>
      <c r="P158" s="3">
        <v>0.22065000000000001</v>
      </c>
      <c r="Q158" s="3">
        <v>0.17105999999999999</v>
      </c>
      <c r="R158" s="3">
        <v>0.12714</v>
      </c>
      <c r="S158" s="3">
        <v>9.3420000000000003E-2</v>
      </c>
      <c r="T158" s="3">
        <v>6.6809999999999994E-2</v>
      </c>
      <c r="U158" s="3">
        <v>4.5510000000000002E-2</v>
      </c>
      <c r="V158" s="3">
        <v>3.074E-2</v>
      </c>
      <c r="W158" s="3">
        <v>2.018E-2</v>
      </c>
      <c r="X158" s="3">
        <v>1.255E-2</v>
      </c>
      <c r="Y158" s="3">
        <v>7.7600000000000004E-3</v>
      </c>
      <c r="Z158" s="3">
        <v>4.6600000000000001E-3</v>
      </c>
      <c r="AA158" s="3">
        <v>2.64E-3</v>
      </c>
      <c r="AB158" s="3">
        <v>1.49E-3</v>
      </c>
      <c r="AC158" s="3">
        <v>8.1999999999999998E-4</v>
      </c>
      <c r="AD158" s="3">
        <v>4.2000000000000002E-4</v>
      </c>
      <c r="AE158" s="3">
        <v>2.2000000000000001E-4</v>
      </c>
      <c r="AF158" s="3">
        <v>1.1E-4</v>
      </c>
      <c r="AG158" s="3">
        <v>5.0000000000000002E-5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5">
        <f>P_A_R[[#This Row],[10+]]-P_A_R[[#This Row],[11+]]</f>
        <v>6.307000000000007E-2</v>
      </c>
      <c r="BG158" s="5">
        <f>P_A_R[[#This Row],[11+]]-P_A_R[[#This Row],[12+]]</f>
        <v>6.5670000000000006E-2</v>
      </c>
      <c r="BH158" s="5">
        <f>P_A_R[[#This Row],[12+]]-P_A_R[[#This Row],[13+]]</f>
        <v>6.9679999999999964E-2</v>
      </c>
      <c r="BI158" s="5">
        <f>P_A_R[[#This Row],[13+]]-P_A_R[[#This Row],[14+]]</f>
        <v>7.5570000000000026E-2</v>
      </c>
      <c r="BJ158" s="5">
        <f>P_A_R[[#This Row],[14+]]-P_A_R[[#This Row],[15+]]</f>
        <v>7.1110000000000007E-2</v>
      </c>
      <c r="BK158" s="5">
        <f>P_A_R[[#This Row],[15+]]-P_A_R[[#This Row],[16+]]</f>
        <v>6.8359999999999976E-2</v>
      </c>
      <c r="BL158" s="5">
        <f>P_A_R[[#This Row],[16+]]-P_A_R[[#This Row],[17+]]</f>
        <v>6.6979999999999984E-2</v>
      </c>
      <c r="BM158" s="5">
        <f>P_A_R[[#This Row],[17+]]-P_A_R[[#This Row],[18+]]</f>
        <v>5.6950000000000001E-2</v>
      </c>
      <c r="BN158" s="5">
        <f>P_A_R[[#This Row],[18+]]-P_A_R[[#This Row],[19+]]</f>
        <v>4.9590000000000023E-2</v>
      </c>
      <c r="BO158" s="5">
        <f>P_A_R[[#This Row],[19+]]-P_A_R[[#This Row],[20+]]</f>
        <v>4.3919999999999987E-2</v>
      </c>
      <c r="BP158" s="5">
        <f>P_A_R[[#This Row],[20+]]-P_A_R[[#This Row],[21+]]</f>
        <v>3.372E-2</v>
      </c>
      <c r="BQ158" s="5">
        <f>P_A_R[[#This Row],[21+]]-P_A_R[[#This Row],[22+]]</f>
        <v>2.6610000000000009E-2</v>
      </c>
      <c r="BR158" s="5">
        <f>P_A_R[[#This Row],[22+]]-P_A_R[[#This Row],[23+]]</f>
        <v>2.1299999999999993E-2</v>
      </c>
      <c r="BS158" s="5">
        <f>P_A_R[[#This Row],[23+]]-P_A_R[[#This Row],[24+]]</f>
        <v>1.4770000000000002E-2</v>
      </c>
      <c r="BT158" s="5">
        <f>P_A_R[[#This Row],[24+]]-P_A_R[[#This Row],[25+]]</f>
        <v>1.056E-2</v>
      </c>
      <c r="BU158" s="5">
        <f>P_A_R[[#This Row],[25+]]-P_A_R[[#This Row],[26+]]</f>
        <v>7.6299999999999996E-3</v>
      </c>
      <c r="BV158" s="5">
        <f>P_A_R[[#This Row],[26+]]-P_A_R[[#This Row],[27+]]</f>
        <v>4.79E-3</v>
      </c>
      <c r="BW158" s="5">
        <f>P_A_R[[#This Row],[27+]]-P_A_R[[#This Row],[28+]]</f>
        <v>3.1000000000000003E-3</v>
      </c>
      <c r="BX158" s="5">
        <f>P_A_R[[#This Row],[28+]]-P_A_R[[#This Row],[29+]]</f>
        <v>2.0200000000000001E-3</v>
      </c>
      <c r="BY158" s="5">
        <f>P_A_R[[#This Row],[29+]]-P_A_R[[#This Row],[30+]]</f>
        <v>1.15E-3</v>
      </c>
      <c r="BZ158" s="5">
        <f>P_A_R[[#This Row],[30+]]-P_A_R[[#This Row],[31+]]</f>
        <v>6.7000000000000002E-4</v>
      </c>
      <c r="CA158" s="5">
        <f>P_A_R[[#This Row],[31+]]-P_A_R[[#This Row],[32+]]</f>
        <v>3.9999999999999996E-4</v>
      </c>
      <c r="CB158" s="5">
        <f>P_A_R[[#This Row],[32+]]-P_A_R[[#This Row],[33+]]</f>
        <v>2.0000000000000001E-4</v>
      </c>
      <c r="CC158" s="5">
        <f>P_A_R[[#This Row],[33+]]-P_A_R[[#This Row],[34+]]</f>
        <v>1.1E-4</v>
      </c>
      <c r="CD158" s="5">
        <f>P_A_R[[#This Row],[34+]]-P_A_R[[#This Row],[35+]]</f>
        <v>6.0000000000000002E-5</v>
      </c>
      <c r="CE158" s="5">
        <f>P_A_R[[#This Row],[35+]]-P_A_R[[#This Row],[36+]]</f>
        <v>5.0000000000000002E-5</v>
      </c>
      <c r="CF158" s="5">
        <f>P_A_R[[#This Row],[36+]]-P_A_R[[#This Row],[37+]]</f>
        <v>0</v>
      </c>
      <c r="CG158" s="5">
        <f>P_A_R[[#This Row],[37+]]-P_A_R[[#This Row],[38+]]</f>
        <v>0</v>
      </c>
      <c r="CH158" s="5">
        <f>P_A_R[[#This Row],[38+]]-P_A_R[[#This Row],[39+]]</f>
        <v>0</v>
      </c>
      <c r="CI158" s="5">
        <f>P_A_R[[#This Row],[39+]]-P_A_R[[#This Row],[40+]]</f>
        <v>0</v>
      </c>
      <c r="CJ158" s="5">
        <f>P_A_R[[#This Row],[40+]]-P_A_R[[#This Row],[41+]]</f>
        <v>0</v>
      </c>
      <c r="CK158" s="5">
        <f>P_A_R[[#This Row],[41+]]-P_A_R[[#This Row],[42+]]</f>
        <v>0</v>
      </c>
      <c r="CL158" s="5">
        <f>P_A_R[[#This Row],[42+]]-P_A_R[[#This Row],[43+]]</f>
        <v>0</v>
      </c>
      <c r="CM158" s="5">
        <f>P_A_R[[#This Row],[43+]]-P_A_R[[#This Row],[44+]]</f>
        <v>0</v>
      </c>
      <c r="CN158" s="5">
        <f>P_A_R[[#This Row],[44+]]-P_A_R[[#This Row],[45+]]</f>
        <v>0</v>
      </c>
      <c r="CO158" s="5">
        <f>P_A_R[[#This Row],[45+]]-P_A_R[[#This Row],[46+]]</f>
        <v>0</v>
      </c>
      <c r="CP158" s="5">
        <f>P_A_R[[#This Row],[46+]]-P_A_R[[#This Row],[47+]]</f>
        <v>0</v>
      </c>
      <c r="CQ158" s="5">
        <f>P_A_R[[#This Row],[47+]]-P_A_R[[#This Row],[48+]]</f>
        <v>0</v>
      </c>
      <c r="CR158" s="5">
        <f>P_A_R[[#This Row],[48+]]-P_A_R[[#This Row],[49+]]</f>
        <v>0</v>
      </c>
      <c r="CS158" s="5">
        <f>P_A_R[[#This Row],[49+]]-P_A_R[[#This Row],[50+]]</f>
        <v>0</v>
      </c>
      <c r="CT158" s="5">
        <f>P_A_R[[#This Row],[50+]]-P_A_R[[#This Row],[51+]]</f>
        <v>0</v>
      </c>
      <c r="CU158" s="5">
        <f>P_A_R[[#This Row],[51+]]-P_A_R[[#This Row],[52+]]</f>
        <v>0</v>
      </c>
      <c r="CV158" s="5">
        <f>P_A_R[[#This Row],[52+]]-P_A_R[[#This Row],[53+]]</f>
        <v>0</v>
      </c>
      <c r="CW158" s="5">
        <f>P_A_R[[#This Row],[53+]]-P_A_R[[#This Row],[54+]]</f>
        <v>0</v>
      </c>
      <c r="CX158" s="5">
        <f>P_A_R[[#This Row],[54+]]-P_A_R[[#This Row],[55+]]</f>
        <v>0</v>
      </c>
      <c r="CY158" s="5">
        <f>P_A_R[[#This Row],[55+]]-P_A_R[[#This Row],[56+]]</f>
        <v>0</v>
      </c>
      <c r="CZ158" s="5">
        <f>P_A_R[[#This Row],[56+]]-P_A_R[[#This Row],[57+]]</f>
        <v>0</v>
      </c>
      <c r="DA158" s="5">
        <f>P_A_R[[#This Row],[57+]]-P_A_R[[#This Row],[58+]]</f>
        <v>0</v>
      </c>
      <c r="DB158" s="5">
        <f>P_A_R[[#This Row],[58+]]-P_A_R[[#This Row],[59+]]</f>
        <v>0</v>
      </c>
    </row>
    <row r="159" spans="1:106" x14ac:dyDescent="0.25">
      <c r="A159" s="10">
        <v>22400794</v>
      </c>
      <c r="B159" t="s">
        <v>164</v>
      </c>
      <c r="C159" t="s">
        <v>79</v>
      </c>
      <c r="D159" s="11">
        <v>0.875</v>
      </c>
      <c r="E159" s="9" t="str">
        <f>HYPERLINK("https://www.nba.com/stats/player/1630544/boxscores-traditional", "Tre Mann")</f>
        <v>Tre Mann</v>
      </c>
      <c r="F159">
        <v>15</v>
      </c>
      <c r="G159" s="4">
        <v>8.4619999999999997</v>
      </c>
      <c r="H159" s="3">
        <v>0.72240000000000004</v>
      </c>
      <c r="I159" s="3">
        <v>0.68081999999999998</v>
      </c>
      <c r="J159" s="3">
        <v>0.63683000000000001</v>
      </c>
      <c r="K159" s="3">
        <v>0.59482999999999997</v>
      </c>
      <c r="L159" s="3">
        <v>0.54776000000000002</v>
      </c>
      <c r="M159" s="3">
        <v>0.5</v>
      </c>
      <c r="N159" s="3">
        <v>0.45223999999999998</v>
      </c>
      <c r="O159" s="3">
        <v>0.40516999999999997</v>
      </c>
      <c r="P159" s="3">
        <v>0.36316999999999999</v>
      </c>
      <c r="Q159" s="3">
        <v>0.31918000000000002</v>
      </c>
      <c r="R159" s="3">
        <v>0.27760000000000001</v>
      </c>
      <c r="S159" s="3">
        <v>0.23885000000000001</v>
      </c>
      <c r="T159" s="3">
        <v>0.20327000000000001</v>
      </c>
      <c r="U159" s="3">
        <v>0.17105999999999999</v>
      </c>
      <c r="V159" s="3">
        <v>0.14457</v>
      </c>
      <c r="W159" s="3">
        <v>0.11899999999999999</v>
      </c>
      <c r="X159" s="3">
        <v>9.6799999999999997E-2</v>
      </c>
      <c r="Y159" s="3">
        <v>7.7799999999999994E-2</v>
      </c>
      <c r="Z159" s="3">
        <v>6.1780000000000002E-2</v>
      </c>
      <c r="AA159" s="3">
        <v>4.947E-2</v>
      </c>
      <c r="AB159" s="3">
        <v>3.8359999999999998E-2</v>
      </c>
      <c r="AC159" s="3">
        <v>2.938E-2</v>
      </c>
      <c r="AD159" s="3">
        <v>2.222E-2</v>
      </c>
      <c r="AE159" s="3">
        <v>1.6590000000000001E-2</v>
      </c>
      <c r="AF159" s="3">
        <v>1.222E-2</v>
      </c>
      <c r="AG159" s="3">
        <v>9.1400000000000006E-3</v>
      </c>
      <c r="AH159" s="3">
        <v>6.5700000000000003E-3</v>
      </c>
      <c r="AI159" s="3">
        <v>4.6600000000000001E-3</v>
      </c>
      <c r="AJ159" s="3">
        <v>3.2599999999999999E-3</v>
      </c>
      <c r="AK159" s="3">
        <v>2.2599999999999999E-3</v>
      </c>
      <c r="AL159" s="3">
        <v>1.5900000000000001E-3</v>
      </c>
      <c r="AM159" s="3">
        <v>1.07E-3</v>
      </c>
      <c r="AN159" s="3">
        <v>7.1000000000000002E-4</v>
      </c>
      <c r="AO159" s="3">
        <v>4.6999999999999999E-4</v>
      </c>
      <c r="AP159" s="3">
        <v>2.9999999999999997E-4</v>
      </c>
      <c r="AQ159" s="3">
        <v>1.9000000000000001E-4</v>
      </c>
      <c r="AR159" s="3">
        <v>1.2999999999999999E-4</v>
      </c>
      <c r="AS159" s="3">
        <v>8.0000000000000007E-5</v>
      </c>
      <c r="AT159" s="3">
        <v>5.0000000000000002E-5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5">
        <f>P_A_R[[#This Row],[10+]]-P_A_R[[#This Row],[11+]]</f>
        <v>4.1580000000000061E-2</v>
      </c>
      <c r="BG159" s="5">
        <f>P_A_R[[#This Row],[11+]]-P_A_R[[#This Row],[12+]]</f>
        <v>4.3989999999999974E-2</v>
      </c>
      <c r="BH159" s="5">
        <f>P_A_R[[#This Row],[12+]]-P_A_R[[#This Row],[13+]]</f>
        <v>4.2000000000000037E-2</v>
      </c>
      <c r="BI159" s="5">
        <f>P_A_R[[#This Row],[13+]]-P_A_R[[#This Row],[14+]]</f>
        <v>4.7069999999999945E-2</v>
      </c>
      <c r="BJ159" s="5">
        <f>P_A_R[[#This Row],[14+]]-P_A_R[[#This Row],[15+]]</f>
        <v>4.7760000000000025E-2</v>
      </c>
      <c r="BK159" s="5">
        <f>P_A_R[[#This Row],[15+]]-P_A_R[[#This Row],[16+]]</f>
        <v>4.7760000000000025E-2</v>
      </c>
      <c r="BL159" s="5">
        <f>P_A_R[[#This Row],[16+]]-P_A_R[[#This Row],[17+]]</f>
        <v>4.7070000000000001E-2</v>
      </c>
      <c r="BM159" s="5">
        <f>P_A_R[[#This Row],[17+]]-P_A_R[[#This Row],[18+]]</f>
        <v>4.1999999999999982E-2</v>
      </c>
      <c r="BN159" s="5">
        <f>P_A_R[[#This Row],[18+]]-P_A_R[[#This Row],[19+]]</f>
        <v>4.3989999999999974E-2</v>
      </c>
      <c r="BO159" s="5">
        <f>P_A_R[[#This Row],[19+]]-P_A_R[[#This Row],[20+]]</f>
        <v>4.1580000000000006E-2</v>
      </c>
      <c r="BP159" s="5">
        <f>P_A_R[[#This Row],[20+]]-P_A_R[[#This Row],[21+]]</f>
        <v>3.8750000000000007E-2</v>
      </c>
      <c r="BQ159" s="5">
        <f>P_A_R[[#This Row],[21+]]-P_A_R[[#This Row],[22+]]</f>
        <v>3.5580000000000001E-2</v>
      </c>
      <c r="BR159" s="5">
        <f>P_A_R[[#This Row],[22+]]-P_A_R[[#This Row],[23+]]</f>
        <v>3.2210000000000016E-2</v>
      </c>
      <c r="BS159" s="5">
        <f>P_A_R[[#This Row],[23+]]-P_A_R[[#This Row],[24+]]</f>
        <v>2.6489999999999986E-2</v>
      </c>
      <c r="BT159" s="5">
        <f>P_A_R[[#This Row],[24+]]-P_A_R[[#This Row],[25+]]</f>
        <v>2.5570000000000009E-2</v>
      </c>
      <c r="BU159" s="5">
        <f>P_A_R[[#This Row],[25+]]-P_A_R[[#This Row],[26+]]</f>
        <v>2.2199999999999998E-2</v>
      </c>
      <c r="BV159" s="5">
        <f>P_A_R[[#This Row],[26+]]-P_A_R[[#This Row],[27+]]</f>
        <v>1.9000000000000003E-2</v>
      </c>
      <c r="BW159" s="5">
        <f>P_A_R[[#This Row],[27+]]-P_A_R[[#This Row],[28+]]</f>
        <v>1.6019999999999993E-2</v>
      </c>
      <c r="BX159" s="5">
        <f>P_A_R[[#This Row],[28+]]-P_A_R[[#This Row],[29+]]</f>
        <v>1.2310000000000001E-2</v>
      </c>
      <c r="BY159" s="5">
        <f>P_A_R[[#This Row],[29+]]-P_A_R[[#This Row],[30+]]</f>
        <v>1.1110000000000002E-2</v>
      </c>
      <c r="BZ159" s="5">
        <f>P_A_R[[#This Row],[30+]]-P_A_R[[#This Row],[31+]]</f>
        <v>8.9799999999999984E-3</v>
      </c>
      <c r="CA159" s="5">
        <f>P_A_R[[#This Row],[31+]]-P_A_R[[#This Row],[32+]]</f>
        <v>7.1599999999999997E-3</v>
      </c>
      <c r="CB159" s="5">
        <f>P_A_R[[#This Row],[32+]]-P_A_R[[#This Row],[33+]]</f>
        <v>5.6299999999999996E-3</v>
      </c>
      <c r="CC159" s="5">
        <f>P_A_R[[#This Row],[33+]]-P_A_R[[#This Row],[34+]]</f>
        <v>4.3700000000000006E-3</v>
      </c>
      <c r="CD159" s="5">
        <f>P_A_R[[#This Row],[34+]]-P_A_R[[#This Row],[35+]]</f>
        <v>3.0799999999999994E-3</v>
      </c>
      <c r="CE159" s="5">
        <f>P_A_R[[#This Row],[35+]]-P_A_R[[#This Row],[36+]]</f>
        <v>2.5700000000000002E-3</v>
      </c>
      <c r="CF159" s="5">
        <f>P_A_R[[#This Row],[36+]]-P_A_R[[#This Row],[37+]]</f>
        <v>1.9100000000000002E-3</v>
      </c>
      <c r="CG159" s="5">
        <f>P_A_R[[#This Row],[37+]]-P_A_R[[#This Row],[38+]]</f>
        <v>1.4000000000000002E-3</v>
      </c>
      <c r="CH159" s="5">
        <f>P_A_R[[#This Row],[38+]]-P_A_R[[#This Row],[39+]]</f>
        <v>1E-3</v>
      </c>
      <c r="CI159" s="5">
        <f>P_A_R[[#This Row],[39+]]-P_A_R[[#This Row],[40+]]</f>
        <v>6.6999999999999981E-4</v>
      </c>
      <c r="CJ159" s="5">
        <f>P_A_R[[#This Row],[40+]]-P_A_R[[#This Row],[41+]]</f>
        <v>5.2000000000000006E-4</v>
      </c>
      <c r="CK159" s="5">
        <f>P_A_R[[#This Row],[41+]]-P_A_R[[#This Row],[42+]]</f>
        <v>3.5999999999999997E-4</v>
      </c>
      <c r="CL159" s="5">
        <f>P_A_R[[#This Row],[42+]]-P_A_R[[#This Row],[43+]]</f>
        <v>2.4000000000000003E-4</v>
      </c>
      <c r="CM159" s="5">
        <f>P_A_R[[#This Row],[43+]]-P_A_R[[#This Row],[44+]]</f>
        <v>1.7000000000000001E-4</v>
      </c>
      <c r="CN159" s="5">
        <f>P_A_R[[#This Row],[44+]]-P_A_R[[#This Row],[45+]]</f>
        <v>1.0999999999999996E-4</v>
      </c>
      <c r="CO159" s="5">
        <f>P_A_R[[#This Row],[45+]]-P_A_R[[#This Row],[46+]]</f>
        <v>6.0000000000000022E-5</v>
      </c>
      <c r="CP159" s="5">
        <f>P_A_R[[#This Row],[46+]]-P_A_R[[#This Row],[47+]]</f>
        <v>4.9999999999999982E-5</v>
      </c>
      <c r="CQ159" s="5">
        <f>P_A_R[[#This Row],[47+]]-P_A_R[[#This Row],[48+]]</f>
        <v>3.0000000000000004E-5</v>
      </c>
      <c r="CR159" s="5">
        <f>P_A_R[[#This Row],[48+]]-P_A_R[[#This Row],[49+]]</f>
        <v>5.0000000000000002E-5</v>
      </c>
      <c r="CS159" s="5">
        <f>P_A_R[[#This Row],[49+]]-P_A_R[[#This Row],[50+]]</f>
        <v>0</v>
      </c>
      <c r="CT159" s="5">
        <f>P_A_R[[#This Row],[50+]]-P_A_R[[#This Row],[51+]]</f>
        <v>0</v>
      </c>
      <c r="CU159" s="5">
        <f>P_A_R[[#This Row],[51+]]-P_A_R[[#This Row],[52+]]</f>
        <v>0</v>
      </c>
      <c r="CV159" s="5">
        <f>P_A_R[[#This Row],[52+]]-P_A_R[[#This Row],[53+]]</f>
        <v>0</v>
      </c>
      <c r="CW159" s="5">
        <f>P_A_R[[#This Row],[53+]]-P_A_R[[#This Row],[54+]]</f>
        <v>0</v>
      </c>
      <c r="CX159" s="5">
        <f>P_A_R[[#This Row],[54+]]-P_A_R[[#This Row],[55+]]</f>
        <v>0</v>
      </c>
      <c r="CY159" s="5">
        <f>P_A_R[[#This Row],[55+]]-P_A_R[[#This Row],[56+]]</f>
        <v>0</v>
      </c>
      <c r="CZ159" s="5">
        <f>P_A_R[[#This Row],[56+]]-P_A_R[[#This Row],[57+]]</f>
        <v>0</v>
      </c>
      <c r="DA159" s="5">
        <f>P_A_R[[#This Row],[57+]]-P_A_R[[#This Row],[58+]]</f>
        <v>0</v>
      </c>
      <c r="DB159" s="5">
        <f>P_A_R[[#This Row],[58+]]-P_A_R[[#This Row],[59+]]</f>
        <v>0</v>
      </c>
    </row>
    <row r="160" spans="1:106" x14ac:dyDescent="0.25">
      <c r="A160" s="10">
        <v>22400794</v>
      </c>
      <c r="B160" t="s">
        <v>164</v>
      </c>
      <c r="C160" t="s">
        <v>79</v>
      </c>
      <c r="D160" s="11">
        <v>0.875</v>
      </c>
      <c r="E160" s="9" t="str">
        <f>HYPERLINK("https://www.nba.com/stats/player/203552/boxscores-traditional", "Seth Curry")</f>
        <v>Seth Curry</v>
      </c>
      <c r="F160">
        <v>15.4</v>
      </c>
      <c r="G160" s="4">
        <v>9.5830000000000002</v>
      </c>
      <c r="H160" s="3">
        <v>0.71226</v>
      </c>
      <c r="I160" s="3">
        <v>0.67723999999999995</v>
      </c>
      <c r="J160" s="3">
        <v>0.63683000000000001</v>
      </c>
      <c r="K160" s="3">
        <v>0.59870999999999996</v>
      </c>
      <c r="L160" s="3">
        <v>0.55962000000000001</v>
      </c>
      <c r="M160" s="3">
        <v>0.51595000000000002</v>
      </c>
      <c r="N160" s="3">
        <v>0.47608</v>
      </c>
      <c r="O160" s="3">
        <v>0.43251000000000001</v>
      </c>
      <c r="P160" s="3">
        <v>0.39357999999999999</v>
      </c>
      <c r="Q160" s="3">
        <v>0.35197000000000001</v>
      </c>
      <c r="R160" s="3">
        <v>0.31561</v>
      </c>
      <c r="S160" s="3">
        <v>0.28095999999999999</v>
      </c>
      <c r="T160" s="3">
        <v>0.24510000000000001</v>
      </c>
      <c r="U160" s="3">
        <v>0.21476000000000001</v>
      </c>
      <c r="V160" s="3">
        <v>0.18406</v>
      </c>
      <c r="W160" s="3">
        <v>0.15866</v>
      </c>
      <c r="X160" s="3">
        <v>0.13350000000000001</v>
      </c>
      <c r="Y160" s="3">
        <v>0.11314</v>
      </c>
      <c r="Z160" s="3">
        <v>9.5100000000000004E-2</v>
      </c>
      <c r="AA160" s="3">
        <v>7.7799999999999994E-2</v>
      </c>
      <c r="AB160" s="3">
        <v>6.4259999999999998E-2</v>
      </c>
      <c r="AC160" s="3">
        <v>5.1549999999999999E-2</v>
      </c>
      <c r="AD160" s="3">
        <v>4.1820000000000003E-2</v>
      </c>
      <c r="AE160" s="3">
        <v>3.288E-2</v>
      </c>
      <c r="AF160" s="3">
        <v>2.6190000000000001E-2</v>
      </c>
      <c r="AG160" s="3">
        <v>2.018E-2</v>
      </c>
      <c r="AH160" s="3">
        <v>1.5779999999999999E-2</v>
      </c>
      <c r="AI160" s="3">
        <v>1.222E-2</v>
      </c>
      <c r="AJ160" s="3">
        <v>9.1400000000000006E-3</v>
      </c>
      <c r="AK160" s="3">
        <v>6.9499999999999996E-3</v>
      </c>
      <c r="AL160" s="3">
        <v>5.0800000000000003E-3</v>
      </c>
      <c r="AM160" s="3">
        <v>3.79E-3</v>
      </c>
      <c r="AN160" s="3">
        <v>2.7200000000000002E-3</v>
      </c>
      <c r="AO160" s="3">
        <v>1.99E-3</v>
      </c>
      <c r="AP160" s="3">
        <v>1.4400000000000001E-3</v>
      </c>
      <c r="AQ160" s="3">
        <v>1E-3</v>
      </c>
      <c r="AR160" s="3">
        <v>7.1000000000000002E-4</v>
      </c>
      <c r="AS160" s="3">
        <v>4.8000000000000001E-4</v>
      </c>
      <c r="AT160" s="3">
        <v>3.4000000000000002E-4</v>
      </c>
      <c r="AU160" s="3">
        <v>2.2000000000000001E-4</v>
      </c>
      <c r="AV160" s="3">
        <v>1.4999999999999999E-4</v>
      </c>
      <c r="AW160" s="3">
        <v>1E-4</v>
      </c>
      <c r="AX160" s="3">
        <v>6.9999999999999994E-5</v>
      </c>
      <c r="AY160" s="3">
        <v>4.0000000000000003E-5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5">
        <f>P_A_R[[#This Row],[10+]]-P_A_R[[#This Row],[11+]]</f>
        <v>3.5020000000000051E-2</v>
      </c>
      <c r="BG160" s="5">
        <f>P_A_R[[#This Row],[11+]]-P_A_R[[#This Row],[12+]]</f>
        <v>4.0409999999999946E-2</v>
      </c>
      <c r="BH160" s="5">
        <f>P_A_R[[#This Row],[12+]]-P_A_R[[#This Row],[13+]]</f>
        <v>3.8120000000000043E-2</v>
      </c>
      <c r="BI160" s="5">
        <f>P_A_R[[#This Row],[13+]]-P_A_R[[#This Row],[14+]]</f>
        <v>3.9089999999999958E-2</v>
      </c>
      <c r="BJ160" s="5">
        <f>P_A_R[[#This Row],[14+]]-P_A_R[[#This Row],[15+]]</f>
        <v>4.3669999999999987E-2</v>
      </c>
      <c r="BK160" s="5">
        <f>P_A_R[[#This Row],[15+]]-P_A_R[[#This Row],[16+]]</f>
        <v>3.9870000000000017E-2</v>
      </c>
      <c r="BL160" s="5">
        <f>P_A_R[[#This Row],[16+]]-P_A_R[[#This Row],[17+]]</f>
        <v>4.3569999999999998E-2</v>
      </c>
      <c r="BM160" s="5">
        <f>P_A_R[[#This Row],[17+]]-P_A_R[[#This Row],[18+]]</f>
        <v>3.893000000000002E-2</v>
      </c>
      <c r="BN160" s="5">
        <f>P_A_R[[#This Row],[18+]]-P_A_R[[#This Row],[19+]]</f>
        <v>4.160999999999998E-2</v>
      </c>
      <c r="BO160" s="5">
        <f>P_A_R[[#This Row],[19+]]-P_A_R[[#This Row],[20+]]</f>
        <v>3.6360000000000003E-2</v>
      </c>
      <c r="BP160" s="5">
        <f>P_A_R[[#This Row],[20+]]-P_A_R[[#This Row],[21+]]</f>
        <v>3.4650000000000014E-2</v>
      </c>
      <c r="BQ160" s="5">
        <f>P_A_R[[#This Row],[21+]]-P_A_R[[#This Row],[22+]]</f>
        <v>3.5859999999999975E-2</v>
      </c>
      <c r="BR160" s="5">
        <f>P_A_R[[#This Row],[22+]]-P_A_R[[#This Row],[23+]]</f>
        <v>3.0340000000000006E-2</v>
      </c>
      <c r="BS160" s="5">
        <f>P_A_R[[#This Row],[23+]]-P_A_R[[#This Row],[24+]]</f>
        <v>3.0700000000000005E-2</v>
      </c>
      <c r="BT160" s="5">
        <f>P_A_R[[#This Row],[24+]]-P_A_R[[#This Row],[25+]]</f>
        <v>2.5400000000000006E-2</v>
      </c>
      <c r="BU160" s="5">
        <f>P_A_R[[#This Row],[25+]]-P_A_R[[#This Row],[26+]]</f>
        <v>2.5159999999999988E-2</v>
      </c>
      <c r="BV160" s="5">
        <f>P_A_R[[#This Row],[26+]]-P_A_R[[#This Row],[27+]]</f>
        <v>2.0360000000000003E-2</v>
      </c>
      <c r="BW160" s="5">
        <f>P_A_R[[#This Row],[27+]]-P_A_R[[#This Row],[28+]]</f>
        <v>1.804E-2</v>
      </c>
      <c r="BX160" s="5">
        <f>P_A_R[[#This Row],[28+]]-P_A_R[[#This Row],[29+]]</f>
        <v>1.730000000000001E-2</v>
      </c>
      <c r="BY160" s="5">
        <f>P_A_R[[#This Row],[29+]]-P_A_R[[#This Row],[30+]]</f>
        <v>1.3539999999999996E-2</v>
      </c>
      <c r="BZ160" s="5">
        <f>P_A_R[[#This Row],[30+]]-P_A_R[[#This Row],[31+]]</f>
        <v>1.2709999999999999E-2</v>
      </c>
      <c r="CA160" s="5">
        <f>P_A_R[[#This Row],[31+]]-P_A_R[[#This Row],[32+]]</f>
        <v>9.7299999999999956E-3</v>
      </c>
      <c r="CB160" s="5">
        <f>P_A_R[[#This Row],[32+]]-P_A_R[[#This Row],[33+]]</f>
        <v>8.9400000000000035E-3</v>
      </c>
      <c r="CC160" s="5">
        <f>P_A_R[[#This Row],[33+]]-P_A_R[[#This Row],[34+]]</f>
        <v>6.689999999999998E-3</v>
      </c>
      <c r="CD160" s="5">
        <f>P_A_R[[#This Row],[34+]]-P_A_R[[#This Row],[35+]]</f>
        <v>6.0100000000000015E-3</v>
      </c>
      <c r="CE160" s="5">
        <f>P_A_R[[#This Row],[35+]]-P_A_R[[#This Row],[36+]]</f>
        <v>4.4000000000000011E-3</v>
      </c>
      <c r="CF160" s="5">
        <f>P_A_R[[#This Row],[36+]]-P_A_R[[#This Row],[37+]]</f>
        <v>3.5599999999999989E-3</v>
      </c>
      <c r="CG160" s="5">
        <f>P_A_R[[#This Row],[37+]]-P_A_R[[#This Row],[38+]]</f>
        <v>3.0799999999999994E-3</v>
      </c>
      <c r="CH160" s="5">
        <f>P_A_R[[#This Row],[38+]]-P_A_R[[#This Row],[39+]]</f>
        <v>2.190000000000001E-3</v>
      </c>
      <c r="CI160" s="5">
        <f>P_A_R[[#This Row],[39+]]-P_A_R[[#This Row],[40+]]</f>
        <v>1.8699999999999993E-3</v>
      </c>
      <c r="CJ160" s="5">
        <f>P_A_R[[#This Row],[40+]]-P_A_R[[#This Row],[41+]]</f>
        <v>1.2900000000000003E-3</v>
      </c>
      <c r="CK160" s="5">
        <f>P_A_R[[#This Row],[41+]]-P_A_R[[#This Row],[42+]]</f>
        <v>1.0699999999999998E-3</v>
      </c>
      <c r="CL160" s="5">
        <f>P_A_R[[#This Row],[42+]]-P_A_R[[#This Row],[43+]]</f>
        <v>7.3000000000000018E-4</v>
      </c>
      <c r="CM160" s="5">
        <f>P_A_R[[#This Row],[43+]]-P_A_R[[#This Row],[44+]]</f>
        <v>5.4999999999999992E-4</v>
      </c>
      <c r="CN160" s="5">
        <f>P_A_R[[#This Row],[44+]]-P_A_R[[#This Row],[45+]]</f>
        <v>4.4000000000000007E-4</v>
      </c>
      <c r="CO160" s="5">
        <f>P_A_R[[#This Row],[45+]]-P_A_R[[#This Row],[46+]]</f>
        <v>2.9E-4</v>
      </c>
      <c r="CP160" s="5">
        <f>P_A_R[[#This Row],[46+]]-P_A_R[[#This Row],[47+]]</f>
        <v>2.3000000000000001E-4</v>
      </c>
      <c r="CQ160" s="5">
        <f>P_A_R[[#This Row],[47+]]-P_A_R[[#This Row],[48+]]</f>
        <v>1.3999999999999999E-4</v>
      </c>
      <c r="CR160" s="5">
        <f>P_A_R[[#This Row],[48+]]-P_A_R[[#This Row],[49+]]</f>
        <v>1.2000000000000002E-4</v>
      </c>
      <c r="CS160" s="5">
        <f>P_A_R[[#This Row],[49+]]-P_A_R[[#This Row],[50+]]</f>
        <v>7.0000000000000021E-5</v>
      </c>
      <c r="CT160" s="5">
        <f>P_A_R[[#This Row],[50+]]-P_A_R[[#This Row],[51+]]</f>
        <v>4.9999999999999982E-5</v>
      </c>
      <c r="CU160" s="5">
        <f>P_A_R[[#This Row],[51+]]-P_A_R[[#This Row],[52+]]</f>
        <v>3.0000000000000011E-5</v>
      </c>
      <c r="CV160" s="5">
        <f>P_A_R[[#This Row],[52+]]-P_A_R[[#This Row],[53+]]</f>
        <v>2.9999999999999991E-5</v>
      </c>
      <c r="CW160" s="5">
        <f>P_A_R[[#This Row],[53+]]-P_A_R[[#This Row],[54+]]</f>
        <v>4.0000000000000003E-5</v>
      </c>
      <c r="CX160" s="5">
        <f>P_A_R[[#This Row],[54+]]-P_A_R[[#This Row],[55+]]</f>
        <v>0</v>
      </c>
      <c r="CY160" s="5">
        <f>P_A_R[[#This Row],[55+]]-P_A_R[[#This Row],[56+]]</f>
        <v>0</v>
      </c>
      <c r="CZ160" s="5">
        <f>P_A_R[[#This Row],[56+]]-P_A_R[[#This Row],[57+]]</f>
        <v>0</v>
      </c>
      <c r="DA160" s="5">
        <f>P_A_R[[#This Row],[57+]]-P_A_R[[#This Row],[58+]]</f>
        <v>0</v>
      </c>
      <c r="DB160" s="5">
        <f>P_A_R[[#This Row],[58+]]-P_A_R[[#This Row],[59+]]</f>
        <v>0</v>
      </c>
    </row>
    <row r="161" spans="1:106" x14ac:dyDescent="0.25">
      <c r="A161" s="10">
        <v>22400794</v>
      </c>
      <c r="B161" t="s">
        <v>164</v>
      </c>
      <c r="C161" t="s">
        <v>79</v>
      </c>
      <c r="D161" s="11">
        <v>0.875</v>
      </c>
      <c r="E161" s="9" t="str">
        <f>HYPERLINK("https://www.nba.com/stats/player/1628998/boxscores-traditional", "Cody Martin")</f>
        <v>Cody Martin</v>
      </c>
      <c r="F161">
        <v>12.6</v>
      </c>
      <c r="G161" s="4">
        <v>5.7480000000000002</v>
      </c>
      <c r="H161" s="3">
        <v>0.67364000000000002</v>
      </c>
      <c r="I161" s="3">
        <v>0.61026000000000002</v>
      </c>
      <c r="J161" s="3">
        <v>0.53983000000000003</v>
      </c>
      <c r="K161" s="3">
        <v>0.47210000000000002</v>
      </c>
      <c r="L161" s="3">
        <v>0.40516999999999997</v>
      </c>
      <c r="M161" s="3">
        <v>0.33723999999999998</v>
      </c>
      <c r="N161" s="3">
        <v>0.27760000000000001</v>
      </c>
      <c r="O161" s="3">
        <v>0.22065000000000001</v>
      </c>
      <c r="P161" s="3">
        <v>0.17360999999999999</v>
      </c>
      <c r="Q161" s="3">
        <v>0.13350000000000001</v>
      </c>
      <c r="R161" s="3">
        <v>9.8530000000000006E-2</v>
      </c>
      <c r="S161" s="3">
        <v>7.2150000000000006E-2</v>
      </c>
      <c r="T161" s="3">
        <v>5.0500000000000003E-2</v>
      </c>
      <c r="U161" s="3">
        <v>3.5150000000000001E-2</v>
      </c>
      <c r="V161" s="3">
        <v>2.385E-2</v>
      </c>
      <c r="W161" s="3">
        <v>1.5389999999999999E-2</v>
      </c>
      <c r="X161" s="3">
        <v>9.9000000000000008E-3</v>
      </c>
      <c r="Y161" s="3">
        <v>6.0400000000000002E-3</v>
      </c>
      <c r="Z161" s="3">
        <v>3.6800000000000001E-3</v>
      </c>
      <c r="AA161" s="3">
        <v>2.1900000000000001E-3</v>
      </c>
      <c r="AB161" s="3">
        <v>1.2199999999999999E-3</v>
      </c>
      <c r="AC161" s="3">
        <v>6.8999999999999997E-4</v>
      </c>
      <c r="AD161" s="3">
        <v>3.6000000000000002E-4</v>
      </c>
      <c r="AE161" s="3">
        <v>1.9000000000000001E-4</v>
      </c>
      <c r="AF161" s="3">
        <v>1E-4</v>
      </c>
      <c r="AG161" s="3">
        <v>5.0000000000000002E-5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5">
        <f>P_A_R[[#This Row],[10+]]-P_A_R[[#This Row],[11+]]</f>
        <v>6.3379999999999992E-2</v>
      </c>
      <c r="BG161" s="5">
        <f>P_A_R[[#This Row],[11+]]-P_A_R[[#This Row],[12+]]</f>
        <v>7.0429999999999993E-2</v>
      </c>
      <c r="BH161" s="5">
        <f>P_A_R[[#This Row],[12+]]-P_A_R[[#This Row],[13+]]</f>
        <v>6.7730000000000012E-2</v>
      </c>
      <c r="BI161" s="5">
        <f>P_A_R[[#This Row],[13+]]-P_A_R[[#This Row],[14+]]</f>
        <v>6.6930000000000045E-2</v>
      </c>
      <c r="BJ161" s="5">
        <f>P_A_R[[#This Row],[14+]]-P_A_R[[#This Row],[15+]]</f>
        <v>6.792999999999999E-2</v>
      </c>
      <c r="BK161" s="5">
        <f>P_A_R[[#This Row],[15+]]-P_A_R[[#This Row],[16+]]</f>
        <v>5.9639999999999971E-2</v>
      </c>
      <c r="BL161" s="5">
        <f>P_A_R[[#This Row],[16+]]-P_A_R[[#This Row],[17+]]</f>
        <v>5.6950000000000001E-2</v>
      </c>
      <c r="BM161" s="5">
        <f>P_A_R[[#This Row],[17+]]-P_A_R[[#This Row],[18+]]</f>
        <v>4.7040000000000026E-2</v>
      </c>
      <c r="BN161" s="5">
        <f>P_A_R[[#This Row],[18+]]-P_A_R[[#This Row],[19+]]</f>
        <v>4.0109999999999979E-2</v>
      </c>
      <c r="BO161" s="5">
        <f>P_A_R[[#This Row],[19+]]-P_A_R[[#This Row],[20+]]</f>
        <v>3.4970000000000001E-2</v>
      </c>
      <c r="BP161" s="5">
        <f>P_A_R[[#This Row],[20+]]-P_A_R[[#This Row],[21+]]</f>
        <v>2.6380000000000001E-2</v>
      </c>
      <c r="BQ161" s="5">
        <f>P_A_R[[#This Row],[21+]]-P_A_R[[#This Row],[22+]]</f>
        <v>2.1650000000000003E-2</v>
      </c>
      <c r="BR161" s="5">
        <f>P_A_R[[#This Row],[22+]]-P_A_R[[#This Row],[23+]]</f>
        <v>1.5350000000000003E-2</v>
      </c>
      <c r="BS161" s="5">
        <f>P_A_R[[#This Row],[23+]]-P_A_R[[#This Row],[24+]]</f>
        <v>1.1300000000000001E-2</v>
      </c>
      <c r="BT161" s="5">
        <f>P_A_R[[#This Row],[24+]]-P_A_R[[#This Row],[25+]]</f>
        <v>8.4600000000000005E-3</v>
      </c>
      <c r="BU161" s="5">
        <f>P_A_R[[#This Row],[25+]]-P_A_R[[#This Row],[26+]]</f>
        <v>5.4899999999999984E-3</v>
      </c>
      <c r="BV161" s="5">
        <f>P_A_R[[#This Row],[26+]]-P_A_R[[#This Row],[27+]]</f>
        <v>3.8600000000000006E-3</v>
      </c>
      <c r="BW161" s="5">
        <f>P_A_R[[#This Row],[27+]]-P_A_R[[#This Row],[28+]]</f>
        <v>2.3600000000000001E-3</v>
      </c>
      <c r="BX161" s="5">
        <f>P_A_R[[#This Row],[28+]]-P_A_R[[#This Row],[29+]]</f>
        <v>1.49E-3</v>
      </c>
      <c r="BY161" s="5">
        <f>P_A_R[[#This Row],[29+]]-P_A_R[[#This Row],[30+]]</f>
        <v>9.7000000000000016E-4</v>
      </c>
      <c r="BZ161" s="5">
        <f>P_A_R[[#This Row],[30+]]-P_A_R[[#This Row],[31+]]</f>
        <v>5.2999999999999998E-4</v>
      </c>
      <c r="CA161" s="5">
        <f>P_A_R[[#This Row],[31+]]-P_A_R[[#This Row],[32+]]</f>
        <v>3.2999999999999994E-4</v>
      </c>
      <c r="CB161" s="5">
        <f>P_A_R[[#This Row],[32+]]-P_A_R[[#This Row],[33+]]</f>
        <v>1.7000000000000001E-4</v>
      </c>
      <c r="CC161" s="5">
        <f>P_A_R[[#This Row],[33+]]-P_A_R[[#This Row],[34+]]</f>
        <v>9.0000000000000006E-5</v>
      </c>
      <c r="CD161" s="5">
        <f>P_A_R[[#This Row],[34+]]-P_A_R[[#This Row],[35+]]</f>
        <v>5.0000000000000002E-5</v>
      </c>
      <c r="CE161" s="5">
        <f>P_A_R[[#This Row],[35+]]-P_A_R[[#This Row],[36+]]</f>
        <v>5.0000000000000002E-5</v>
      </c>
      <c r="CF161" s="5">
        <f>P_A_R[[#This Row],[36+]]-P_A_R[[#This Row],[37+]]</f>
        <v>0</v>
      </c>
      <c r="CG161" s="5">
        <f>P_A_R[[#This Row],[37+]]-P_A_R[[#This Row],[38+]]</f>
        <v>0</v>
      </c>
      <c r="CH161" s="5">
        <f>P_A_R[[#This Row],[38+]]-P_A_R[[#This Row],[39+]]</f>
        <v>0</v>
      </c>
      <c r="CI161" s="5">
        <f>P_A_R[[#This Row],[39+]]-P_A_R[[#This Row],[40+]]</f>
        <v>0</v>
      </c>
      <c r="CJ161" s="5">
        <f>P_A_R[[#This Row],[40+]]-P_A_R[[#This Row],[41+]]</f>
        <v>0</v>
      </c>
      <c r="CK161" s="5">
        <f>P_A_R[[#This Row],[41+]]-P_A_R[[#This Row],[42+]]</f>
        <v>0</v>
      </c>
      <c r="CL161" s="5">
        <f>P_A_R[[#This Row],[42+]]-P_A_R[[#This Row],[43+]]</f>
        <v>0</v>
      </c>
      <c r="CM161" s="5">
        <f>P_A_R[[#This Row],[43+]]-P_A_R[[#This Row],[44+]]</f>
        <v>0</v>
      </c>
      <c r="CN161" s="5">
        <f>P_A_R[[#This Row],[44+]]-P_A_R[[#This Row],[45+]]</f>
        <v>0</v>
      </c>
      <c r="CO161" s="5">
        <f>P_A_R[[#This Row],[45+]]-P_A_R[[#This Row],[46+]]</f>
        <v>0</v>
      </c>
      <c r="CP161" s="5">
        <f>P_A_R[[#This Row],[46+]]-P_A_R[[#This Row],[47+]]</f>
        <v>0</v>
      </c>
      <c r="CQ161" s="5">
        <f>P_A_R[[#This Row],[47+]]-P_A_R[[#This Row],[48+]]</f>
        <v>0</v>
      </c>
      <c r="CR161" s="5">
        <f>P_A_R[[#This Row],[48+]]-P_A_R[[#This Row],[49+]]</f>
        <v>0</v>
      </c>
      <c r="CS161" s="5">
        <f>P_A_R[[#This Row],[49+]]-P_A_R[[#This Row],[50+]]</f>
        <v>0</v>
      </c>
      <c r="CT161" s="5">
        <f>P_A_R[[#This Row],[50+]]-P_A_R[[#This Row],[51+]]</f>
        <v>0</v>
      </c>
      <c r="CU161" s="5">
        <f>P_A_R[[#This Row],[51+]]-P_A_R[[#This Row],[52+]]</f>
        <v>0</v>
      </c>
      <c r="CV161" s="5">
        <f>P_A_R[[#This Row],[52+]]-P_A_R[[#This Row],[53+]]</f>
        <v>0</v>
      </c>
      <c r="CW161" s="5">
        <f>P_A_R[[#This Row],[53+]]-P_A_R[[#This Row],[54+]]</f>
        <v>0</v>
      </c>
      <c r="CX161" s="5">
        <f>P_A_R[[#This Row],[54+]]-P_A_R[[#This Row],[55+]]</f>
        <v>0</v>
      </c>
      <c r="CY161" s="5">
        <f>P_A_R[[#This Row],[55+]]-P_A_R[[#This Row],[56+]]</f>
        <v>0</v>
      </c>
      <c r="CZ161" s="5">
        <f>P_A_R[[#This Row],[56+]]-P_A_R[[#This Row],[57+]]</f>
        <v>0</v>
      </c>
      <c r="DA161" s="5">
        <f>P_A_R[[#This Row],[57+]]-P_A_R[[#This Row],[58+]]</f>
        <v>0</v>
      </c>
      <c r="DB161" s="5">
        <f>P_A_R[[#This Row],[58+]]-P_A_R[[#This Row],[59+]]</f>
        <v>0</v>
      </c>
    </row>
    <row r="162" spans="1:106" x14ac:dyDescent="0.25">
      <c r="A162" s="10">
        <v>22400794</v>
      </c>
      <c r="B162" t="s">
        <v>164</v>
      </c>
      <c r="C162" t="s">
        <v>79</v>
      </c>
      <c r="D162" s="11">
        <v>0.875</v>
      </c>
      <c r="E162" s="9" t="str">
        <f>HYPERLINK("https://www.nba.com/stats/player/201959/boxscores-traditional", "Taj Gibson")</f>
        <v>Taj Gibson</v>
      </c>
      <c r="F162">
        <v>12.2</v>
      </c>
      <c r="G162" s="4">
        <v>5.9130000000000003</v>
      </c>
      <c r="H162" s="3">
        <v>0.64431000000000005</v>
      </c>
      <c r="I162" s="3">
        <v>0.57926</v>
      </c>
      <c r="J162" s="3">
        <v>0.51197000000000004</v>
      </c>
      <c r="K162" s="3">
        <v>0.44433</v>
      </c>
      <c r="L162" s="3">
        <v>0.38208999999999999</v>
      </c>
      <c r="M162" s="3">
        <v>0.31918000000000002</v>
      </c>
      <c r="N162" s="3">
        <v>0.26108999999999999</v>
      </c>
      <c r="O162" s="3">
        <v>0.20896999999999999</v>
      </c>
      <c r="P162" s="3">
        <v>0.16353999999999999</v>
      </c>
      <c r="Q162" s="3">
        <v>0.12506999999999999</v>
      </c>
      <c r="R162" s="3">
        <v>9.3420000000000003E-2</v>
      </c>
      <c r="S162" s="3">
        <v>6.8110000000000004E-2</v>
      </c>
      <c r="T162" s="3">
        <v>4.8460000000000003E-2</v>
      </c>
      <c r="U162" s="3">
        <v>3.3619999999999997E-2</v>
      </c>
      <c r="V162" s="3">
        <v>2.2749999999999999E-2</v>
      </c>
      <c r="W162" s="3">
        <v>1.5389999999999999E-2</v>
      </c>
      <c r="X162" s="3">
        <v>9.9000000000000008E-3</v>
      </c>
      <c r="Y162" s="3">
        <v>6.2100000000000002E-3</v>
      </c>
      <c r="Z162" s="3">
        <v>3.79E-3</v>
      </c>
      <c r="AA162" s="3">
        <v>2.2599999999999999E-3</v>
      </c>
      <c r="AB162" s="3">
        <v>1.31E-3</v>
      </c>
      <c r="AC162" s="3">
        <v>7.3999999999999999E-4</v>
      </c>
      <c r="AD162" s="3">
        <v>4.0000000000000002E-4</v>
      </c>
      <c r="AE162" s="3">
        <v>2.2000000000000001E-4</v>
      </c>
      <c r="AF162" s="3">
        <v>1.1E-4</v>
      </c>
      <c r="AG162" s="3">
        <v>6.0000000000000002E-5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5">
        <f>P_A_R[[#This Row],[10+]]-P_A_R[[#This Row],[11+]]</f>
        <v>6.5050000000000052E-2</v>
      </c>
      <c r="BG162" s="5">
        <f>P_A_R[[#This Row],[11+]]-P_A_R[[#This Row],[12+]]</f>
        <v>6.7289999999999961E-2</v>
      </c>
      <c r="BH162" s="5">
        <f>P_A_R[[#This Row],[12+]]-P_A_R[[#This Row],[13+]]</f>
        <v>6.7640000000000033E-2</v>
      </c>
      <c r="BI162" s="5">
        <f>P_A_R[[#This Row],[13+]]-P_A_R[[#This Row],[14+]]</f>
        <v>6.2240000000000018E-2</v>
      </c>
      <c r="BJ162" s="5">
        <f>P_A_R[[#This Row],[14+]]-P_A_R[[#This Row],[15+]]</f>
        <v>6.2909999999999966E-2</v>
      </c>
      <c r="BK162" s="5">
        <f>P_A_R[[#This Row],[15+]]-P_A_R[[#This Row],[16+]]</f>
        <v>5.8090000000000031E-2</v>
      </c>
      <c r="BL162" s="5">
        <f>P_A_R[[#This Row],[16+]]-P_A_R[[#This Row],[17+]]</f>
        <v>5.212E-2</v>
      </c>
      <c r="BM162" s="5">
        <f>P_A_R[[#This Row],[17+]]-P_A_R[[#This Row],[18+]]</f>
        <v>4.5429999999999998E-2</v>
      </c>
      <c r="BN162" s="5">
        <f>P_A_R[[#This Row],[18+]]-P_A_R[[#This Row],[19+]]</f>
        <v>3.8470000000000004E-2</v>
      </c>
      <c r="BO162" s="5">
        <f>P_A_R[[#This Row],[19+]]-P_A_R[[#This Row],[20+]]</f>
        <v>3.1649999999999984E-2</v>
      </c>
      <c r="BP162" s="5">
        <f>P_A_R[[#This Row],[20+]]-P_A_R[[#This Row],[21+]]</f>
        <v>2.5309999999999999E-2</v>
      </c>
      <c r="BQ162" s="5">
        <f>P_A_R[[#This Row],[21+]]-P_A_R[[#This Row],[22+]]</f>
        <v>1.9650000000000001E-2</v>
      </c>
      <c r="BR162" s="5">
        <f>P_A_R[[#This Row],[22+]]-P_A_R[[#This Row],[23+]]</f>
        <v>1.4840000000000006E-2</v>
      </c>
      <c r="BS162" s="5">
        <f>P_A_R[[#This Row],[23+]]-P_A_R[[#This Row],[24+]]</f>
        <v>1.0869999999999998E-2</v>
      </c>
      <c r="BT162" s="5">
        <f>P_A_R[[#This Row],[24+]]-P_A_R[[#This Row],[25+]]</f>
        <v>7.3600000000000002E-3</v>
      </c>
      <c r="BU162" s="5">
        <f>P_A_R[[#This Row],[25+]]-P_A_R[[#This Row],[26+]]</f>
        <v>5.4899999999999984E-3</v>
      </c>
      <c r="BV162" s="5">
        <f>P_A_R[[#This Row],[26+]]-P_A_R[[#This Row],[27+]]</f>
        <v>3.6900000000000006E-3</v>
      </c>
      <c r="BW162" s="5">
        <f>P_A_R[[#This Row],[27+]]-P_A_R[[#This Row],[28+]]</f>
        <v>2.4200000000000003E-3</v>
      </c>
      <c r="BX162" s="5">
        <f>P_A_R[[#This Row],[28+]]-P_A_R[[#This Row],[29+]]</f>
        <v>1.5300000000000001E-3</v>
      </c>
      <c r="BY162" s="5">
        <f>P_A_R[[#This Row],[29+]]-P_A_R[[#This Row],[30+]]</f>
        <v>9.4999999999999989E-4</v>
      </c>
      <c r="BZ162" s="5">
        <f>P_A_R[[#This Row],[30+]]-P_A_R[[#This Row],[31+]]</f>
        <v>5.6999999999999998E-4</v>
      </c>
      <c r="CA162" s="5">
        <f>P_A_R[[#This Row],[31+]]-P_A_R[[#This Row],[32+]]</f>
        <v>3.3999999999999997E-4</v>
      </c>
      <c r="CB162" s="5">
        <f>P_A_R[[#This Row],[32+]]-P_A_R[[#This Row],[33+]]</f>
        <v>1.8000000000000001E-4</v>
      </c>
      <c r="CC162" s="5">
        <f>P_A_R[[#This Row],[33+]]-P_A_R[[#This Row],[34+]]</f>
        <v>1.1E-4</v>
      </c>
      <c r="CD162" s="5">
        <f>P_A_R[[#This Row],[34+]]-P_A_R[[#This Row],[35+]]</f>
        <v>5.0000000000000002E-5</v>
      </c>
      <c r="CE162" s="5">
        <f>P_A_R[[#This Row],[35+]]-P_A_R[[#This Row],[36+]]</f>
        <v>6.0000000000000002E-5</v>
      </c>
      <c r="CF162" s="5">
        <f>P_A_R[[#This Row],[36+]]-P_A_R[[#This Row],[37+]]</f>
        <v>0</v>
      </c>
      <c r="CG162" s="5">
        <f>P_A_R[[#This Row],[37+]]-P_A_R[[#This Row],[38+]]</f>
        <v>0</v>
      </c>
      <c r="CH162" s="5">
        <f>P_A_R[[#This Row],[38+]]-P_A_R[[#This Row],[39+]]</f>
        <v>0</v>
      </c>
      <c r="CI162" s="5">
        <f>P_A_R[[#This Row],[39+]]-P_A_R[[#This Row],[40+]]</f>
        <v>0</v>
      </c>
      <c r="CJ162" s="5">
        <f>P_A_R[[#This Row],[40+]]-P_A_R[[#This Row],[41+]]</f>
        <v>0</v>
      </c>
      <c r="CK162" s="5">
        <f>P_A_R[[#This Row],[41+]]-P_A_R[[#This Row],[42+]]</f>
        <v>0</v>
      </c>
      <c r="CL162" s="5">
        <f>P_A_R[[#This Row],[42+]]-P_A_R[[#This Row],[43+]]</f>
        <v>0</v>
      </c>
      <c r="CM162" s="5">
        <f>P_A_R[[#This Row],[43+]]-P_A_R[[#This Row],[44+]]</f>
        <v>0</v>
      </c>
      <c r="CN162" s="5">
        <f>P_A_R[[#This Row],[44+]]-P_A_R[[#This Row],[45+]]</f>
        <v>0</v>
      </c>
      <c r="CO162" s="5">
        <f>P_A_R[[#This Row],[45+]]-P_A_R[[#This Row],[46+]]</f>
        <v>0</v>
      </c>
      <c r="CP162" s="5">
        <f>P_A_R[[#This Row],[46+]]-P_A_R[[#This Row],[47+]]</f>
        <v>0</v>
      </c>
      <c r="CQ162" s="5">
        <f>P_A_R[[#This Row],[47+]]-P_A_R[[#This Row],[48+]]</f>
        <v>0</v>
      </c>
      <c r="CR162" s="5">
        <f>P_A_R[[#This Row],[48+]]-P_A_R[[#This Row],[49+]]</f>
        <v>0</v>
      </c>
      <c r="CS162" s="5">
        <f>P_A_R[[#This Row],[49+]]-P_A_R[[#This Row],[50+]]</f>
        <v>0</v>
      </c>
      <c r="CT162" s="5">
        <f>P_A_R[[#This Row],[50+]]-P_A_R[[#This Row],[51+]]</f>
        <v>0</v>
      </c>
      <c r="CU162" s="5">
        <f>P_A_R[[#This Row],[51+]]-P_A_R[[#This Row],[52+]]</f>
        <v>0</v>
      </c>
      <c r="CV162" s="5">
        <f>P_A_R[[#This Row],[52+]]-P_A_R[[#This Row],[53+]]</f>
        <v>0</v>
      </c>
      <c r="CW162" s="5">
        <f>P_A_R[[#This Row],[53+]]-P_A_R[[#This Row],[54+]]</f>
        <v>0</v>
      </c>
      <c r="CX162" s="5">
        <f>P_A_R[[#This Row],[54+]]-P_A_R[[#This Row],[55+]]</f>
        <v>0</v>
      </c>
      <c r="CY162" s="5">
        <f>P_A_R[[#This Row],[55+]]-P_A_R[[#This Row],[56+]]</f>
        <v>0</v>
      </c>
      <c r="CZ162" s="5">
        <f>P_A_R[[#This Row],[56+]]-P_A_R[[#This Row],[57+]]</f>
        <v>0</v>
      </c>
      <c r="DA162" s="5">
        <f>P_A_R[[#This Row],[57+]]-P_A_R[[#This Row],[58+]]</f>
        <v>0</v>
      </c>
      <c r="DB162" s="5">
        <f>P_A_R[[#This Row],[58+]]-P_A_R[[#This Row],[59+]]</f>
        <v>0</v>
      </c>
    </row>
    <row r="163" spans="1:106" x14ac:dyDescent="0.25">
      <c r="A163" s="10">
        <v>22400794</v>
      </c>
      <c r="B163" t="s">
        <v>164</v>
      </c>
      <c r="C163" t="s">
        <v>79</v>
      </c>
      <c r="D163" s="11">
        <v>0.875</v>
      </c>
      <c r="E163" s="9" t="str">
        <f>HYPERLINK("https://www.nba.com/stats/player/1630182/boxscores-traditional", "Josh Green")</f>
        <v>Josh Green</v>
      </c>
      <c r="F163">
        <v>11.2</v>
      </c>
      <c r="G163" s="4">
        <v>3.9699999999999998</v>
      </c>
      <c r="H163" s="3">
        <v>0.61790999999999996</v>
      </c>
      <c r="I163" s="3">
        <v>0.51993999999999996</v>
      </c>
      <c r="J163" s="3">
        <v>0.42074</v>
      </c>
      <c r="K163" s="3">
        <v>0.32635999999999998</v>
      </c>
      <c r="L163" s="3">
        <v>0.23885000000000001</v>
      </c>
      <c r="M163" s="3">
        <v>0.16853000000000001</v>
      </c>
      <c r="N163" s="3">
        <v>0.11314</v>
      </c>
      <c r="O163" s="3">
        <v>7.2150000000000006E-2</v>
      </c>
      <c r="P163" s="3">
        <v>4.3630000000000002E-2</v>
      </c>
      <c r="Q163" s="3">
        <v>2.5000000000000001E-2</v>
      </c>
      <c r="R163" s="3">
        <v>1.321E-2</v>
      </c>
      <c r="S163" s="3">
        <v>6.7600000000000004E-3</v>
      </c>
      <c r="T163" s="3">
        <v>3.2599999999999999E-3</v>
      </c>
      <c r="U163" s="3">
        <v>1.49E-3</v>
      </c>
      <c r="V163" s="3">
        <v>6.4000000000000005E-4</v>
      </c>
      <c r="W163" s="3">
        <v>2.5000000000000001E-4</v>
      </c>
      <c r="X163" s="3">
        <v>1E-4</v>
      </c>
      <c r="Y163" s="3">
        <v>3.0000000000000001E-5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5">
        <f>P_A_R[[#This Row],[10+]]-P_A_R[[#This Row],[11+]]</f>
        <v>9.7970000000000002E-2</v>
      </c>
      <c r="BG163" s="5">
        <f>P_A_R[[#This Row],[11+]]-P_A_R[[#This Row],[12+]]</f>
        <v>9.9199999999999955E-2</v>
      </c>
      <c r="BH163" s="5">
        <f>P_A_R[[#This Row],[12+]]-P_A_R[[#This Row],[13+]]</f>
        <v>9.4380000000000019E-2</v>
      </c>
      <c r="BI163" s="5">
        <f>P_A_R[[#This Row],[13+]]-P_A_R[[#This Row],[14+]]</f>
        <v>8.7509999999999977E-2</v>
      </c>
      <c r="BJ163" s="5">
        <f>P_A_R[[#This Row],[14+]]-P_A_R[[#This Row],[15+]]</f>
        <v>7.0319999999999994E-2</v>
      </c>
      <c r="BK163" s="5">
        <f>P_A_R[[#This Row],[15+]]-P_A_R[[#This Row],[16+]]</f>
        <v>5.5390000000000009E-2</v>
      </c>
      <c r="BL163" s="5">
        <f>P_A_R[[#This Row],[16+]]-P_A_R[[#This Row],[17+]]</f>
        <v>4.0989999999999999E-2</v>
      </c>
      <c r="BM163" s="5">
        <f>P_A_R[[#This Row],[17+]]-P_A_R[[#This Row],[18+]]</f>
        <v>2.8520000000000004E-2</v>
      </c>
      <c r="BN163" s="5">
        <f>P_A_R[[#This Row],[18+]]-P_A_R[[#This Row],[19+]]</f>
        <v>1.8630000000000001E-2</v>
      </c>
      <c r="BO163" s="5">
        <f>P_A_R[[#This Row],[19+]]-P_A_R[[#This Row],[20+]]</f>
        <v>1.1790000000000002E-2</v>
      </c>
      <c r="BP163" s="5">
        <f>P_A_R[[#This Row],[20+]]-P_A_R[[#This Row],[21+]]</f>
        <v>6.4499999999999991E-3</v>
      </c>
      <c r="BQ163" s="5">
        <f>P_A_R[[#This Row],[21+]]-P_A_R[[#This Row],[22+]]</f>
        <v>3.5000000000000005E-3</v>
      </c>
      <c r="BR163" s="5">
        <f>P_A_R[[#This Row],[22+]]-P_A_R[[#This Row],[23+]]</f>
        <v>1.7699999999999999E-3</v>
      </c>
      <c r="BS163" s="5">
        <f>P_A_R[[#This Row],[23+]]-P_A_R[[#This Row],[24+]]</f>
        <v>8.4999999999999995E-4</v>
      </c>
      <c r="BT163" s="5">
        <f>P_A_R[[#This Row],[24+]]-P_A_R[[#This Row],[25+]]</f>
        <v>3.9000000000000005E-4</v>
      </c>
      <c r="BU163" s="5">
        <f>P_A_R[[#This Row],[25+]]-P_A_R[[#This Row],[26+]]</f>
        <v>1.5000000000000001E-4</v>
      </c>
      <c r="BV163" s="5">
        <f>P_A_R[[#This Row],[26+]]-P_A_R[[#This Row],[27+]]</f>
        <v>7.0000000000000007E-5</v>
      </c>
      <c r="BW163" s="5">
        <f>P_A_R[[#This Row],[27+]]-P_A_R[[#This Row],[28+]]</f>
        <v>3.0000000000000001E-5</v>
      </c>
      <c r="BX163" s="5">
        <f>P_A_R[[#This Row],[28+]]-P_A_R[[#This Row],[29+]]</f>
        <v>0</v>
      </c>
      <c r="BY163" s="5">
        <f>P_A_R[[#This Row],[29+]]-P_A_R[[#This Row],[30+]]</f>
        <v>0</v>
      </c>
      <c r="BZ163" s="5">
        <f>P_A_R[[#This Row],[30+]]-P_A_R[[#This Row],[31+]]</f>
        <v>0</v>
      </c>
      <c r="CA163" s="5">
        <f>P_A_R[[#This Row],[31+]]-P_A_R[[#This Row],[32+]]</f>
        <v>0</v>
      </c>
      <c r="CB163" s="5">
        <f>P_A_R[[#This Row],[32+]]-P_A_R[[#This Row],[33+]]</f>
        <v>0</v>
      </c>
      <c r="CC163" s="5">
        <f>P_A_R[[#This Row],[33+]]-P_A_R[[#This Row],[34+]]</f>
        <v>0</v>
      </c>
      <c r="CD163" s="5">
        <f>P_A_R[[#This Row],[34+]]-P_A_R[[#This Row],[35+]]</f>
        <v>0</v>
      </c>
      <c r="CE163" s="5">
        <f>P_A_R[[#This Row],[35+]]-P_A_R[[#This Row],[36+]]</f>
        <v>0</v>
      </c>
      <c r="CF163" s="5">
        <f>P_A_R[[#This Row],[36+]]-P_A_R[[#This Row],[37+]]</f>
        <v>0</v>
      </c>
      <c r="CG163" s="5">
        <f>P_A_R[[#This Row],[37+]]-P_A_R[[#This Row],[38+]]</f>
        <v>0</v>
      </c>
      <c r="CH163" s="5">
        <f>P_A_R[[#This Row],[38+]]-P_A_R[[#This Row],[39+]]</f>
        <v>0</v>
      </c>
      <c r="CI163" s="5">
        <f>P_A_R[[#This Row],[39+]]-P_A_R[[#This Row],[40+]]</f>
        <v>0</v>
      </c>
      <c r="CJ163" s="5">
        <f>P_A_R[[#This Row],[40+]]-P_A_R[[#This Row],[41+]]</f>
        <v>0</v>
      </c>
      <c r="CK163" s="5">
        <f>P_A_R[[#This Row],[41+]]-P_A_R[[#This Row],[42+]]</f>
        <v>0</v>
      </c>
      <c r="CL163" s="5">
        <f>P_A_R[[#This Row],[42+]]-P_A_R[[#This Row],[43+]]</f>
        <v>0</v>
      </c>
      <c r="CM163" s="5">
        <f>P_A_R[[#This Row],[43+]]-P_A_R[[#This Row],[44+]]</f>
        <v>0</v>
      </c>
      <c r="CN163" s="5">
        <f>P_A_R[[#This Row],[44+]]-P_A_R[[#This Row],[45+]]</f>
        <v>0</v>
      </c>
      <c r="CO163" s="5">
        <f>P_A_R[[#This Row],[45+]]-P_A_R[[#This Row],[46+]]</f>
        <v>0</v>
      </c>
      <c r="CP163" s="5">
        <f>P_A_R[[#This Row],[46+]]-P_A_R[[#This Row],[47+]]</f>
        <v>0</v>
      </c>
      <c r="CQ163" s="5">
        <f>P_A_R[[#This Row],[47+]]-P_A_R[[#This Row],[48+]]</f>
        <v>0</v>
      </c>
      <c r="CR163" s="5">
        <f>P_A_R[[#This Row],[48+]]-P_A_R[[#This Row],[49+]]</f>
        <v>0</v>
      </c>
      <c r="CS163" s="5">
        <f>P_A_R[[#This Row],[49+]]-P_A_R[[#This Row],[50+]]</f>
        <v>0</v>
      </c>
      <c r="CT163" s="5">
        <f>P_A_R[[#This Row],[50+]]-P_A_R[[#This Row],[51+]]</f>
        <v>0</v>
      </c>
      <c r="CU163" s="5">
        <f>P_A_R[[#This Row],[51+]]-P_A_R[[#This Row],[52+]]</f>
        <v>0</v>
      </c>
      <c r="CV163" s="5">
        <f>P_A_R[[#This Row],[52+]]-P_A_R[[#This Row],[53+]]</f>
        <v>0</v>
      </c>
      <c r="CW163" s="5">
        <f>P_A_R[[#This Row],[53+]]-P_A_R[[#This Row],[54+]]</f>
        <v>0</v>
      </c>
      <c r="CX163" s="5">
        <f>P_A_R[[#This Row],[54+]]-P_A_R[[#This Row],[55+]]</f>
        <v>0</v>
      </c>
      <c r="CY163" s="5">
        <f>P_A_R[[#This Row],[55+]]-P_A_R[[#This Row],[56+]]</f>
        <v>0</v>
      </c>
      <c r="CZ163" s="5">
        <f>P_A_R[[#This Row],[56+]]-P_A_R[[#This Row],[57+]]</f>
        <v>0</v>
      </c>
      <c r="DA163" s="5">
        <f>P_A_R[[#This Row],[57+]]-P_A_R[[#This Row],[58+]]</f>
        <v>0</v>
      </c>
      <c r="DB163" s="5">
        <f>P_A_R[[#This Row],[58+]]-P_A_R[[#This Row],[59+]]</f>
        <v>0</v>
      </c>
    </row>
    <row r="164" spans="1:106" x14ac:dyDescent="0.25">
      <c r="A164" s="10">
        <v>22400794</v>
      </c>
      <c r="B164" t="s">
        <v>164</v>
      </c>
      <c r="C164" t="s">
        <v>79</v>
      </c>
      <c r="D164" s="11">
        <v>0.875</v>
      </c>
      <c r="E164" s="9" t="str">
        <f>HYPERLINK("https://www.nba.com/stats/player/1631209/boxscores-traditional", "Isaiah Wong")</f>
        <v>Isaiah Wong</v>
      </c>
      <c r="F164">
        <v>10.4</v>
      </c>
      <c r="G164" s="4">
        <v>4.9640000000000004</v>
      </c>
      <c r="H164" s="3">
        <v>0.53188000000000002</v>
      </c>
      <c r="I164" s="3">
        <v>0.45223999999999998</v>
      </c>
      <c r="J164" s="3">
        <v>0.37447999999999998</v>
      </c>
      <c r="K164" s="3">
        <v>0.30153000000000002</v>
      </c>
      <c r="L164" s="3">
        <v>0.23269999999999999</v>
      </c>
      <c r="M164" s="3">
        <v>0.17619000000000001</v>
      </c>
      <c r="N164" s="3">
        <v>0.12923999999999999</v>
      </c>
      <c r="O164" s="3">
        <v>9.1759999999999994E-2</v>
      </c>
      <c r="P164" s="3">
        <v>6.3009999999999997E-2</v>
      </c>
      <c r="Q164" s="3">
        <v>4.1820000000000003E-2</v>
      </c>
      <c r="R164" s="3">
        <v>2.6800000000000001E-2</v>
      </c>
      <c r="S164" s="3">
        <v>1.618E-2</v>
      </c>
      <c r="T164" s="3">
        <v>9.6399999999999993E-3</v>
      </c>
      <c r="U164" s="3">
        <v>5.5399999999999998E-3</v>
      </c>
      <c r="V164" s="3">
        <v>3.0699999999999998E-3</v>
      </c>
      <c r="W164" s="3">
        <v>1.64E-3</v>
      </c>
      <c r="X164" s="3">
        <v>8.4000000000000003E-4</v>
      </c>
      <c r="Y164" s="3">
        <v>4.2000000000000002E-4</v>
      </c>
      <c r="Z164" s="3">
        <v>1.9000000000000001E-4</v>
      </c>
      <c r="AA164" s="3">
        <v>9.0000000000000006E-5</v>
      </c>
      <c r="AB164" s="3">
        <v>4.0000000000000003E-5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5">
        <f>P_A_R[[#This Row],[10+]]-P_A_R[[#This Row],[11+]]</f>
        <v>7.9640000000000044E-2</v>
      </c>
      <c r="BG164" s="5">
        <f>P_A_R[[#This Row],[11+]]-P_A_R[[#This Row],[12+]]</f>
        <v>7.7759999999999996E-2</v>
      </c>
      <c r="BH164" s="5">
        <f>P_A_R[[#This Row],[12+]]-P_A_R[[#This Row],[13+]]</f>
        <v>7.2949999999999959E-2</v>
      </c>
      <c r="BI164" s="5">
        <f>P_A_R[[#This Row],[13+]]-P_A_R[[#This Row],[14+]]</f>
        <v>6.883000000000003E-2</v>
      </c>
      <c r="BJ164" s="5">
        <f>P_A_R[[#This Row],[14+]]-P_A_R[[#This Row],[15+]]</f>
        <v>5.6509999999999977E-2</v>
      </c>
      <c r="BK164" s="5">
        <f>P_A_R[[#This Row],[15+]]-P_A_R[[#This Row],[16+]]</f>
        <v>4.6950000000000019E-2</v>
      </c>
      <c r="BL164" s="5">
        <f>P_A_R[[#This Row],[16+]]-P_A_R[[#This Row],[17+]]</f>
        <v>3.7479999999999999E-2</v>
      </c>
      <c r="BM164" s="5">
        <f>P_A_R[[#This Row],[17+]]-P_A_R[[#This Row],[18+]]</f>
        <v>2.8749999999999998E-2</v>
      </c>
      <c r="BN164" s="5">
        <f>P_A_R[[#This Row],[18+]]-P_A_R[[#This Row],[19+]]</f>
        <v>2.1189999999999994E-2</v>
      </c>
      <c r="BO164" s="5">
        <f>P_A_R[[#This Row],[19+]]-P_A_R[[#This Row],[20+]]</f>
        <v>1.5020000000000002E-2</v>
      </c>
      <c r="BP164" s="5">
        <f>P_A_R[[#This Row],[20+]]-P_A_R[[#This Row],[21+]]</f>
        <v>1.0620000000000001E-2</v>
      </c>
      <c r="BQ164" s="5">
        <f>P_A_R[[#This Row],[21+]]-P_A_R[[#This Row],[22+]]</f>
        <v>6.5400000000000007E-3</v>
      </c>
      <c r="BR164" s="5">
        <f>P_A_R[[#This Row],[22+]]-P_A_R[[#This Row],[23+]]</f>
        <v>4.0999999999999995E-3</v>
      </c>
      <c r="BS164" s="5">
        <f>P_A_R[[#This Row],[23+]]-P_A_R[[#This Row],[24+]]</f>
        <v>2.47E-3</v>
      </c>
      <c r="BT164" s="5">
        <f>P_A_R[[#This Row],[24+]]-P_A_R[[#This Row],[25+]]</f>
        <v>1.4299999999999998E-3</v>
      </c>
      <c r="BU164" s="5">
        <f>P_A_R[[#This Row],[25+]]-P_A_R[[#This Row],[26+]]</f>
        <v>7.9999999999999993E-4</v>
      </c>
      <c r="BV164" s="5">
        <f>P_A_R[[#This Row],[26+]]-P_A_R[[#This Row],[27+]]</f>
        <v>4.2000000000000002E-4</v>
      </c>
      <c r="BW164" s="5">
        <f>P_A_R[[#This Row],[27+]]-P_A_R[[#This Row],[28+]]</f>
        <v>2.3000000000000001E-4</v>
      </c>
      <c r="BX164" s="5">
        <f>P_A_R[[#This Row],[28+]]-P_A_R[[#This Row],[29+]]</f>
        <v>1E-4</v>
      </c>
      <c r="BY164" s="5">
        <f>P_A_R[[#This Row],[29+]]-P_A_R[[#This Row],[30+]]</f>
        <v>5.0000000000000002E-5</v>
      </c>
      <c r="BZ164" s="5">
        <f>P_A_R[[#This Row],[30+]]-P_A_R[[#This Row],[31+]]</f>
        <v>4.0000000000000003E-5</v>
      </c>
      <c r="CA164" s="5">
        <f>P_A_R[[#This Row],[31+]]-P_A_R[[#This Row],[32+]]</f>
        <v>0</v>
      </c>
      <c r="CB164" s="5">
        <f>P_A_R[[#This Row],[32+]]-P_A_R[[#This Row],[33+]]</f>
        <v>0</v>
      </c>
      <c r="CC164" s="5">
        <f>P_A_R[[#This Row],[33+]]-P_A_R[[#This Row],[34+]]</f>
        <v>0</v>
      </c>
      <c r="CD164" s="5">
        <f>P_A_R[[#This Row],[34+]]-P_A_R[[#This Row],[35+]]</f>
        <v>0</v>
      </c>
      <c r="CE164" s="5">
        <f>P_A_R[[#This Row],[35+]]-P_A_R[[#This Row],[36+]]</f>
        <v>0</v>
      </c>
      <c r="CF164" s="5">
        <f>P_A_R[[#This Row],[36+]]-P_A_R[[#This Row],[37+]]</f>
        <v>0</v>
      </c>
      <c r="CG164" s="5">
        <f>P_A_R[[#This Row],[37+]]-P_A_R[[#This Row],[38+]]</f>
        <v>0</v>
      </c>
      <c r="CH164" s="5">
        <f>P_A_R[[#This Row],[38+]]-P_A_R[[#This Row],[39+]]</f>
        <v>0</v>
      </c>
      <c r="CI164" s="5">
        <f>P_A_R[[#This Row],[39+]]-P_A_R[[#This Row],[40+]]</f>
        <v>0</v>
      </c>
      <c r="CJ164" s="5">
        <f>P_A_R[[#This Row],[40+]]-P_A_R[[#This Row],[41+]]</f>
        <v>0</v>
      </c>
      <c r="CK164" s="5">
        <f>P_A_R[[#This Row],[41+]]-P_A_R[[#This Row],[42+]]</f>
        <v>0</v>
      </c>
      <c r="CL164" s="5">
        <f>P_A_R[[#This Row],[42+]]-P_A_R[[#This Row],[43+]]</f>
        <v>0</v>
      </c>
      <c r="CM164" s="5">
        <f>P_A_R[[#This Row],[43+]]-P_A_R[[#This Row],[44+]]</f>
        <v>0</v>
      </c>
      <c r="CN164" s="5">
        <f>P_A_R[[#This Row],[44+]]-P_A_R[[#This Row],[45+]]</f>
        <v>0</v>
      </c>
      <c r="CO164" s="5">
        <f>P_A_R[[#This Row],[45+]]-P_A_R[[#This Row],[46+]]</f>
        <v>0</v>
      </c>
      <c r="CP164" s="5">
        <f>P_A_R[[#This Row],[46+]]-P_A_R[[#This Row],[47+]]</f>
        <v>0</v>
      </c>
      <c r="CQ164" s="5">
        <f>P_A_R[[#This Row],[47+]]-P_A_R[[#This Row],[48+]]</f>
        <v>0</v>
      </c>
      <c r="CR164" s="5">
        <f>P_A_R[[#This Row],[48+]]-P_A_R[[#This Row],[49+]]</f>
        <v>0</v>
      </c>
      <c r="CS164" s="5">
        <f>P_A_R[[#This Row],[49+]]-P_A_R[[#This Row],[50+]]</f>
        <v>0</v>
      </c>
      <c r="CT164" s="5">
        <f>P_A_R[[#This Row],[50+]]-P_A_R[[#This Row],[51+]]</f>
        <v>0</v>
      </c>
      <c r="CU164" s="5">
        <f>P_A_R[[#This Row],[51+]]-P_A_R[[#This Row],[52+]]</f>
        <v>0</v>
      </c>
      <c r="CV164" s="5">
        <f>P_A_R[[#This Row],[52+]]-P_A_R[[#This Row],[53+]]</f>
        <v>0</v>
      </c>
      <c r="CW164" s="5">
        <f>P_A_R[[#This Row],[53+]]-P_A_R[[#This Row],[54+]]</f>
        <v>0</v>
      </c>
      <c r="CX164" s="5">
        <f>P_A_R[[#This Row],[54+]]-P_A_R[[#This Row],[55+]]</f>
        <v>0</v>
      </c>
      <c r="CY164" s="5">
        <f>P_A_R[[#This Row],[55+]]-P_A_R[[#This Row],[56+]]</f>
        <v>0</v>
      </c>
      <c r="CZ164" s="5">
        <f>P_A_R[[#This Row],[56+]]-P_A_R[[#This Row],[57+]]</f>
        <v>0</v>
      </c>
      <c r="DA164" s="5">
        <f>P_A_R[[#This Row],[57+]]-P_A_R[[#This Row],[58+]]</f>
        <v>0</v>
      </c>
      <c r="DB164" s="5">
        <f>P_A_R[[#This Row],[58+]]-P_A_R[[#This Row],[59+]]</f>
        <v>0</v>
      </c>
    </row>
    <row r="165" spans="1:106" x14ac:dyDescent="0.25">
      <c r="A165" s="10">
        <v>22400794</v>
      </c>
      <c r="B165" t="s">
        <v>164</v>
      </c>
      <c r="C165" t="s">
        <v>79</v>
      </c>
      <c r="D165" s="11">
        <v>0.875</v>
      </c>
      <c r="E165" s="9" t="str">
        <f>HYPERLINK("https://www.nba.com/stats/player/203901/boxscores-traditional", "Elfrid Payton")</f>
        <v>Elfrid Payton</v>
      </c>
      <c r="F165">
        <v>8.33</v>
      </c>
      <c r="G165" s="4">
        <v>4.7140000000000004</v>
      </c>
      <c r="H165" s="3">
        <v>0.36316999999999999</v>
      </c>
      <c r="I165" s="3">
        <v>0.28433999999999998</v>
      </c>
      <c r="J165" s="3">
        <v>0.2177</v>
      </c>
      <c r="K165" s="3">
        <v>0.16109000000000001</v>
      </c>
      <c r="L165" s="3">
        <v>0.11507000000000001</v>
      </c>
      <c r="M165" s="3">
        <v>7.9269999999999993E-2</v>
      </c>
      <c r="N165" s="3">
        <v>5.1549999999999999E-2</v>
      </c>
      <c r="O165" s="3">
        <v>3.288E-2</v>
      </c>
      <c r="P165" s="3">
        <v>2.018E-2</v>
      </c>
      <c r="Q165" s="3">
        <v>1.191E-2</v>
      </c>
      <c r="R165" s="3">
        <v>6.5700000000000003E-3</v>
      </c>
      <c r="S165" s="3">
        <v>3.5699999999999998E-3</v>
      </c>
      <c r="T165" s="3">
        <v>1.8699999999999999E-3</v>
      </c>
      <c r="U165" s="3">
        <v>9.3999999999999997E-4</v>
      </c>
      <c r="V165" s="3">
        <v>4.4999999999999999E-4</v>
      </c>
      <c r="W165" s="3">
        <v>2.0000000000000001E-4</v>
      </c>
      <c r="X165" s="3">
        <v>9.0000000000000006E-5</v>
      </c>
      <c r="Y165" s="3">
        <v>4.0000000000000003E-5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5">
        <f>P_A_R[[#This Row],[10+]]-P_A_R[[#This Row],[11+]]</f>
        <v>7.8830000000000011E-2</v>
      </c>
      <c r="BG165" s="5">
        <f>P_A_R[[#This Row],[11+]]-P_A_R[[#This Row],[12+]]</f>
        <v>6.6639999999999977E-2</v>
      </c>
      <c r="BH165" s="5">
        <f>P_A_R[[#This Row],[12+]]-P_A_R[[#This Row],[13+]]</f>
        <v>5.6609999999999994E-2</v>
      </c>
      <c r="BI165" s="5">
        <f>P_A_R[[#This Row],[13+]]-P_A_R[[#This Row],[14+]]</f>
        <v>4.6020000000000005E-2</v>
      </c>
      <c r="BJ165" s="5">
        <f>P_A_R[[#This Row],[14+]]-P_A_R[[#This Row],[15+]]</f>
        <v>3.5800000000000012E-2</v>
      </c>
      <c r="BK165" s="5">
        <f>P_A_R[[#This Row],[15+]]-P_A_R[[#This Row],[16+]]</f>
        <v>2.7719999999999995E-2</v>
      </c>
      <c r="BL165" s="5">
        <f>P_A_R[[#This Row],[16+]]-P_A_R[[#This Row],[17+]]</f>
        <v>1.8669999999999999E-2</v>
      </c>
      <c r="BM165" s="5">
        <f>P_A_R[[#This Row],[17+]]-P_A_R[[#This Row],[18+]]</f>
        <v>1.2699999999999999E-2</v>
      </c>
      <c r="BN165" s="5">
        <f>P_A_R[[#This Row],[18+]]-P_A_R[[#This Row],[19+]]</f>
        <v>8.2699999999999996E-3</v>
      </c>
      <c r="BO165" s="5">
        <f>P_A_R[[#This Row],[19+]]-P_A_R[[#This Row],[20+]]</f>
        <v>5.3400000000000001E-3</v>
      </c>
      <c r="BP165" s="5">
        <f>P_A_R[[#This Row],[20+]]-P_A_R[[#This Row],[21+]]</f>
        <v>3.0000000000000005E-3</v>
      </c>
      <c r="BQ165" s="5">
        <f>P_A_R[[#This Row],[21+]]-P_A_R[[#This Row],[22+]]</f>
        <v>1.6999999999999999E-3</v>
      </c>
      <c r="BR165" s="5">
        <f>P_A_R[[#This Row],[22+]]-P_A_R[[#This Row],[23+]]</f>
        <v>9.2999999999999995E-4</v>
      </c>
      <c r="BS165" s="5">
        <f>P_A_R[[#This Row],[23+]]-P_A_R[[#This Row],[24+]]</f>
        <v>4.8999999999999998E-4</v>
      </c>
      <c r="BT165" s="5">
        <f>P_A_R[[#This Row],[24+]]-P_A_R[[#This Row],[25+]]</f>
        <v>2.5000000000000001E-4</v>
      </c>
      <c r="BU165" s="5">
        <f>P_A_R[[#This Row],[25+]]-P_A_R[[#This Row],[26+]]</f>
        <v>1.1E-4</v>
      </c>
      <c r="BV165" s="5">
        <f>P_A_R[[#This Row],[26+]]-P_A_R[[#This Row],[27+]]</f>
        <v>5.0000000000000002E-5</v>
      </c>
      <c r="BW165" s="5">
        <f>P_A_R[[#This Row],[27+]]-P_A_R[[#This Row],[28+]]</f>
        <v>4.0000000000000003E-5</v>
      </c>
      <c r="BX165" s="5">
        <f>P_A_R[[#This Row],[28+]]-P_A_R[[#This Row],[29+]]</f>
        <v>0</v>
      </c>
      <c r="BY165" s="5">
        <f>P_A_R[[#This Row],[29+]]-P_A_R[[#This Row],[30+]]</f>
        <v>0</v>
      </c>
      <c r="BZ165" s="5">
        <f>P_A_R[[#This Row],[30+]]-P_A_R[[#This Row],[31+]]</f>
        <v>0</v>
      </c>
      <c r="CA165" s="5">
        <f>P_A_R[[#This Row],[31+]]-P_A_R[[#This Row],[32+]]</f>
        <v>0</v>
      </c>
      <c r="CB165" s="5">
        <f>P_A_R[[#This Row],[32+]]-P_A_R[[#This Row],[33+]]</f>
        <v>0</v>
      </c>
      <c r="CC165" s="5">
        <f>P_A_R[[#This Row],[33+]]-P_A_R[[#This Row],[34+]]</f>
        <v>0</v>
      </c>
      <c r="CD165" s="5">
        <f>P_A_R[[#This Row],[34+]]-P_A_R[[#This Row],[35+]]</f>
        <v>0</v>
      </c>
      <c r="CE165" s="5">
        <f>P_A_R[[#This Row],[35+]]-P_A_R[[#This Row],[36+]]</f>
        <v>0</v>
      </c>
      <c r="CF165" s="5">
        <f>P_A_R[[#This Row],[36+]]-P_A_R[[#This Row],[37+]]</f>
        <v>0</v>
      </c>
      <c r="CG165" s="5">
        <f>P_A_R[[#This Row],[37+]]-P_A_R[[#This Row],[38+]]</f>
        <v>0</v>
      </c>
      <c r="CH165" s="5">
        <f>P_A_R[[#This Row],[38+]]-P_A_R[[#This Row],[39+]]</f>
        <v>0</v>
      </c>
      <c r="CI165" s="5">
        <f>P_A_R[[#This Row],[39+]]-P_A_R[[#This Row],[40+]]</f>
        <v>0</v>
      </c>
      <c r="CJ165" s="5">
        <f>P_A_R[[#This Row],[40+]]-P_A_R[[#This Row],[41+]]</f>
        <v>0</v>
      </c>
      <c r="CK165" s="5">
        <f>P_A_R[[#This Row],[41+]]-P_A_R[[#This Row],[42+]]</f>
        <v>0</v>
      </c>
      <c r="CL165" s="5">
        <f>P_A_R[[#This Row],[42+]]-P_A_R[[#This Row],[43+]]</f>
        <v>0</v>
      </c>
      <c r="CM165" s="5">
        <f>P_A_R[[#This Row],[43+]]-P_A_R[[#This Row],[44+]]</f>
        <v>0</v>
      </c>
      <c r="CN165" s="5">
        <f>P_A_R[[#This Row],[44+]]-P_A_R[[#This Row],[45+]]</f>
        <v>0</v>
      </c>
      <c r="CO165" s="5">
        <f>P_A_R[[#This Row],[45+]]-P_A_R[[#This Row],[46+]]</f>
        <v>0</v>
      </c>
      <c r="CP165" s="5">
        <f>P_A_R[[#This Row],[46+]]-P_A_R[[#This Row],[47+]]</f>
        <v>0</v>
      </c>
      <c r="CQ165" s="5">
        <f>P_A_R[[#This Row],[47+]]-P_A_R[[#This Row],[48+]]</f>
        <v>0</v>
      </c>
      <c r="CR165" s="5">
        <f>P_A_R[[#This Row],[48+]]-P_A_R[[#This Row],[49+]]</f>
        <v>0</v>
      </c>
      <c r="CS165" s="5">
        <f>P_A_R[[#This Row],[49+]]-P_A_R[[#This Row],[50+]]</f>
        <v>0</v>
      </c>
      <c r="CT165" s="5">
        <f>P_A_R[[#This Row],[50+]]-P_A_R[[#This Row],[51+]]</f>
        <v>0</v>
      </c>
      <c r="CU165" s="5">
        <f>P_A_R[[#This Row],[51+]]-P_A_R[[#This Row],[52+]]</f>
        <v>0</v>
      </c>
      <c r="CV165" s="5">
        <f>P_A_R[[#This Row],[52+]]-P_A_R[[#This Row],[53+]]</f>
        <v>0</v>
      </c>
      <c r="CW165" s="5">
        <f>P_A_R[[#This Row],[53+]]-P_A_R[[#This Row],[54+]]</f>
        <v>0</v>
      </c>
      <c r="CX165" s="5">
        <f>P_A_R[[#This Row],[54+]]-P_A_R[[#This Row],[55+]]</f>
        <v>0</v>
      </c>
      <c r="CY165" s="5">
        <f>P_A_R[[#This Row],[55+]]-P_A_R[[#This Row],[56+]]</f>
        <v>0</v>
      </c>
      <c r="CZ165" s="5">
        <f>P_A_R[[#This Row],[56+]]-P_A_R[[#This Row],[57+]]</f>
        <v>0</v>
      </c>
      <c r="DA165" s="5">
        <f>P_A_R[[#This Row],[57+]]-P_A_R[[#This Row],[58+]]</f>
        <v>0</v>
      </c>
      <c r="DB165" s="5">
        <f>P_A_R[[#This Row],[58+]]-P_A_R[[#This Row],[59+]]</f>
        <v>0</v>
      </c>
    </row>
    <row r="166" spans="1:106" x14ac:dyDescent="0.25">
      <c r="A166" s="10">
        <v>22400794</v>
      </c>
      <c r="B166" t="s">
        <v>79</v>
      </c>
      <c r="C166" t="s">
        <v>164</v>
      </c>
      <c r="D166" s="11">
        <v>0.875</v>
      </c>
      <c r="E166" s="9" t="str">
        <f>HYPERLINK("https://www.nba.com/stats/player/203999/boxscores-traditional", "Nikola Jokic")</f>
        <v>Nikola Jokic</v>
      </c>
      <c r="F166">
        <v>51.6</v>
      </c>
      <c r="G166" s="4">
        <v>3.6109999999999998</v>
      </c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>
        <v>1</v>
      </c>
      <c r="P166" s="3">
        <v>1</v>
      </c>
      <c r="Q166" s="3">
        <v>1</v>
      </c>
      <c r="R166" s="3">
        <v>1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1</v>
      </c>
      <c r="Y166" s="3">
        <v>1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 s="3">
        <v>0.99992000000000003</v>
      </c>
      <c r="AK166" s="3">
        <v>0.99975999999999998</v>
      </c>
      <c r="AL166" s="3">
        <v>0.99934000000000001</v>
      </c>
      <c r="AM166" s="3">
        <v>0.99836000000000003</v>
      </c>
      <c r="AN166" s="3">
        <v>0.99609000000000003</v>
      </c>
      <c r="AO166" s="3">
        <v>0.99134</v>
      </c>
      <c r="AP166" s="3">
        <v>0.98214000000000001</v>
      </c>
      <c r="AQ166" s="3">
        <v>0.96638000000000002</v>
      </c>
      <c r="AR166" s="3">
        <v>0.93942999999999999</v>
      </c>
      <c r="AS166" s="3">
        <v>0.89795999999999998</v>
      </c>
      <c r="AT166" s="3">
        <v>0.84133999999999998</v>
      </c>
      <c r="AU166" s="3">
        <v>0.76424000000000003</v>
      </c>
      <c r="AV166" s="3">
        <v>0.67003000000000001</v>
      </c>
      <c r="AW166" s="3">
        <v>0.56749000000000005</v>
      </c>
      <c r="AX166" s="3">
        <v>0.45619999999999999</v>
      </c>
      <c r="AY166" s="3">
        <v>0.34827000000000002</v>
      </c>
      <c r="AZ166" s="3">
        <v>0.25463000000000002</v>
      </c>
      <c r="BA166" s="3">
        <v>0.17360999999999999</v>
      </c>
      <c r="BB166" s="3">
        <v>0.11123</v>
      </c>
      <c r="BC166" s="3">
        <v>6.6809999999999994E-2</v>
      </c>
      <c r="BD166" s="3">
        <v>3.8359999999999998E-2</v>
      </c>
      <c r="BE166" s="3">
        <v>2.018E-2</v>
      </c>
      <c r="BF166" s="5">
        <f>P_A_R[[#This Row],[10+]]-P_A_R[[#This Row],[11+]]</f>
        <v>0</v>
      </c>
      <c r="BG166" s="5">
        <f>P_A_R[[#This Row],[11+]]-P_A_R[[#This Row],[12+]]</f>
        <v>0</v>
      </c>
      <c r="BH166" s="5">
        <f>P_A_R[[#This Row],[12+]]-P_A_R[[#This Row],[13+]]</f>
        <v>0</v>
      </c>
      <c r="BI166" s="5">
        <f>P_A_R[[#This Row],[13+]]-P_A_R[[#This Row],[14+]]</f>
        <v>0</v>
      </c>
      <c r="BJ166" s="5">
        <f>P_A_R[[#This Row],[14+]]-P_A_R[[#This Row],[15+]]</f>
        <v>0</v>
      </c>
      <c r="BK166" s="5">
        <f>P_A_R[[#This Row],[15+]]-P_A_R[[#This Row],[16+]]</f>
        <v>0</v>
      </c>
      <c r="BL166" s="5">
        <f>P_A_R[[#This Row],[16+]]-P_A_R[[#This Row],[17+]]</f>
        <v>0</v>
      </c>
      <c r="BM166" s="5">
        <f>P_A_R[[#This Row],[17+]]-P_A_R[[#This Row],[18+]]</f>
        <v>0</v>
      </c>
      <c r="BN166" s="5">
        <f>P_A_R[[#This Row],[18+]]-P_A_R[[#This Row],[19+]]</f>
        <v>0</v>
      </c>
      <c r="BO166" s="5">
        <f>P_A_R[[#This Row],[19+]]-P_A_R[[#This Row],[20+]]</f>
        <v>0</v>
      </c>
      <c r="BP166" s="5">
        <f>P_A_R[[#This Row],[20+]]-P_A_R[[#This Row],[21+]]</f>
        <v>0</v>
      </c>
      <c r="BQ166" s="5">
        <f>P_A_R[[#This Row],[21+]]-P_A_R[[#This Row],[22+]]</f>
        <v>0</v>
      </c>
      <c r="BR166" s="5">
        <f>P_A_R[[#This Row],[22+]]-P_A_R[[#This Row],[23+]]</f>
        <v>0</v>
      </c>
      <c r="BS166" s="5">
        <f>P_A_R[[#This Row],[23+]]-P_A_R[[#This Row],[24+]]</f>
        <v>0</v>
      </c>
      <c r="BT166" s="5">
        <f>P_A_R[[#This Row],[24+]]-P_A_R[[#This Row],[25+]]</f>
        <v>0</v>
      </c>
      <c r="BU166" s="5">
        <f>P_A_R[[#This Row],[25+]]-P_A_R[[#This Row],[26+]]</f>
        <v>0</v>
      </c>
      <c r="BV166" s="5">
        <f>P_A_R[[#This Row],[26+]]-P_A_R[[#This Row],[27+]]</f>
        <v>0</v>
      </c>
      <c r="BW166" s="5">
        <f>P_A_R[[#This Row],[27+]]-P_A_R[[#This Row],[28+]]</f>
        <v>0</v>
      </c>
      <c r="BX166" s="5">
        <f>P_A_R[[#This Row],[28+]]-P_A_R[[#This Row],[29+]]</f>
        <v>0</v>
      </c>
      <c r="BY166" s="5">
        <f>P_A_R[[#This Row],[29+]]-P_A_R[[#This Row],[30+]]</f>
        <v>0</v>
      </c>
      <c r="BZ166" s="5">
        <f>P_A_R[[#This Row],[30+]]-P_A_R[[#This Row],[31+]]</f>
        <v>0</v>
      </c>
      <c r="CA166" s="5">
        <f>P_A_R[[#This Row],[31+]]-P_A_R[[#This Row],[32+]]</f>
        <v>0</v>
      </c>
      <c r="CB166" s="5">
        <f>P_A_R[[#This Row],[32+]]-P_A_R[[#This Row],[33+]]</f>
        <v>0</v>
      </c>
      <c r="CC166" s="5">
        <f>P_A_R[[#This Row],[33+]]-P_A_R[[#This Row],[34+]]</f>
        <v>0</v>
      </c>
      <c r="CD166" s="5">
        <f>P_A_R[[#This Row],[34+]]-P_A_R[[#This Row],[35+]]</f>
        <v>0</v>
      </c>
      <c r="CE166" s="5">
        <f>P_A_R[[#This Row],[35+]]-P_A_R[[#This Row],[36+]]</f>
        <v>0</v>
      </c>
      <c r="CF166" s="5">
        <f>P_A_R[[#This Row],[36+]]-P_A_R[[#This Row],[37+]]</f>
        <v>0</v>
      </c>
      <c r="CG166" s="5">
        <f>P_A_R[[#This Row],[37+]]-P_A_R[[#This Row],[38+]]</f>
        <v>7.9999999999968985E-5</v>
      </c>
      <c r="CH166" s="5">
        <f>P_A_R[[#This Row],[38+]]-P_A_R[[#This Row],[39+]]</f>
        <v>1.6000000000004899E-4</v>
      </c>
      <c r="CI166" s="5">
        <f>P_A_R[[#This Row],[39+]]-P_A_R[[#This Row],[40+]]</f>
        <v>4.1999999999997595E-4</v>
      </c>
      <c r="CJ166" s="5">
        <f>P_A_R[[#This Row],[40+]]-P_A_R[[#This Row],[41+]]</f>
        <v>9.7999999999998089E-4</v>
      </c>
      <c r="CK166" s="5">
        <f>P_A_R[[#This Row],[41+]]-P_A_R[[#This Row],[42+]]</f>
        <v>2.2699999999999942E-3</v>
      </c>
      <c r="CL166" s="5">
        <f>P_A_R[[#This Row],[42+]]-P_A_R[[#This Row],[43+]]</f>
        <v>4.750000000000032E-3</v>
      </c>
      <c r="CM166" s="5">
        <f>P_A_R[[#This Row],[43+]]-P_A_R[[#This Row],[44+]]</f>
        <v>9.199999999999986E-3</v>
      </c>
      <c r="CN166" s="5">
        <f>P_A_R[[#This Row],[44+]]-P_A_R[[#This Row],[45+]]</f>
        <v>1.5759999999999996E-2</v>
      </c>
      <c r="CO166" s="5">
        <f>P_A_R[[#This Row],[45+]]-P_A_R[[#This Row],[46+]]</f>
        <v>2.6950000000000029E-2</v>
      </c>
      <c r="CP166" s="5">
        <f>P_A_R[[#This Row],[46+]]-P_A_R[[#This Row],[47+]]</f>
        <v>4.1470000000000007E-2</v>
      </c>
      <c r="CQ166" s="5">
        <f>P_A_R[[#This Row],[47+]]-P_A_R[[#This Row],[48+]]</f>
        <v>5.6620000000000004E-2</v>
      </c>
      <c r="CR166" s="5">
        <f>P_A_R[[#This Row],[48+]]-P_A_R[[#This Row],[49+]]</f>
        <v>7.7099999999999946E-2</v>
      </c>
      <c r="CS166" s="5">
        <f>P_A_R[[#This Row],[49+]]-P_A_R[[#This Row],[50+]]</f>
        <v>9.4210000000000016E-2</v>
      </c>
      <c r="CT166" s="5">
        <f>P_A_R[[#This Row],[50+]]-P_A_R[[#This Row],[51+]]</f>
        <v>0.10253999999999996</v>
      </c>
      <c r="CU166" s="5">
        <f>P_A_R[[#This Row],[51+]]-P_A_R[[#This Row],[52+]]</f>
        <v>0.11129000000000006</v>
      </c>
      <c r="CV166" s="5">
        <f>P_A_R[[#This Row],[52+]]-P_A_R[[#This Row],[53+]]</f>
        <v>0.10792999999999997</v>
      </c>
      <c r="CW166" s="5">
        <f>P_A_R[[#This Row],[53+]]-P_A_R[[#This Row],[54+]]</f>
        <v>9.3640000000000001E-2</v>
      </c>
      <c r="CX166" s="5">
        <f>P_A_R[[#This Row],[54+]]-P_A_R[[#This Row],[55+]]</f>
        <v>8.1020000000000036E-2</v>
      </c>
      <c r="CY166" s="5">
        <f>P_A_R[[#This Row],[55+]]-P_A_R[[#This Row],[56+]]</f>
        <v>6.2379999999999991E-2</v>
      </c>
      <c r="CZ166" s="5">
        <f>P_A_R[[#This Row],[56+]]-P_A_R[[#This Row],[57+]]</f>
        <v>4.4420000000000001E-2</v>
      </c>
      <c r="DA166" s="5">
        <f>P_A_R[[#This Row],[57+]]-P_A_R[[#This Row],[58+]]</f>
        <v>2.8449999999999996E-2</v>
      </c>
      <c r="DB166" s="5">
        <f>P_A_R[[#This Row],[58+]]-P_A_R[[#This Row],[59+]]</f>
        <v>1.8179999999999998E-2</v>
      </c>
    </row>
    <row r="167" spans="1:106" x14ac:dyDescent="0.25">
      <c r="A167" s="10">
        <v>22400794</v>
      </c>
      <c r="B167" t="s">
        <v>79</v>
      </c>
      <c r="C167" t="s">
        <v>164</v>
      </c>
      <c r="D167" s="11">
        <v>0.875</v>
      </c>
      <c r="E167" s="9" t="str">
        <f>HYPERLINK("https://www.nba.com/stats/player/1631128/boxscores-traditional", "Christian Braun")</f>
        <v>Christian Braun</v>
      </c>
      <c r="F167">
        <v>33</v>
      </c>
      <c r="G167" s="4">
        <v>3.1619999999999999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0.99992999999999999</v>
      </c>
      <c r="T167" s="3">
        <v>0.99975000000000003</v>
      </c>
      <c r="U167" s="3">
        <v>0.99921000000000004</v>
      </c>
      <c r="V167" s="3">
        <v>0.99780999999999997</v>
      </c>
      <c r="W167" s="3">
        <v>0.99429999999999996</v>
      </c>
      <c r="X167" s="3">
        <v>0.98645000000000005</v>
      </c>
      <c r="Y167" s="3">
        <v>0.97128000000000003</v>
      </c>
      <c r="Z167" s="3">
        <v>0.94294999999999995</v>
      </c>
      <c r="AA167" s="3">
        <v>0.89795999999999998</v>
      </c>
      <c r="AB167" s="3">
        <v>0.82894000000000001</v>
      </c>
      <c r="AC167" s="3">
        <v>0.73565000000000003</v>
      </c>
      <c r="AD167" s="3">
        <v>0.62551999999999996</v>
      </c>
      <c r="AE167" s="3">
        <v>0.5</v>
      </c>
      <c r="AF167" s="3">
        <v>0.37447999999999998</v>
      </c>
      <c r="AG167" s="3">
        <v>0.26434999999999997</v>
      </c>
      <c r="AH167" s="3">
        <v>0.17105999999999999</v>
      </c>
      <c r="AI167" s="3">
        <v>0.10204000000000001</v>
      </c>
      <c r="AJ167" s="3">
        <v>5.7049999999999997E-2</v>
      </c>
      <c r="AK167" s="3">
        <v>2.8719999999999999E-2</v>
      </c>
      <c r="AL167" s="3">
        <v>1.355E-2</v>
      </c>
      <c r="AM167" s="3">
        <v>5.7000000000000002E-3</v>
      </c>
      <c r="AN167" s="3">
        <v>2.1900000000000001E-3</v>
      </c>
      <c r="AO167" s="3">
        <v>7.9000000000000001E-4</v>
      </c>
      <c r="AP167" s="3">
        <v>2.5000000000000001E-4</v>
      </c>
      <c r="AQ167" s="3">
        <v>6.9999999999999994E-5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5">
        <f>P_A_R[[#This Row],[10+]]-P_A_R[[#This Row],[11+]]</f>
        <v>0</v>
      </c>
      <c r="BG167" s="5">
        <f>P_A_R[[#This Row],[11+]]-P_A_R[[#This Row],[12+]]</f>
        <v>0</v>
      </c>
      <c r="BH167" s="5">
        <f>P_A_R[[#This Row],[12+]]-P_A_R[[#This Row],[13+]]</f>
        <v>0</v>
      </c>
      <c r="BI167" s="5">
        <f>P_A_R[[#This Row],[13+]]-P_A_R[[#This Row],[14+]]</f>
        <v>0</v>
      </c>
      <c r="BJ167" s="5">
        <f>P_A_R[[#This Row],[14+]]-P_A_R[[#This Row],[15+]]</f>
        <v>0</v>
      </c>
      <c r="BK167" s="5">
        <f>P_A_R[[#This Row],[15+]]-P_A_R[[#This Row],[16+]]</f>
        <v>0</v>
      </c>
      <c r="BL167" s="5">
        <f>P_A_R[[#This Row],[16+]]-P_A_R[[#This Row],[17+]]</f>
        <v>0</v>
      </c>
      <c r="BM167" s="5">
        <f>P_A_R[[#This Row],[17+]]-P_A_R[[#This Row],[18+]]</f>
        <v>0</v>
      </c>
      <c r="BN167" s="5">
        <f>P_A_R[[#This Row],[18+]]-P_A_R[[#This Row],[19+]]</f>
        <v>0</v>
      </c>
      <c r="BO167" s="5">
        <f>P_A_R[[#This Row],[19+]]-P_A_R[[#This Row],[20+]]</f>
        <v>0</v>
      </c>
      <c r="BP167" s="5">
        <f>P_A_R[[#This Row],[20+]]-P_A_R[[#This Row],[21+]]</f>
        <v>7.0000000000014495E-5</v>
      </c>
      <c r="BQ167" s="5">
        <f>P_A_R[[#This Row],[21+]]-P_A_R[[#This Row],[22+]]</f>
        <v>1.7999999999995797E-4</v>
      </c>
      <c r="BR167" s="5">
        <f>P_A_R[[#This Row],[22+]]-P_A_R[[#This Row],[23+]]</f>
        <v>5.3999999999998494E-4</v>
      </c>
      <c r="BS167" s="5">
        <f>P_A_R[[#This Row],[23+]]-P_A_R[[#This Row],[24+]]</f>
        <v>1.4000000000000679E-3</v>
      </c>
      <c r="BT167" s="5">
        <f>P_A_R[[#This Row],[24+]]-P_A_R[[#This Row],[25+]]</f>
        <v>3.5100000000000131E-3</v>
      </c>
      <c r="BU167" s="5">
        <f>P_A_R[[#This Row],[25+]]-P_A_R[[#This Row],[26+]]</f>
        <v>7.8499999999999126E-3</v>
      </c>
      <c r="BV167" s="5">
        <f>P_A_R[[#This Row],[26+]]-P_A_R[[#This Row],[27+]]</f>
        <v>1.5170000000000017E-2</v>
      </c>
      <c r="BW167" s="5">
        <f>P_A_R[[#This Row],[27+]]-P_A_R[[#This Row],[28+]]</f>
        <v>2.8330000000000077E-2</v>
      </c>
      <c r="BX167" s="5">
        <f>P_A_R[[#This Row],[28+]]-P_A_R[[#This Row],[29+]]</f>
        <v>4.4989999999999974E-2</v>
      </c>
      <c r="BY167" s="5">
        <f>P_A_R[[#This Row],[29+]]-P_A_R[[#This Row],[30+]]</f>
        <v>6.901999999999997E-2</v>
      </c>
      <c r="BZ167" s="5">
        <f>P_A_R[[#This Row],[30+]]-P_A_R[[#This Row],[31+]]</f>
        <v>9.3289999999999984E-2</v>
      </c>
      <c r="CA167" s="5">
        <f>P_A_R[[#This Row],[31+]]-P_A_R[[#This Row],[32+]]</f>
        <v>0.11013000000000006</v>
      </c>
      <c r="CB167" s="5">
        <f>P_A_R[[#This Row],[32+]]-P_A_R[[#This Row],[33+]]</f>
        <v>0.12551999999999996</v>
      </c>
      <c r="CC167" s="5">
        <f>P_A_R[[#This Row],[33+]]-P_A_R[[#This Row],[34+]]</f>
        <v>0.12552000000000002</v>
      </c>
      <c r="CD167" s="5">
        <f>P_A_R[[#This Row],[34+]]-P_A_R[[#This Row],[35+]]</f>
        <v>0.11013000000000001</v>
      </c>
      <c r="CE167" s="5">
        <f>P_A_R[[#This Row],[35+]]-P_A_R[[#This Row],[36+]]</f>
        <v>9.3289999999999984E-2</v>
      </c>
      <c r="CF167" s="5">
        <f>P_A_R[[#This Row],[36+]]-P_A_R[[#This Row],[37+]]</f>
        <v>6.9019999999999984E-2</v>
      </c>
      <c r="CG167" s="5">
        <f>P_A_R[[#This Row],[37+]]-P_A_R[[#This Row],[38+]]</f>
        <v>4.4990000000000009E-2</v>
      </c>
      <c r="CH167" s="5">
        <f>P_A_R[[#This Row],[38+]]-P_A_R[[#This Row],[39+]]</f>
        <v>2.8329999999999998E-2</v>
      </c>
      <c r="CI167" s="5">
        <f>P_A_R[[#This Row],[39+]]-P_A_R[[#This Row],[40+]]</f>
        <v>1.5169999999999999E-2</v>
      </c>
      <c r="CJ167" s="5">
        <f>P_A_R[[#This Row],[40+]]-P_A_R[[#This Row],[41+]]</f>
        <v>7.8499999999999993E-3</v>
      </c>
      <c r="CK167" s="5">
        <f>P_A_R[[#This Row],[41+]]-P_A_R[[#This Row],[42+]]</f>
        <v>3.5100000000000001E-3</v>
      </c>
      <c r="CL167" s="5">
        <f>P_A_R[[#This Row],[42+]]-P_A_R[[#This Row],[43+]]</f>
        <v>1.4000000000000002E-3</v>
      </c>
      <c r="CM167" s="5">
        <f>P_A_R[[#This Row],[43+]]-P_A_R[[#This Row],[44+]]</f>
        <v>5.4000000000000001E-4</v>
      </c>
      <c r="CN167" s="5">
        <f>P_A_R[[#This Row],[44+]]-P_A_R[[#This Row],[45+]]</f>
        <v>1.8000000000000001E-4</v>
      </c>
      <c r="CO167" s="5">
        <f>P_A_R[[#This Row],[45+]]-P_A_R[[#This Row],[46+]]</f>
        <v>6.9999999999999994E-5</v>
      </c>
      <c r="CP167" s="5">
        <f>P_A_R[[#This Row],[46+]]-P_A_R[[#This Row],[47+]]</f>
        <v>0</v>
      </c>
      <c r="CQ167" s="5">
        <f>P_A_R[[#This Row],[47+]]-P_A_R[[#This Row],[48+]]</f>
        <v>0</v>
      </c>
      <c r="CR167" s="5">
        <f>P_A_R[[#This Row],[48+]]-P_A_R[[#This Row],[49+]]</f>
        <v>0</v>
      </c>
      <c r="CS167" s="5">
        <f>P_A_R[[#This Row],[49+]]-P_A_R[[#This Row],[50+]]</f>
        <v>0</v>
      </c>
      <c r="CT167" s="5">
        <f>P_A_R[[#This Row],[50+]]-P_A_R[[#This Row],[51+]]</f>
        <v>0</v>
      </c>
      <c r="CU167" s="5">
        <f>P_A_R[[#This Row],[51+]]-P_A_R[[#This Row],[52+]]</f>
        <v>0</v>
      </c>
      <c r="CV167" s="5">
        <f>P_A_R[[#This Row],[52+]]-P_A_R[[#This Row],[53+]]</f>
        <v>0</v>
      </c>
      <c r="CW167" s="5">
        <f>P_A_R[[#This Row],[53+]]-P_A_R[[#This Row],[54+]]</f>
        <v>0</v>
      </c>
      <c r="CX167" s="5">
        <f>P_A_R[[#This Row],[54+]]-P_A_R[[#This Row],[55+]]</f>
        <v>0</v>
      </c>
      <c r="CY167" s="5">
        <f>P_A_R[[#This Row],[55+]]-P_A_R[[#This Row],[56+]]</f>
        <v>0</v>
      </c>
      <c r="CZ167" s="5">
        <f>P_A_R[[#This Row],[56+]]-P_A_R[[#This Row],[57+]]</f>
        <v>0</v>
      </c>
      <c r="DA167" s="5">
        <f>P_A_R[[#This Row],[57+]]-P_A_R[[#This Row],[58+]]</f>
        <v>0</v>
      </c>
      <c r="DB167" s="5">
        <f>P_A_R[[#This Row],[58+]]-P_A_R[[#This Row],[59+]]</f>
        <v>0</v>
      </c>
    </row>
    <row r="168" spans="1:106" x14ac:dyDescent="0.25">
      <c r="A168" s="10">
        <v>22400794</v>
      </c>
      <c r="B168" t="s">
        <v>79</v>
      </c>
      <c r="C168" t="s">
        <v>164</v>
      </c>
      <c r="D168" s="11">
        <v>0.875</v>
      </c>
      <c r="E168" s="9" t="str">
        <f>HYPERLINK("https://www.nba.com/stats/player/1629008/boxscores-traditional", "Michael Porter Jr.")</f>
        <v>Michael Porter Jr.</v>
      </c>
      <c r="F168">
        <v>39</v>
      </c>
      <c r="G168" s="4">
        <v>10.178000000000001</v>
      </c>
      <c r="H168" s="3">
        <v>0.99780999999999997</v>
      </c>
      <c r="I168" s="3">
        <v>0.99702000000000002</v>
      </c>
      <c r="J168" s="3">
        <v>0.99597999999999998</v>
      </c>
      <c r="K168" s="3">
        <v>0.99460999999999999</v>
      </c>
      <c r="L168" s="3">
        <v>0.99304999999999999</v>
      </c>
      <c r="M168" s="3">
        <v>0.99085999999999996</v>
      </c>
      <c r="N168" s="3">
        <v>0.98809000000000002</v>
      </c>
      <c r="O168" s="3">
        <v>0.98460999999999999</v>
      </c>
      <c r="P168" s="3">
        <v>0.98029999999999995</v>
      </c>
      <c r="Q168" s="3">
        <v>0.97558</v>
      </c>
      <c r="R168" s="3">
        <v>0.96926000000000001</v>
      </c>
      <c r="S168" s="3">
        <v>0.96164000000000005</v>
      </c>
      <c r="T168" s="3">
        <v>0.95254000000000005</v>
      </c>
      <c r="U168" s="3">
        <v>0.94179000000000002</v>
      </c>
      <c r="V168" s="3">
        <v>0.92922000000000005</v>
      </c>
      <c r="W168" s="3">
        <v>0.91620999999999997</v>
      </c>
      <c r="X168" s="3">
        <v>0.89973000000000003</v>
      </c>
      <c r="Y168" s="3">
        <v>0.88100000000000001</v>
      </c>
      <c r="Z168" s="3">
        <v>0.85992999999999997</v>
      </c>
      <c r="AA168" s="3">
        <v>0.83645999999999998</v>
      </c>
      <c r="AB168" s="3">
        <v>0.81057000000000001</v>
      </c>
      <c r="AC168" s="3">
        <v>0.78524000000000005</v>
      </c>
      <c r="AD168" s="3">
        <v>0.75490000000000002</v>
      </c>
      <c r="AE168" s="3">
        <v>0.72240000000000004</v>
      </c>
      <c r="AF168" s="3">
        <v>0.68793000000000004</v>
      </c>
      <c r="AG168" s="3">
        <v>0.65173000000000003</v>
      </c>
      <c r="AH168" s="3">
        <v>0.61409000000000002</v>
      </c>
      <c r="AI168" s="3">
        <v>0.57926</v>
      </c>
      <c r="AJ168" s="3">
        <v>0.53983000000000003</v>
      </c>
      <c r="AK168" s="3">
        <v>0.5</v>
      </c>
      <c r="AL168" s="3">
        <v>0.46017000000000002</v>
      </c>
      <c r="AM168" s="3">
        <v>0.42074</v>
      </c>
      <c r="AN168" s="3">
        <v>0.38590999999999998</v>
      </c>
      <c r="AO168" s="3">
        <v>0.34827000000000002</v>
      </c>
      <c r="AP168" s="3">
        <v>0.31207000000000001</v>
      </c>
      <c r="AQ168" s="3">
        <v>0.27760000000000001</v>
      </c>
      <c r="AR168" s="3">
        <v>0.24510000000000001</v>
      </c>
      <c r="AS168" s="3">
        <v>0.21476000000000001</v>
      </c>
      <c r="AT168" s="3">
        <v>0.18942999999999999</v>
      </c>
      <c r="AU168" s="3">
        <v>0.16353999999999999</v>
      </c>
      <c r="AV168" s="3">
        <v>0.14007</v>
      </c>
      <c r="AW168" s="3">
        <v>0.11899999999999999</v>
      </c>
      <c r="AX168" s="3">
        <v>0.10027</v>
      </c>
      <c r="AY168" s="3">
        <v>8.3790000000000003E-2</v>
      </c>
      <c r="AZ168" s="3">
        <v>7.0779999999999996E-2</v>
      </c>
      <c r="BA168" s="3">
        <v>5.8209999999999998E-2</v>
      </c>
      <c r="BB168" s="3">
        <v>4.7460000000000002E-2</v>
      </c>
      <c r="BC168" s="3">
        <v>3.8359999999999998E-2</v>
      </c>
      <c r="BD168" s="3">
        <v>3.074E-2</v>
      </c>
      <c r="BE168" s="3">
        <v>2.4420000000000001E-2</v>
      </c>
      <c r="BF168" s="5">
        <f>P_A_R[[#This Row],[10+]]-P_A_R[[#This Row],[11+]]</f>
        <v>7.899999999999574E-4</v>
      </c>
      <c r="BG168" s="5">
        <f>P_A_R[[#This Row],[11+]]-P_A_R[[#This Row],[12+]]</f>
        <v>1.0400000000000409E-3</v>
      </c>
      <c r="BH168" s="5">
        <f>P_A_R[[#This Row],[12+]]-P_A_R[[#This Row],[13+]]</f>
        <v>1.3699999999999823E-3</v>
      </c>
      <c r="BI168" s="5">
        <f>P_A_R[[#This Row],[13+]]-P_A_R[[#This Row],[14+]]</f>
        <v>1.5600000000000058E-3</v>
      </c>
      <c r="BJ168" s="5">
        <f>P_A_R[[#This Row],[14+]]-P_A_R[[#This Row],[15+]]</f>
        <v>2.1900000000000253E-3</v>
      </c>
      <c r="BK168" s="5">
        <f>P_A_R[[#This Row],[15+]]-P_A_R[[#This Row],[16+]]</f>
        <v>2.7699999999999392E-3</v>
      </c>
      <c r="BL168" s="5">
        <f>P_A_R[[#This Row],[16+]]-P_A_R[[#This Row],[17+]]</f>
        <v>3.4800000000000386E-3</v>
      </c>
      <c r="BM168" s="5">
        <f>P_A_R[[#This Row],[17+]]-P_A_R[[#This Row],[18+]]</f>
        <v>4.310000000000036E-3</v>
      </c>
      <c r="BN168" s="5">
        <f>P_A_R[[#This Row],[18+]]-P_A_R[[#This Row],[19+]]</f>
        <v>4.7199999999999465E-3</v>
      </c>
      <c r="BO168" s="5">
        <f>P_A_R[[#This Row],[19+]]-P_A_R[[#This Row],[20+]]</f>
        <v>6.3199999999999923E-3</v>
      </c>
      <c r="BP168" s="5">
        <f>P_A_R[[#This Row],[20+]]-P_A_R[[#This Row],[21+]]</f>
        <v>7.6199999999999601E-3</v>
      </c>
      <c r="BQ168" s="5">
        <f>P_A_R[[#This Row],[21+]]-P_A_R[[#This Row],[22+]]</f>
        <v>9.099999999999997E-3</v>
      </c>
      <c r="BR168" s="5">
        <f>P_A_R[[#This Row],[22+]]-P_A_R[[#This Row],[23+]]</f>
        <v>1.0750000000000037E-2</v>
      </c>
      <c r="BS168" s="5">
        <f>P_A_R[[#This Row],[23+]]-P_A_R[[#This Row],[24+]]</f>
        <v>1.256999999999997E-2</v>
      </c>
      <c r="BT168" s="5">
        <f>P_A_R[[#This Row],[24+]]-P_A_R[[#This Row],[25+]]</f>
        <v>1.3010000000000077E-2</v>
      </c>
      <c r="BU168" s="5">
        <f>P_A_R[[#This Row],[25+]]-P_A_R[[#This Row],[26+]]</f>
        <v>1.6479999999999939E-2</v>
      </c>
      <c r="BV168" s="5">
        <f>P_A_R[[#This Row],[26+]]-P_A_R[[#This Row],[27+]]</f>
        <v>1.8730000000000024E-2</v>
      </c>
      <c r="BW168" s="5">
        <f>P_A_R[[#This Row],[27+]]-P_A_R[[#This Row],[28+]]</f>
        <v>2.1070000000000033E-2</v>
      </c>
      <c r="BX168" s="5">
        <f>P_A_R[[#This Row],[28+]]-P_A_R[[#This Row],[29+]]</f>
        <v>2.3469999999999991E-2</v>
      </c>
      <c r="BY168" s="5">
        <f>P_A_R[[#This Row],[29+]]-P_A_R[[#This Row],[30+]]</f>
        <v>2.5889999999999969E-2</v>
      </c>
      <c r="BZ168" s="5">
        <f>P_A_R[[#This Row],[30+]]-P_A_R[[#This Row],[31+]]</f>
        <v>2.5329999999999964E-2</v>
      </c>
      <c r="CA168" s="5">
        <f>P_A_R[[#This Row],[31+]]-P_A_R[[#This Row],[32+]]</f>
        <v>3.0340000000000034E-2</v>
      </c>
      <c r="CB168" s="5">
        <f>P_A_R[[#This Row],[32+]]-P_A_R[[#This Row],[33+]]</f>
        <v>3.2499999999999973E-2</v>
      </c>
      <c r="CC168" s="5">
        <f>P_A_R[[#This Row],[33+]]-P_A_R[[#This Row],[34+]]</f>
        <v>3.4470000000000001E-2</v>
      </c>
      <c r="CD168" s="5">
        <f>P_A_R[[#This Row],[34+]]-P_A_R[[#This Row],[35+]]</f>
        <v>3.620000000000001E-2</v>
      </c>
      <c r="CE168" s="5">
        <f>P_A_R[[#This Row],[35+]]-P_A_R[[#This Row],[36+]]</f>
        <v>3.7640000000000007E-2</v>
      </c>
      <c r="CF168" s="5">
        <f>P_A_R[[#This Row],[36+]]-P_A_R[[#This Row],[37+]]</f>
        <v>3.4830000000000028E-2</v>
      </c>
      <c r="CG168" s="5">
        <f>P_A_R[[#This Row],[37+]]-P_A_R[[#This Row],[38+]]</f>
        <v>3.9429999999999965E-2</v>
      </c>
      <c r="CH168" s="5">
        <f>P_A_R[[#This Row],[38+]]-P_A_R[[#This Row],[39+]]</f>
        <v>3.9830000000000032E-2</v>
      </c>
      <c r="CI168" s="5">
        <f>P_A_R[[#This Row],[39+]]-P_A_R[[#This Row],[40+]]</f>
        <v>3.9829999999999977E-2</v>
      </c>
      <c r="CJ168" s="5">
        <f>P_A_R[[#This Row],[40+]]-P_A_R[[#This Row],[41+]]</f>
        <v>3.9430000000000021E-2</v>
      </c>
      <c r="CK168" s="5">
        <f>P_A_R[[#This Row],[41+]]-P_A_R[[#This Row],[42+]]</f>
        <v>3.4830000000000028E-2</v>
      </c>
      <c r="CL168" s="5">
        <f>P_A_R[[#This Row],[42+]]-P_A_R[[#This Row],[43+]]</f>
        <v>3.7639999999999951E-2</v>
      </c>
      <c r="CM168" s="5">
        <f>P_A_R[[#This Row],[43+]]-P_A_R[[#This Row],[44+]]</f>
        <v>3.620000000000001E-2</v>
      </c>
      <c r="CN168" s="5">
        <f>P_A_R[[#This Row],[44+]]-P_A_R[[#This Row],[45+]]</f>
        <v>3.4470000000000001E-2</v>
      </c>
      <c r="CO168" s="5">
        <f>P_A_R[[#This Row],[45+]]-P_A_R[[#This Row],[46+]]</f>
        <v>3.2500000000000001E-2</v>
      </c>
      <c r="CP168" s="5">
        <f>P_A_R[[#This Row],[46+]]-P_A_R[[#This Row],[47+]]</f>
        <v>3.0340000000000006E-2</v>
      </c>
      <c r="CQ168" s="5">
        <f>P_A_R[[#This Row],[47+]]-P_A_R[[#This Row],[48+]]</f>
        <v>2.5330000000000019E-2</v>
      </c>
      <c r="CR168" s="5">
        <f>P_A_R[[#This Row],[48+]]-P_A_R[[#This Row],[49+]]</f>
        <v>2.5889999999999996E-2</v>
      </c>
      <c r="CS168" s="5">
        <f>P_A_R[[#This Row],[49+]]-P_A_R[[#This Row],[50+]]</f>
        <v>2.3469999999999991E-2</v>
      </c>
      <c r="CT168" s="5">
        <f>P_A_R[[#This Row],[50+]]-P_A_R[[#This Row],[51+]]</f>
        <v>2.1070000000000005E-2</v>
      </c>
      <c r="CU168" s="5">
        <f>P_A_R[[#This Row],[51+]]-P_A_R[[#This Row],[52+]]</f>
        <v>1.8729999999999997E-2</v>
      </c>
      <c r="CV168" s="5">
        <f>P_A_R[[#This Row],[52+]]-P_A_R[[#This Row],[53+]]</f>
        <v>1.6479999999999995E-2</v>
      </c>
      <c r="CW168" s="5">
        <f>P_A_R[[#This Row],[53+]]-P_A_R[[#This Row],[54+]]</f>
        <v>1.3010000000000008E-2</v>
      </c>
      <c r="CX168" s="5">
        <f>P_A_R[[#This Row],[54+]]-P_A_R[[#This Row],[55+]]</f>
        <v>1.2569999999999998E-2</v>
      </c>
      <c r="CY168" s="5">
        <f>P_A_R[[#This Row],[55+]]-P_A_R[[#This Row],[56+]]</f>
        <v>1.0749999999999996E-2</v>
      </c>
      <c r="CZ168" s="5">
        <f>P_A_R[[#This Row],[56+]]-P_A_R[[#This Row],[57+]]</f>
        <v>9.1000000000000039E-3</v>
      </c>
      <c r="DA168" s="5">
        <f>P_A_R[[#This Row],[57+]]-P_A_R[[#This Row],[58+]]</f>
        <v>7.6199999999999983E-3</v>
      </c>
      <c r="DB168" s="5">
        <f>P_A_R[[#This Row],[58+]]-P_A_R[[#This Row],[59+]]</f>
        <v>6.3199999999999992E-3</v>
      </c>
    </row>
    <row r="169" spans="1:106" x14ac:dyDescent="0.25">
      <c r="A169" s="10">
        <v>22400794</v>
      </c>
      <c r="B169" t="s">
        <v>79</v>
      </c>
      <c r="C169" t="s">
        <v>164</v>
      </c>
      <c r="D169" s="11">
        <v>0.875</v>
      </c>
      <c r="E169" s="9" t="str">
        <f>HYPERLINK("https://www.nba.com/stats/player/203932/boxscores-traditional", "Aaron Gordon")</f>
        <v>Aaron Gordon</v>
      </c>
      <c r="F169">
        <v>19.2</v>
      </c>
      <c r="G169" s="4">
        <v>4.49</v>
      </c>
      <c r="H169" s="3">
        <v>0.97982000000000002</v>
      </c>
      <c r="I169" s="3">
        <v>0.96638000000000002</v>
      </c>
      <c r="J169" s="3">
        <v>0.94520000000000004</v>
      </c>
      <c r="K169" s="3">
        <v>0.91620999999999997</v>
      </c>
      <c r="L169" s="3">
        <v>0.87697999999999998</v>
      </c>
      <c r="M169" s="3">
        <v>0.82638999999999996</v>
      </c>
      <c r="N169" s="3">
        <v>0.76114999999999999</v>
      </c>
      <c r="O169" s="3">
        <v>0.68793000000000004</v>
      </c>
      <c r="P169" s="3">
        <v>0.60641999999999996</v>
      </c>
      <c r="Q169" s="3">
        <v>0.51595000000000002</v>
      </c>
      <c r="R169" s="3">
        <v>0.42858000000000002</v>
      </c>
      <c r="S169" s="3">
        <v>0.34458</v>
      </c>
      <c r="T169" s="3">
        <v>0.26762999999999998</v>
      </c>
      <c r="U169" s="3">
        <v>0.19766</v>
      </c>
      <c r="V169" s="3">
        <v>0.14230999999999999</v>
      </c>
      <c r="W169" s="3">
        <v>9.8530000000000006E-2</v>
      </c>
      <c r="X169" s="3">
        <v>6.5519999999999995E-2</v>
      </c>
      <c r="Y169" s="3">
        <v>4.0930000000000001E-2</v>
      </c>
      <c r="Z169" s="3">
        <v>2.5000000000000001E-2</v>
      </c>
      <c r="AA169" s="3">
        <v>1.4630000000000001E-2</v>
      </c>
      <c r="AB169" s="3">
        <v>7.9799999999999992E-3</v>
      </c>
      <c r="AC169" s="3">
        <v>4.2700000000000004E-3</v>
      </c>
      <c r="AD169" s="3">
        <v>2.1900000000000001E-3</v>
      </c>
      <c r="AE169" s="3">
        <v>1.07E-3</v>
      </c>
      <c r="AF169" s="3">
        <v>4.8000000000000001E-4</v>
      </c>
      <c r="AG169" s="3">
        <v>2.2000000000000001E-4</v>
      </c>
      <c r="AH169" s="3">
        <v>9.0000000000000006E-5</v>
      </c>
      <c r="AI169" s="3">
        <v>4.0000000000000003E-5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5">
        <f>P_A_R[[#This Row],[10+]]-P_A_R[[#This Row],[11+]]</f>
        <v>1.3440000000000007E-2</v>
      </c>
      <c r="BG169" s="5">
        <f>P_A_R[[#This Row],[11+]]-P_A_R[[#This Row],[12+]]</f>
        <v>2.1179999999999977E-2</v>
      </c>
      <c r="BH169" s="5">
        <f>P_A_R[[#This Row],[12+]]-P_A_R[[#This Row],[13+]]</f>
        <v>2.8990000000000071E-2</v>
      </c>
      <c r="BI169" s="5">
        <f>P_A_R[[#This Row],[13+]]-P_A_R[[#This Row],[14+]]</f>
        <v>3.9229999999999987E-2</v>
      </c>
      <c r="BJ169" s="5">
        <f>P_A_R[[#This Row],[14+]]-P_A_R[[#This Row],[15+]]</f>
        <v>5.0590000000000024E-2</v>
      </c>
      <c r="BK169" s="5">
        <f>P_A_R[[#This Row],[15+]]-P_A_R[[#This Row],[16+]]</f>
        <v>6.5239999999999965E-2</v>
      </c>
      <c r="BL169" s="5">
        <f>P_A_R[[#This Row],[16+]]-P_A_R[[#This Row],[17+]]</f>
        <v>7.3219999999999952E-2</v>
      </c>
      <c r="BM169" s="5">
        <f>P_A_R[[#This Row],[17+]]-P_A_R[[#This Row],[18+]]</f>
        <v>8.1510000000000082E-2</v>
      </c>
      <c r="BN169" s="5">
        <f>P_A_R[[#This Row],[18+]]-P_A_R[[#This Row],[19+]]</f>
        <v>9.0469999999999939E-2</v>
      </c>
      <c r="BO169" s="5">
        <f>P_A_R[[#This Row],[19+]]-P_A_R[[#This Row],[20+]]</f>
        <v>8.7370000000000003E-2</v>
      </c>
      <c r="BP169" s="5">
        <f>P_A_R[[#This Row],[20+]]-P_A_R[[#This Row],[21+]]</f>
        <v>8.4000000000000019E-2</v>
      </c>
      <c r="BQ169" s="5">
        <f>P_A_R[[#This Row],[21+]]-P_A_R[[#This Row],[22+]]</f>
        <v>7.6950000000000018E-2</v>
      </c>
      <c r="BR169" s="5">
        <f>P_A_R[[#This Row],[22+]]-P_A_R[[#This Row],[23+]]</f>
        <v>6.9969999999999977E-2</v>
      </c>
      <c r="BS169" s="5">
        <f>P_A_R[[#This Row],[23+]]-P_A_R[[#This Row],[24+]]</f>
        <v>5.535000000000001E-2</v>
      </c>
      <c r="BT169" s="5">
        <f>P_A_R[[#This Row],[24+]]-P_A_R[[#This Row],[25+]]</f>
        <v>4.3779999999999986E-2</v>
      </c>
      <c r="BU169" s="5">
        <f>P_A_R[[#This Row],[25+]]-P_A_R[[#This Row],[26+]]</f>
        <v>3.3010000000000012E-2</v>
      </c>
      <c r="BV169" s="5">
        <f>P_A_R[[#This Row],[26+]]-P_A_R[[#This Row],[27+]]</f>
        <v>2.4589999999999994E-2</v>
      </c>
      <c r="BW169" s="5">
        <f>P_A_R[[#This Row],[27+]]-P_A_R[[#This Row],[28+]]</f>
        <v>1.593E-2</v>
      </c>
      <c r="BX169" s="5">
        <f>P_A_R[[#This Row],[28+]]-P_A_R[[#This Row],[29+]]</f>
        <v>1.0370000000000001E-2</v>
      </c>
      <c r="BY169" s="5">
        <f>P_A_R[[#This Row],[29+]]-P_A_R[[#This Row],[30+]]</f>
        <v>6.6500000000000014E-3</v>
      </c>
      <c r="BZ169" s="5">
        <f>P_A_R[[#This Row],[30+]]-P_A_R[[#This Row],[31+]]</f>
        <v>3.7099999999999989E-3</v>
      </c>
      <c r="CA169" s="5">
        <f>P_A_R[[#This Row],[31+]]-P_A_R[[#This Row],[32+]]</f>
        <v>2.0800000000000003E-3</v>
      </c>
      <c r="CB169" s="5">
        <f>P_A_R[[#This Row],[32+]]-P_A_R[[#This Row],[33+]]</f>
        <v>1.1200000000000001E-3</v>
      </c>
      <c r="CC169" s="5">
        <f>P_A_R[[#This Row],[33+]]-P_A_R[[#This Row],[34+]]</f>
        <v>5.9000000000000003E-4</v>
      </c>
      <c r="CD169" s="5">
        <f>P_A_R[[#This Row],[34+]]-P_A_R[[#This Row],[35+]]</f>
        <v>2.6000000000000003E-4</v>
      </c>
      <c r="CE169" s="5">
        <f>P_A_R[[#This Row],[35+]]-P_A_R[[#This Row],[36+]]</f>
        <v>1.3000000000000002E-4</v>
      </c>
      <c r="CF169" s="5">
        <f>P_A_R[[#This Row],[36+]]-P_A_R[[#This Row],[37+]]</f>
        <v>5.0000000000000002E-5</v>
      </c>
      <c r="CG169" s="5">
        <f>P_A_R[[#This Row],[37+]]-P_A_R[[#This Row],[38+]]</f>
        <v>4.0000000000000003E-5</v>
      </c>
      <c r="CH169" s="5">
        <f>P_A_R[[#This Row],[38+]]-P_A_R[[#This Row],[39+]]</f>
        <v>0</v>
      </c>
      <c r="CI169" s="5">
        <f>P_A_R[[#This Row],[39+]]-P_A_R[[#This Row],[40+]]</f>
        <v>0</v>
      </c>
      <c r="CJ169" s="5">
        <f>P_A_R[[#This Row],[40+]]-P_A_R[[#This Row],[41+]]</f>
        <v>0</v>
      </c>
      <c r="CK169" s="5">
        <f>P_A_R[[#This Row],[41+]]-P_A_R[[#This Row],[42+]]</f>
        <v>0</v>
      </c>
      <c r="CL169" s="5">
        <f>P_A_R[[#This Row],[42+]]-P_A_R[[#This Row],[43+]]</f>
        <v>0</v>
      </c>
      <c r="CM169" s="5">
        <f>P_A_R[[#This Row],[43+]]-P_A_R[[#This Row],[44+]]</f>
        <v>0</v>
      </c>
      <c r="CN169" s="5">
        <f>P_A_R[[#This Row],[44+]]-P_A_R[[#This Row],[45+]]</f>
        <v>0</v>
      </c>
      <c r="CO169" s="5">
        <f>P_A_R[[#This Row],[45+]]-P_A_R[[#This Row],[46+]]</f>
        <v>0</v>
      </c>
      <c r="CP169" s="5">
        <f>P_A_R[[#This Row],[46+]]-P_A_R[[#This Row],[47+]]</f>
        <v>0</v>
      </c>
      <c r="CQ169" s="5">
        <f>P_A_R[[#This Row],[47+]]-P_A_R[[#This Row],[48+]]</f>
        <v>0</v>
      </c>
      <c r="CR169" s="5">
        <f>P_A_R[[#This Row],[48+]]-P_A_R[[#This Row],[49+]]</f>
        <v>0</v>
      </c>
      <c r="CS169" s="5">
        <f>P_A_R[[#This Row],[49+]]-P_A_R[[#This Row],[50+]]</f>
        <v>0</v>
      </c>
      <c r="CT169" s="5">
        <f>P_A_R[[#This Row],[50+]]-P_A_R[[#This Row],[51+]]</f>
        <v>0</v>
      </c>
      <c r="CU169" s="5">
        <f>P_A_R[[#This Row],[51+]]-P_A_R[[#This Row],[52+]]</f>
        <v>0</v>
      </c>
      <c r="CV169" s="5">
        <f>P_A_R[[#This Row],[52+]]-P_A_R[[#This Row],[53+]]</f>
        <v>0</v>
      </c>
      <c r="CW169" s="5">
        <f>P_A_R[[#This Row],[53+]]-P_A_R[[#This Row],[54+]]</f>
        <v>0</v>
      </c>
      <c r="CX169" s="5">
        <f>P_A_R[[#This Row],[54+]]-P_A_R[[#This Row],[55+]]</f>
        <v>0</v>
      </c>
      <c r="CY169" s="5">
        <f>P_A_R[[#This Row],[55+]]-P_A_R[[#This Row],[56+]]</f>
        <v>0</v>
      </c>
      <c r="CZ169" s="5">
        <f>P_A_R[[#This Row],[56+]]-P_A_R[[#This Row],[57+]]</f>
        <v>0</v>
      </c>
      <c r="DA169" s="5">
        <f>P_A_R[[#This Row],[57+]]-P_A_R[[#This Row],[58+]]</f>
        <v>0</v>
      </c>
      <c r="DB169" s="5">
        <f>P_A_R[[#This Row],[58+]]-P_A_R[[#This Row],[59+]]</f>
        <v>0</v>
      </c>
    </row>
    <row r="170" spans="1:106" x14ac:dyDescent="0.25">
      <c r="A170" s="10">
        <v>22400794</v>
      </c>
      <c r="B170" t="s">
        <v>79</v>
      </c>
      <c r="C170" t="s">
        <v>164</v>
      </c>
      <c r="D170" s="11">
        <v>0.875</v>
      </c>
      <c r="E170" s="9" t="str">
        <f>HYPERLINK("https://www.nba.com/stats/player/201566/boxscores-traditional", "Russell Westbrook")</f>
        <v>Russell Westbrook</v>
      </c>
      <c r="F170">
        <v>22.8</v>
      </c>
      <c r="G170" s="4">
        <v>6.8529999999999998</v>
      </c>
      <c r="H170" s="3">
        <v>0.96926000000000001</v>
      </c>
      <c r="I170" s="3">
        <v>0.95728000000000002</v>
      </c>
      <c r="J170" s="3">
        <v>0.94294999999999995</v>
      </c>
      <c r="K170" s="3">
        <v>0.92364000000000002</v>
      </c>
      <c r="L170" s="3">
        <v>0.89973000000000003</v>
      </c>
      <c r="M170" s="3">
        <v>0.87285999999999997</v>
      </c>
      <c r="N170" s="3">
        <v>0.83891000000000004</v>
      </c>
      <c r="O170" s="3">
        <v>0.80234000000000005</v>
      </c>
      <c r="P170" s="3">
        <v>0.75804000000000005</v>
      </c>
      <c r="Q170" s="3">
        <v>0.70884000000000003</v>
      </c>
      <c r="R170" s="3">
        <v>0.65910000000000002</v>
      </c>
      <c r="S170" s="3">
        <v>0.60257000000000005</v>
      </c>
      <c r="T170" s="3">
        <v>0.54776000000000002</v>
      </c>
      <c r="U170" s="3">
        <v>0.48803000000000002</v>
      </c>
      <c r="V170" s="3">
        <v>0.42858000000000002</v>
      </c>
      <c r="W170" s="3">
        <v>0.37447999999999998</v>
      </c>
      <c r="X170" s="3">
        <v>0.31918000000000002</v>
      </c>
      <c r="Y170" s="3">
        <v>0.27093</v>
      </c>
      <c r="Z170" s="3">
        <v>0.22363</v>
      </c>
      <c r="AA170" s="3">
        <v>0.18406</v>
      </c>
      <c r="AB170" s="3">
        <v>0.14685999999999999</v>
      </c>
      <c r="AC170" s="3">
        <v>0.11507000000000001</v>
      </c>
      <c r="AD170" s="3">
        <v>9.0120000000000006E-2</v>
      </c>
      <c r="AE170" s="3">
        <v>6.8110000000000004E-2</v>
      </c>
      <c r="AF170" s="3">
        <v>5.1549999999999999E-2</v>
      </c>
      <c r="AG170" s="3">
        <v>3.7539999999999997E-2</v>
      </c>
      <c r="AH170" s="3">
        <v>2.6800000000000001E-2</v>
      </c>
      <c r="AI170" s="3">
        <v>1.9230000000000001E-2</v>
      </c>
      <c r="AJ170" s="3">
        <v>1.321E-2</v>
      </c>
      <c r="AK170" s="3">
        <v>9.1400000000000006E-3</v>
      </c>
      <c r="AL170" s="3">
        <v>6.0400000000000002E-3</v>
      </c>
      <c r="AM170" s="3">
        <v>3.9100000000000003E-3</v>
      </c>
      <c r="AN170" s="3">
        <v>2.5600000000000002E-3</v>
      </c>
      <c r="AO170" s="3">
        <v>1.5900000000000001E-3</v>
      </c>
      <c r="AP170" s="3">
        <v>1E-3</v>
      </c>
      <c r="AQ170" s="3">
        <v>5.9999999999999995E-4</v>
      </c>
      <c r="AR170" s="3">
        <v>3.5E-4</v>
      </c>
      <c r="AS170" s="3">
        <v>2.1000000000000001E-4</v>
      </c>
      <c r="AT170" s="3">
        <v>1.2E-4</v>
      </c>
      <c r="AU170" s="3">
        <v>6.9999999999999994E-5</v>
      </c>
      <c r="AV170" s="3">
        <v>4.0000000000000003E-5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5">
        <f>P_A_R[[#This Row],[10+]]-P_A_R[[#This Row],[11+]]</f>
        <v>1.1979999999999991E-2</v>
      </c>
      <c r="BG170" s="5">
        <f>P_A_R[[#This Row],[11+]]-P_A_R[[#This Row],[12+]]</f>
        <v>1.4330000000000065E-2</v>
      </c>
      <c r="BH170" s="5">
        <f>P_A_R[[#This Row],[12+]]-P_A_R[[#This Row],[13+]]</f>
        <v>1.9309999999999938E-2</v>
      </c>
      <c r="BI170" s="5">
        <f>P_A_R[[#This Row],[13+]]-P_A_R[[#This Row],[14+]]</f>
        <v>2.3909999999999987E-2</v>
      </c>
      <c r="BJ170" s="5">
        <f>P_A_R[[#This Row],[14+]]-P_A_R[[#This Row],[15+]]</f>
        <v>2.6870000000000061E-2</v>
      </c>
      <c r="BK170" s="5">
        <f>P_A_R[[#This Row],[15+]]-P_A_R[[#This Row],[16+]]</f>
        <v>3.3949999999999925E-2</v>
      </c>
      <c r="BL170" s="5">
        <f>P_A_R[[#This Row],[16+]]-P_A_R[[#This Row],[17+]]</f>
        <v>3.6569999999999991E-2</v>
      </c>
      <c r="BM170" s="5">
        <f>P_A_R[[#This Row],[17+]]-P_A_R[[#This Row],[18+]]</f>
        <v>4.4300000000000006E-2</v>
      </c>
      <c r="BN170" s="5">
        <f>P_A_R[[#This Row],[18+]]-P_A_R[[#This Row],[19+]]</f>
        <v>4.9200000000000021E-2</v>
      </c>
      <c r="BO170" s="5">
        <f>P_A_R[[#This Row],[19+]]-P_A_R[[#This Row],[20+]]</f>
        <v>4.9740000000000006E-2</v>
      </c>
      <c r="BP170" s="5">
        <f>P_A_R[[#This Row],[20+]]-P_A_R[[#This Row],[21+]]</f>
        <v>5.6529999999999969E-2</v>
      </c>
      <c r="BQ170" s="5">
        <f>P_A_R[[#This Row],[21+]]-P_A_R[[#This Row],[22+]]</f>
        <v>5.4810000000000025E-2</v>
      </c>
      <c r="BR170" s="5">
        <f>P_A_R[[#This Row],[22+]]-P_A_R[[#This Row],[23+]]</f>
        <v>5.9730000000000005E-2</v>
      </c>
      <c r="BS170" s="5">
        <f>P_A_R[[#This Row],[23+]]-P_A_R[[#This Row],[24+]]</f>
        <v>5.9450000000000003E-2</v>
      </c>
      <c r="BT170" s="5">
        <f>P_A_R[[#This Row],[24+]]-P_A_R[[#This Row],[25+]]</f>
        <v>5.4100000000000037E-2</v>
      </c>
      <c r="BU170" s="5">
        <f>P_A_R[[#This Row],[25+]]-P_A_R[[#This Row],[26+]]</f>
        <v>5.529999999999996E-2</v>
      </c>
      <c r="BV170" s="5">
        <f>P_A_R[[#This Row],[26+]]-P_A_R[[#This Row],[27+]]</f>
        <v>4.8250000000000015E-2</v>
      </c>
      <c r="BW170" s="5">
        <f>P_A_R[[#This Row],[27+]]-P_A_R[[#This Row],[28+]]</f>
        <v>4.7300000000000009E-2</v>
      </c>
      <c r="BX170" s="5">
        <f>P_A_R[[#This Row],[28+]]-P_A_R[[#This Row],[29+]]</f>
        <v>3.9569999999999994E-2</v>
      </c>
      <c r="BY170" s="5">
        <f>P_A_R[[#This Row],[29+]]-P_A_R[[#This Row],[30+]]</f>
        <v>3.7200000000000011E-2</v>
      </c>
      <c r="BZ170" s="5">
        <f>P_A_R[[#This Row],[30+]]-P_A_R[[#This Row],[31+]]</f>
        <v>3.1789999999999985E-2</v>
      </c>
      <c r="CA170" s="5">
        <f>P_A_R[[#This Row],[31+]]-P_A_R[[#This Row],[32+]]</f>
        <v>2.495E-2</v>
      </c>
      <c r="CB170" s="5">
        <f>P_A_R[[#This Row],[32+]]-P_A_R[[#This Row],[33+]]</f>
        <v>2.2010000000000002E-2</v>
      </c>
      <c r="CC170" s="5">
        <f>P_A_R[[#This Row],[33+]]-P_A_R[[#This Row],[34+]]</f>
        <v>1.6560000000000005E-2</v>
      </c>
      <c r="CD170" s="5">
        <f>P_A_R[[#This Row],[34+]]-P_A_R[[#This Row],[35+]]</f>
        <v>1.4010000000000002E-2</v>
      </c>
      <c r="CE170" s="5">
        <f>P_A_R[[#This Row],[35+]]-P_A_R[[#This Row],[36+]]</f>
        <v>1.0739999999999996E-2</v>
      </c>
      <c r="CF170" s="5">
        <f>P_A_R[[#This Row],[36+]]-P_A_R[[#This Row],[37+]]</f>
        <v>7.5700000000000003E-3</v>
      </c>
      <c r="CG170" s="5">
        <f>P_A_R[[#This Row],[37+]]-P_A_R[[#This Row],[38+]]</f>
        <v>6.020000000000001E-3</v>
      </c>
      <c r="CH170" s="5">
        <f>P_A_R[[#This Row],[38+]]-P_A_R[[#This Row],[39+]]</f>
        <v>4.069999999999999E-3</v>
      </c>
      <c r="CI170" s="5">
        <f>P_A_R[[#This Row],[39+]]-P_A_R[[#This Row],[40+]]</f>
        <v>3.1000000000000003E-3</v>
      </c>
      <c r="CJ170" s="5">
        <f>P_A_R[[#This Row],[40+]]-P_A_R[[#This Row],[41+]]</f>
        <v>2.1299999999999999E-3</v>
      </c>
      <c r="CK170" s="5">
        <f>P_A_R[[#This Row],[41+]]-P_A_R[[#This Row],[42+]]</f>
        <v>1.3500000000000001E-3</v>
      </c>
      <c r="CL170" s="5">
        <f>P_A_R[[#This Row],[42+]]-P_A_R[[#This Row],[43+]]</f>
        <v>9.7000000000000016E-4</v>
      </c>
      <c r="CM170" s="5">
        <f>P_A_R[[#This Row],[43+]]-P_A_R[[#This Row],[44+]]</f>
        <v>5.9000000000000003E-4</v>
      </c>
      <c r="CN170" s="5">
        <f>P_A_R[[#This Row],[44+]]-P_A_R[[#This Row],[45+]]</f>
        <v>4.0000000000000007E-4</v>
      </c>
      <c r="CO170" s="5">
        <f>P_A_R[[#This Row],[45+]]-P_A_R[[#This Row],[46+]]</f>
        <v>2.4999999999999995E-4</v>
      </c>
      <c r="CP170" s="5">
        <f>P_A_R[[#This Row],[46+]]-P_A_R[[#This Row],[47+]]</f>
        <v>1.3999999999999999E-4</v>
      </c>
      <c r="CQ170" s="5">
        <f>P_A_R[[#This Row],[47+]]-P_A_R[[#This Row],[48+]]</f>
        <v>9.0000000000000006E-5</v>
      </c>
      <c r="CR170" s="5">
        <f>P_A_R[[#This Row],[48+]]-P_A_R[[#This Row],[49+]]</f>
        <v>5.0000000000000009E-5</v>
      </c>
      <c r="CS170" s="5">
        <f>P_A_R[[#This Row],[49+]]-P_A_R[[#This Row],[50+]]</f>
        <v>2.9999999999999991E-5</v>
      </c>
      <c r="CT170" s="5">
        <f>P_A_R[[#This Row],[50+]]-P_A_R[[#This Row],[51+]]</f>
        <v>4.0000000000000003E-5</v>
      </c>
      <c r="CU170" s="5">
        <f>P_A_R[[#This Row],[51+]]-P_A_R[[#This Row],[52+]]</f>
        <v>0</v>
      </c>
      <c r="CV170" s="5">
        <f>P_A_R[[#This Row],[52+]]-P_A_R[[#This Row],[53+]]</f>
        <v>0</v>
      </c>
      <c r="CW170" s="5">
        <f>P_A_R[[#This Row],[53+]]-P_A_R[[#This Row],[54+]]</f>
        <v>0</v>
      </c>
      <c r="CX170" s="5">
        <f>P_A_R[[#This Row],[54+]]-P_A_R[[#This Row],[55+]]</f>
        <v>0</v>
      </c>
      <c r="CY170" s="5">
        <f>P_A_R[[#This Row],[55+]]-P_A_R[[#This Row],[56+]]</f>
        <v>0</v>
      </c>
      <c r="CZ170" s="5">
        <f>P_A_R[[#This Row],[56+]]-P_A_R[[#This Row],[57+]]</f>
        <v>0</v>
      </c>
      <c r="DA170" s="5">
        <f>P_A_R[[#This Row],[57+]]-P_A_R[[#This Row],[58+]]</f>
        <v>0</v>
      </c>
      <c r="DB170" s="5">
        <f>P_A_R[[#This Row],[58+]]-P_A_R[[#This Row],[59+]]</f>
        <v>0</v>
      </c>
    </row>
    <row r="171" spans="1:106" x14ac:dyDescent="0.25">
      <c r="A171" s="10">
        <v>22400794</v>
      </c>
      <c r="B171" t="s">
        <v>79</v>
      </c>
      <c r="C171" t="s">
        <v>164</v>
      </c>
      <c r="D171" s="11">
        <v>0.875</v>
      </c>
      <c r="E171" s="9" t="str">
        <f>HYPERLINK("https://www.nba.com/stats/player/1627750/boxscores-traditional", "Jamal Murray")</f>
        <v>Jamal Murray</v>
      </c>
      <c r="F171">
        <v>36</v>
      </c>
      <c r="G171" s="4">
        <v>15.505000000000001</v>
      </c>
      <c r="H171" s="3">
        <v>0.95352000000000003</v>
      </c>
      <c r="I171" s="3">
        <v>0.94630000000000003</v>
      </c>
      <c r="J171" s="3">
        <v>0.93942999999999999</v>
      </c>
      <c r="K171" s="3">
        <v>0.93056000000000005</v>
      </c>
      <c r="L171" s="3">
        <v>0.92220000000000002</v>
      </c>
      <c r="M171" s="3">
        <v>0.91149000000000002</v>
      </c>
      <c r="N171" s="3">
        <v>0.90146999999999999</v>
      </c>
      <c r="O171" s="3">
        <v>0.89065000000000005</v>
      </c>
      <c r="P171" s="3">
        <v>0.87697999999999998</v>
      </c>
      <c r="Q171" s="3">
        <v>0.86433000000000004</v>
      </c>
      <c r="R171" s="3">
        <v>0.84848999999999997</v>
      </c>
      <c r="S171" s="3">
        <v>0.83398000000000005</v>
      </c>
      <c r="T171" s="3">
        <v>0.81594</v>
      </c>
      <c r="U171" s="3">
        <v>0.79954999999999998</v>
      </c>
      <c r="V171" s="3">
        <v>0.77934999999999999</v>
      </c>
      <c r="W171" s="3">
        <v>0.76114999999999999</v>
      </c>
      <c r="X171" s="3">
        <v>0.73890999999999996</v>
      </c>
      <c r="Y171" s="3">
        <v>0.71904000000000001</v>
      </c>
      <c r="Z171" s="3">
        <v>0.69847000000000004</v>
      </c>
      <c r="AA171" s="3">
        <v>0.67364000000000002</v>
      </c>
      <c r="AB171" s="3">
        <v>0.65173000000000003</v>
      </c>
      <c r="AC171" s="3">
        <v>0.62551999999999996</v>
      </c>
      <c r="AD171" s="3">
        <v>0.60257000000000005</v>
      </c>
      <c r="AE171" s="3">
        <v>0.57535000000000003</v>
      </c>
      <c r="AF171" s="3">
        <v>0.55171999999999999</v>
      </c>
      <c r="AG171" s="3">
        <v>0.52392000000000005</v>
      </c>
      <c r="AH171" s="3">
        <v>0.5</v>
      </c>
      <c r="AI171" s="3">
        <v>0.47608</v>
      </c>
      <c r="AJ171" s="3">
        <v>0.44828000000000001</v>
      </c>
      <c r="AK171" s="3">
        <v>0.42465000000000003</v>
      </c>
      <c r="AL171" s="3">
        <v>0.39743000000000001</v>
      </c>
      <c r="AM171" s="3">
        <v>0.37447999999999998</v>
      </c>
      <c r="AN171" s="3">
        <v>0.34827000000000002</v>
      </c>
      <c r="AO171" s="3">
        <v>0.32635999999999998</v>
      </c>
      <c r="AP171" s="3">
        <v>0.30153000000000002</v>
      </c>
      <c r="AQ171" s="3">
        <v>0.28095999999999999</v>
      </c>
      <c r="AR171" s="3">
        <v>0.26108999999999999</v>
      </c>
      <c r="AS171" s="3">
        <v>0.23885000000000001</v>
      </c>
      <c r="AT171" s="3">
        <v>0.22065000000000001</v>
      </c>
      <c r="AU171" s="3">
        <v>0.20044999999999999</v>
      </c>
      <c r="AV171" s="3">
        <v>0.18406</v>
      </c>
      <c r="AW171" s="3">
        <v>0.16602</v>
      </c>
      <c r="AX171" s="3">
        <v>0.15151000000000001</v>
      </c>
      <c r="AY171" s="3">
        <v>0.13567000000000001</v>
      </c>
      <c r="AZ171" s="3">
        <v>0.12302</v>
      </c>
      <c r="BA171" s="3">
        <v>0.10935</v>
      </c>
      <c r="BB171" s="3">
        <v>9.8530000000000006E-2</v>
      </c>
      <c r="BC171" s="3">
        <v>8.8510000000000005E-2</v>
      </c>
      <c r="BD171" s="3">
        <v>7.7799999999999994E-2</v>
      </c>
      <c r="BE171" s="3">
        <v>6.9440000000000002E-2</v>
      </c>
      <c r="BF171" s="5">
        <f>P_A_R[[#This Row],[10+]]-P_A_R[[#This Row],[11+]]</f>
        <v>7.2200000000000042E-3</v>
      </c>
      <c r="BG171" s="5">
        <f>P_A_R[[#This Row],[11+]]-P_A_R[[#This Row],[12+]]</f>
        <v>6.8700000000000427E-3</v>
      </c>
      <c r="BH171" s="5">
        <f>P_A_R[[#This Row],[12+]]-P_A_R[[#This Row],[13+]]</f>
        <v>8.8699999999999335E-3</v>
      </c>
      <c r="BI171" s="5">
        <f>P_A_R[[#This Row],[13+]]-P_A_R[[#This Row],[14+]]</f>
        <v>8.3600000000000341E-3</v>
      </c>
      <c r="BJ171" s="5">
        <f>P_A_R[[#This Row],[14+]]-P_A_R[[#This Row],[15+]]</f>
        <v>1.0709999999999997E-2</v>
      </c>
      <c r="BK171" s="5">
        <f>P_A_R[[#This Row],[15+]]-P_A_R[[#This Row],[16+]]</f>
        <v>1.0020000000000029E-2</v>
      </c>
      <c r="BL171" s="5">
        <f>P_A_R[[#This Row],[16+]]-P_A_R[[#This Row],[17+]]</f>
        <v>1.0819999999999941E-2</v>
      </c>
      <c r="BM171" s="5">
        <f>P_A_R[[#This Row],[17+]]-P_A_R[[#This Row],[18+]]</f>
        <v>1.3670000000000071E-2</v>
      </c>
      <c r="BN171" s="5">
        <f>P_A_R[[#This Row],[18+]]-P_A_R[[#This Row],[19+]]</f>
        <v>1.2649999999999939E-2</v>
      </c>
      <c r="BO171" s="5">
        <f>P_A_R[[#This Row],[19+]]-P_A_R[[#This Row],[20+]]</f>
        <v>1.5840000000000076E-2</v>
      </c>
      <c r="BP171" s="5">
        <f>P_A_R[[#This Row],[20+]]-P_A_R[[#This Row],[21+]]</f>
        <v>1.4509999999999912E-2</v>
      </c>
      <c r="BQ171" s="5">
        <f>P_A_R[[#This Row],[21+]]-P_A_R[[#This Row],[22+]]</f>
        <v>1.8040000000000056E-2</v>
      </c>
      <c r="BR171" s="5">
        <f>P_A_R[[#This Row],[22+]]-P_A_R[[#This Row],[23+]]</f>
        <v>1.6390000000000016E-2</v>
      </c>
      <c r="BS171" s="5">
        <f>P_A_R[[#This Row],[23+]]-P_A_R[[#This Row],[24+]]</f>
        <v>2.0199999999999996E-2</v>
      </c>
      <c r="BT171" s="5">
        <f>P_A_R[[#This Row],[24+]]-P_A_R[[#This Row],[25+]]</f>
        <v>1.8199999999999994E-2</v>
      </c>
      <c r="BU171" s="5">
        <f>P_A_R[[#This Row],[25+]]-P_A_R[[#This Row],[26+]]</f>
        <v>2.2240000000000038E-2</v>
      </c>
      <c r="BV171" s="5">
        <f>P_A_R[[#This Row],[26+]]-P_A_R[[#This Row],[27+]]</f>
        <v>1.9869999999999943E-2</v>
      </c>
      <c r="BW171" s="5">
        <f>P_A_R[[#This Row],[27+]]-P_A_R[[#This Row],[28+]]</f>
        <v>2.0569999999999977E-2</v>
      </c>
      <c r="BX171" s="5">
        <f>P_A_R[[#This Row],[28+]]-P_A_R[[#This Row],[29+]]</f>
        <v>2.4830000000000019E-2</v>
      </c>
      <c r="BY171" s="5">
        <f>P_A_R[[#This Row],[29+]]-P_A_R[[#This Row],[30+]]</f>
        <v>2.1909999999999985E-2</v>
      </c>
      <c r="BZ171" s="5">
        <f>P_A_R[[#This Row],[30+]]-P_A_R[[#This Row],[31+]]</f>
        <v>2.6210000000000067E-2</v>
      </c>
      <c r="CA171" s="5">
        <f>P_A_R[[#This Row],[31+]]-P_A_R[[#This Row],[32+]]</f>
        <v>2.2949999999999915E-2</v>
      </c>
      <c r="CB171" s="5">
        <f>P_A_R[[#This Row],[32+]]-P_A_R[[#This Row],[33+]]</f>
        <v>2.7220000000000022E-2</v>
      </c>
      <c r="CC171" s="5">
        <f>P_A_R[[#This Row],[33+]]-P_A_R[[#This Row],[34+]]</f>
        <v>2.363000000000004E-2</v>
      </c>
      <c r="CD171" s="5">
        <f>P_A_R[[#This Row],[34+]]-P_A_R[[#This Row],[35+]]</f>
        <v>2.7799999999999936E-2</v>
      </c>
      <c r="CE171" s="5">
        <f>P_A_R[[#This Row],[35+]]-P_A_R[[#This Row],[36+]]</f>
        <v>2.3920000000000052E-2</v>
      </c>
      <c r="CF171" s="5">
        <f>P_A_R[[#This Row],[36+]]-P_A_R[[#This Row],[37+]]</f>
        <v>2.3919999999999997E-2</v>
      </c>
      <c r="CG171" s="5">
        <f>P_A_R[[#This Row],[37+]]-P_A_R[[#This Row],[38+]]</f>
        <v>2.7799999999999991E-2</v>
      </c>
      <c r="CH171" s="5">
        <f>P_A_R[[#This Row],[38+]]-P_A_R[[#This Row],[39+]]</f>
        <v>2.3629999999999984E-2</v>
      </c>
      <c r="CI171" s="5">
        <f>P_A_R[[#This Row],[39+]]-P_A_R[[#This Row],[40+]]</f>
        <v>2.7220000000000022E-2</v>
      </c>
      <c r="CJ171" s="5">
        <f>P_A_R[[#This Row],[40+]]-P_A_R[[#This Row],[41+]]</f>
        <v>2.2950000000000026E-2</v>
      </c>
      <c r="CK171" s="5">
        <f>P_A_R[[#This Row],[41+]]-P_A_R[[#This Row],[42+]]</f>
        <v>2.6209999999999956E-2</v>
      </c>
      <c r="CL171" s="5">
        <f>P_A_R[[#This Row],[42+]]-P_A_R[[#This Row],[43+]]</f>
        <v>2.1910000000000041E-2</v>
      </c>
      <c r="CM171" s="5">
        <f>P_A_R[[#This Row],[43+]]-P_A_R[[#This Row],[44+]]</f>
        <v>2.4829999999999963E-2</v>
      </c>
      <c r="CN171" s="5">
        <f>P_A_R[[#This Row],[44+]]-P_A_R[[#This Row],[45+]]</f>
        <v>2.0570000000000033E-2</v>
      </c>
      <c r="CO171" s="5">
        <f>P_A_R[[#This Row],[45+]]-P_A_R[[#This Row],[46+]]</f>
        <v>1.9869999999999999E-2</v>
      </c>
      <c r="CP171" s="5">
        <f>P_A_R[[#This Row],[46+]]-P_A_R[[#This Row],[47+]]</f>
        <v>2.2239999999999982E-2</v>
      </c>
      <c r="CQ171" s="5">
        <f>P_A_R[[#This Row],[47+]]-P_A_R[[#This Row],[48+]]</f>
        <v>1.8199999999999994E-2</v>
      </c>
      <c r="CR171" s="5">
        <f>P_A_R[[#This Row],[48+]]-P_A_R[[#This Row],[49+]]</f>
        <v>2.0200000000000023E-2</v>
      </c>
      <c r="CS171" s="5">
        <f>P_A_R[[#This Row],[49+]]-P_A_R[[#This Row],[50+]]</f>
        <v>1.6389999999999988E-2</v>
      </c>
      <c r="CT171" s="5">
        <f>P_A_R[[#This Row],[50+]]-P_A_R[[#This Row],[51+]]</f>
        <v>1.804E-2</v>
      </c>
      <c r="CU171" s="5">
        <f>P_A_R[[#This Row],[51+]]-P_A_R[[#This Row],[52+]]</f>
        <v>1.4509999999999995E-2</v>
      </c>
      <c r="CV171" s="5">
        <f>P_A_R[[#This Row],[52+]]-P_A_R[[#This Row],[53+]]</f>
        <v>1.5839999999999993E-2</v>
      </c>
      <c r="CW171" s="5">
        <f>P_A_R[[#This Row],[53+]]-P_A_R[[#This Row],[54+]]</f>
        <v>1.2650000000000008E-2</v>
      </c>
      <c r="CX171" s="5">
        <f>P_A_R[[#This Row],[54+]]-P_A_R[[#This Row],[55+]]</f>
        <v>1.3670000000000002E-2</v>
      </c>
      <c r="CY171" s="5">
        <f>P_A_R[[#This Row],[55+]]-P_A_R[[#This Row],[56+]]</f>
        <v>1.0819999999999996E-2</v>
      </c>
      <c r="CZ171" s="5">
        <f>P_A_R[[#This Row],[56+]]-P_A_R[[#This Row],[57+]]</f>
        <v>1.0020000000000001E-2</v>
      </c>
      <c r="DA171" s="5">
        <f>P_A_R[[#This Row],[57+]]-P_A_R[[#This Row],[58+]]</f>
        <v>1.0710000000000011E-2</v>
      </c>
      <c r="DB171" s="5">
        <f>P_A_R[[#This Row],[58+]]-P_A_R[[#This Row],[59+]]</f>
        <v>8.3599999999999924E-3</v>
      </c>
    </row>
    <row r="172" spans="1:106" x14ac:dyDescent="0.25">
      <c r="A172" s="10">
        <v>22400794</v>
      </c>
      <c r="B172" t="s">
        <v>79</v>
      </c>
      <c r="C172" t="s">
        <v>164</v>
      </c>
      <c r="D172" s="11">
        <v>0.875</v>
      </c>
      <c r="E172" s="9" t="str">
        <f>HYPERLINK("https://www.nba.com/stats/player/1631124/boxscores-traditional", "Julian Strawther")</f>
        <v>Julian Strawther</v>
      </c>
      <c r="F172">
        <v>17.399999999999999</v>
      </c>
      <c r="G172" s="4">
        <v>6.468</v>
      </c>
      <c r="H172" s="3">
        <v>0.87285999999999997</v>
      </c>
      <c r="I172" s="3">
        <v>0.83891000000000004</v>
      </c>
      <c r="J172" s="3">
        <v>0.79673000000000005</v>
      </c>
      <c r="K172" s="3">
        <v>0.75175000000000003</v>
      </c>
      <c r="L172" s="3">
        <v>0.70194000000000001</v>
      </c>
      <c r="M172" s="3">
        <v>0.64431000000000005</v>
      </c>
      <c r="N172" s="3">
        <v>0.58706000000000003</v>
      </c>
      <c r="O172" s="3">
        <v>0.52392000000000005</v>
      </c>
      <c r="P172" s="3">
        <v>0.46414</v>
      </c>
      <c r="Q172" s="3">
        <v>0.40128999999999998</v>
      </c>
      <c r="R172" s="3">
        <v>0.34458</v>
      </c>
      <c r="S172" s="3">
        <v>0.28774</v>
      </c>
      <c r="T172" s="3">
        <v>0.23885000000000001</v>
      </c>
      <c r="U172" s="3">
        <v>0.19214999999999999</v>
      </c>
      <c r="V172" s="3">
        <v>0.15386</v>
      </c>
      <c r="W172" s="3">
        <v>0.11899999999999999</v>
      </c>
      <c r="X172" s="3">
        <v>9.1759999999999994E-2</v>
      </c>
      <c r="Y172" s="3">
        <v>6.9440000000000002E-2</v>
      </c>
      <c r="Z172" s="3">
        <v>5.0500000000000003E-2</v>
      </c>
      <c r="AA172" s="3">
        <v>3.6729999999999999E-2</v>
      </c>
      <c r="AB172" s="3">
        <v>2.5590000000000002E-2</v>
      </c>
      <c r="AC172" s="3">
        <v>1.7860000000000001E-2</v>
      </c>
      <c r="AD172" s="3">
        <v>1.191E-2</v>
      </c>
      <c r="AE172" s="3">
        <v>7.9799999999999992E-3</v>
      </c>
      <c r="AF172" s="3">
        <v>5.0800000000000003E-3</v>
      </c>
      <c r="AG172" s="3">
        <v>3.2599999999999999E-3</v>
      </c>
      <c r="AH172" s="3">
        <v>1.99E-3</v>
      </c>
      <c r="AI172" s="3">
        <v>1.2199999999999999E-3</v>
      </c>
      <c r="AJ172" s="3">
        <v>7.3999999999999999E-4</v>
      </c>
      <c r="AK172" s="3">
        <v>4.2000000000000002E-4</v>
      </c>
      <c r="AL172" s="3">
        <v>2.4000000000000001E-4</v>
      </c>
      <c r="AM172" s="3">
        <v>1.2999999999999999E-4</v>
      </c>
      <c r="AN172" s="3">
        <v>6.9999999999999994E-5</v>
      </c>
      <c r="AO172" s="3">
        <v>4.0000000000000003E-5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5">
        <f>P_A_R[[#This Row],[10+]]-P_A_R[[#This Row],[11+]]</f>
        <v>3.3949999999999925E-2</v>
      </c>
      <c r="BG172" s="5">
        <f>P_A_R[[#This Row],[11+]]-P_A_R[[#This Row],[12+]]</f>
        <v>4.2179999999999995E-2</v>
      </c>
      <c r="BH172" s="5">
        <f>P_A_R[[#This Row],[12+]]-P_A_R[[#This Row],[13+]]</f>
        <v>4.498000000000002E-2</v>
      </c>
      <c r="BI172" s="5">
        <f>P_A_R[[#This Row],[13+]]-P_A_R[[#This Row],[14+]]</f>
        <v>4.9810000000000021E-2</v>
      </c>
      <c r="BJ172" s="5">
        <f>P_A_R[[#This Row],[14+]]-P_A_R[[#This Row],[15+]]</f>
        <v>5.7629999999999959E-2</v>
      </c>
      <c r="BK172" s="5">
        <f>P_A_R[[#This Row],[15+]]-P_A_R[[#This Row],[16+]]</f>
        <v>5.7250000000000023E-2</v>
      </c>
      <c r="BL172" s="5">
        <f>P_A_R[[#This Row],[16+]]-P_A_R[[#This Row],[17+]]</f>
        <v>6.3139999999999974E-2</v>
      </c>
      <c r="BM172" s="5">
        <f>P_A_R[[#This Row],[17+]]-P_A_R[[#This Row],[18+]]</f>
        <v>5.9780000000000055E-2</v>
      </c>
      <c r="BN172" s="5">
        <f>P_A_R[[#This Row],[18+]]-P_A_R[[#This Row],[19+]]</f>
        <v>6.2850000000000017E-2</v>
      </c>
      <c r="BO172" s="5">
        <f>P_A_R[[#This Row],[19+]]-P_A_R[[#This Row],[20+]]</f>
        <v>5.6709999999999983E-2</v>
      </c>
      <c r="BP172" s="5">
        <f>P_A_R[[#This Row],[20+]]-P_A_R[[#This Row],[21+]]</f>
        <v>5.6840000000000002E-2</v>
      </c>
      <c r="BQ172" s="5">
        <f>P_A_R[[#This Row],[21+]]-P_A_R[[#This Row],[22+]]</f>
        <v>4.8889999999999989E-2</v>
      </c>
      <c r="BR172" s="5">
        <f>P_A_R[[#This Row],[22+]]-P_A_R[[#This Row],[23+]]</f>
        <v>4.6700000000000019E-2</v>
      </c>
      <c r="BS172" s="5">
        <f>P_A_R[[#This Row],[23+]]-P_A_R[[#This Row],[24+]]</f>
        <v>3.8289999999999991E-2</v>
      </c>
      <c r="BT172" s="5">
        <f>P_A_R[[#This Row],[24+]]-P_A_R[[#This Row],[25+]]</f>
        <v>3.4860000000000002E-2</v>
      </c>
      <c r="BU172" s="5">
        <f>P_A_R[[#This Row],[25+]]-P_A_R[[#This Row],[26+]]</f>
        <v>2.724E-2</v>
      </c>
      <c r="BV172" s="5">
        <f>P_A_R[[#This Row],[26+]]-P_A_R[[#This Row],[27+]]</f>
        <v>2.2319999999999993E-2</v>
      </c>
      <c r="BW172" s="5">
        <f>P_A_R[[#This Row],[27+]]-P_A_R[[#This Row],[28+]]</f>
        <v>1.8939999999999999E-2</v>
      </c>
      <c r="BX172" s="5">
        <f>P_A_R[[#This Row],[28+]]-P_A_R[[#This Row],[29+]]</f>
        <v>1.3770000000000004E-2</v>
      </c>
      <c r="BY172" s="5">
        <f>P_A_R[[#This Row],[29+]]-P_A_R[[#This Row],[30+]]</f>
        <v>1.1139999999999997E-2</v>
      </c>
      <c r="BZ172" s="5">
        <f>P_A_R[[#This Row],[30+]]-P_A_R[[#This Row],[31+]]</f>
        <v>7.7300000000000008E-3</v>
      </c>
      <c r="CA172" s="5">
        <f>P_A_R[[#This Row],[31+]]-P_A_R[[#This Row],[32+]]</f>
        <v>5.9500000000000004E-3</v>
      </c>
      <c r="CB172" s="5">
        <f>P_A_R[[#This Row],[32+]]-P_A_R[[#This Row],[33+]]</f>
        <v>3.9300000000000012E-3</v>
      </c>
      <c r="CC172" s="5">
        <f>P_A_R[[#This Row],[33+]]-P_A_R[[#This Row],[34+]]</f>
        <v>2.8999999999999989E-3</v>
      </c>
      <c r="CD172" s="5">
        <f>P_A_R[[#This Row],[34+]]-P_A_R[[#This Row],[35+]]</f>
        <v>1.8200000000000004E-3</v>
      </c>
      <c r="CE172" s="5">
        <f>P_A_R[[#This Row],[35+]]-P_A_R[[#This Row],[36+]]</f>
        <v>1.2699999999999999E-3</v>
      </c>
      <c r="CF172" s="5">
        <f>P_A_R[[#This Row],[36+]]-P_A_R[[#This Row],[37+]]</f>
        <v>7.7000000000000007E-4</v>
      </c>
      <c r="CG172" s="5">
        <f>P_A_R[[#This Row],[37+]]-P_A_R[[#This Row],[38+]]</f>
        <v>4.7999999999999996E-4</v>
      </c>
      <c r="CH172" s="5">
        <f>P_A_R[[#This Row],[38+]]-P_A_R[[#This Row],[39+]]</f>
        <v>3.1999999999999997E-4</v>
      </c>
      <c r="CI172" s="5">
        <f>P_A_R[[#This Row],[39+]]-P_A_R[[#This Row],[40+]]</f>
        <v>1.8000000000000001E-4</v>
      </c>
      <c r="CJ172" s="5">
        <f>P_A_R[[#This Row],[40+]]-P_A_R[[#This Row],[41+]]</f>
        <v>1.1000000000000002E-4</v>
      </c>
      <c r="CK172" s="5">
        <f>P_A_R[[#This Row],[41+]]-P_A_R[[#This Row],[42+]]</f>
        <v>5.9999999999999995E-5</v>
      </c>
      <c r="CL172" s="5">
        <f>P_A_R[[#This Row],[42+]]-P_A_R[[#This Row],[43+]]</f>
        <v>2.9999999999999991E-5</v>
      </c>
      <c r="CM172" s="5">
        <f>P_A_R[[#This Row],[43+]]-P_A_R[[#This Row],[44+]]</f>
        <v>4.0000000000000003E-5</v>
      </c>
      <c r="CN172" s="5">
        <f>P_A_R[[#This Row],[44+]]-P_A_R[[#This Row],[45+]]</f>
        <v>0</v>
      </c>
      <c r="CO172" s="5">
        <f>P_A_R[[#This Row],[45+]]-P_A_R[[#This Row],[46+]]</f>
        <v>0</v>
      </c>
      <c r="CP172" s="5">
        <f>P_A_R[[#This Row],[46+]]-P_A_R[[#This Row],[47+]]</f>
        <v>0</v>
      </c>
      <c r="CQ172" s="5">
        <f>P_A_R[[#This Row],[47+]]-P_A_R[[#This Row],[48+]]</f>
        <v>0</v>
      </c>
      <c r="CR172" s="5">
        <f>P_A_R[[#This Row],[48+]]-P_A_R[[#This Row],[49+]]</f>
        <v>0</v>
      </c>
      <c r="CS172" s="5">
        <f>P_A_R[[#This Row],[49+]]-P_A_R[[#This Row],[50+]]</f>
        <v>0</v>
      </c>
      <c r="CT172" s="5">
        <f>P_A_R[[#This Row],[50+]]-P_A_R[[#This Row],[51+]]</f>
        <v>0</v>
      </c>
      <c r="CU172" s="5">
        <f>P_A_R[[#This Row],[51+]]-P_A_R[[#This Row],[52+]]</f>
        <v>0</v>
      </c>
      <c r="CV172" s="5">
        <f>P_A_R[[#This Row],[52+]]-P_A_R[[#This Row],[53+]]</f>
        <v>0</v>
      </c>
      <c r="CW172" s="5">
        <f>P_A_R[[#This Row],[53+]]-P_A_R[[#This Row],[54+]]</f>
        <v>0</v>
      </c>
      <c r="CX172" s="5">
        <f>P_A_R[[#This Row],[54+]]-P_A_R[[#This Row],[55+]]</f>
        <v>0</v>
      </c>
      <c r="CY172" s="5">
        <f>P_A_R[[#This Row],[55+]]-P_A_R[[#This Row],[56+]]</f>
        <v>0</v>
      </c>
      <c r="CZ172" s="5">
        <f>P_A_R[[#This Row],[56+]]-P_A_R[[#This Row],[57+]]</f>
        <v>0</v>
      </c>
      <c r="DA172" s="5">
        <f>P_A_R[[#This Row],[57+]]-P_A_R[[#This Row],[58+]]</f>
        <v>0</v>
      </c>
      <c r="DB172" s="5">
        <f>P_A_R[[#This Row],[58+]]-P_A_R[[#This Row],[59+]]</f>
        <v>0</v>
      </c>
    </row>
    <row r="173" spans="1:106" x14ac:dyDescent="0.25">
      <c r="A173" s="10">
        <v>22400794</v>
      </c>
      <c r="B173" t="s">
        <v>79</v>
      </c>
      <c r="C173" t="s">
        <v>164</v>
      </c>
      <c r="D173" s="11">
        <v>0.875</v>
      </c>
      <c r="E173" s="9" t="str">
        <f>HYPERLINK("https://www.nba.com/stats/player/1630192/boxscores-traditional", "Zeke Nnaji")</f>
        <v>Zeke Nnaji</v>
      </c>
      <c r="F173">
        <v>13.8</v>
      </c>
      <c r="G173" s="4">
        <v>5.5640000000000001</v>
      </c>
      <c r="H173" s="3">
        <v>0.75175000000000003</v>
      </c>
      <c r="I173" s="3">
        <v>0.69145999999999996</v>
      </c>
      <c r="J173" s="3">
        <v>0.62551999999999996</v>
      </c>
      <c r="K173" s="3">
        <v>0.55567</v>
      </c>
      <c r="L173" s="3">
        <v>0.48404999999999998</v>
      </c>
      <c r="M173" s="3">
        <v>0.41293999999999997</v>
      </c>
      <c r="N173" s="3">
        <v>0.34458</v>
      </c>
      <c r="O173" s="3">
        <v>0.28095999999999999</v>
      </c>
      <c r="P173" s="3">
        <v>0.22663</v>
      </c>
      <c r="Q173" s="3">
        <v>0.17619000000000001</v>
      </c>
      <c r="R173" s="3">
        <v>0.13350000000000001</v>
      </c>
      <c r="S173" s="3">
        <v>9.8530000000000006E-2</v>
      </c>
      <c r="T173" s="3">
        <v>7.0779999999999996E-2</v>
      </c>
      <c r="U173" s="3">
        <v>4.947E-2</v>
      </c>
      <c r="V173" s="3">
        <v>3.3619999999999997E-2</v>
      </c>
      <c r="W173" s="3">
        <v>2.222E-2</v>
      </c>
      <c r="X173" s="3">
        <v>1.426E-2</v>
      </c>
      <c r="Y173" s="3">
        <v>8.8900000000000003E-3</v>
      </c>
      <c r="Z173" s="3">
        <v>5.3899999999999998E-3</v>
      </c>
      <c r="AA173" s="3">
        <v>3.1700000000000001E-3</v>
      </c>
      <c r="AB173" s="3">
        <v>1.81E-3</v>
      </c>
      <c r="AC173" s="3">
        <v>1E-3</v>
      </c>
      <c r="AD173" s="3">
        <v>5.4000000000000001E-4</v>
      </c>
      <c r="AE173" s="3">
        <v>2.7999999999999998E-4</v>
      </c>
      <c r="AF173" s="3">
        <v>1.3999999999999999E-4</v>
      </c>
      <c r="AG173" s="3">
        <v>6.9999999999999994E-5</v>
      </c>
      <c r="AH173" s="3">
        <v>3.0000000000000001E-5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5">
        <f>P_A_R[[#This Row],[10+]]-P_A_R[[#This Row],[11+]]</f>
        <v>6.0290000000000066E-2</v>
      </c>
      <c r="BG173" s="5">
        <f>P_A_R[[#This Row],[11+]]-P_A_R[[#This Row],[12+]]</f>
        <v>6.5939999999999999E-2</v>
      </c>
      <c r="BH173" s="5">
        <f>P_A_R[[#This Row],[12+]]-P_A_R[[#This Row],[13+]]</f>
        <v>6.9849999999999968E-2</v>
      </c>
      <c r="BI173" s="5">
        <f>P_A_R[[#This Row],[13+]]-P_A_R[[#This Row],[14+]]</f>
        <v>7.1620000000000017E-2</v>
      </c>
      <c r="BJ173" s="5">
        <f>P_A_R[[#This Row],[14+]]-P_A_R[[#This Row],[15+]]</f>
        <v>7.1110000000000007E-2</v>
      </c>
      <c r="BK173" s="5">
        <f>P_A_R[[#This Row],[15+]]-P_A_R[[#This Row],[16+]]</f>
        <v>6.8359999999999976E-2</v>
      </c>
      <c r="BL173" s="5">
        <f>P_A_R[[#This Row],[16+]]-P_A_R[[#This Row],[17+]]</f>
        <v>6.362000000000001E-2</v>
      </c>
      <c r="BM173" s="5">
        <f>P_A_R[[#This Row],[17+]]-P_A_R[[#This Row],[18+]]</f>
        <v>5.4329999999999989E-2</v>
      </c>
      <c r="BN173" s="5">
        <f>P_A_R[[#This Row],[18+]]-P_A_R[[#This Row],[19+]]</f>
        <v>5.0439999999999985E-2</v>
      </c>
      <c r="BO173" s="5">
        <f>P_A_R[[#This Row],[19+]]-P_A_R[[#This Row],[20+]]</f>
        <v>4.2690000000000006E-2</v>
      </c>
      <c r="BP173" s="5">
        <f>P_A_R[[#This Row],[20+]]-P_A_R[[#This Row],[21+]]</f>
        <v>3.4970000000000001E-2</v>
      </c>
      <c r="BQ173" s="5">
        <f>P_A_R[[#This Row],[21+]]-P_A_R[[#This Row],[22+]]</f>
        <v>2.7750000000000011E-2</v>
      </c>
      <c r="BR173" s="5">
        <f>P_A_R[[#This Row],[22+]]-P_A_R[[#This Row],[23+]]</f>
        <v>2.1309999999999996E-2</v>
      </c>
      <c r="BS173" s="5">
        <f>P_A_R[[#This Row],[23+]]-P_A_R[[#This Row],[24+]]</f>
        <v>1.5850000000000003E-2</v>
      </c>
      <c r="BT173" s="5">
        <f>P_A_R[[#This Row],[24+]]-P_A_R[[#This Row],[25+]]</f>
        <v>1.1399999999999997E-2</v>
      </c>
      <c r="BU173" s="5">
        <f>P_A_R[[#This Row],[25+]]-P_A_R[[#This Row],[26+]]</f>
        <v>7.9600000000000001E-3</v>
      </c>
      <c r="BV173" s="5">
        <f>P_A_R[[#This Row],[26+]]-P_A_R[[#This Row],[27+]]</f>
        <v>5.3699999999999998E-3</v>
      </c>
      <c r="BW173" s="5">
        <f>P_A_R[[#This Row],[27+]]-P_A_R[[#This Row],[28+]]</f>
        <v>3.5000000000000005E-3</v>
      </c>
      <c r="BX173" s="5">
        <f>P_A_R[[#This Row],[28+]]-P_A_R[[#This Row],[29+]]</f>
        <v>2.2199999999999998E-3</v>
      </c>
      <c r="BY173" s="5">
        <f>P_A_R[[#This Row],[29+]]-P_A_R[[#This Row],[30+]]</f>
        <v>1.3600000000000001E-3</v>
      </c>
      <c r="BZ173" s="5">
        <f>P_A_R[[#This Row],[30+]]-P_A_R[[#This Row],[31+]]</f>
        <v>8.0999999999999996E-4</v>
      </c>
      <c r="CA173" s="5">
        <f>P_A_R[[#This Row],[31+]]-P_A_R[[#This Row],[32+]]</f>
        <v>4.6000000000000001E-4</v>
      </c>
      <c r="CB173" s="5">
        <f>P_A_R[[#This Row],[32+]]-P_A_R[[#This Row],[33+]]</f>
        <v>2.6000000000000003E-4</v>
      </c>
      <c r="CC173" s="5">
        <f>P_A_R[[#This Row],[33+]]-P_A_R[[#This Row],[34+]]</f>
        <v>1.3999999999999999E-4</v>
      </c>
      <c r="CD173" s="5">
        <f>P_A_R[[#This Row],[34+]]-P_A_R[[#This Row],[35+]]</f>
        <v>6.9999999999999994E-5</v>
      </c>
      <c r="CE173" s="5">
        <f>P_A_R[[#This Row],[35+]]-P_A_R[[#This Row],[36+]]</f>
        <v>3.9999999999999996E-5</v>
      </c>
      <c r="CF173" s="5">
        <f>P_A_R[[#This Row],[36+]]-P_A_R[[#This Row],[37+]]</f>
        <v>3.0000000000000001E-5</v>
      </c>
      <c r="CG173" s="5">
        <f>P_A_R[[#This Row],[37+]]-P_A_R[[#This Row],[38+]]</f>
        <v>0</v>
      </c>
      <c r="CH173" s="5">
        <f>P_A_R[[#This Row],[38+]]-P_A_R[[#This Row],[39+]]</f>
        <v>0</v>
      </c>
      <c r="CI173" s="5">
        <f>P_A_R[[#This Row],[39+]]-P_A_R[[#This Row],[40+]]</f>
        <v>0</v>
      </c>
      <c r="CJ173" s="5">
        <f>P_A_R[[#This Row],[40+]]-P_A_R[[#This Row],[41+]]</f>
        <v>0</v>
      </c>
      <c r="CK173" s="5">
        <f>P_A_R[[#This Row],[41+]]-P_A_R[[#This Row],[42+]]</f>
        <v>0</v>
      </c>
      <c r="CL173" s="5">
        <f>P_A_R[[#This Row],[42+]]-P_A_R[[#This Row],[43+]]</f>
        <v>0</v>
      </c>
      <c r="CM173" s="5">
        <f>P_A_R[[#This Row],[43+]]-P_A_R[[#This Row],[44+]]</f>
        <v>0</v>
      </c>
      <c r="CN173" s="5">
        <f>P_A_R[[#This Row],[44+]]-P_A_R[[#This Row],[45+]]</f>
        <v>0</v>
      </c>
      <c r="CO173" s="5">
        <f>P_A_R[[#This Row],[45+]]-P_A_R[[#This Row],[46+]]</f>
        <v>0</v>
      </c>
      <c r="CP173" s="5">
        <f>P_A_R[[#This Row],[46+]]-P_A_R[[#This Row],[47+]]</f>
        <v>0</v>
      </c>
      <c r="CQ173" s="5">
        <f>P_A_R[[#This Row],[47+]]-P_A_R[[#This Row],[48+]]</f>
        <v>0</v>
      </c>
      <c r="CR173" s="5">
        <f>P_A_R[[#This Row],[48+]]-P_A_R[[#This Row],[49+]]</f>
        <v>0</v>
      </c>
      <c r="CS173" s="5">
        <f>P_A_R[[#This Row],[49+]]-P_A_R[[#This Row],[50+]]</f>
        <v>0</v>
      </c>
      <c r="CT173" s="5">
        <f>P_A_R[[#This Row],[50+]]-P_A_R[[#This Row],[51+]]</f>
        <v>0</v>
      </c>
      <c r="CU173" s="5">
        <f>P_A_R[[#This Row],[51+]]-P_A_R[[#This Row],[52+]]</f>
        <v>0</v>
      </c>
      <c r="CV173" s="5">
        <f>P_A_R[[#This Row],[52+]]-P_A_R[[#This Row],[53+]]</f>
        <v>0</v>
      </c>
      <c r="CW173" s="5">
        <f>P_A_R[[#This Row],[53+]]-P_A_R[[#This Row],[54+]]</f>
        <v>0</v>
      </c>
      <c r="CX173" s="5">
        <f>P_A_R[[#This Row],[54+]]-P_A_R[[#This Row],[55+]]</f>
        <v>0</v>
      </c>
      <c r="CY173" s="5">
        <f>P_A_R[[#This Row],[55+]]-P_A_R[[#This Row],[56+]]</f>
        <v>0</v>
      </c>
      <c r="CZ173" s="5">
        <f>P_A_R[[#This Row],[56+]]-P_A_R[[#This Row],[57+]]</f>
        <v>0</v>
      </c>
      <c r="DA173" s="5">
        <f>P_A_R[[#This Row],[57+]]-P_A_R[[#This Row],[58+]]</f>
        <v>0</v>
      </c>
      <c r="DB173" s="5">
        <f>P_A_R[[#This Row],[58+]]-P_A_R[[#This Row],[59+]]</f>
        <v>0</v>
      </c>
    </row>
    <row r="174" spans="1:106" x14ac:dyDescent="0.25">
      <c r="A174" s="10">
        <v>22400794</v>
      </c>
      <c r="B174" t="s">
        <v>79</v>
      </c>
      <c r="C174" t="s">
        <v>164</v>
      </c>
      <c r="D174" s="11">
        <v>0.875</v>
      </c>
      <c r="E174" s="9" t="str">
        <f>HYPERLINK("https://www.nba.com/stats/player/1629618/boxscores-traditional", "Jalen Pickett")</f>
        <v>Jalen Pickett</v>
      </c>
      <c r="F174">
        <v>12.4</v>
      </c>
      <c r="G174" s="4">
        <v>7.1159999999999997</v>
      </c>
      <c r="H174" s="3">
        <v>0.63307000000000002</v>
      </c>
      <c r="I174" s="3">
        <v>0.57926</v>
      </c>
      <c r="J174" s="3">
        <v>0.52392000000000005</v>
      </c>
      <c r="K174" s="3">
        <v>0.46811999999999998</v>
      </c>
      <c r="L174" s="3">
        <v>0.41293999999999997</v>
      </c>
      <c r="M174" s="3">
        <v>0.35569000000000001</v>
      </c>
      <c r="N174" s="3">
        <v>0.30503000000000002</v>
      </c>
      <c r="O174" s="3">
        <v>0.25785000000000002</v>
      </c>
      <c r="P174" s="3">
        <v>0.21476000000000001</v>
      </c>
      <c r="Q174" s="3">
        <v>0.17619000000000001</v>
      </c>
      <c r="R174" s="3">
        <v>0.14230999999999999</v>
      </c>
      <c r="S174" s="3">
        <v>0.11314</v>
      </c>
      <c r="T174" s="3">
        <v>8.8510000000000005E-2</v>
      </c>
      <c r="U174" s="3">
        <v>6.8110000000000004E-2</v>
      </c>
      <c r="V174" s="3">
        <v>5.1549999999999999E-2</v>
      </c>
      <c r="W174" s="3">
        <v>3.8359999999999998E-2</v>
      </c>
      <c r="X174" s="3">
        <v>2.8070000000000001E-2</v>
      </c>
      <c r="Y174" s="3">
        <v>2.018E-2</v>
      </c>
      <c r="Z174" s="3">
        <v>1.426E-2</v>
      </c>
      <c r="AA174" s="3">
        <v>9.9000000000000008E-3</v>
      </c>
      <c r="AB174" s="3">
        <v>6.7600000000000004E-3</v>
      </c>
      <c r="AC174" s="3">
        <v>4.5300000000000002E-3</v>
      </c>
      <c r="AD174" s="3">
        <v>2.98E-3</v>
      </c>
      <c r="AE174" s="3">
        <v>1.9300000000000001E-3</v>
      </c>
      <c r="AF174" s="3">
        <v>1.1800000000000001E-3</v>
      </c>
      <c r="AG174" s="3">
        <v>7.3999999999999999E-4</v>
      </c>
      <c r="AH174" s="3">
        <v>4.4999999999999999E-4</v>
      </c>
      <c r="AI174" s="3">
        <v>2.7E-4</v>
      </c>
      <c r="AJ174" s="3">
        <v>1.6000000000000001E-4</v>
      </c>
      <c r="AK174" s="3">
        <v>9.0000000000000006E-5</v>
      </c>
      <c r="AL174" s="3">
        <v>5.0000000000000002E-5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5">
        <f>P_A_R[[#This Row],[10+]]-P_A_R[[#This Row],[11+]]</f>
        <v>5.3810000000000024E-2</v>
      </c>
      <c r="BG174" s="5">
        <f>P_A_R[[#This Row],[11+]]-P_A_R[[#This Row],[12+]]</f>
        <v>5.5339999999999945E-2</v>
      </c>
      <c r="BH174" s="5">
        <f>P_A_R[[#This Row],[12+]]-P_A_R[[#This Row],[13+]]</f>
        <v>5.5800000000000072E-2</v>
      </c>
      <c r="BI174" s="5">
        <f>P_A_R[[#This Row],[13+]]-P_A_R[[#This Row],[14+]]</f>
        <v>5.5180000000000007E-2</v>
      </c>
      <c r="BJ174" s="5">
        <f>P_A_R[[#This Row],[14+]]-P_A_R[[#This Row],[15+]]</f>
        <v>5.7249999999999968E-2</v>
      </c>
      <c r="BK174" s="5">
        <f>P_A_R[[#This Row],[15+]]-P_A_R[[#This Row],[16+]]</f>
        <v>5.0659999999999983E-2</v>
      </c>
      <c r="BL174" s="5">
        <f>P_A_R[[#This Row],[16+]]-P_A_R[[#This Row],[17+]]</f>
        <v>4.718E-2</v>
      </c>
      <c r="BM174" s="5">
        <f>P_A_R[[#This Row],[17+]]-P_A_R[[#This Row],[18+]]</f>
        <v>4.3090000000000017E-2</v>
      </c>
      <c r="BN174" s="5">
        <f>P_A_R[[#This Row],[18+]]-P_A_R[[#This Row],[19+]]</f>
        <v>3.8569999999999993E-2</v>
      </c>
      <c r="BO174" s="5">
        <f>P_A_R[[#This Row],[19+]]-P_A_R[[#This Row],[20+]]</f>
        <v>3.3880000000000021E-2</v>
      </c>
      <c r="BP174" s="5">
        <f>P_A_R[[#This Row],[20+]]-P_A_R[[#This Row],[21+]]</f>
        <v>2.9169999999999988E-2</v>
      </c>
      <c r="BQ174" s="5">
        <f>P_A_R[[#This Row],[21+]]-P_A_R[[#This Row],[22+]]</f>
        <v>2.4629999999999999E-2</v>
      </c>
      <c r="BR174" s="5">
        <f>P_A_R[[#This Row],[22+]]-P_A_R[[#This Row],[23+]]</f>
        <v>2.0400000000000001E-2</v>
      </c>
      <c r="BS174" s="5">
        <f>P_A_R[[#This Row],[23+]]-P_A_R[[#This Row],[24+]]</f>
        <v>1.6560000000000005E-2</v>
      </c>
      <c r="BT174" s="5">
        <f>P_A_R[[#This Row],[24+]]-P_A_R[[#This Row],[25+]]</f>
        <v>1.319E-2</v>
      </c>
      <c r="BU174" s="5">
        <f>P_A_R[[#This Row],[25+]]-P_A_R[[#This Row],[26+]]</f>
        <v>1.0289999999999997E-2</v>
      </c>
      <c r="BV174" s="5">
        <f>P_A_R[[#This Row],[26+]]-P_A_R[[#This Row],[27+]]</f>
        <v>7.8900000000000012E-3</v>
      </c>
      <c r="BW174" s="5">
        <f>P_A_R[[#This Row],[27+]]-P_A_R[[#This Row],[28+]]</f>
        <v>5.9199999999999999E-3</v>
      </c>
      <c r="BX174" s="5">
        <f>P_A_R[[#This Row],[28+]]-P_A_R[[#This Row],[29+]]</f>
        <v>4.3599999999999993E-3</v>
      </c>
      <c r="BY174" s="5">
        <f>P_A_R[[#This Row],[29+]]-P_A_R[[#This Row],[30+]]</f>
        <v>3.1400000000000004E-3</v>
      </c>
      <c r="BZ174" s="5">
        <f>P_A_R[[#This Row],[30+]]-P_A_R[[#This Row],[31+]]</f>
        <v>2.2300000000000002E-3</v>
      </c>
      <c r="CA174" s="5">
        <f>P_A_R[[#This Row],[31+]]-P_A_R[[#This Row],[32+]]</f>
        <v>1.5500000000000002E-3</v>
      </c>
      <c r="CB174" s="5">
        <f>P_A_R[[#This Row],[32+]]-P_A_R[[#This Row],[33+]]</f>
        <v>1.0499999999999999E-3</v>
      </c>
      <c r="CC174" s="5">
        <f>P_A_R[[#This Row],[33+]]-P_A_R[[#This Row],[34+]]</f>
        <v>7.5000000000000002E-4</v>
      </c>
      <c r="CD174" s="5">
        <f>P_A_R[[#This Row],[34+]]-P_A_R[[#This Row],[35+]]</f>
        <v>4.4000000000000007E-4</v>
      </c>
      <c r="CE174" s="5">
        <f>P_A_R[[#This Row],[35+]]-P_A_R[[#This Row],[36+]]</f>
        <v>2.9E-4</v>
      </c>
      <c r="CF174" s="5">
        <f>P_A_R[[#This Row],[36+]]-P_A_R[[#This Row],[37+]]</f>
        <v>1.7999999999999998E-4</v>
      </c>
      <c r="CG174" s="5">
        <f>P_A_R[[#This Row],[37+]]-P_A_R[[#This Row],[38+]]</f>
        <v>1.0999999999999999E-4</v>
      </c>
      <c r="CH174" s="5">
        <f>P_A_R[[#This Row],[38+]]-P_A_R[[#This Row],[39+]]</f>
        <v>7.0000000000000007E-5</v>
      </c>
      <c r="CI174" s="5">
        <f>P_A_R[[#This Row],[39+]]-P_A_R[[#This Row],[40+]]</f>
        <v>4.0000000000000003E-5</v>
      </c>
      <c r="CJ174" s="5">
        <f>P_A_R[[#This Row],[40+]]-P_A_R[[#This Row],[41+]]</f>
        <v>5.0000000000000002E-5</v>
      </c>
      <c r="CK174" s="5">
        <f>P_A_R[[#This Row],[41+]]-P_A_R[[#This Row],[42+]]</f>
        <v>0</v>
      </c>
      <c r="CL174" s="5">
        <f>P_A_R[[#This Row],[42+]]-P_A_R[[#This Row],[43+]]</f>
        <v>0</v>
      </c>
      <c r="CM174" s="5">
        <f>P_A_R[[#This Row],[43+]]-P_A_R[[#This Row],[44+]]</f>
        <v>0</v>
      </c>
      <c r="CN174" s="5">
        <f>P_A_R[[#This Row],[44+]]-P_A_R[[#This Row],[45+]]</f>
        <v>0</v>
      </c>
      <c r="CO174" s="5">
        <f>P_A_R[[#This Row],[45+]]-P_A_R[[#This Row],[46+]]</f>
        <v>0</v>
      </c>
      <c r="CP174" s="5">
        <f>P_A_R[[#This Row],[46+]]-P_A_R[[#This Row],[47+]]</f>
        <v>0</v>
      </c>
      <c r="CQ174" s="5">
        <f>P_A_R[[#This Row],[47+]]-P_A_R[[#This Row],[48+]]</f>
        <v>0</v>
      </c>
      <c r="CR174" s="5">
        <f>P_A_R[[#This Row],[48+]]-P_A_R[[#This Row],[49+]]</f>
        <v>0</v>
      </c>
      <c r="CS174" s="5">
        <f>P_A_R[[#This Row],[49+]]-P_A_R[[#This Row],[50+]]</f>
        <v>0</v>
      </c>
      <c r="CT174" s="5">
        <f>P_A_R[[#This Row],[50+]]-P_A_R[[#This Row],[51+]]</f>
        <v>0</v>
      </c>
      <c r="CU174" s="5">
        <f>P_A_R[[#This Row],[51+]]-P_A_R[[#This Row],[52+]]</f>
        <v>0</v>
      </c>
      <c r="CV174" s="5">
        <f>P_A_R[[#This Row],[52+]]-P_A_R[[#This Row],[53+]]</f>
        <v>0</v>
      </c>
      <c r="CW174" s="5">
        <f>P_A_R[[#This Row],[53+]]-P_A_R[[#This Row],[54+]]</f>
        <v>0</v>
      </c>
      <c r="CX174" s="5">
        <f>P_A_R[[#This Row],[54+]]-P_A_R[[#This Row],[55+]]</f>
        <v>0</v>
      </c>
      <c r="CY174" s="5">
        <f>P_A_R[[#This Row],[55+]]-P_A_R[[#This Row],[56+]]</f>
        <v>0</v>
      </c>
      <c r="CZ174" s="5">
        <f>P_A_R[[#This Row],[56+]]-P_A_R[[#This Row],[57+]]</f>
        <v>0</v>
      </c>
      <c r="DA174" s="5">
        <f>P_A_R[[#This Row],[57+]]-P_A_R[[#This Row],[58+]]</f>
        <v>0</v>
      </c>
      <c r="DB174" s="5">
        <f>P_A_R[[#This Row],[58+]]-P_A_R[[#This Row],[59+]]</f>
        <v>0</v>
      </c>
    </row>
    <row r="175" spans="1:106" x14ac:dyDescent="0.25">
      <c r="A175" s="10">
        <v>22400794</v>
      </c>
      <c r="B175" t="s">
        <v>79</v>
      </c>
      <c r="C175" t="s">
        <v>164</v>
      </c>
      <c r="D175" s="11">
        <v>0.875</v>
      </c>
      <c r="E175" s="9" t="str">
        <f>HYPERLINK("https://www.nba.com/stats/player/203967/boxscores-traditional", "Dario Šaric")</f>
        <v>Dario Šaric</v>
      </c>
      <c r="F175">
        <v>10.8</v>
      </c>
      <c r="G175" s="4">
        <v>6.1120000000000001</v>
      </c>
      <c r="H175" s="3">
        <v>0.55171999999999999</v>
      </c>
      <c r="I175" s="3">
        <v>0.48803000000000002</v>
      </c>
      <c r="J175" s="3">
        <v>0.42074</v>
      </c>
      <c r="K175" s="3">
        <v>0.35942000000000002</v>
      </c>
      <c r="L175" s="3">
        <v>0.30153000000000002</v>
      </c>
      <c r="M175" s="3">
        <v>0.24510000000000001</v>
      </c>
      <c r="N175" s="3">
        <v>0.19766</v>
      </c>
      <c r="O175" s="3">
        <v>0.15625</v>
      </c>
      <c r="P175" s="3">
        <v>0.11899999999999999</v>
      </c>
      <c r="Q175" s="3">
        <v>9.0120000000000006E-2</v>
      </c>
      <c r="R175" s="3">
        <v>6.5519999999999995E-2</v>
      </c>
      <c r="S175" s="3">
        <v>4.7460000000000002E-2</v>
      </c>
      <c r="T175" s="3">
        <v>3.3619999999999997E-2</v>
      </c>
      <c r="U175" s="3">
        <v>2.2749999999999999E-2</v>
      </c>
      <c r="V175" s="3">
        <v>1.5389999999999999E-2</v>
      </c>
      <c r="W175" s="3">
        <v>1.017E-2</v>
      </c>
      <c r="X175" s="3">
        <v>6.3899999999999998E-3</v>
      </c>
      <c r="Y175" s="3">
        <v>4.0200000000000001E-3</v>
      </c>
      <c r="Z175" s="3">
        <v>2.48E-3</v>
      </c>
      <c r="AA175" s="3">
        <v>1.4400000000000001E-3</v>
      </c>
      <c r="AB175" s="3">
        <v>8.4000000000000003E-4</v>
      </c>
      <c r="AC175" s="3">
        <v>4.8000000000000001E-4</v>
      </c>
      <c r="AD175" s="3">
        <v>2.5999999999999998E-4</v>
      </c>
      <c r="AE175" s="3">
        <v>1.3999999999999999E-4</v>
      </c>
      <c r="AF175" s="3">
        <v>6.9999999999999994E-5</v>
      </c>
      <c r="AG175" s="3">
        <v>4.0000000000000003E-5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5">
        <f>P_A_R[[#This Row],[10+]]-P_A_R[[#This Row],[11+]]</f>
        <v>6.3689999999999969E-2</v>
      </c>
      <c r="BG175" s="5">
        <f>P_A_R[[#This Row],[11+]]-P_A_R[[#This Row],[12+]]</f>
        <v>6.7290000000000016E-2</v>
      </c>
      <c r="BH175" s="5">
        <f>P_A_R[[#This Row],[12+]]-P_A_R[[#This Row],[13+]]</f>
        <v>6.1319999999999986E-2</v>
      </c>
      <c r="BI175" s="5">
        <f>P_A_R[[#This Row],[13+]]-P_A_R[[#This Row],[14+]]</f>
        <v>5.7889999999999997E-2</v>
      </c>
      <c r="BJ175" s="5">
        <f>P_A_R[[#This Row],[14+]]-P_A_R[[#This Row],[15+]]</f>
        <v>5.6430000000000008E-2</v>
      </c>
      <c r="BK175" s="5">
        <f>P_A_R[[#This Row],[15+]]-P_A_R[[#This Row],[16+]]</f>
        <v>4.744000000000001E-2</v>
      </c>
      <c r="BL175" s="5">
        <f>P_A_R[[#This Row],[16+]]-P_A_R[[#This Row],[17+]]</f>
        <v>4.1410000000000002E-2</v>
      </c>
      <c r="BM175" s="5">
        <f>P_A_R[[#This Row],[17+]]-P_A_R[[#This Row],[18+]]</f>
        <v>3.7250000000000005E-2</v>
      </c>
      <c r="BN175" s="5">
        <f>P_A_R[[#This Row],[18+]]-P_A_R[[#This Row],[19+]]</f>
        <v>2.8879999999999989E-2</v>
      </c>
      <c r="BO175" s="5">
        <f>P_A_R[[#This Row],[19+]]-P_A_R[[#This Row],[20+]]</f>
        <v>2.4600000000000011E-2</v>
      </c>
      <c r="BP175" s="5">
        <f>P_A_R[[#This Row],[20+]]-P_A_R[[#This Row],[21+]]</f>
        <v>1.8059999999999993E-2</v>
      </c>
      <c r="BQ175" s="5">
        <f>P_A_R[[#This Row],[21+]]-P_A_R[[#This Row],[22+]]</f>
        <v>1.3840000000000005E-2</v>
      </c>
      <c r="BR175" s="5">
        <f>P_A_R[[#This Row],[22+]]-P_A_R[[#This Row],[23+]]</f>
        <v>1.0869999999999998E-2</v>
      </c>
      <c r="BS175" s="5">
        <f>P_A_R[[#This Row],[23+]]-P_A_R[[#This Row],[24+]]</f>
        <v>7.3600000000000002E-3</v>
      </c>
      <c r="BT175" s="5">
        <f>P_A_R[[#This Row],[24+]]-P_A_R[[#This Row],[25+]]</f>
        <v>5.2199999999999989E-3</v>
      </c>
      <c r="BU175" s="5">
        <f>P_A_R[[#This Row],[25+]]-P_A_R[[#This Row],[26+]]</f>
        <v>3.7800000000000004E-3</v>
      </c>
      <c r="BV175" s="5">
        <f>P_A_R[[#This Row],[26+]]-P_A_R[[#This Row],[27+]]</f>
        <v>2.3699999999999997E-3</v>
      </c>
      <c r="BW175" s="5">
        <f>P_A_R[[#This Row],[27+]]-P_A_R[[#This Row],[28+]]</f>
        <v>1.5400000000000001E-3</v>
      </c>
      <c r="BX175" s="5">
        <f>P_A_R[[#This Row],[28+]]-P_A_R[[#This Row],[29+]]</f>
        <v>1.0399999999999999E-3</v>
      </c>
      <c r="BY175" s="5">
        <f>P_A_R[[#This Row],[29+]]-P_A_R[[#This Row],[30+]]</f>
        <v>6.0000000000000006E-4</v>
      </c>
      <c r="BZ175" s="5">
        <f>P_A_R[[#This Row],[30+]]-P_A_R[[#This Row],[31+]]</f>
        <v>3.6000000000000002E-4</v>
      </c>
      <c r="CA175" s="5">
        <f>P_A_R[[#This Row],[31+]]-P_A_R[[#This Row],[32+]]</f>
        <v>2.2000000000000003E-4</v>
      </c>
      <c r="CB175" s="5">
        <f>P_A_R[[#This Row],[32+]]-P_A_R[[#This Row],[33+]]</f>
        <v>1.1999999999999999E-4</v>
      </c>
      <c r="CC175" s="5">
        <f>P_A_R[[#This Row],[33+]]-P_A_R[[#This Row],[34+]]</f>
        <v>6.9999999999999994E-5</v>
      </c>
      <c r="CD175" s="5">
        <f>P_A_R[[#This Row],[34+]]-P_A_R[[#This Row],[35+]]</f>
        <v>2.9999999999999991E-5</v>
      </c>
      <c r="CE175" s="5">
        <f>P_A_R[[#This Row],[35+]]-P_A_R[[#This Row],[36+]]</f>
        <v>4.0000000000000003E-5</v>
      </c>
      <c r="CF175" s="5">
        <f>P_A_R[[#This Row],[36+]]-P_A_R[[#This Row],[37+]]</f>
        <v>0</v>
      </c>
      <c r="CG175" s="5">
        <f>P_A_R[[#This Row],[37+]]-P_A_R[[#This Row],[38+]]</f>
        <v>0</v>
      </c>
      <c r="CH175" s="5">
        <f>P_A_R[[#This Row],[38+]]-P_A_R[[#This Row],[39+]]</f>
        <v>0</v>
      </c>
      <c r="CI175" s="5">
        <f>P_A_R[[#This Row],[39+]]-P_A_R[[#This Row],[40+]]</f>
        <v>0</v>
      </c>
      <c r="CJ175" s="5">
        <f>P_A_R[[#This Row],[40+]]-P_A_R[[#This Row],[41+]]</f>
        <v>0</v>
      </c>
      <c r="CK175" s="5">
        <f>P_A_R[[#This Row],[41+]]-P_A_R[[#This Row],[42+]]</f>
        <v>0</v>
      </c>
      <c r="CL175" s="5">
        <f>P_A_R[[#This Row],[42+]]-P_A_R[[#This Row],[43+]]</f>
        <v>0</v>
      </c>
      <c r="CM175" s="5">
        <f>P_A_R[[#This Row],[43+]]-P_A_R[[#This Row],[44+]]</f>
        <v>0</v>
      </c>
      <c r="CN175" s="5">
        <f>P_A_R[[#This Row],[44+]]-P_A_R[[#This Row],[45+]]</f>
        <v>0</v>
      </c>
      <c r="CO175" s="5">
        <f>P_A_R[[#This Row],[45+]]-P_A_R[[#This Row],[46+]]</f>
        <v>0</v>
      </c>
      <c r="CP175" s="5">
        <f>P_A_R[[#This Row],[46+]]-P_A_R[[#This Row],[47+]]</f>
        <v>0</v>
      </c>
      <c r="CQ175" s="5">
        <f>P_A_R[[#This Row],[47+]]-P_A_R[[#This Row],[48+]]</f>
        <v>0</v>
      </c>
      <c r="CR175" s="5">
        <f>P_A_R[[#This Row],[48+]]-P_A_R[[#This Row],[49+]]</f>
        <v>0</v>
      </c>
      <c r="CS175" s="5">
        <f>P_A_R[[#This Row],[49+]]-P_A_R[[#This Row],[50+]]</f>
        <v>0</v>
      </c>
      <c r="CT175" s="5">
        <f>P_A_R[[#This Row],[50+]]-P_A_R[[#This Row],[51+]]</f>
        <v>0</v>
      </c>
      <c r="CU175" s="5">
        <f>P_A_R[[#This Row],[51+]]-P_A_R[[#This Row],[52+]]</f>
        <v>0</v>
      </c>
      <c r="CV175" s="5">
        <f>P_A_R[[#This Row],[52+]]-P_A_R[[#This Row],[53+]]</f>
        <v>0</v>
      </c>
      <c r="CW175" s="5">
        <f>P_A_R[[#This Row],[53+]]-P_A_R[[#This Row],[54+]]</f>
        <v>0</v>
      </c>
      <c r="CX175" s="5">
        <f>P_A_R[[#This Row],[54+]]-P_A_R[[#This Row],[55+]]</f>
        <v>0</v>
      </c>
      <c r="CY175" s="5">
        <f>P_A_R[[#This Row],[55+]]-P_A_R[[#This Row],[56+]]</f>
        <v>0</v>
      </c>
      <c r="CZ175" s="5">
        <f>P_A_R[[#This Row],[56+]]-P_A_R[[#This Row],[57+]]</f>
        <v>0</v>
      </c>
      <c r="DA175" s="5">
        <f>P_A_R[[#This Row],[57+]]-P_A_R[[#This Row],[58+]]</f>
        <v>0</v>
      </c>
      <c r="DB175" s="5">
        <f>P_A_R[[#This Row],[58+]]-P_A_R[[#This Row],[59+]]</f>
        <v>0</v>
      </c>
    </row>
    <row r="176" spans="1:106" x14ac:dyDescent="0.25">
      <c r="A176" s="10">
        <v>22400794</v>
      </c>
      <c r="B176" t="s">
        <v>79</v>
      </c>
      <c r="C176" t="s">
        <v>164</v>
      </c>
      <c r="D176" s="11">
        <v>0.875</v>
      </c>
      <c r="E176" s="9" t="str">
        <f>HYPERLINK("https://www.nba.com/stats/player/1631212/boxscores-traditional", "Peyton Watson")</f>
        <v>Peyton Watson</v>
      </c>
      <c r="F176">
        <v>10.199999999999999</v>
      </c>
      <c r="G176" s="4">
        <v>3.1869999999999998</v>
      </c>
      <c r="H176" s="3">
        <v>0.52392000000000005</v>
      </c>
      <c r="I176" s="3">
        <v>0.40128999999999998</v>
      </c>
      <c r="J176" s="3">
        <v>0.28774</v>
      </c>
      <c r="K176" s="3">
        <v>0.18942999999999999</v>
      </c>
      <c r="L176" s="3">
        <v>0.11702</v>
      </c>
      <c r="M176" s="3">
        <v>6.5519999999999995E-2</v>
      </c>
      <c r="N176" s="3">
        <v>3.4380000000000001E-2</v>
      </c>
      <c r="O176" s="3">
        <v>1.6590000000000001E-2</v>
      </c>
      <c r="P176" s="3">
        <v>7.1399999999999996E-3</v>
      </c>
      <c r="Q176" s="3">
        <v>2.8900000000000002E-3</v>
      </c>
      <c r="R176" s="3">
        <v>1.07E-3</v>
      </c>
      <c r="S176" s="3">
        <v>3.5E-4</v>
      </c>
      <c r="T176" s="3">
        <v>1.1E-4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5">
        <f>P_A_R[[#This Row],[10+]]-P_A_R[[#This Row],[11+]]</f>
        <v>0.12263000000000007</v>
      </c>
      <c r="BG176" s="5">
        <f>P_A_R[[#This Row],[11+]]-P_A_R[[#This Row],[12+]]</f>
        <v>0.11354999999999998</v>
      </c>
      <c r="BH176" s="5">
        <f>P_A_R[[#This Row],[12+]]-P_A_R[[#This Row],[13+]]</f>
        <v>9.8310000000000008E-2</v>
      </c>
      <c r="BI176" s="5">
        <f>P_A_R[[#This Row],[13+]]-P_A_R[[#This Row],[14+]]</f>
        <v>7.2409999999999988E-2</v>
      </c>
      <c r="BJ176" s="5">
        <f>P_A_R[[#This Row],[14+]]-P_A_R[[#This Row],[15+]]</f>
        <v>5.1500000000000004E-2</v>
      </c>
      <c r="BK176" s="5">
        <f>P_A_R[[#This Row],[15+]]-P_A_R[[#This Row],[16+]]</f>
        <v>3.1139999999999994E-2</v>
      </c>
      <c r="BL176" s="5">
        <f>P_A_R[[#This Row],[16+]]-P_A_R[[#This Row],[17+]]</f>
        <v>1.779E-2</v>
      </c>
      <c r="BM176" s="5">
        <f>P_A_R[[#This Row],[17+]]-P_A_R[[#This Row],[18+]]</f>
        <v>9.4500000000000001E-3</v>
      </c>
      <c r="BN176" s="5">
        <f>P_A_R[[#This Row],[18+]]-P_A_R[[#This Row],[19+]]</f>
        <v>4.2499999999999994E-3</v>
      </c>
      <c r="BO176" s="5">
        <f>P_A_R[[#This Row],[19+]]-P_A_R[[#This Row],[20+]]</f>
        <v>1.8200000000000002E-3</v>
      </c>
      <c r="BP176" s="5">
        <f>P_A_R[[#This Row],[20+]]-P_A_R[[#This Row],[21+]]</f>
        <v>7.1999999999999994E-4</v>
      </c>
      <c r="BQ176" s="5">
        <f>P_A_R[[#This Row],[21+]]-P_A_R[[#This Row],[22+]]</f>
        <v>2.3999999999999998E-4</v>
      </c>
      <c r="BR176" s="5">
        <f>P_A_R[[#This Row],[22+]]-P_A_R[[#This Row],[23+]]</f>
        <v>1.1E-4</v>
      </c>
      <c r="BS176" s="5">
        <f>P_A_R[[#This Row],[23+]]-P_A_R[[#This Row],[24+]]</f>
        <v>0</v>
      </c>
      <c r="BT176" s="5">
        <f>P_A_R[[#This Row],[24+]]-P_A_R[[#This Row],[25+]]</f>
        <v>0</v>
      </c>
      <c r="BU176" s="5">
        <f>P_A_R[[#This Row],[25+]]-P_A_R[[#This Row],[26+]]</f>
        <v>0</v>
      </c>
      <c r="BV176" s="5">
        <f>P_A_R[[#This Row],[26+]]-P_A_R[[#This Row],[27+]]</f>
        <v>0</v>
      </c>
      <c r="BW176" s="5">
        <f>P_A_R[[#This Row],[27+]]-P_A_R[[#This Row],[28+]]</f>
        <v>0</v>
      </c>
      <c r="BX176" s="5">
        <f>P_A_R[[#This Row],[28+]]-P_A_R[[#This Row],[29+]]</f>
        <v>0</v>
      </c>
      <c r="BY176" s="5">
        <f>P_A_R[[#This Row],[29+]]-P_A_R[[#This Row],[30+]]</f>
        <v>0</v>
      </c>
      <c r="BZ176" s="5">
        <f>P_A_R[[#This Row],[30+]]-P_A_R[[#This Row],[31+]]</f>
        <v>0</v>
      </c>
      <c r="CA176" s="5">
        <f>P_A_R[[#This Row],[31+]]-P_A_R[[#This Row],[32+]]</f>
        <v>0</v>
      </c>
      <c r="CB176" s="5">
        <f>P_A_R[[#This Row],[32+]]-P_A_R[[#This Row],[33+]]</f>
        <v>0</v>
      </c>
      <c r="CC176" s="5">
        <f>P_A_R[[#This Row],[33+]]-P_A_R[[#This Row],[34+]]</f>
        <v>0</v>
      </c>
      <c r="CD176" s="5">
        <f>P_A_R[[#This Row],[34+]]-P_A_R[[#This Row],[35+]]</f>
        <v>0</v>
      </c>
      <c r="CE176" s="5">
        <f>P_A_R[[#This Row],[35+]]-P_A_R[[#This Row],[36+]]</f>
        <v>0</v>
      </c>
      <c r="CF176" s="5">
        <f>P_A_R[[#This Row],[36+]]-P_A_R[[#This Row],[37+]]</f>
        <v>0</v>
      </c>
      <c r="CG176" s="5">
        <f>P_A_R[[#This Row],[37+]]-P_A_R[[#This Row],[38+]]</f>
        <v>0</v>
      </c>
      <c r="CH176" s="5">
        <f>P_A_R[[#This Row],[38+]]-P_A_R[[#This Row],[39+]]</f>
        <v>0</v>
      </c>
      <c r="CI176" s="5">
        <f>P_A_R[[#This Row],[39+]]-P_A_R[[#This Row],[40+]]</f>
        <v>0</v>
      </c>
      <c r="CJ176" s="5">
        <f>P_A_R[[#This Row],[40+]]-P_A_R[[#This Row],[41+]]</f>
        <v>0</v>
      </c>
      <c r="CK176" s="5">
        <f>P_A_R[[#This Row],[41+]]-P_A_R[[#This Row],[42+]]</f>
        <v>0</v>
      </c>
      <c r="CL176" s="5">
        <f>P_A_R[[#This Row],[42+]]-P_A_R[[#This Row],[43+]]</f>
        <v>0</v>
      </c>
      <c r="CM176" s="5">
        <f>P_A_R[[#This Row],[43+]]-P_A_R[[#This Row],[44+]]</f>
        <v>0</v>
      </c>
      <c r="CN176" s="5">
        <f>P_A_R[[#This Row],[44+]]-P_A_R[[#This Row],[45+]]</f>
        <v>0</v>
      </c>
      <c r="CO176" s="5">
        <f>P_A_R[[#This Row],[45+]]-P_A_R[[#This Row],[46+]]</f>
        <v>0</v>
      </c>
      <c r="CP176" s="5">
        <f>P_A_R[[#This Row],[46+]]-P_A_R[[#This Row],[47+]]</f>
        <v>0</v>
      </c>
      <c r="CQ176" s="5">
        <f>P_A_R[[#This Row],[47+]]-P_A_R[[#This Row],[48+]]</f>
        <v>0</v>
      </c>
      <c r="CR176" s="5">
        <f>P_A_R[[#This Row],[48+]]-P_A_R[[#This Row],[49+]]</f>
        <v>0</v>
      </c>
      <c r="CS176" s="5">
        <f>P_A_R[[#This Row],[49+]]-P_A_R[[#This Row],[50+]]</f>
        <v>0</v>
      </c>
      <c r="CT176" s="5">
        <f>P_A_R[[#This Row],[50+]]-P_A_R[[#This Row],[51+]]</f>
        <v>0</v>
      </c>
      <c r="CU176" s="5">
        <f>P_A_R[[#This Row],[51+]]-P_A_R[[#This Row],[52+]]</f>
        <v>0</v>
      </c>
      <c r="CV176" s="5">
        <f>P_A_R[[#This Row],[52+]]-P_A_R[[#This Row],[53+]]</f>
        <v>0</v>
      </c>
      <c r="CW176" s="5">
        <f>P_A_R[[#This Row],[53+]]-P_A_R[[#This Row],[54+]]</f>
        <v>0</v>
      </c>
      <c r="CX176" s="5">
        <f>P_A_R[[#This Row],[54+]]-P_A_R[[#This Row],[55+]]</f>
        <v>0</v>
      </c>
      <c r="CY176" s="5">
        <f>P_A_R[[#This Row],[55+]]-P_A_R[[#This Row],[56+]]</f>
        <v>0</v>
      </c>
      <c r="CZ176" s="5">
        <f>P_A_R[[#This Row],[56+]]-P_A_R[[#This Row],[57+]]</f>
        <v>0</v>
      </c>
      <c r="DA176" s="5">
        <f>P_A_R[[#This Row],[57+]]-P_A_R[[#This Row],[58+]]</f>
        <v>0</v>
      </c>
      <c r="DB176" s="5">
        <f>P_A_R[[#This Row],[58+]]-P_A_R[[#This Row],[59+]]</f>
        <v>0</v>
      </c>
    </row>
    <row r="177" spans="1:106" hidden="1" x14ac:dyDescent="0.25">
      <c r="A177" s="10">
        <v>22400795</v>
      </c>
      <c r="B177" t="s">
        <v>155</v>
      </c>
      <c r="C177" t="s">
        <v>270</v>
      </c>
      <c r="D177" s="11">
        <v>0.89583333333333337</v>
      </c>
      <c r="E177" s="9" t="str">
        <f>HYPERLINK("https://www.nba.com/stats/player/1641705/boxscores-traditional", "Victor Wembanyama")</f>
        <v>Victor Wembanyama</v>
      </c>
      <c r="F177">
        <v>36.6</v>
      </c>
      <c r="G177" s="4">
        <v>7.2549999999999999</v>
      </c>
      <c r="H177" s="3">
        <v>0.99987999999999999</v>
      </c>
      <c r="I177" s="3">
        <v>0.99978999999999996</v>
      </c>
      <c r="J177" s="3">
        <v>0.99965000000000004</v>
      </c>
      <c r="K177" s="3">
        <v>0.99941999999999998</v>
      </c>
      <c r="L177" s="3">
        <v>0.99909999999999999</v>
      </c>
      <c r="M177" s="3">
        <v>0.99856</v>
      </c>
      <c r="N177" s="3">
        <v>0.99773999999999996</v>
      </c>
      <c r="O177" s="3">
        <v>0.99653000000000003</v>
      </c>
      <c r="P177" s="3">
        <v>0.99477000000000004</v>
      </c>
      <c r="Q177" s="3">
        <v>0.99245000000000005</v>
      </c>
      <c r="R177" s="3">
        <v>0.98899000000000004</v>
      </c>
      <c r="S177" s="3">
        <v>0.98421999999999998</v>
      </c>
      <c r="T177" s="3">
        <v>0.97777999999999998</v>
      </c>
      <c r="U177" s="3">
        <v>0.96926000000000001</v>
      </c>
      <c r="V177" s="3">
        <v>0.95906999999999998</v>
      </c>
      <c r="W177" s="3">
        <v>0.94520000000000004</v>
      </c>
      <c r="X177" s="3">
        <v>0.92784999999999995</v>
      </c>
      <c r="Y177" s="3">
        <v>0.90658000000000005</v>
      </c>
      <c r="Z177" s="3">
        <v>0.88297999999999999</v>
      </c>
      <c r="AA177" s="3">
        <v>0.85314000000000001</v>
      </c>
      <c r="AB177" s="3">
        <v>0.81859000000000004</v>
      </c>
      <c r="AC177" s="3">
        <v>0.77934999999999999</v>
      </c>
      <c r="AD177" s="3">
        <v>0.73565000000000003</v>
      </c>
      <c r="AE177" s="3">
        <v>0.69145999999999996</v>
      </c>
      <c r="AF177" s="3">
        <v>0.64058000000000004</v>
      </c>
      <c r="AG177" s="3">
        <v>0.58706000000000003</v>
      </c>
      <c r="AH177" s="3">
        <v>0.53188000000000002</v>
      </c>
      <c r="AI177" s="3">
        <v>0.47608</v>
      </c>
      <c r="AJ177" s="3">
        <v>0.42465000000000003</v>
      </c>
      <c r="AK177" s="3">
        <v>0.37069999999999997</v>
      </c>
      <c r="AL177" s="3">
        <v>0.31918000000000002</v>
      </c>
      <c r="AM177" s="3">
        <v>0.27093</v>
      </c>
      <c r="AN177" s="3">
        <v>0.22964999999999999</v>
      </c>
      <c r="AO177" s="3">
        <v>0.18942999999999999</v>
      </c>
      <c r="AP177" s="3">
        <v>0.15386</v>
      </c>
      <c r="AQ177" s="3">
        <v>0.12302</v>
      </c>
      <c r="AR177" s="3">
        <v>9.6799999999999997E-2</v>
      </c>
      <c r="AS177" s="3">
        <v>7.6359999999999997E-2</v>
      </c>
      <c r="AT177" s="3">
        <v>5.8209999999999998E-2</v>
      </c>
      <c r="AU177" s="3">
        <v>4.3630000000000002E-2</v>
      </c>
      <c r="AV177" s="3">
        <v>3.2160000000000001E-2</v>
      </c>
      <c r="AW177" s="3">
        <v>2.385E-2</v>
      </c>
      <c r="AX177" s="3">
        <v>1.7000000000000001E-2</v>
      </c>
      <c r="AY177" s="3">
        <v>1.191E-2</v>
      </c>
      <c r="AZ177" s="3">
        <v>8.2000000000000007E-3</v>
      </c>
      <c r="BA177" s="3">
        <v>5.5399999999999998E-3</v>
      </c>
      <c r="BB177" s="3">
        <v>3.79E-3</v>
      </c>
      <c r="BC177" s="3">
        <v>2.48E-3</v>
      </c>
      <c r="BD177" s="3">
        <v>1.5900000000000001E-3</v>
      </c>
      <c r="BE177" s="3">
        <v>1E-3</v>
      </c>
      <c r="BF177" s="5">
        <f>P_A_R[[#This Row],[10+]]-P_A_R[[#This Row],[11+]]</f>
        <v>9.0000000000034497E-5</v>
      </c>
      <c r="BG177" s="5">
        <f>P_A_R[[#This Row],[11+]]-P_A_R[[#This Row],[12+]]</f>
        <v>1.3999999999991797E-4</v>
      </c>
      <c r="BH177" s="5">
        <f>P_A_R[[#This Row],[12+]]-P_A_R[[#This Row],[13+]]</f>
        <v>2.3000000000006349E-4</v>
      </c>
      <c r="BI177" s="5">
        <f>P_A_R[[#This Row],[13+]]-P_A_R[[#This Row],[14+]]</f>
        <v>3.1999999999998696E-4</v>
      </c>
      <c r="BJ177" s="5">
        <f>P_A_R[[#This Row],[14+]]-P_A_R[[#This Row],[15+]]</f>
        <v>5.3999999999998494E-4</v>
      </c>
      <c r="BK177" s="5">
        <f>P_A_R[[#This Row],[15+]]-P_A_R[[#This Row],[16+]]</f>
        <v>8.2000000000004292E-4</v>
      </c>
      <c r="BL177" s="5">
        <f>P_A_R[[#This Row],[16+]]-P_A_R[[#This Row],[17+]]</f>
        <v>1.2099999999999334E-3</v>
      </c>
      <c r="BM177" s="5">
        <f>P_A_R[[#This Row],[17+]]-P_A_R[[#This Row],[18+]]</f>
        <v>1.7599999999999838E-3</v>
      </c>
      <c r="BN177" s="5">
        <f>P_A_R[[#This Row],[18+]]-P_A_R[[#This Row],[19+]]</f>
        <v>2.3199999999999887E-3</v>
      </c>
      <c r="BO177" s="5">
        <f>P_A_R[[#This Row],[19+]]-P_A_R[[#This Row],[20+]]</f>
        <v>3.4600000000000186E-3</v>
      </c>
      <c r="BP177" s="5">
        <f>P_A_R[[#This Row],[20+]]-P_A_R[[#This Row],[21+]]</f>
        <v>4.770000000000052E-3</v>
      </c>
      <c r="BQ177" s="5">
        <f>P_A_R[[#This Row],[21+]]-P_A_R[[#This Row],[22+]]</f>
        <v>6.4400000000000013E-3</v>
      </c>
      <c r="BR177" s="5">
        <f>P_A_R[[#This Row],[22+]]-P_A_R[[#This Row],[23+]]</f>
        <v>8.519999999999972E-3</v>
      </c>
      <c r="BS177" s="5">
        <f>P_A_R[[#This Row],[23+]]-P_A_R[[#This Row],[24+]]</f>
        <v>1.0190000000000032E-2</v>
      </c>
      <c r="BT177" s="5">
        <f>P_A_R[[#This Row],[24+]]-P_A_R[[#This Row],[25+]]</f>
        <v>1.3869999999999938E-2</v>
      </c>
      <c r="BU177" s="5">
        <f>P_A_R[[#This Row],[25+]]-P_A_R[[#This Row],[26+]]</f>
        <v>1.7350000000000088E-2</v>
      </c>
      <c r="BV177" s="5">
        <f>P_A_R[[#This Row],[26+]]-P_A_R[[#This Row],[27+]]</f>
        <v>2.12699999999999E-2</v>
      </c>
      <c r="BW177" s="5">
        <f>P_A_R[[#This Row],[27+]]-P_A_R[[#This Row],[28+]]</f>
        <v>2.3600000000000065E-2</v>
      </c>
      <c r="BX177" s="5">
        <f>P_A_R[[#This Row],[28+]]-P_A_R[[#This Row],[29+]]</f>
        <v>2.9839999999999978E-2</v>
      </c>
      <c r="BY177" s="5">
        <f>P_A_R[[#This Row],[29+]]-P_A_R[[#This Row],[30+]]</f>
        <v>3.454999999999997E-2</v>
      </c>
      <c r="BZ177" s="5">
        <f>P_A_R[[#This Row],[30+]]-P_A_R[[#This Row],[31+]]</f>
        <v>3.9240000000000053E-2</v>
      </c>
      <c r="CA177" s="5">
        <f>P_A_R[[#This Row],[31+]]-P_A_R[[#This Row],[32+]]</f>
        <v>4.3699999999999961E-2</v>
      </c>
      <c r="CB177" s="5">
        <f>P_A_R[[#This Row],[32+]]-P_A_R[[#This Row],[33+]]</f>
        <v>4.4190000000000063E-2</v>
      </c>
      <c r="CC177" s="5">
        <f>P_A_R[[#This Row],[33+]]-P_A_R[[#This Row],[34+]]</f>
        <v>5.0879999999999925E-2</v>
      </c>
      <c r="CD177" s="5">
        <f>P_A_R[[#This Row],[34+]]-P_A_R[[#This Row],[35+]]</f>
        <v>5.3520000000000012E-2</v>
      </c>
      <c r="CE177" s="5">
        <f>P_A_R[[#This Row],[35+]]-P_A_R[[#This Row],[36+]]</f>
        <v>5.5180000000000007E-2</v>
      </c>
      <c r="CF177" s="5">
        <f>P_A_R[[#This Row],[36+]]-P_A_R[[#This Row],[37+]]</f>
        <v>5.5800000000000016E-2</v>
      </c>
      <c r="CG177" s="5">
        <f>P_A_R[[#This Row],[37+]]-P_A_R[[#This Row],[38+]]</f>
        <v>5.1429999999999976E-2</v>
      </c>
      <c r="CH177" s="5">
        <f>P_A_R[[#This Row],[38+]]-P_A_R[[#This Row],[39+]]</f>
        <v>5.3950000000000053E-2</v>
      </c>
      <c r="CI177" s="5">
        <f>P_A_R[[#This Row],[39+]]-P_A_R[[#This Row],[40+]]</f>
        <v>5.1519999999999955E-2</v>
      </c>
      <c r="CJ177" s="5">
        <f>P_A_R[[#This Row],[40+]]-P_A_R[[#This Row],[41+]]</f>
        <v>4.8250000000000015E-2</v>
      </c>
      <c r="CK177" s="5">
        <f>P_A_R[[#This Row],[41+]]-P_A_R[[#This Row],[42+]]</f>
        <v>4.1280000000000011E-2</v>
      </c>
      <c r="CL177" s="5">
        <f>P_A_R[[#This Row],[42+]]-P_A_R[[#This Row],[43+]]</f>
        <v>4.0220000000000006E-2</v>
      </c>
      <c r="CM177" s="5">
        <f>P_A_R[[#This Row],[43+]]-P_A_R[[#This Row],[44+]]</f>
        <v>3.5569999999999991E-2</v>
      </c>
      <c r="CN177" s="5">
        <f>P_A_R[[#This Row],[44+]]-P_A_R[[#This Row],[45+]]</f>
        <v>3.0839999999999992E-2</v>
      </c>
      <c r="CO177" s="5">
        <f>P_A_R[[#This Row],[45+]]-P_A_R[[#This Row],[46+]]</f>
        <v>2.6220000000000007E-2</v>
      </c>
      <c r="CP177" s="5">
        <f>P_A_R[[#This Row],[46+]]-P_A_R[[#This Row],[47+]]</f>
        <v>2.044E-2</v>
      </c>
      <c r="CQ177" s="5">
        <f>P_A_R[[#This Row],[47+]]-P_A_R[[#This Row],[48+]]</f>
        <v>1.8149999999999999E-2</v>
      </c>
      <c r="CR177" s="5">
        <f>P_A_R[[#This Row],[48+]]-P_A_R[[#This Row],[49+]]</f>
        <v>1.4579999999999996E-2</v>
      </c>
      <c r="CS177" s="5">
        <f>P_A_R[[#This Row],[49+]]-P_A_R[[#This Row],[50+]]</f>
        <v>1.1470000000000001E-2</v>
      </c>
      <c r="CT177" s="5">
        <f>P_A_R[[#This Row],[50+]]-P_A_R[[#This Row],[51+]]</f>
        <v>8.3100000000000014E-3</v>
      </c>
      <c r="CU177" s="5">
        <f>P_A_R[[#This Row],[51+]]-P_A_R[[#This Row],[52+]]</f>
        <v>6.8499999999999985E-3</v>
      </c>
      <c r="CV177" s="5">
        <f>P_A_R[[#This Row],[52+]]-P_A_R[[#This Row],[53+]]</f>
        <v>5.0900000000000008E-3</v>
      </c>
      <c r="CW177" s="5">
        <f>P_A_R[[#This Row],[53+]]-P_A_R[[#This Row],[54+]]</f>
        <v>3.7099999999999998E-3</v>
      </c>
      <c r="CX177" s="5">
        <f>P_A_R[[#This Row],[54+]]-P_A_R[[#This Row],[55+]]</f>
        <v>2.6600000000000009E-3</v>
      </c>
      <c r="CY177" s="5">
        <f>P_A_R[[#This Row],[55+]]-P_A_R[[#This Row],[56+]]</f>
        <v>1.7499999999999998E-3</v>
      </c>
      <c r="CZ177" s="5">
        <f>P_A_R[[#This Row],[56+]]-P_A_R[[#This Row],[57+]]</f>
        <v>1.31E-3</v>
      </c>
      <c r="DA177" s="5">
        <f>P_A_R[[#This Row],[57+]]-P_A_R[[#This Row],[58+]]</f>
        <v>8.8999999999999995E-4</v>
      </c>
      <c r="DB177" s="5">
        <f>P_A_R[[#This Row],[58+]]-P_A_R[[#This Row],[59+]]</f>
        <v>5.9000000000000003E-4</v>
      </c>
    </row>
    <row r="178" spans="1:106" hidden="1" x14ac:dyDescent="0.25">
      <c r="A178" s="10">
        <v>22400795</v>
      </c>
      <c r="B178" t="s">
        <v>155</v>
      </c>
      <c r="C178" t="s">
        <v>270</v>
      </c>
      <c r="D178" s="11">
        <v>0.89583333333333337</v>
      </c>
      <c r="E178" s="9" t="str">
        <f>HYPERLINK("https://www.nba.com/stats/player/1628368/boxscores-traditional", "De'Aaron Fox")</f>
        <v>De'Aaron Fox</v>
      </c>
      <c r="F178">
        <v>32.799999999999997</v>
      </c>
      <c r="G178" s="4">
        <v>7.5739999999999998</v>
      </c>
      <c r="H178" s="3">
        <v>0.99868999999999997</v>
      </c>
      <c r="I178" s="3">
        <v>0.99800999999999995</v>
      </c>
      <c r="J178" s="3">
        <v>0.99702000000000002</v>
      </c>
      <c r="K178" s="3">
        <v>0.99546999999999997</v>
      </c>
      <c r="L178" s="3">
        <v>0.99343000000000004</v>
      </c>
      <c r="M178" s="3">
        <v>0.99060999999999999</v>
      </c>
      <c r="N178" s="3">
        <v>0.98678999999999994</v>
      </c>
      <c r="O178" s="3">
        <v>0.98168999999999995</v>
      </c>
      <c r="P178" s="3">
        <v>0.97441</v>
      </c>
      <c r="Q178" s="3">
        <v>0.96562000000000003</v>
      </c>
      <c r="R178" s="3">
        <v>0.95448999999999995</v>
      </c>
      <c r="S178" s="3">
        <v>0.94062000000000001</v>
      </c>
      <c r="T178" s="3">
        <v>0.92364000000000002</v>
      </c>
      <c r="U178" s="3">
        <v>0.90146999999999999</v>
      </c>
      <c r="V178" s="3">
        <v>0.87697999999999998</v>
      </c>
      <c r="W178" s="3">
        <v>0.84848999999999997</v>
      </c>
      <c r="X178" s="3">
        <v>0.81594</v>
      </c>
      <c r="Y178" s="3">
        <v>0.77934999999999999</v>
      </c>
      <c r="Z178" s="3">
        <v>0.73565000000000003</v>
      </c>
      <c r="AA178" s="3">
        <v>0.69145999999999996</v>
      </c>
      <c r="AB178" s="3">
        <v>0.64431000000000005</v>
      </c>
      <c r="AC178" s="3">
        <v>0.59482999999999997</v>
      </c>
      <c r="AD178" s="3">
        <v>0.54379999999999995</v>
      </c>
      <c r="AE178" s="3">
        <v>0.48803000000000002</v>
      </c>
      <c r="AF178" s="3">
        <v>0.43643999999999999</v>
      </c>
      <c r="AG178" s="3">
        <v>0.38590999999999998</v>
      </c>
      <c r="AH178" s="3">
        <v>0.33723999999999998</v>
      </c>
      <c r="AI178" s="3">
        <v>0.29115999999999997</v>
      </c>
      <c r="AJ178" s="3">
        <v>0.24510000000000001</v>
      </c>
      <c r="AK178" s="3">
        <v>0.20610999999999999</v>
      </c>
      <c r="AL178" s="3">
        <v>0.17105999999999999</v>
      </c>
      <c r="AM178" s="3">
        <v>0.14007</v>
      </c>
      <c r="AN178" s="3">
        <v>0.11314</v>
      </c>
      <c r="AO178" s="3">
        <v>8.8510000000000005E-2</v>
      </c>
      <c r="AP178" s="3">
        <v>6.9440000000000002E-2</v>
      </c>
      <c r="AQ178" s="3">
        <v>5.3699999999999998E-2</v>
      </c>
      <c r="AR178" s="3">
        <v>4.0930000000000001E-2</v>
      </c>
      <c r="AS178" s="3">
        <v>3.074E-2</v>
      </c>
      <c r="AT178" s="3">
        <v>2.222E-2</v>
      </c>
      <c r="AU178" s="3">
        <v>1.618E-2</v>
      </c>
      <c r="AV178" s="3">
        <v>1.1599999999999999E-2</v>
      </c>
      <c r="AW178" s="3">
        <v>8.2000000000000007E-3</v>
      </c>
      <c r="AX178" s="3">
        <v>5.7000000000000002E-3</v>
      </c>
      <c r="AY178" s="3">
        <v>3.79E-3</v>
      </c>
      <c r="AZ178" s="3">
        <v>2.5600000000000002E-3</v>
      </c>
      <c r="BA178" s="3">
        <v>1.6900000000000001E-3</v>
      </c>
      <c r="BB178" s="3">
        <v>1.1100000000000001E-3</v>
      </c>
      <c r="BC178" s="3">
        <v>6.8999999999999997E-4</v>
      </c>
      <c r="BD178" s="3">
        <v>4.2999999999999999E-4</v>
      </c>
      <c r="BE178" s="3">
        <v>2.7E-4</v>
      </c>
      <c r="BF178" s="5">
        <f>P_A_R[[#This Row],[10+]]-P_A_R[[#This Row],[11+]]</f>
        <v>6.8000000000001393E-4</v>
      </c>
      <c r="BG178" s="5">
        <f>P_A_R[[#This Row],[11+]]-P_A_R[[#This Row],[12+]]</f>
        <v>9.8999999999993538E-4</v>
      </c>
      <c r="BH178" s="5">
        <f>P_A_R[[#This Row],[12+]]-P_A_R[[#This Row],[13+]]</f>
        <v>1.5500000000000513E-3</v>
      </c>
      <c r="BI178" s="5">
        <f>P_A_R[[#This Row],[13+]]-P_A_R[[#This Row],[14+]]</f>
        <v>2.0399999999999308E-3</v>
      </c>
      <c r="BJ178" s="5">
        <f>P_A_R[[#This Row],[14+]]-P_A_R[[#This Row],[15+]]</f>
        <v>2.8200000000000447E-3</v>
      </c>
      <c r="BK178" s="5">
        <f>P_A_R[[#This Row],[15+]]-P_A_R[[#This Row],[16+]]</f>
        <v>3.8200000000000456E-3</v>
      </c>
      <c r="BL178" s="5">
        <f>P_A_R[[#This Row],[16+]]-P_A_R[[#This Row],[17+]]</f>
        <v>5.0999999999999934E-3</v>
      </c>
      <c r="BM178" s="5">
        <f>P_A_R[[#This Row],[17+]]-P_A_R[[#This Row],[18+]]</f>
        <v>7.2799999999999532E-3</v>
      </c>
      <c r="BN178" s="5">
        <f>P_A_R[[#This Row],[18+]]-P_A_R[[#This Row],[19+]]</f>
        <v>8.7899999999999645E-3</v>
      </c>
      <c r="BO178" s="5">
        <f>P_A_R[[#This Row],[19+]]-P_A_R[[#This Row],[20+]]</f>
        <v>1.1130000000000084E-2</v>
      </c>
      <c r="BP178" s="5">
        <f>P_A_R[[#This Row],[20+]]-P_A_R[[#This Row],[21+]]</f>
        <v>1.3869999999999938E-2</v>
      </c>
      <c r="BQ178" s="5">
        <f>P_A_R[[#This Row],[21+]]-P_A_R[[#This Row],[22+]]</f>
        <v>1.6979999999999995E-2</v>
      </c>
      <c r="BR178" s="5">
        <f>P_A_R[[#This Row],[22+]]-P_A_R[[#This Row],[23+]]</f>
        <v>2.2170000000000023E-2</v>
      </c>
      <c r="BS178" s="5">
        <f>P_A_R[[#This Row],[23+]]-P_A_R[[#This Row],[24+]]</f>
        <v>2.4490000000000012E-2</v>
      </c>
      <c r="BT178" s="5">
        <f>P_A_R[[#This Row],[24+]]-P_A_R[[#This Row],[25+]]</f>
        <v>2.8490000000000015E-2</v>
      </c>
      <c r="BU178" s="5">
        <f>P_A_R[[#This Row],[25+]]-P_A_R[[#This Row],[26+]]</f>
        <v>3.2549999999999968E-2</v>
      </c>
      <c r="BV178" s="5">
        <f>P_A_R[[#This Row],[26+]]-P_A_R[[#This Row],[27+]]</f>
        <v>3.6590000000000011E-2</v>
      </c>
      <c r="BW178" s="5">
        <f>P_A_R[[#This Row],[27+]]-P_A_R[[#This Row],[28+]]</f>
        <v>4.3699999999999961E-2</v>
      </c>
      <c r="BX178" s="5">
        <f>P_A_R[[#This Row],[28+]]-P_A_R[[#This Row],[29+]]</f>
        <v>4.4190000000000063E-2</v>
      </c>
      <c r="BY178" s="5">
        <f>P_A_R[[#This Row],[29+]]-P_A_R[[#This Row],[30+]]</f>
        <v>4.7149999999999914E-2</v>
      </c>
      <c r="BZ178" s="5">
        <f>P_A_R[[#This Row],[30+]]-P_A_R[[#This Row],[31+]]</f>
        <v>4.9480000000000079E-2</v>
      </c>
      <c r="CA178" s="5">
        <f>P_A_R[[#This Row],[31+]]-P_A_R[[#This Row],[32+]]</f>
        <v>5.103000000000002E-2</v>
      </c>
      <c r="CB178" s="5">
        <f>P_A_R[[#This Row],[32+]]-P_A_R[[#This Row],[33+]]</f>
        <v>5.5769999999999931E-2</v>
      </c>
      <c r="CC178" s="5">
        <f>P_A_R[[#This Row],[33+]]-P_A_R[[#This Row],[34+]]</f>
        <v>5.1590000000000025E-2</v>
      </c>
      <c r="CD178" s="5">
        <f>P_A_R[[#This Row],[34+]]-P_A_R[[#This Row],[35+]]</f>
        <v>5.0530000000000019E-2</v>
      </c>
      <c r="CE178" s="5">
        <f>P_A_R[[#This Row],[35+]]-P_A_R[[#This Row],[36+]]</f>
        <v>4.8669999999999991E-2</v>
      </c>
      <c r="CF178" s="5">
        <f>P_A_R[[#This Row],[36+]]-P_A_R[[#This Row],[37+]]</f>
        <v>4.608000000000001E-2</v>
      </c>
      <c r="CG178" s="5">
        <f>P_A_R[[#This Row],[37+]]-P_A_R[[#This Row],[38+]]</f>
        <v>4.6059999999999962E-2</v>
      </c>
      <c r="CH178" s="5">
        <f>P_A_R[[#This Row],[38+]]-P_A_R[[#This Row],[39+]]</f>
        <v>3.8990000000000025E-2</v>
      </c>
      <c r="CI178" s="5">
        <f>P_A_R[[#This Row],[39+]]-P_A_R[[#This Row],[40+]]</f>
        <v>3.5049999999999998E-2</v>
      </c>
      <c r="CJ178" s="5">
        <f>P_A_R[[#This Row],[40+]]-P_A_R[[#This Row],[41+]]</f>
        <v>3.098999999999999E-2</v>
      </c>
      <c r="CK178" s="5">
        <f>P_A_R[[#This Row],[41+]]-P_A_R[[#This Row],[42+]]</f>
        <v>2.6929999999999996E-2</v>
      </c>
      <c r="CL178" s="5">
        <f>P_A_R[[#This Row],[42+]]-P_A_R[[#This Row],[43+]]</f>
        <v>2.4629999999999999E-2</v>
      </c>
      <c r="CM178" s="5">
        <f>P_A_R[[#This Row],[43+]]-P_A_R[[#This Row],[44+]]</f>
        <v>1.9070000000000004E-2</v>
      </c>
      <c r="CN178" s="5">
        <f>P_A_R[[#This Row],[44+]]-P_A_R[[#This Row],[45+]]</f>
        <v>1.5740000000000004E-2</v>
      </c>
      <c r="CO178" s="5">
        <f>P_A_R[[#This Row],[45+]]-P_A_R[[#This Row],[46+]]</f>
        <v>1.2769999999999997E-2</v>
      </c>
      <c r="CP178" s="5">
        <f>P_A_R[[#This Row],[46+]]-P_A_R[[#This Row],[47+]]</f>
        <v>1.0190000000000001E-2</v>
      </c>
      <c r="CQ178" s="5">
        <f>P_A_R[[#This Row],[47+]]-P_A_R[[#This Row],[48+]]</f>
        <v>8.5199999999999998E-3</v>
      </c>
      <c r="CR178" s="5">
        <f>P_A_R[[#This Row],[48+]]-P_A_R[[#This Row],[49+]]</f>
        <v>6.0400000000000002E-3</v>
      </c>
      <c r="CS178" s="5">
        <f>P_A_R[[#This Row],[49+]]-P_A_R[[#This Row],[50+]]</f>
        <v>4.5800000000000007E-3</v>
      </c>
      <c r="CT178" s="5">
        <f>P_A_R[[#This Row],[50+]]-P_A_R[[#This Row],[51+]]</f>
        <v>3.3999999999999985E-3</v>
      </c>
      <c r="CU178" s="5">
        <f>P_A_R[[#This Row],[51+]]-P_A_R[[#This Row],[52+]]</f>
        <v>2.5000000000000005E-3</v>
      </c>
      <c r="CV178" s="5">
        <f>P_A_R[[#This Row],[52+]]-P_A_R[[#This Row],[53+]]</f>
        <v>1.9100000000000002E-3</v>
      </c>
      <c r="CW178" s="5">
        <f>P_A_R[[#This Row],[53+]]-P_A_R[[#This Row],[54+]]</f>
        <v>1.2299999999999998E-3</v>
      </c>
      <c r="CX178" s="5">
        <f>P_A_R[[#This Row],[54+]]-P_A_R[[#This Row],[55+]]</f>
        <v>8.7000000000000011E-4</v>
      </c>
      <c r="CY178" s="5">
        <f>P_A_R[[#This Row],[55+]]-P_A_R[[#This Row],[56+]]</f>
        <v>5.8E-4</v>
      </c>
      <c r="CZ178" s="5">
        <f>P_A_R[[#This Row],[56+]]-P_A_R[[#This Row],[57+]]</f>
        <v>4.2000000000000013E-4</v>
      </c>
      <c r="DA178" s="5">
        <f>P_A_R[[#This Row],[57+]]-P_A_R[[#This Row],[58+]]</f>
        <v>2.5999999999999998E-4</v>
      </c>
      <c r="DB178" s="5">
        <f>P_A_R[[#This Row],[58+]]-P_A_R[[#This Row],[59+]]</f>
        <v>1.5999999999999999E-4</v>
      </c>
    </row>
    <row r="179" spans="1:106" hidden="1" x14ac:dyDescent="0.25">
      <c r="A179" s="10">
        <v>22400795</v>
      </c>
      <c r="B179" t="s">
        <v>155</v>
      </c>
      <c r="C179" t="s">
        <v>270</v>
      </c>
      <c r="D179" s="11">
        <v>0.89583333333333337</v>
      </c>
      <c r="E179" s="9" t="str">
        <f>HYPERLINK("https://www.nba.com/stats/player/1631110/boxscores-traditional", "Jeremy Sochan")</f>
        <v>Jeremy Sochan</v>
      </c>
      <c r="F179">
        <v>21</v>
      </c>
      <c r="G179" s="4">
        <v>4.7750000000000004</v>
      </c>
      <c r="H179" s="3">
        <v>0.98928000000000005</v>
      </c>
      <c r="I179" s="3">
        <v>0.98168999999999995</v>
      </c>
      <c r="J179" s="3">
        <v>0.96994999999999998</v>
      </c>
      <c r="K179" s="3">
        <v>0.95352000000000003</v>
      </c>
      <c r="L179" s="3">
        <v>0.92922000000000005</v>
      </c>
      <c r="M179" s="3">
        <v>0.89617000000000002</v>
      </c>
      <c r="N179" s="3">
        <v>0.85314000000000001</v>
      </c>
      <c r="O179" s="3">
        <v>0.79954999999999998</v>
      </c>
      <c r="P179" s="3">
        <v>0.73565000000000003</v>
      </c>
      <c r="Q179" s="3">
        <v>0.66276000000000002</v>
      </c>
      <c r="R179" s="3">
        <v>0.58316999999999997</v>
      </c>
      <c r="S179" s="3">
        <v>0.5</v>
      </c>
      <c r="T179" s="3">
        <v>0.41682999999999998</v>
      </c>
      <c r="U179" s="3">
        <v>0.33723999999999998</v>
      </c>
      <c r="V179" s="3">
        <v>0.26434999999999997</v>
      </c>
      <c r="W179" s="3">
        <v>0.20044999999999999</v>
      </c>
      <c r="X179" s="3">
        <v>0.14685999999999999</v>
      </c>
      <c r="Y179" s="3">
        <v>0.10383000000000001</v>
      </c>
      <c r="Z179" s="3">
        <v>7.0779999999999996E-2</v>
      </c>
      <c r="AA179" s="3">
        <v>4.648E-2</v>
      </c>
      <c r="AB179" s="3">
        <v>3.005E-2</v>
      </c>
      <c r="AC179" s="3">
        <v>1.831E-2</v>
      </c>
      <c r="AD179" s="3">
        <v>1.072E-2</v>
      </c>
      <c r="AE179" s="3">
        <v>6.0400000000000002E-3</v>
      </c>
      <c r="AF179" s="3">
        <v>3.2599999999999999E-3</v>
      </c>
      <c r="AG179" s="3">
        <v>1.6900000000000001E-3</v>
      </c>
      <c r="AH179" s="3">
        <v>8.4000000000000003E-4</v>
      </c>
      <c r="AI179" s="3">
        <v>4.0000000000000002E-4</v>
      </c>
      <c r="AJ179" s="3">
        <v>1.9000000000000001E-4</v>
      </c>
      <c r="AK179" s="3">
        <v>8.0000000000000007E-5</v>
      </c>
      <c r="AL179" s="3">
        <v>3.0000000000000001E-5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5">
        <f>P_A_R[[#This Row],[10+]]-P_A_R[[#This Row],[11+]]</f>
        <v>7.5900000000000967E-3</v>
      </c>
      <c r="BG179" s="5">
        <f>P_A_R[[#This Row],[11+]]-P_A_R[[#This Row],[12+]]</f>
        <v>1.1739999999999973E-2</v>
      </c>
      <c r="BH179" s="5">
        <f>P_A_R[[#This Row],[12+]]-P_A_R[[#This Row],[13+]]</f>
        <v>1.6429999999999945E-2</v>
      </c>
      <c r="BI179" s="5">
        <f>P_A_R[[#This Row],[13+]]-P_A_R[[#This Row],[14+]]</f>
        <v>2.4299999999999988E-2</v>
      </c>
      <c r="BJ179" s="5">
        <f>P_A_R[[#This Row],[14+]]-P_A_R[[#This Row],[15+]]</f>
        <v>3.3050000000000024E-2</v>
      </c>
      <c r="BK179" s="5">
        <f>P_A_R[[#This Row],[15+]]-P_A_R[[#This Row],[16+]]</f>
        <v>4.3030000000000013E-2</v>
      </c>
      <c r="BL179" s="5">
        <f>P_A_R[[#This Row],[16+]]-P_A_R[[#This Row],[17+]]</f>
        <v>5.3590000000000027E-2</v>
      </c>
      <c r="BM179" s="5">
        <f>P_A_R[[#This Row],[17+]]-P_A_R[[#This Row],[18+]]</f>
        <v>6.3899999999999957E-2</v>
      </c>
      <c r="BN179" s="5">
        <f>P_A_R[[#This Row],[18+]]-P_A_R[[#This Row],[19+]]</f>
        <v>7.289000000000001E-2</v>
      </c>
      <c r="BO179" s="5">
        <f>P_A_R[[#This Row],[19+]]-P_A_R[[#This Row],[20+]]</f>
        <v>7.959000000000005E-2</v>
      </c>
      <c r="BP179" s="5">
        <f>P_A_R[[#This Row],[20+]]-P_A_R[[#This Row],[21+]]</f>
        <v>8.3169999999999966E-2</v>
      </c>
      <c r="BQ179" s="5">
        <f>P_A_R[[#This Row],[21+]]-P_A_R[[#This Row],[22+]]</f>
        <v>8.3170000000000022E-2</v>
      </c>
      <c r="BR179" s="5">
        <f>P_A_R[[#This Row],[22+]]-P_A_R[[#This Row],[23+]]</f>
        <v>7.9589999999999994E-2</v>
      </c>
      <c r="BS179" s="5">
        <f>P_A_R[[#This Row],[23+]]-P_A_R[[#This Row],[24+]]</f>
        <v>7.289000000000001E-2</v>
      </c>
      <c r="BT179" s="5">
        <f>P_A_R[[#This Row],[24+]]-P_A_R[[#This Row],[25+]]</f>
        <v>6.3899999999999985E-2</v>
      </c>
      <c r="BU179" s="5">
        <f>P_A_R[[#This Row],[25+]]-P_A_R[[#This Row],[26+]]</f>
        <v>5.3589999999999999E-2</v>
      </c>
      <c r="BV179" s="5">
        <f>P_A_R[[#This Row],[26+]]-P_A_R[[#This Row],[27+]]</f>
        <v>4.3029999999999985E-2</v>
      </c>
      <c r="BW179" s="5">
        <f>P_A_R[[#This Row],[27+]]-P_A_R[[#This Row],[28+]]</f>
        <v>3.305000000000001E-2</v>
      </c>
      <c r="BX179" s="5">
        <f>P_A_R[[#This Row],[28+]]-P_A_R[[#This Row],[29+]]</f>
        <v>2.4299999999999995E-2</v>
      </c>
      <c r="BY179" s="5">
        <f>P_A_R[[#This Row],[29+]]-P_A_R[[#This Row],[30+]]</f>
        <v>1.643E-2</v>
      </c>
      <c r="BZ179" s="5">
        <f>P_A_R[[#This Row],[30+]]-P_A_R[[#This Row],[31+]]</f>
        <v>1.174E-2</v>
      </c>
      <c r="CA179" s="5">
        <f>P_A_R[[#This Row],[31+]]-P_A_R[[#This Row],[32+]]</f>
        <v>7.5899999999999995E-3</v>
      </c>
      <c r="CB179" s="5">
        <f>P_A_R[[#This Row],[32+]]-P_A_R[[#This Row],[33+]]</f>
        <v>4.6800000000000001E-3</v>
      </c>
      <c r="CC179" s="5">
        <f>P_A_R[[#This Row],[33+]]-P_A_R[[#This Row],[34+]]</f>
        <v>2.7800000000000004E-3</v>
      </c>
      <c r="CD179" s="5">
        <f>P_A_R[[#This Row],[34+]]-P_A_R[[#This Row],[35+]]</f>
        <v>1.5699999999999998E-3</v>
      </c>
      <c r="CE179" s="5">
        <f>P_A_R[[#This Row],[35+]]-P_A_R[[#This Row],[36+]]</f>
        <v>8.5000000000000006E-4</v>
      </c>
      <c r="CF179" s="5">
        <f>P_A_R[[#This Row],[36+]]-P_A_R[[#This Row],[37+]]</f>
        <v>4.4000000000000002E-4</v>
      </c>
      <c r="CG179" s="5">
        <f>P_A_R[[#This Row],[37+]]-P_A_R[[#This Row],[38+]]</f>
        <v>2.1000000000000001E-4</v>
      </c>
      <c r="CH179" s="5">
        <f>P_A_R[[#This Row],[38+]]-P_A_R[[#This Row],[39+]]</f>
        <v>1.1E-4</v>
      </c>
      <c r="CI179" s="5">
        <f>P_A_R[[#This Row],[39+]]-P_A_R[[#This Row],[40+]]</f>
        <v>5.0000000000000009E-5</v>
      </c>
      <c r="CJ179" s="5">
        <f>P_A_R[[#This Row],[40+]]-P_A_R[[#This Row],[41+]]</f>
        <v>3.0000000000000001E-5</v>
      </c>
      <c r="CK179" s="5">
        <f>P_A_R[[#This Row],[41+]]-P_A_R[[#This Row],[42+]]</f>
        <v>0</v>
      </c>
      <c r="CL179" s="5">
        <f>P_A_R[[#This Row],[42+]]-P_A_R[[#This Row],[43+]]</f>
        <v>0</v>
      </c>
      <c r="CM179" s="5">
        <f>P_A_R[[#This Row],[43+]]-P_A_R[[#This Row],[44+]]</f>
        <v>0</v>
      </c>
      <c r="CN179" s="5">
        <f>P_A_R[[#This Row],[44+]]-P_A_R[[#This Row],[45+]]</f>
        <v>0</v>
      </c>
      <c r="CO179" s="5">
        <f>P_A_R[[#This Row],[45+]]-P_A_R[[#This Row],[46+]]</f>
        <v>0</v>
      </c>
      <c r="CP179" s="5">
        <f>P_A_R[[#This Row],[46+]]-P_A_R[[#This Row],[47+]]</f>
        <v>0</v>
      </c>
      <c r="CQ179" s="5">
        <f>P_A_R[[#This Row],[47+]]-P_A_R[[#This Row],[48+]]</f>
        <v>0</v>
      </c>
      <c r="CR179" s="5">
        <f>P_A_R[[#This Row],[48+]]-P_A_R[[#This Row],[49+]]</f>
        <v>0</v>
      </c>
      <c r="CS179" s="5">
        <f>P_A_R[[#This Row],[49+]]-P_A_R[[#This Row],[50+]]</f>
        <v>0</v>
      </c>
      <c r="CT179" s="5">
        <f>P_A_R[[#This Row],[50+]]-P_A_R[[#This Row],[51+]]</f>
        <v>0</v>
      </c>
      <c r="CU179" s="5">
        <f>P_A_R[[#This Row],[51+]]-P_A_R[[#This Row],[52+]]</f>
        <v>0</v>
      </c>
      <c r="CV179" s="5">
        <f>P_A_R[[#This Row],[52+]]-P_A_R[[#This Row],[53+]]</f>
        <v>0</v>
      </c>
      <c r="CW179" s="5">
        <f>P_A_R[[#This Row],[53+]]-P_A_R[[#This Row],[54+]]</f>
        <v>0</v>
      </c>
      <c r="CX179" s="5">
        <f>P_A_R[[#This Row],[54+]]-P_A_R[[#This Row],[55+]]</f>
        <v>0</v>
      </c>
      <c r="CY179" s="5">
        <f>P_A_R[[#This Row],[55+]]-P_A_R[[#This Row],[56+]]</f>
        <v>0</v>
      </c>
      <c r="CZ179" s="5">
        <f>P_A_R[[#This Row],[56+]]-P_A_R[[#This Row],[57+]]</f>
        <v>0</v>
      </c>
      <c r="DA179" s="5">
        <f>P_A_R[[#This Row],[57+]]-P_A_R[[#This Row],[58+]]</f>
        <v>0</v>
      </c>
      <c r="DB179" s="5">
        <f>P_A_R[[#This Row],[58+]]-P_A_R[[#This Row],[59+]]</f>
        <v>0</v>
      </c>
    </row>
    <row r="180" spans="1:106" hidden="1" x14ac:dyDescent="0.25">
      <c r="A180" s="10">
        <v>22400795</v>
      </c>
      <c r="B180" t="s">
        <v>155</v>
      </c>
      <c r="C180" t="s">
        <v>270</v>
      </c>
      <c r="D180" s="11">
        <v>0.89583333333333337</v>
      </c>
      <c r="E180" s="9" t="str">
        <f>HYPERLINK("https://www.nba.com/stats/player/203084/boxscores-traditional", "Harrison Barnes")</f>
        <v>Harrison Barnes</v>
      </c>
      <c r="F180">
        <v>21</v>
      </c>
      <c r="G180" s="4">
        <v>5.5860000000000003</v>
      </c>
      <c r="H180" s="3">
        <v>0.97558</v>
      </c>
      <c r="I180" s="3">
        <v>0.96326999999999996</v>
      </c>
      <c r="J180" s="3">
        <v>0.94630000000000003</v>
      </c>
      <c r="K180" s="3">
        <v>0.92364000000000002</v>
      </c>
      <c r="L180" s="3">
        <v>0.89434999999999998</v>
      </c>
      <c r="M180" s="3">
        <v>0.85768999999999995</v>
      </c>
      <c r="N180" s="3">
        <v>0.81594</v>
      </c>
      <c r="O180" s="3">
        <v>0.76424000000000003</v>
      </c>
      <c r="P180" s="3">
        <v>0.70540000000000003</v>
      </c>
      <c r="Q180" s="3">
        <v>0.64058000000000004</v>
      </c>
      <c r="R180" s="3">
        <v>0.57142000000000004</v>
      </c>
      <c r="S180" s="3">
        <v>0.5</v>
      </c>
      <c r="T180" s="3">
        <v>0.42858000000000002</v>
      </c>
      <c r="U180" s="3">
        <v>0.35942000000000002</v>
      </c>
      <c r="V180" s="3">
        <v>0.29459999999999997</v>
      </c>
      <c r="W180" s="3">
        <v>0.23576</v>
      </c>
      <c r="X180" s="3">
        <v>0.18406</v>
      </c>
      <c r="Y180" s="3">
        <v>0.14230999999999999</v>
      </c>
      <c r="Z180" s="3">
        <v>0.10564999999999999</v>
      </c>
      <c r="AA180" s="3">
        <v>7.6359999999999997E-2</v>
      </c>
      <c r="AB180" s="3">
        <v>5.3699999999999998E-2</v>
      </c>
      <c r="AC180" s="3">
        <v>3.6729999999999999E-2</v>
      </c>
      <c r="AD180" s="3">
        <v>2.4420000000000001E-2</v>
      </c>
      <c r="AE180" s="3">
        <v>1.5779999999999999E-2</v>
      </c>
      <c r="AF180" s="3">
        <v>9.9000000000000008E-3</v>
      </c>
      <c r="AG180" s="3">
        <v>6.0400000000000002E-3</v>
      </c>
      <c r="AH180" s="3">
        <v>3.5699999999999998E-3</v>
      </c>
      <c r="AI180" s="3">
        <v>2.1199999999999999E-3</v>
      </c>
      <c r="AJ180" s="3">
        <v>1.1800000000000001E-3</v>
      </c>
      <c r="AK180" s="3">
        <v>6.4000000000000005E-4</v>
      </c>
      <c r="AL180" s="3">
        <v>3.4000000000000002E-4</v>
      </c>
      <c r="AM180" s="3">
        <v>1.7000000000000001E-4</v>
      </c>
      <c r="AN180" s="3">
        <v>8.0000000000000007E-5</v>
      </c>
      <c r="AO180" s="3">
        <v>4.0000000000000003E-5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5">
        <f>P_A_R[[#This Row],[10+]]-P_A_R[[#This Row],[11+]]</f>
        <v>1.2310000000000043E-2</v>
      </c>
      <c r="BG180" s="5">
        <f>P_A_R[[#This Row],[11+]]-P_A_R[[#This Row],[12+]]</f>
        <v>1.696999999999993E-2</v>
      </c>
      <c r="BH180" s="5">
        <f>P_A_R[[#This Row],[12+]]-P_A_R[[#This Row],[13+]]</f>
        <v>2.2660000000000013E-2</v>
      </c>
      <c r="BI180" s="5">
        <f>P_A_R[[#This Row],[13+]]-P_A_R[[#This Row],[14+]]</f>
        <v>2.9290000000000038E-2</v>
      </c>
      <c r="BJ180" s="5">
        <f>P_A_R[[#This Row],[14+]]-P_A_R[[#This Row],[15+]]</f>
        <v>3.6660000000000026E-2</v>
      </c>
      <c r="BK180" s="5">
        <f>P_A_R[[#This Row],[15+]]-P_A_R[[#This Row],[16+]]</f>
        <v>4.1749999999999954E-2</v>
      </c>
      <c r="BL180" s="5">
        <f>P_A_R[[#This Row],[16+]]-P_A_R[[#This Row],[17+]]</f>
        <v>5.1699999999999968E-2</v>
      </c>
      <c r="BM180" s="5">
        <f>P_A_R[[#This Row],[17+]]-P_A_R[[#This Row],[18+]]</f>
        <v>5.8840000000000003E-2</v>
      </c>
      <c r="BN180" s="5">
        <f>P_A_R[[#This Row],[18+]]-P_A_R[[#This Row],[19+]]</f>
        <v>6.4819999999999989E-2</v>
      </c>
      <c r="BO180" s="5">
        <f>P_A_R[[#This Row],[19+]]-P_A_R[[#This Row],[20+]]</f>
        <v>6.9159999999999999E-2</v>
      </c>
      <c r="BP180" s="5">
        <f>P_A_R[[#This Row],[20+]]-P_A_R[[#This Row],[21+]]</f>
        <v>7.1420000000000039E-2</v>
      </c>
      <c r="BQ180" s="5">
        <f>P_A_R[[#This Row],[21+]]-P_A_R[[#This Row],[22+]]</f>
        <v>7.1419999999999983E-2</v>
      </c>
      <c r="BR180" s="5">
        <f>P_A_R[[#This Row],[22+]]-P_A_R[[#This Row],[23+]]</f>
        <v>6.9159999999999999E-2</v>
      </c>
      <c r="BS180" s="5">
        <f>P_A_R[[#This Row],[23+]]-P_A_R[[#This Row],[24+]]</f>
        <v>6.4820000000000044E-2</v>
      </c>
      <c r="BT180" s="5">
        <f>P_A_R[[#This Row],[24+]]-P_A_R[[#This Row],[25+]]</f>
        <v>5.8839999999999976E-2</v>
      </c>
      <c r="BU180" s="5">
        <f>P_A_R[[#This Row],[25+]]-P_A_R[[#This Row],[26+]]</f>
        <v>5.1699999999999996E-2</v>
      </c>
      <c r="BV180" s="5">
        <f>P_A_R[[#This Row],[26+]]-P_A_R[[#This Row],[27+]]</f>
        <v>4.1750000000000009E-2</v>
      </c>
      <c r="BW180" s="5">
        <f>P_A_R[[#This Row],[27+]]-P_A_R[[#This Row],[28+]]</f>
        <v>3.6659999999999998E-2</v>
      </c>
      <c r="BX180" s="5">
        <f>P_A_R[[#This Row],[28+]]-P_A_R[[#This Row],[29+]]</f>
        <v>2.9289999999999997E-2</v>
      </c>
      <c r="BY180" s="5">
        <f>P_A_R[[#This Row],[29+]]-P_A_R[[#This Row],[30+]]</f>
        <v>2.266E-2</v>
      </c>
      <c r="BZ180" s="5">
        <f>P_A_R[[#This Row],[30+]]-P_A_R[[#This Row],[31+]]</f>
        <v>1.6969999999999999E-2</v>
      </c>
      <c r="CA180" s="5">
        <f>P_A_R[[#This Row],[31+]]-P_A_R[[#This Row],[32+]]</f>
        <v>1.2309999999999998E-2</v>
      </c>
      <c r="CB180" s="5">
        <f>P_A_R[[#This Row],[32+]]-P_A_R[[#This Row],[33+]]</f>
        <v>8.6400000000000018E-3</v>
      </c>
      <c r="CC180" s="5">
        <f>P_A_R[[#This Row],[33+]]-P_A_R[[#This Row],[34+]]</f>
        <v>5.8799999999999981E-3</v>
      </c>
      <c r="CD180" s="5">
        <f>P_A_R[[#This Row],[34+]]-P_A_R[[#This Row],[35+]]</f>
        <v>3.8600000000000006E-3</v>
      </c>
      <c r="CE180" s="5">
        <f>P_A_R[[#This Row],[35+]]-P_A_R[[#This Row],[36+]]</f>
        <v>2.4700000000000004E-3</v>
      </c>
      <c r="CF180" s="5">
        <f>P_A_R[[#This Row],[36+]]-P_A_R[[#This Row],[37+]]</f>
        <v>1.4499999999999999E-3</v>
      </c>
      <c r="CG180" s="5">
        <f>P_A_R[[#This Row],[37+]]-P_A_R[[#This Row],[38+]]</f>
        <v>9.3999999999999986E-4</v>
      </c>
      <c r="CH180" s="5">
        <f>P_A_R[[#This Row],[38+]]-P_A_R[[#This Row],[39+]]</f>
        <v>5.4000000000000001E-4</v>
      </c>
      <c r="CI180" s="5">
        <f>P_A_R[[#This Row],[39+]]-P_A_R[[#This Row],[40+]]</f>
        <v>3.0000000000000003E-4</v>
      </c>
      <c r="CJ180" s="5">
        <f>P_A_R[[#This Row],[40+]]-P_A_R[[#This Row],[41+]]</f>
        <v>1.7000000000000001E-4</v>
      </c>
      <c r="CK180" s="5">
        <f>P_A_R[[#This Row],[41+]]-P_A_R[[#This Row],[42+]]</f>
        <v>9.0000000000000006E-5</v>
      </c>
      <c r="CL180" s="5">
        <f>P_A_R[[#This Row],[42+]]-P_A_R[[#This Row],[43+]]</f>
        <v>4.0000000000000003E-5</v>
      </c>
      <c r="CM180" s="5">
        <f>P_A_R[[#This Row],[43+]]-P_A_R[[#This Row],[44+]]</f>
        <v>4.0000000000000003E-5</v>
      </c>
      <c r="CN180" s="5">
        <f>P_A_R[[#This Row],[44+]]-P_A_R[[#This Row],[45+]]</f>
        <v>0</v>
      </c>
      <c r="CO180" s="5">
        <f>P_A_R[[#This Row],[45+]]-P_A_R[[#This Row],[46+]]</f>
        <v>0</v>
      </c>
      <c r="CP180" s="5">
        <f>P_A_R[[#This Row],[46+]]-P_A_R[[#This Row],[47+]]</f>
        <v>0</v>
      </c>
      <c r="CQ180" s="5">
        <f>P_A_R[[#This Row],[47+]]-P_A_R[[#This Row],[48+]]</f>
        <v>0</v>
      </c>
      <c r="CR180" s="5">
        <f>P_A_R[[#This Row],[48+]]-P_A_R[[#This Row],[49+]]</f>
        <v>0</v>
      </c>
      <c r="CS180" s="5">
        <f>P_A_R[[#This Row],[49+]]-P_A_R[[#This Row],[50+]]</f>
        <v>0</v>
      </c>
      <c r="CT180" s="5">
        <f>P_A_R[[#This Row],[50+]]-P_A_R[[#This Row],[51+]]</f>
        <v>0</v>
      </c>
      <c r="CU180" s="5">
        <f>P_A_R[[#This Row],[51+]]-P_A_R[[#This Row],[52+]]</f>
        <v>0</v>
      </c>
      <c r="CV180" s="5">
        <f>P_A_R[[#This Row],[52+]]-P_A_R[[#This Row],[53+]]</f>
        <v>0</v>
      </c>
      <c r="CW180" s="5">
        <f>P_A_R[[#This Row],[53+]]-P_A_R[[#This Row],[54+]]</f>
        <v>0</v>
      </c>
      <c r="CX180" s="5">
        <f>P_A_R[[#This Row],[54+]]-P_A_R[[#This Row],[55+]]</f>
        <v>0</v>
      </c>
      <c r="CY180" s="5">
        <f>P_A_R[[#This Row],[55+]]-P_A_R[[#This Row],[56+]]</f>
        <v>0</v>
      </c>
      <c r="CZ180" s="5">
        <f>P_A_R[[#This Row],[56+]]-P_A_R[[#This Row],[57+]]</f>
        <v>0</v>
      </c>
      <c r="DA180" s="5">
        <f>P_A_R[[#This Row],[57+]]-P_A_R[[#This Row],[58+]]</f>
        <v>0</v>
      </c>
      <c r="DB180" s="5">
        <f>P_A_R[[#This Row],[58+]]-P_A_R[[#This Row],[59+]]</f>
        <v>0</v>
      </c>
    </row>
    <row r="181" spans="1:106" hidden="1" x14ac:dyDescent="0.25">
      <c r="A181" s="10">
        <v>22400795</v>
      </c>
      <c r="B181" t="s">
        <v>155</v>
      </c>
      <c r="C181" t="s">
        <v>270</v>
      </c>
      <c r="D181" s="11">
        <v>0.89583333333333337</v>
      </c>
      <c r="E181" s="9" t="str">
        <f>HYPERLINK("https://www.nba.com/stats/player/1642264/boxscores-traditional", "Stephon Castle")</f>
        <v>Stephon Castle</v>
      </c>
      <c r="F181">
        <v>24.2</v>
      </c>
      <c r="G181" s="4">
        <v>8.2319999999999993</v>
      </c>
      <c r="H181" s="3">
        <v>0.95728000000000002</v>
      </c>
      <c r="I181" s="3">
        <v>0.94520000000000004</v>
      </c>
      <c r="J181" s="3">
        <v>0.93056000000000005</v>
      </c>
      <c r="K181" s="3">
        <v>0.91308999999999996</v>
      </c>
      <c r="L181" s="3">
        <v>0.89251000000000003</v>
      </c>
      <c r="M181" s="3">
        <v>0.86863999999999997</v>
      </c>
      <c r="N181" s="3">
        <v>0.84133999999999998</v>
      </c>
      <c r="O181" s="3">
        <v>0.80784999999999996</v>
      </c>
      <c r="P181" s="3">
        <v>0.77337</v>
      </c>
      <c r="Q181" s="3">
        <v>0.73565000000000003</v>
      </c>
      <c r="R181" s="3">
        <v>0.69496999999999998</v>
      </c>
      <c r="S181" s="3">
        <v>0.65173000000000003</v>
      </c>
      <c r="T181" s="3">
        <v>0.60641999999999996</v>
      </c>
      <c r="U181" s="3">
        <v>0.55962000000000001</v>
      </c>
      <c r="V181" s="3">
        <v>0.50797999999999999</v>
      </c>
      <c r="W181" s="3">
        <v>0.46017000000000002</v>
      </c>
      <c r="X181" s="3">
        <v>0.41293999999999997</v>
      </c>
      <c r="Y181" s="3">
        <v>0.36692999999999998</v>
      </c>
      <c r="Z181" s="3">
        <v>0.32275999999999999</v>
      </c>
      <c r="AA181" s="3">
        <v>0.28095999999999999</v>
      </c>
      <c r="AB181" s="3">
        <v>0.24196000000000001</v>
      </c>
      <c r="AC181" s="3">
        <v>0.20327000000000001</v>
      </c>
      <c r="AD181" s="3">
        <v>0.17105999999999999</v>
      </c>
      <c r="AE181" s="3">
        <v>0.14230999999999999</v>
      </c>
      <c r="AF181" s="3">
        <v>0.11702</v>
      </c>
      <c r="AG181" s="3">
        <v>9.5100000000000004E-2</v>
      </c>
      <c r="AH181" s="3">
        <v>7.6359999999999997E-2</v>
      </c>
      <c r="AI181" s="3">
        <v>6.0569999999999999E-2</v>
      </c>
      <c r="AJ181" s="3">
        <v>4.648E-2</v>
      </c>
      <c r="AK181" s="3">
        <v>3.5929999999999997E-2</v>
      </c>
      <c r="AL181" s="3">
        <v>2.743E-2</v>
      </c>
      <c r="AM181" s="3">
        <v>2.068E-2</v>
      </c>
      <c r="AN181" s="3">
        <v>1.5389999999999999E-2</v>
      </c>
      <c r="AO181" s="3">
        <v>1.1299999999999999E-2</v>
      </c>
      <c r="AP181" s="3">
        <v>7.9799999999999992E-3</v>
      </c>
      <c r="AQ181" s="3">
        <v>5.7000000000000002E-3</v>
      </c>
      <c r="AR181" s="3">
        <v>4.0200000000000001E-3</v>
      </c>
      <c r="AS181" s="3">
        <v>2.8E-3</v>
      </c>
      <c r="AT181" s="3">
        <v>1.9300000000000001E-3</v>
      </c>
      <c r="AU181" s="3">
        <v>1.31E-3</v>
      </c>
      <c r="AV181" s="3">
        <v>8.7000000000000001E-4</v>
      </c>
      <c r="AW181" s="3">
        <v>5.5999999999999995E-4</v>
      </c>
      <c r="AX181" s="3">
        <v>3.6000000000000002E-4</v>
      </c>
      <c r="AY181" s="3">
        <v>2.3000000000000001E-4</v>
      </c>
      <c r="AZ181" s="3">
        <v>1.4999999999999999E-4</v>
      </c>
      <c r="BA181" s="3">
        <v>9.0000000000000006E-5</v>
      </c>
      <c r="BB181" s="3">
        <v>6.0000000000000002E-5</v>
      </c>
      <c r="BC181" s="3">
        <v>3.0000000000000001E-5</v>
      </c>
      <c r="BD181" s="3">
        <v>0</v>
      </c>
      <c r="BE181" s="3">
        <v>0</v>
      </c>
      <c r="BF181" s="5">
        <f>P_A_R[[#This Row],[10+]]-P_A_R[[#This Row],[11+]]</f>
        <v>1.207999999999998E-2</v>
      </c>
      <c r="BG181" s="5">
        <f>P_A_R[[#This Row],[11+]]-P_A_R[[#This Row],[12+]]</f>
        <v>1.4639999999999986E-2</v>
      </c>
      <c r="BH181" s="5">
        <f>P_A_R[[#This Row],[12+]]-P_A_R[[#This Row],[13+]]</f>
        <v>1.7470000000000097E-2</v>
      </c>
      <c r="BI181" s="5">
        <f>P_A_R[[#This Row],[13+]]-P_A_R[[#This Row],[14+]]</f>
        <v>2.0579999999999932E-2</v>
      </c>
      <c r="BJ181" s="5">
        <f>P_A_R[[#This Row],[14+]]-P_A_R[[#This Row],[15+]]</f>
        <v>2.3870000000000058E-2</v>
      </c>
      <c r="BK181" s="5">
        <f>P_A_R[[#This Row],[15+]]-P_A_R[[#This Row],[16+]]</f>
        <v>2.7299999999999991E-2</v>
      </c>
      <c r="BL181" s="5">
        <f>P_A_R[[#This Row],[16+]]-P_A_R[[#This Row],[17+]]</f>
        <v>3.349000000000002E-2</v>
      </c>
      <c r="BM181" s="5">
        <f>P_A_R[[#This Row],[17+]]-P_A_R[[#This Row],[18+]]</f>
        <v>3.4479999999999955E-2</v>
      </c>
      <c r="BN181" s="5">
        <f>P_A_R[[#This Row],[18+]]-P_A_R[[#This Row],[19+]]</f>
        <v>3.7719999999999976E-2</v>
      </c>
      <c r="BO181" s="5">
        <f>P_A_R[[#This Row],[19+]]-P_A_R[[#This Row],[20+]]</f>
        <v>4.0680000000000049E-2</v>
      </c>
      <c r="BP181" s="5">
        <f>P_A_R[[#This Row],[20+]]-P_A_R[[#This Row],[21+]]</f>
        <v>4.3239999999999945E-2</v>
      </c>
      <c r="BQ181" s="5">
        <f>P_A_R[[#This Row],[21+]]-P_A_R[[#This Row],[22+]]</f>
        <v>4.5310000000000072E-2</v>
      </c>
      <c r="BR181" s="5">
        <f>P_A_R[[#This Row],[22+]]-P_A_R[[#This Row],[23+]]</f>
        <v>4.6799999999999953E-2</v>
      </c>
      <c r="BS181" s="5">
        <f>P_A_R[[#This Row],[23+]]-P_A_R[[#This Row],[24+]]</f>
        <v>5.1640000000000019E-2</v>
      </c>
      <c r="BT181" s="5">
        <f>P_A_R[[#This Row],[24+]]-P_A_R[[#This Row],[25+]]</f>
        <v>4.7809999999999964E-2</v>
      </c>
      <c r="BU181" s="5">
        <f>P_A_R[[#This Row],[25+]]-P_A_R[[#This Row],[26+]]</f>
        <v>4.723000000000005E-2</v>
      </c>
      <c r="BV181" s="5">
        <f>P_A_R[[#This Row],[26+]]-P_A_R[[#This Row],[27+]]</f>
        <v>4.6009999999999995E-2</v>
      </c>
      <c r="BW181" s="5">
        <f>P_A_R[[#This Row],[27+]]-P_A_R[[#This Row],[28+]]</f>
        <v>4.4169999999999987E-2</v>
      </c>
      <c r="BX181" s="5">
        <f>P_A_R[[#This Row],[28+]]-P_A_R[[#This Row],[29+]]</f>
        <v>4.1800000000000004E-2</v>
      </c>
      <c r="BY181" s="5">
        <f>P_A_R[[#This Row],[29+]]-P_A_R[[#This Row],[30+]]</f>
        <v>3.8999999999999979E-2</v>
      </c>
      <c r="BZ181" s="5">
        <f>P_A_R[[#This Row],[30+]]-P_A_R[[#This Row],[31+]]</f>
        <v>3.8690000000000002E-2</v>
      </c>
      <c r="CA181" s="5">
        <f>P_A_R[[#This Row],[31+]]-P_A_R[[#This Row],[32+]]</f>
        <v>3.2210000000000016E-2</v>
      </c>
      <c r="CB181" s="5">
        <f>P_A_R[[#This Row],[32+]]-P_A_R[[#This Row],[33+]]</f>
        <v>2.8749999999999998E-2</v>
      </c>
      <c r="CC181" s="5">
        <f>P_A_R[[#This Row],[33+]]-P_A_R[[#This Row],[34+]]</f>
        <v>2.5289999999999993E-2</v>
      </c>
      <c r="CD181" s="5">
        <f>P_A_R[[#This Row],[34+]]-P_A_R[[#This Row],[35+]]</f>
        <v>2.1919999999999995E-2</v>
      </c>
      <c r="CE181" s="5">
        <f>P_A_R[[#This Row],[35+]]-P_A_R[[#This Row],[36+]]</f>
        <v>1.8740000000000007E-2</v>
      </c>
      <c r="CF181" s="5">
        <f>P_A_R[[#This Row],[36+]]-P_A_R[[#This Row],[37+]]</f>
        <v>1.5789999999999998E-2</v>
      </c>
      <c r="CG181" s="5">
        <f>P_A_R[[#This Row],[37+]]-P_A_R[[#This Row],[38+]]</f>
        <v>1.4089999999999998E-2</v>
      </c>
      <c r="CH181" s="5">
        <f>P_A_R[[#This Row],[38+]]-P_A_R[[#This Row],[39+]]</f>
        <v>1.0550000000000004E-2</v>
      </c>
      <c r="CI181" s="5">
        <f>P_A_R[[#This Row],[39+]]-P_A_R[[#This Row],[40+]]</f>
        <v>8.4999999999999971E-3</v>
      </c>
      <c r="CJ181" s="5">
        <f>P_A_R[[#This Row],[40+]]-P_A_R[[#This Row],[41+]]</f>
        <v>6.7499999999999991E-3</v>
      </c>
      <c r="CK181" s="5">
        <f>P_A_R[[#This Row],[41+]]-P_A_R[[#This Row],[42+]]</f>
        <v>5.2900000000000013E-3</v>
      </c>
      <c r="CL181" s="5">
        <f>P_A_R[[#This Row],[42+]]-P_A_R[[#This Row],[43+]]</f>
        <v>4.0899999999999999E-3</v>
      </c>
      <c r="CM181" s="5">
        <f>P_A_R[[#This Row],[43+]]-P_A_R[[#This Row],[44+]]</f>
        <v>3.32E-3</v>
      </c>
      <c r="CN181" s="5">
        <f>P_A_R[[#This Row],[44+]]-P_A_R[[#This Row],[45+]]</f>
        <v>2.279999999999999E-3</v>
      </c>
      <c r="CO181" s="5">
        <f>P_A_R[[#This Row],[45+]]-P_A_R[[#This Row],[46+]]</f>
        <v>1.6800000000000001E-3</v>
      </c>
      <c r="CP181" s="5">
        <f>P_A_R[[#This Row],[46+]]-P_A_R[[#This Row],[47+]]</f>
        <v>1.2200000000000002E-3</v>
      </c>
      <c r="CQ181" s="5">
        <f>P_A_R[[#This Row],[47+]]-P_A_R[[#This Row],[48+]]</f>
        <v>8.699999999999999E-4</v>
      </c>
      <c r="CR181" s="5">
        <f>P_A_R[[#This Row],[48+]]-P_A_R[[#This Row],[49+]]</f>
        <v>6.2000000000000011E-4</v>
      </c>
      <c r="CS181" s="5">
        <f>P_A_R[[#This Row],[49+]]-P_A_R[[#This Row],[50+]]</f>
        <v>4.3999999999999996E-4</v>
      </c>
      <c r="CT181" s="5">
        <f>P_A_R[[#This Row],[50+]]-P_A_R[[#This Row],[51+]]</f>
        <v>3.1000000000000005E-4</v>
      </c>
      <c r="CU181" s="5">
        <f>P_A_R[[#This Row],[51+]]-P_A_R[[#This Row],[52+]]</f>
        <v>1.9999999999999993E-4</v>
      </c>
      <c r="CV181" s="5">
        <f>P_A_R[[#This Row],[52+]]-P_A_R[[#This Row],[53+]]</f>
        <v>1.3000000000000002E-4</v>
      </c>
      <c r="CW181" s="5">
        <f>P_A_R[[#This Row],[53+]]-P_A_R[[#This Row],[54+]]</f>
        <v>8.000000000000002E-5</v>
      </c>
      <c r="CX181" s="5">
        <f>P_A_R[[#This Row],[54+]]-P_A_R[[#This Row],[55+]]</f>
        <v>5.9999999999999981E-5</v>
      </c>
      <c r="CY181" s="5">
        <f>P_A_R[[#This Row],[55+]]-P_A_R[[#This Row],[56+]]</f>
        <v>3.0000000000000004E-5</v>
      </c>
      <c r="CZ181" s="5">
        <f>P_A_R[[#This Row],[56+]]-P_A_R[[#This Row],[57+]]</f>
        <v>3.0000000000000001E-5</v>
      </c>
      <c r="DA181" s="5">
        <f>P_A_R[[#This Row],[57+]]-P_A_R[[#This Row],[58+]]</f>
        <v>3.0000000000000001E-5</v>
      </c>
      <c r="DB181" s="5">
        <f>P_A_R[[#This Row],[58+]]-P_A_R[[#This Row],[59+]]</f>
        <v>0</v>
      </c>
    </row>
    <row r="182" spans="1:106" hidden="1" x14ac:dyDescent="0.25">
      <c r="A182" s="10">
        <v>22400795</v>
      </c>
      <c r="B182" t="s">
        <v>155</v>
      </c>
      <c r="C182" t="s">
        <v>270</v>
      </c>
      <c r="D182" s="11">
        <v>0.89583333333333337</v>
      </c>
      <c r="E182" s="9" t="str">
        <f>HYPERLINK("https://www.nba.com/stats/player/101108/boxscores-traditional", "Chris Paul")</f>
        <v>Chris Paul</v>
      </c>
      <c r="F182">
        <v>17.600000000000001</v>
      </c>
      <c r="G182" s="4">
        <v>4.4989999999999997</v>
      </c>
      <c r="H182" s="3">
        <v>0.95448999999999995</v>
      </c>
      <c r="I182" s="3">
        <v>0.92922000000000005</v>
      </c>
      <c r="J182" s="3">
        <v>0.89251000000000003</v>
      </c>
      <c r="K182" s="3">
        <v>0.84614</v>
      </c>
      <c r="L182" s="3">
        <v>0.78813999999999995</v>
      </c>
      <c r="M182" s="3">
        <v>0.71904000000000001</v>
      </c>
      <c r="N182" s="3">
        <v>0.64058000000000004</v>
      </c>
      <c r="O182" s="3">
        <v>0.55171999999999999</v>
      </c>
      <c r="P182" s="3">
        <v>0.46414</v>
      </c>
      <c r="Q182" s="3">
        <v>0.37828000000000001</v>
      </c>
      <c r="R182" s="3">
        <v>0.29805999999999999</v>
      </c>
      <c r="S182" s="3">
        <v>0.22363</v>
      </c>
      <c r="T182" s="3">
        <v>0.16353999999999999</v>
      </c>
      <c r="U182" s="3">
        <v>0.11507000000000001</v>
      </c>
      <c r="V182" s="3">
        <v>7.7799999999999994E-2</v>
      </c>
      <c r="W182" s="3">
        <v>5.0500000000000003E-2</v>
      </c>
      <c r="X182" s="3">
        <v>3.074E-2</v>
      </c>
      <c r="Y182" s="3">
        <v>1.831E-2</v>
      </c>
      <c r="Z182" s="3">
        <v>1.044E-2</v>
      </c>
      <c r="AA182" s="3">
        <v>5.7000000000000002E-3</v>
      </c>
      <c r="AB182" s="3">
        <v>2.8900000000000002E-3</v>
      </c>
      <c r="AC182" s="3">
        <v>1.4400000000000001E-3</v>
      </c>
      <c r="AD182" s="3">
        <v>6.8999999999999997E-4</v>
      </c>
      <c r="AE182" s="3">
        <v>3.1E-4</v>
      </c>
      <c r="AF182" s="3">
        <v>1.2999999999999999E-4</v>
      </c>
      <c r="AG182" s="3">
        <v>5.0000000000000002E-5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5">
        <f>P_A_R[[#This Row],[10+]]-P_A_R[[#This Row],[11+]]</f>
        <v>2.5269999999999904E-2</v>
      </c>
      <c r="BG182" s="5">
        <f>P_A_R[[#This Row],[11+]]-P_A_R[[#This Row],[12+]]</f>
        <v>3.671000000000002E-2</v>
      </c>
      <c r="BH182" s="5">
        <f>P_A_R[[#This Row],[12+]]-P_A_R[[#This Row],[13+]]</f>
        <v>4.6370000000000022E-2</v>
      </c>
      <c r="BI182" s="5">
        <f>P_A_R[[#This Row],[13+]]-P_A_R[[#This Row],[14+]]</f>
        <v>5.8000000000000052E-2</v>
      </c>
      <c r="BJ182" s="5">
        <f>P_A_R[[#This Row],[14+]]-P_A_R[[#This Row],[15+]]</f>
        <v>6.9099999999999939E-2</v>
      </c>
      <c r="BK182" s="5">
        <f>P_A_R[[#This Row],[15+]]-P_A_R[[#This Row],[16+]]</f>
        <v>7.8459999999999974E-2</v>
      </c>
      <c r="BL182" s="5">
        <f>P_A_R[[#This Row],[16+]]-P_A_R[[#This Row],[17+]]</f>
        <v>8.886000000000005E-2</v>
      </c>
      <c r="BM182" s="5">
        <f>P_A_R[[#This Row],[17+]]-P_A_R[[#This Row],[18+]]</f>
        <v>8.7579999999999991E-2</v>
      </c>
      <c r="BN182" s="5">
        <f>P_A_R[[#This Row],[18+]]-P_A_R[[#This Row],[19+]]</f>
        <v>8.5859999999999992E-2</v>
      </c>
      <c r="BO182" s="5">
        <f>P_A_R[[#This Row],[19+]]-P_A_R[[#This Row],[20+]]</f>
        <v>8.0220000000000014E-2</v>
      </c>
      <c r="BP182" s="5">
        <f>P_A_R[[#This Row],[20+]]-P_A_R[[#This Row],[21+]]</f>
        <v>7.4429999999999996E-2</v>
      </c>
      <c r="BQ182" s="5">
        <f>P_A_R[[#This Row],[21+]]-P_A_R[[#This Row],[22+]]</f>
        <v>6.0090000000000005E-2</v>
      </c>
      <c r="BR182" s="5">
        <f>P_A_R[[#This Row],[22+]]-P_A_R[[#This Row],[23+]]</f>
        <v>4.8469999999999985E-2</v>
      </c>
      <c r="BS182" s="5">
        <f>P_A_R[[#This Row],[23+]]-P_A_R[[#This Row],[24+]]</f>
        <v>3.7270000000000011E-2</v>
      </c>
      <c r="BT182" s="5">
        <f>P_A_R[[#This Row],[24+]]-P_A_R[[#This Row],[25+]]</f>
        <v>2.7299999999999991E-2</v>
      </c>
      <c r="BU182" s="5">
        <f>P_A_R[[#This Row],[25+]]-P_A_R[[#This Row],[26+]]</f>
        <v>1.9760000000000003E-2</v>
      </c>
      <c r="BV182" s="5">
        <f>P_A_R[[#This Row],[26+]]-P_A_R[[#This Row],[27+]]</f>
        <v>1.243E-2</v>
      </c>
      <c r="BW182" s="5">
        <f>P_A_R[[#This Row],[27+]]-P_A_R[[#This Row],[28+]]</f>
        <v>7.8700000000000003E-3</v>
      </c>
      <c r="BX182" s="5">
        <f>P_A_R[[#This Row],[28+]]-P_A_R[[#This Row],[29+]]</f>
        <v>4.7399999999999994E-3</v>
      </c>
      <c r="BY182" s="5">
        <f>P_A_R[[#This Row],[29+]]-P_A_R[[#This Row],[30+]]</f>
        <v>2.81E-3</v>
      </c>
      <c r="BZ182" s="5">
        <f>P_A_R[[#This Row],[30+]]-P_A_R[[#This Row],[31+]]</f>
        <v>1.4500000000000001E-3</v>
      </c>
      <c r="CA182" s="5">
        <f>P_A_R[[#This Row],[31+]]-P_A_R[[#This Row],[32+]]</f>
        <v>7.5000000000000012E-4</v>
      </c>
      <c r="CB182" s="5">
        <f>P_A_R[[#This Row],[32+]]-P_A_R[[#This Row],[33+]]</f>
        <v>3.7999999999999997E-4</v>
      </c>
      <c r="CC182" s="5">
        <f>P_A_R[[#This Row],[33+]]-P_A_R[[#This Row],[34+]]</f>
        <v>1.8000000000000001E-4</v>
      </c>
      <c r="CD182" s="5">
        <f>P_A_R[[#This Row],[34+]]-P_A_R[[#This Row],[35+]]</f>
        <v>7.9999999999999993E-5</v>
      </c>
      <c r="CE182" s="5">
        <f>P_A_R[[#This Row],[35+]]-P_A_R[[#This Row],[36+]]</f>
        <v>5.0000000000000002E-5</v>
      </c>
      <c r="CF182" s="5">
        <f>P_A_R[[#This Row],[36+]]-P_A_R[[#This Row],[37+]]</f>
        <v>0</v>
      </c>
      <c r="CG182" s="5">
        <f>P_A_R[[#This Row],[37+]]-P_A_R[[#This Row],[38+]]</f>
        <v>0</v>
      </c>
      <c r="CH182" s="5">
        <f>P_A_R[[#This Row],[38+]]-P_A_R[[#This Row],[39+]]</f>
        <v>0</v>
      </c>
      <c r="CI182" s="5">
        <f>P_A_R[[#This Row],[39+]]-P_A_R[[#This Row],[40+]]</f>
        <v>0</v>
      </c>
      <c r="CJ182" s="5">
        <f>P_A_R[[#This Row],[40+]]-P_A_R[[#This Row],[41+]]</f>
        <v>0</v>
      </c>
      <c r="CK182" s="5">
        <f>P_A_R[[#This Row],[41+]]-P_A_R[[#This Row],[42+]]</f>
        <v>0</v>
      </c>
      <c r="CL182" s="5">
        <f>P_A_R[[#This Row],[42+]]-P_A_R[[#This Row],[43+]]</f>
        <v>0</v>
      </c>
      <c r="CM182" s="5">
        <f>P_A_R[[#This Row],[43+]]-P_A_R[[#This Row],[44+]]</f>
        <v>0</v>
      </c>
      <c r="CN182" s="5">
        <f>P_A_R[[#This Row],[44+]]-P_A_R[[#This Row],[45+]]</f>
        <v>0</v>
      </c>
      <c r="CO182" s="5">
        <f>P_A_R[[#This Row],[45+]]-P_A_R[[#This Row],[46+]]</f>
        <v>0</v>
      </c>
      <c r="CP182" s="5">
        <f>P_A_R[[#This Row],[46+]]-P_A_R[[#This Row],[47+]]</f>
        <v>0</v>
      </c>
      <c r="CQ182" s="5">
        <f>P_A_R[[#This Row],[47+]]-P_A_R[[#This Row],[48+]]</f>
        <v>0</v>
      </c>
      <c r="CR182" s="5">
        <f>P_A_R[[#This Row],[48+]]-P_A_R[[#This Row],[49+]]</f>
        <v>0</v>
      </c>
      <c r="CS182" s="5">
        <f>P_A_R[[#This Row],[49+]]-P_A_R[[#This Row],[50+]]</f>
        <v>0</v>
      </c>
      <c r="CT182" s="5">
        <f>P_A_R[[#This Row],[50+]]-P_A_R[[#This Row],[51+]]</f>
        <v>0</v>
      </c>
      <c r="CU182" s="5">
        <f>P_A_R[[#This Row],[51+]]-P_A_R[[#This Row],[52+]]</f>
        <v>0</v>
      </c>
      <c r="CV182" s="5">
        <f>P_A_R[[#This Row],[52+]]-P_A_R[[#This Row],[53+]]</f>
        <v>0</v>
      </c>
      <c r="CW182" s="5">
        <f>P_A_R[[#This Row],[53+]]-P_A_R[[#This Row],[54+]]</f>
        <v>0</v>
      </c>
      <c r="CX182" s="5">
        <f>P_A_R[[#This Row],[54+]]-P_A_R[[#This Row],[55+]]</f>
        <v>0</v>
      </c>
      <c r="CY182" s="5">
        <f>P_A_R[[#This Row],[55+]]-P_A_R[[#This Row],[56+]]</f>
        <v>0</v>
      </c>
      <c r="CZ182" s="5">
        <f>P_A_R[[#This Row],[56+]]-P_A_R[[#This Row],[57+]]</f>
        <v>0</v>
      </c>
      <c r="DA182" s="5">
        <f>P_A_R[[#This Row],[57+]]-P_A_R[[#This Row],[58+]]</f>
        <v>0</v>
      </c>
      <c r="DB182" s="5">
        <f>P_A_R[[#This Row],[58+]]-P_A_R[[#This Row],[59+]]</f>
        <v>0</v>
      </c>
    </row>
    <row r="183" spans="1:106" hidden="1" x14ac:dyDescent="0.25">
      <c r="A183" s="10">
        <v>22400795</v>
      </c>
      <c r="B183" t="s">
        <v>155</v>
      </c>
      <c r="C183" t="s">
        <v>270</v>
      </c>
      <c r="D183" s="11">
        <v>0.89583333333333337</v>
      </c>
      <c r="E183" s="9" t="str">
        <f>HYPERLINK("https://www.nba.com/stats/player/1630170/boxscores-traditional", "Devin Vassell")</f>
        <v>Devin Vassell</v>
      </c>
      <c r="F183">
        <v>20.2</v>
      </c>
      <c r="G183" s="4">
        <v>7.4669999999999996</v>
      </c>
      <c r="H183" s="3">
        <v>0.91466000000000003</v>
      </c>
      <c r="I183" s="3">
        <v>0.89065000000000005</v>
      </c>
      <c r="J183" s="3">
        <v>0.86433000000000004</v>
      </c>
      <c r="K183" s="3">
        <v>0.83147000000000004</v>
      </c>
      <c r="L183" s="3">
        <v>0.79673000000000005</v>
      </c>
      <c r="M183" s="3">
        <v>0.75804000000000005</v>
      </c>
      <c r="N183" s="3">
        <v>0.71226</v>
      </c>
      <c r="O183" s="3">
        <v>0.66639999999999999</v>
      </c>
      <c r="P183" s="3">
        <v>0.61409000000000002</v>
      </c>
      <c r="Q183" s="3">
        <v>0.56355999999999995</v>
      </c>
      <c r="R183" s="3">
        <v>0.51197000000000004</v>
      </c>
      <c r="S183" s="3">
        <v>0.45619999999999999</v>
      </c>
      <c r="T183" s="3">
        <v>0.40516999999999997</v>
      </c>
      <c r="U183" s="3">
        <v>0.35569000000000001</v>
      </c>
      <c r="V183" s="3">
        <v>0.30503000000000002</v>
      </c>
      <c r="W183" s="3">
        <v>0.26108999999999999</v>
      </c>
      <c r="X183" s="3">
        <v>0.2177</v>
      </c>
      <c r="Y183" s="3">
        <v>0.18140999999999999</v>
      </c>
      <c r="Z183" s="3">
        <v>0.14917</v>
      </c>
      <c r="AA183" s="3">
        <v>0.11899999999999999</v>
      </c>
      <c r="AB183" s="3">
        <v>9.5100000000000004E-2</v>
      </c>
      <c r="AC183" s="3">
        <v>7.3529999999999998E-2</v>
      </c>
      <c r="AD183" s="3">
        <v>5.7049999999999997E-2</v>
      </c>
      <c r="AE183" s="3">
        <v>4.3630000000000002E-2</v>
      </c>
      <c r="AF183" s="3">
        <v>3.2160000000000001E-2</v>
      </c>
      <c r="AG183" s="3">
        <v>2.385E-2</v>
      </c>
      <c r="AH183" s="3">
        <v>1.7000000000000001E-2</v>
      </c>
      <c r="AI183" s="3">
        <v>1.222E-2</v>
      </c>
      <c r="AJ183" s="3">
        <v>8.6599999999999993E-3</v>
      </c>
      <c r="AK183" s="3">
        <v>5.8700000000000002E-3</v>
      </c>
      <c r="AL183" s="3">
        <v>4.0200000000000001E-3</v>
      </c>
      <c r="AM183" s="3">
        <v>2.64E-3</v>
      </c>
      <c r="AN183" s="3">
        <v>1.75E-3</v>
      </c>
      <c r="AO183" s="3">
        <v>1.14E-3</v>
      </c>
      <c r="AP183" s="3">
        <v>7.1000000000000002E-4</v>
      </c>
      <c r="AQ183" s="3">
        <v>4.4999999999999999E-4</v>
      </c>
      <c r="AR183" s="3">
        <v>2.7E-4</v>
      </c>
      <c r="AS183" s="3">
        <v>1.7000000000000001E-4</v>
      </c>
      <c r="AT183" s="3">
        <v>1E-4</v>
      </c>
      <c r="AU183" s="3">
        <v>6.0000000000000002E-5</v>
      </c>
      <c r="AV183" s="3">
        <v>3.0000000000000001E-5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5">
        <f>P_A_R[[#This Row],[10+]]-P_A_R[[#This Row],[11+]]</f>
        <v>2.4009999999999976E-2</v>
      </c>
      <c r="BG183" s="5">
        <f>P_A_R[[#This Row],[11+]]-P_A_R[[#This Row],[12+]]</f>
        <v>2.632000000000001E-2</v>
      </c>
      <c r="BH183" s="5">
        <f>P_A_R[[#This Row],[12+]]-P_A_R[[#This Row],[13+]]</f>
        <v>3.286E-2</v>
      </c>
      <c r="BI183" s="5">
        <f>P_A_R[[#This Row],[13+]]-P_A_R[[#This Row],[14+]]</f>
        <v>3.4739999999999993E-2</v>
      </c>
      <c r="BJ183" s="5">
        <f>P_A_R[[#This Row],[14+]]-P_A_R[[#This Row],[15+]]</f>
        <v>3.8690000000000002E-2</v>
      </c>
      <c r="BK183" s="5">
        <f>P_A_R[[#This Row],[15+]]-P_A_R[[#This Row],[16+]]</f>
        <v>4.5780000000000043E-2</v>
      </c>
      <c r="BL183" s="5">
        <f>P_A_R[[#This Row],[16+]]-P_A_R[[#This Row],[17+]]</f>
        <v>4.5860000000000012E-2</v>
      </c>
      <c r="BM183" s="5">
        <f>P_A_R[[#This Row],[17+]]-P_A_R[[#This Row],[18+]]</f>
        <v>5.2309999999999968E-2</v>
      </c>
      <c r="BN183" s="5">
        <f>P_A_R[[#This Row],[18+]]-P_A_R[[#This Row],[19+]]</f>
        <v>5.0530000000000075E-2</v>
      </c>
      <c r="BO183" s="5">
        <f>P_A_R[[#This Row],[19+]]-P_A_R[[#This Row],[20+]]</f>
        <v>5.1589999999999914E-2</v>
      </c>
      <c r="BP183" s="5">
        <f>P_A_R[[#This Row],[20+]]-P_A_R[[#This Row],[21+]]</f>
        <v>5.5770000000000042E-2</v>
      </c>
      <c r="BQ183" s="5">
        <f>P_A_R[[#This Row],[21+]]-P_A_R[[#This Row],[22+]]</f>
        <v>5.103000000000002E-2</v>
      </c>
      <c r="BR183" s="5">
        <f>P_A_R[[#This Row],[22+]]-P_A_R[[#This Row],[23+]]</f>
        <v>4.9479999999999968E-2</v>
      </c>
      <c r="BS183" s="5">
        <f>P_A_R[[#This Row],[23+]]-P_A_R[[#This Row],[24+]]</f>
        <v>5.0659999999999983E-2</v>
      </c>
      <c r="BT183" s="5">
        <f>P_A_R[[#This Row],[24+]]-P_A_R[[#This Row],[25+]]</f>
        <v>4.3940000000000035E-2</v>
      </c>
      <c r="BU183" s="5">
        <f>P_A_R[[#This Row],[25+]]-P_A_R[[#This Row],[26+]]</f>
        <v>4.3389999999999984E-2</v>
      </c>
      <c r="BV183" s="5">
        <f>P_A_R[[#This Row],[26+]]-P_A_R[[#This Row],[27+]]</f>
        <v>3.6290000000000017E-2</v>
      </c>
      <c r="BW183" s="5">
        <f>P_A_R[[#This Row],[27+]]-P_A_R[[#This Row],[28+]]</f>
        <v>3.2239999999999991E-2</v>
      </c>
      <c r="BX183" s="5">
        <f>P_A_R[[#This Row],[28+]]-P_A_R[[#This Row],[29+]]</f>
        <v>3.0170000000000002E-2</v>
      </c>
      <c r="BY183" s="5">
        <f>P_A_R[[#This Row],[29+]]-P_A_R[[#This Row],[30+]]</f>
        <v>2.3899999999999991E-2</v>
      </c>
      <c r="BZ183" s="5">
        <f>P_A_R[[#This Row],[30+]]-P_A_R[[#This Row],[31+]]</f>
        <v>2.1570000000000006E-2</v>
      </c>
      <c r="CA183" s="5">
        <f>P_A_R[[#This Row],[31+]]-P_A_R[[#This Row],[32+]]</f>
        <v>1.6480000000000002E-2</v>
      </c>
      <c r="CB183" s="5">
        <f>P_A_R[[#This Row],[32+]]-P_A_R[[#This Row],[33+]]</f>
        <v>1.3419999999999994E-2</v>
      </c>
      <c r="CC183" s="5">
        <f>P_A_R[[#This Row],[33+]]-P_A_R[[#This Row],[34+]]</f>
        <v>1.1470000000000001E-2</v>
      </c>
      <c r="CD183" s="5">
        <f>P_A_R[[#This Row],[34+]]-P_A_R[[#This Row],[35+]]</f>
        <v>8.3100000000000014E-3</v>
      </c>
      <c r="CE183" s="5">
        <f>P_A_R[[#This Row],[35+]]-P_A_R[[#This Row],[36+]]</f>
        <v>6.8499999999999985E-3</v>
      </c>
      <c r="CF183" s="5">
        <f>P_A_R[[#This Row],[36+]]-P_A_R[[#This Row],[37+]]</f>
        <v>4.7800000000000013E-3</v>
      </c>
      <c r="CG183" s="5">
        <f>P_A_R[[#This Row],[37+]]-P_A_R[[#This Row],[38+]]</f>
        <v>3.5600000000000007E-3</v>
      </c>
      <c r="CH183" s="5">
        <f>P_A_R[[#This Row],[38+]]-P_A_R[[#This Row],[39+]]</f>
        <v>2.7899999999999991E-3</v>
      </c>
      <c r="CI183" s="5">
        <f>P_A_R[[#This Row],[39+]]-P_A_R[[#This Row],[40+]]</f>
        <v>1.8500000000000001E-3</v>
      </c>
      <c r="CJ183" s="5">
        <f>P_A_R[[#This Row],[40+]]-P_A_R[[#This Row],[41+]]</f>
        <v>1.3800000000000002E-3</v>
      </c>
      <c r="CK183" s="5">
        <f>P_A_R[[#This Row],[41+]]-P_A_R[[#This Row],[42+]]</f>
        <v>8.8999999999999995E-4</v>
      </c>
      <c r="CL183" s="5">
        <f>P_A_R[[#This Row],[42+]]-P_A_R[[#This Row],[43+]]</f>
        <v>6.1000000000000008E-4</v>
      </c>
      <c r="CM183" s="5">
        <f>P_A_R[[#This Row],[43+]]-P_A_R[[#This Row],[44+]]</f>
        <v>4.2999999999999994E-4</v>
      </c>
      <c r="CN183" s="5">
        <f>P_A_R[[#This Row],[44+]]-P_A_R[[#This Row],[45+]]</f>
        <v>2.6000000000000003E-4</v>
      </c>
      <c r="CO183" s="5">
        <f>P_A_R[[#This Row],[45+]]-P_A_R[[#This Row],[46+]]</f>
        <v>1.7999999999999998E-4</v>
      </c>
      <c r="CP183" s="5">
        <f>P_A_R[[#This Row],[46+]]-P_A_R[[#This Row],[47+]]</f>
        <v>9.9999999999999991E-5</v>
      </c>
      <c r="CQ183" s="5">
        <f>P_A_R[[#This Row],[47+]]-P_A_R[[#This Row],[48+]]</f>
        <v>7.0000000000000007E-5</v>
      </c>
      <c r="CR183" s="5">
        <f>P_A_R[[#This Row],[48+]]-P_A_R[[#This Row],[49+]]</f>
        <v>4.0000000000000003E-5</v>
      </c>
      <c r="CS183" s="5">
        <f>P_A_R[[#This Row],[49+]]-P_A_R[[#This Row],[50+]]</f>
        <v>3.0000000000000001E-5</v>
      </c>
      <c r="CT183" s="5">
        <f>P_A_R[[#This Row],[50+]]-P_A_R[[#This Row],[51+]]</f>
        <v>3.0000000000000001E-5</v>
      </c>
      <c r="CU183" s="5">
        <f>P_A_R[[#This Row],[51+]]-P_A_R[[#This Row],[52+]]</f>
        <v>0</v>
      </c>
      <c r="CV183" s="5">
        <f>P_A_R[[#This Row],[52+]]-P_A_R[[#This Row],[53+]]</f>
        <v>0</v>
      </c>
      <c r="CW183" s="5">
        <f>P_A_R[[#This Row],[53+]]-P_A_R[[#This Row],[54+]]</f>
        <v>0</v>
      </c>
      <c r="CX183" s="5">
        <f>P_A_R[[#This Row],[54+]]-P_A_R[[#This Row],[55+]]</f>
        <v>0</v>
      </c>
      <c r="CY183" s="5">
        <f>P_A_R[[#This Row],[55+]]-P_A_R[[#This Row],[56+]]</f>
        <v>0</v>
      </c>
      <c r="CZ183" s="5">
        <f>P_A_R[[#This Row],[56+]]-P_A_R[[#This Row],[57+]]</f>
        <v>0</v>
      </c>
      <c r="DA183" s="5">
        <f>P_A_R[[#This Row],[57+]]-P_A_R[[#This Row],[58+]]</f>
        <v>0</v>
      </c>
      <c r="DB183" s="5">
        <f>P_A_R[[#This Row],[58+]]-P_A_R[[#This Row],[59+]]</f>
        <v>0</v>
      </c>
    </row>
    <row r="184" spans="1:106" hidden="1" x14ac:dyDescent="0.25">
      <c r="A184" s="10">
        <v>22400795</v>
      </c>
      <c r="B184" t="s">
        <v>155</v>
      </c>
      <c r="C184" t="s">
        <v>270</v>
      </c>
      <c r="D184" s="11">
        <v>0.89583333333333337</v>
      </c>
      <c r="E184" s="9" t="str">
        <f>HYPERLINK("https://www.nba.com/stats/player/1629640/boxscores-traditional", "Keldon Johnson")</f>
        <v>Keldon Johnson</v>
      </c>
      <c r="F184">
        <v>8.4</v>
      </c>
      <c r="G184" s="4">
        <v>4.4089999999999998</v>
      </c>
      <c r="H184" s="3">
        <v>0.35942000000000002</v>
      </c>
      <c r="I184" s="3">
        <v>0.27760000000000001</v>
      </c>
      <c r="J184" s="3">
        <v>0.20610999999999999</v>
      </c>
      <c r="K184" s="3">
        <v>0.14917</v>
      </c>
      <c r="L184" s="3">
        <v>0.10204000000000001</v>
      </c>
      <c r="M184" s="3">
        <v>6.6809999999999994E-2</v>
      </c>
      <c r="N184" s="3">
        <v>4.2720000000000001E-2</v>
      </c>
      <c r="O184" s="3">
        <v>2.5590000000000002E-2</v>
      </c>
      <c r="P184" s="3">
        <v>1.4630000000000001E-2</v>
      </c>
      <c r="Q184" s="3">
        <v>8.2000000000000007E-3</v>
      </c>
      <c r="R184" s="3">
        <v>4.2700000000000004E-3</v>
      </c>
      <c r="S184" s="3">
        <v>2.1199999999999999E-3</v>
      </c>
      <c r="T184" s="3">
        <v>1.0399999999999999E-3</v>
      </c>
      <c r="U184" s="3">
        <v>4.6999999999999999E-4</v>
      </c>
      <c r="V184" s="3">
        <v>2.0000000000000001E-4</v>
      </c>
      <c r="W184" s="3">
        <v>8.0000000000000007E-5</v>
      </c>
      <c r="X184" s="3">
        <v>3.0000000000000001E-5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5">
        <f>P_A_R[[#This Row],[10+]]-P_A_R[[#This Row],[11+]]</f>
        <v>8.1820000000000004E-2</v>
      </c>
      <c r="BG184" s="5">
        <f>P_A_R[[#This Row],[11+]]-P_A_R[[#This Row],[12+]]</f>
        <v>7.1490000000000026E-2</v>
      </c>
      <c r="BH184" s="5">
        <f>P_A_R[[#This Row],[12+]]-P_A_R[[#This Row],[13+]]</f>
        <v>5.6939999999999991E-2</v>
      </c>
      <c r="BI184" s="5">
        <f>P_A_R[[#This Row],[13+]]-P_A_R[[#This Row],[14+]]</f>
        <v>4.7129999999999991E-2</v>
      </c>
      <c r="BJ184" s="5">
        <f>P_A_R[[#This Row],[14+]]-P_A_R[[#This Row],[15+]]</f>
        <v>3.5230000000000011E-2</v>
      </c>
      <c r="BK184" s="5">
        <f>P_A_R[[#This Row],[15+]]-P_A_R[[#This Row],[16+]]</f>
        <v>2.4089999999999993E-2</v>
      </c>
      <c r="BL184" s="5">
        <f>P_A_R[[#This Row],[16+]]-P_A_R[[#This Row],[17+]]</f>
        <v>1.7129999999999999E-2</v>
      </c>
      <c r="BM184" s="5">
        <f>P_A_R[[#This Row],[17+]]-P_A_R[[#This Row],[18+]]</f>
        <v>1.0960000000000001E-2</v>
      </c>
      <c r="BN184" s="5">
        <f>P_A_R[[#This Row],[18+]]-P_A_R[[#This Row],[19+]]</f>
        <v>6.43E-3</v>
      </c>
      <c r="BO184" s="5">
        <f>P_A_R[[#This Row],[19+]]-P_A_R[[#This Row],[20+]]</f>
        <v>3.9300000000000003E-3</v>
      </c>
      <c r="BP184" s="5">
        <f>P_A_R[[#This Row],[20+]]-P_A_R[[#This Row],[21+]]</f>
        <v>2.1500000000000004E-3</v>
      </c>
      <c r="BQ184" s="5">
        <f>P_A_R[[#This Row],[21+]]-P_A_R[[#This Row],[22+]]</f>
        <v>1.08E-3</v>
      </c>
      <c r="BR184" s="5">
        <f>P_A_R[[#This Row],[22+]]-P_A_R[[#This Row],[23+]]</f>
        <v>5.6999999999999998E-4</v>
      </c>
      <c r="BS184" s="5">
        <f>P_A_R[[#This Row],[23+]]-P_A_R[[#This Row],[24+]]</f>
        <v>2.6999999999999995E-4</v>
      </c>
      <c r="BT184" s="5">
        <f>P_A_R[[#This Row],[24+]]-P_A_R[[#This Row],[25+]]</f>
        <v>1.2E-4</v>
      </c>
      <c r="BU184" s="5">
        <f>P_A_R[[#This Row],[25+]]-P_A_R[[#This Row],[26+]]</f>
        <v>5.0000000000000009E-5</v>
      </c>
      <c r="BV184" s="5">
        <f>P_A_R[[#This Row],[26+]]-P_A_R[[#This Row],[27+]]</f>
        <v>3.0000000000000001E-5</v>
      </c>
      <c r="BW184" s="5">
        <f>P_A_R[[#This Row],[27+]]-P_A_R[[#This Row],[28+]]</f>
        <v>0</v>
      </c>
      <c r="BX184" s="5">
        <f>P_A_R[[#This Row],[28+]]-P_A_R[[#This Row],[29+]]</f>
        <v>0</v>
      </c>
      <c r="BY184" s="5">
        <f>P_A_R[[#This Row],[29+]]-P_A_R[[#This Row],[30+]]</f>
        <v>0</v>
      </c>
      <c r="BZ184" s="5">
        <f>P_A_R[[#This Row],[30+]]-P_A_R[[#This Row],[31+]]</f>
        <v>0</v>
      </c>
      <c r="CA184" s="5">
        <f>P_A_R[[#This Row],[31+]]-P_A_R[[#This Row],[32+]]</f>
        <v>0</v>
      </c>
      <c r="CB184" s="5">
        <f>P_A_R[[#This Row],[32+]]-P_A_R[[#This Row],[33+]]</f>
        <v>0</v>
      </c>
      <c r="CC184" s="5">
        <f>P_A_R[[#This Row],[33+]]-P_A_R[[#This Row],[34+]]</f>
        <v>0</v>
      </c>
      <c r="CD184" s="5">
        <f>P_A_R[[#This Row],[34+]]-P_A_R[[#This Row],[35+]]</f>
        <v>0</v>
      </c>
      <c r="CE184" s="5">
        <f>P_A_R[[#This Row],[35+]]-P_A_R[[#This Row],[36+]]</f>
        <v>0</v>
      </c>
      <c r="CF184" s="5">
        <f>P_A_R[[#This Row],[36+]]-P_A_R[[#This Row],[37+]]</f>
        <v>0</v>
      </c>
      <c r="CG184" s="5">
        <f>P_A_R[[#This Row],[37+]]-P_A_R[[#This Row],[38+]]</f>
        <v>0</v>
      </c>
      <c r="CH184" s="5">
        <f>P_A_R[[#This Row],[38+]]-P_A_R[[#This Row],[39+]]</f>
        <v>0</v>
      </c>
      <c r="CI184" s="5">
        <f>P_A_R[[#This Row],[39+]]-P_A_R[[#This Row],[40+]]</f>
        <v>0</v>
      </c>
      <c r="CJ184" s="5">
        <f>P_A_R[[#This Row],[40+]]-P_A_R[[#This Row],[41+]]</f>
        <v>0</v>
      </c>
      <c r="CK184" s="5">
        <f>P_A_R[[#This Row],[41+]]-P_A_R[[#This Row],[42+]]</f>
        <v>0</v>
      </c>
      <c r="CL184" s="5">
        <f>P_A_R[[#This Row],[42+]]-P_A_R[[#This Row],[43+]]</f>
        <v>0</v>
      </c>
      <c r="CM184" s="5">
        <f>P_A_R[[#This Row],[43+]]-P_A_R[[#This Row],[44+]]</f>
        <v>0</v>
      </c>
      <c r="CN184" s="5">
        <f>P_A_R[[#This Row],[44+]]-P_A_R[[#This Row],[45+]]</f>
        <v>0</v>
      </c>
      <c r="CO184" s="5">
        <f>P_A_R[[#This Row],[45+]]-P_A_R[[#This Row],[46+]]</f>
        <v>0</v>
      </c>
      <c r="CP184" s="5">
        <f>P_A_R[[#This Row],[46+]]-P_A_R[[#This Row],[47+]]</f>
        <v>0</v>
      </c>
      <c r="CQ184" s="5">
        <f>P_A_R[[#This Row],[47+]]-P_A_R[[#This Row],[48+]]</f>
        <v>0</v>
      </c>
      <c r="CR184" s="5">
        <f>P_A_R[[#This Row],[48+]]-P_A_R[[#This Row],[49+]]</f>
        <v>0</v>
      </c>
      <c r="CS184" s="5">
        <f>P_A_R[[#This Row],[49+]]-P_A_R[[#This Row],[50+]]</f>
        <v>0</v>
      </c>
      <c r="CT184" s="5">
        <f>P_A_R[[#This Row],[50+]]-P_A_R[[#This Row],[51+]]</f>
        <v>0</v>
      </c>
      <c r="CU184" s="5">
        <f>P_A_R[[#This Row],[51+]]-P_A_R[[#This Row],[52+]]</f>
        <v>0</v>
      </c>
      <c r="CV184" s="5">
        <f>P_A_R[[#This Row],[52+]]-P_A_R[[#This Row],[53+]]</f>
        <v>0</v>
      </c>
      <c r="CW184" s="5">
        <f>P_A_R[[#This Row],[53+]]-P_A_R[[#This Row],[54+]]</f>
        <v>0</v>
      </c>
      <c r="CX184" s="5">
        <f>P_A_R[[#This Row],[54+]]-P_A_R[[#This Row],[55+]]</f>
        <v>0</v>
      </c>
      <c r="CY184" s="5">
        <f>P_A_R[[#This Row],[55+]]-P_A_R[[#This Row],[56+]]</f>
        <v>0</v>
      </c>
      <c r="CZ184" s="5">
        <f>P_A_R[[#This Row],[56+]]-P_A_R[[#This Row],[57+]]</f>
        <v>0</v>
      </c>
      <c r="DA184" s="5">
        <f>P_A_R[[#This Row],[57+]]-P_A_R[[#This Row],[58+]]</f>
        <v>0</v>
      </c>
      <c r="DB184" s="5">
        <f>P_A_R[[#This Row],[58+]]-P_A_R[[#This Row],[59+]]</f>
        <v>0</v>
      </c>
    </row>
    <row r="185" spans="1:106" hidden="1" x14ac:dyDescent="0.25">
      <c r="A185" s="10">
        <v>22400795</v>
      </c>
      <c r="B185" t="s">
        <v>270</v>
      </c>
      <c r="C185" t="s">
        <v>155</v>
      </c>
      <c r="D185" s="11">
        <v>0.89583333333333337</v>
      </c>
      <c r="E185" s="9" t="str">
        <f>HYPERLINK("https://www.nba.com/stats/player/201142/boxscores-traditional", "Kevin Durant")</f>
        <v>Kevin Durant</v>
      </c>
      <c r="F185">
        <v>36.4</v>
      </c>
      <c r="G185" s="4">
        <v>9.0020000000000007</v>
      </c>
      <c r="H185" s="3">
        <v>0.99831000000000003</v>
      </c>
      <c r="I185" s="3">
        <v>0.99760000000000004</v>
      </c>
      <c r="J185" s="3">
        <v>0.99663999999999997</v>
      </c>
      <c r="K185" s="3">
        <v>0.99534</v>
      </c>
      <c r="L185" s="3">
        <v>0.99360999999999999</v>
      </c>
      <c r="M185" s="3">
        <v>0.99134</v>
      </c>
      <c r="N185" s="3">
        <v>0.98839999999999995</v>
      </c>
      <c r="O185" s="3">
        <v>0.98460999999999999</v>
      </c>
      <c r="P185" s="3">
        <v>0.97931999999999997</v>
      </c>
      <c r="Q185" s="3">
        <v>0.97319999999999995</v>
      </c>
      <c r="R185" s="3">
        <v>0.96562000000000003</v>
      </c>
      <c r="S185" s="3">
        <v>0.95637000000000005</v>
      </c>
      <c r="T185" s="3">
        <v>0.94520000000000004</v>
      </c>
      <c r="U185" s="3">
        <v>0.93189</v>
      </c>
      <c r="V185" s="3">
        <v>0.91620999999999997</v>
      </c>
      <c r="W185" s="3">
        <v>0.89795999999999998</v>
      </c>
      <c r="X185" s="3">
        <v>0.87697999999999998</v>
      </c>
      <c r="Y185" s="3">
        <v>0.85082999999999998</v>
      </c>
      <c r="Z185" s="3">
        <v>0.82381000000000004</v>
      </c>
      <c r="AA185" s="3">
        <v>0.79388999999999998</v>
      </c>
      <c r="AB185" s="3">
        <v>0.76114999999999999</v>
      </c>
      <c r="AC185" s="3">
        <v>0.72575000000000001</v>
      </c>
      <c r="AD185" s="3">
        <v>0.68793000000000004</v>
      </c>
      <c r="AE185" s="3">
        <v>0.64802999999999999</v>
      </c>
      <c r="AF185" s="3">
        <v>0.60641999999999996</v>
      </c>
      <c r="AG185" s="3">
        <v>0.56355999999999995</v>
      </c>
      <c r="AH185" s="3">
        <v>0.51595000000000002</v>
      </c>
      <c r="AI185" s="3">
        <v>0.47210000000000002</v>
      </c>
      <c r="AJ185" s="3">
        <v>0.42858000000000002</v>
      </c>
      <c r="AK185" s="3">
        <v>0.38590999999999998</v>
      </c>
      <c r="AL185" s="3">
        <v>0.34458</v>
      </c>
      <c r="AM185" s="3">
        <v>0.30503000000000002</v>
      </c>
      <c r="AN185" s="3">
        <v>0.26762999999999998</v>
      </c>
      <c r="AO185" s="3">
        <v>0.23269999999999999</v>
      </c>
      <c r="AP185" s="3">
        <v>0.20044999999999999</v>
      </c>
      <c r="AQ185" s="3">
        <v>0.16853000000000001</v>
      </c>
      <c r="AR185" s="3">
        <v>0.14230999999999999</v>
      </c>
      <c r="AS185" s="3">
        <v>0.11899999999999999</v>
      </c>
      <c r="AT185" s="3">
        <v>9.8530000000000006E-2</v>
      </c>
      <c r="AU185" s="3">
        <v>8.0759999999999998E-2</v>
      </c>
      <c r="AV185" s="3">
        <v>6.5519999999999995E-2</v>
      </c>
      <c r="AW185" s="3">
        <v>5.262E-2</v>
      </c>
      <c r="AX185" s="3">
        <v>4.1820000000000003E-2</v>
      </c>
      <c r="AY185" s="3">
        <v>3.288E-2</v>
      </c>
      <c r="AZ185" s="3">
        <v>2.5000000000000001E-2</v>
      </c>
      <c r="BA185" s="3">
        <v>1.9230000000000001E-2</v>
      </c>
      <c r="BB185" s="3">
        <v>1.4630000000000001E-2</v>
      </c>
      <c r="BC185" s="3">
        <v>1.1010000000000001E-2</v>
      </c>
      <c r="BD185" s="3">
        <v>8.2000000000000007E-3</v>
      </c>
      <c r="BE185" s="3">
        <v>6.0400000000000002E-3</v>
      </c>
      <c r="BF185" s="5">
        <f>P_A_R[[#This Row],[10+]]-P_A_R[[#This Row],[11+]]</f>
        <v>7.0999999999998842E-4</v>
      </c>
      <c r="BG185" s="5">
        <f>P_A_R[[#This Row],[11+]]-P_A_R[[#This Row],[12+]]</f>
        <v>9.6000000000007191E-4</v>
      </c>
      <c r="BH185" s="5">
        <f>P_A_R[[#This Row],[12+]]-P_A_R[[#This Row],[13+]]</f>
        <v>1.2999999999999678E-3</v>
      </c>
      <c r="BI185" s="5">
        <f>P_A_R[[#This Row],[13+]]-P_A_R[[#This Row],[14+]]</f>
        <v>1.7300000000000093E-3</v>
      </c>
      <c r="BJ185" s="5">
        <f>P_A_R[[#This Row],[14+]]-P_A_R[[#This Row],[15+]]</f>
        <v>2.2699999999999942E-3</v>
      </c>
      <c r="BK185" s="5">
        <f>P_A_R[[#This Row],[15+]]-P_A_R[[#This Row],[16+]]</f>
        <v>2.9400000000000537E-3</v>
      </c>
      <c r="BL185" s="5">
        <f>P_A_R[[#This Row],[16+]]-P_A_R[[#This Row],[17+]]</f>
        <v>3.7899999999999601E-3</v>
      </c>
      <c r="BM185" s="5">
        <f>P_A_R[[#This Row],[17+]]-P_A_R[[#This Row],[18+]]</f>
        <v>5.2900000000000169E-3</v>
      </c>
      <c r="BN185" s="5">
        <f>P_A_R[[#This Row],[18+]]-P_A_R[[#This Row],[19+]]</f>
        <v>6.1200000000000143E-3</v>
      </c>
      <c r="BO185" s="5">
        <f>P_A_R[[#This Row],[19+]]-P_A_R[[#This Row],[20+]]</f>
        <v>7.5799999999999201E-3</v>
      </c>
      <c r="BP185" s="5">
        <f>P_A_R[[#This Row],[20+]]-P_A_R[[#This Row],[21+]]</f>
        <v>9.2499999999999805E-3</v>
      </c>
      <c r="BQ185" s="5">
        <f>P_A_R[[#This Row],[21+]]-P_A_R[[#This Row],[22+]]</f>
        <v>1.1170000000000013E-2</v>
      </c>
      <c r="BR185" s="5">
        <f>P_A_R[[#This Row],[22+]]-P_A_R[[#This Row],[23+]]</f>
        <v>1.3310000000000044E-2</v>
      </c>
      <c r="BS185" s="5">
        <f>P_A_R[[#This Row],[23+]]-P_A_R[[#This Row],[24+]]</f>
        <v>1.5680000000000027E-2</v>
      </c>
      <c r="BT185" s="5">
        <f>P_A_R[[#This Row],[24+]]-P_A_R[[#This Row],[25+]]</f>
        <v>1.8249999999999988E-2</v>
      </c>
      <c r="BU185" s="5">
        <f>P_A_R[[#This Row],[25+]]-P_A_R[[#This Row],[26+]]</f>
        <v>2.0979999999999999E-2</v>
      </c>
      <c r="BV185" s="5">
        <f>P_A_R[[#This Row],[26+]]-P_A_R[[#This Row],[27+]]</f>
        <v>2.6150000000000007E-2</v>
      </c>
      <c r="BW185" s="5">
        <f>P_A_R[[#This Row],[27+]]-P_A_R[[#This Row],[28+]]</f>
        <v>2.7019999999999933E-2</v>
      </c>
      <c r="BX185" s="5">
        <f>P_A_R[[#This Row],[28+]]-P_A_R[[#This Row],[29+]]</f>
        <v>2.9920000000000058E-2</v>
      </c>
      <c r="BY185" s="5">
        <f>P_A_R[[#This Row],[29+]]-P_A_R[[#This Row],[30+]]</f>
        <v>3.2739999999999991E-2</v>
      </c>
      <c r="BZ185" s="5">
        <f>P_A_R[[#This Row],[30+]]-P_A_R[[#This Row],[31+]]</f>
        <v>3.5399999999999987E-2</v>
      </c>
      <c r="CA185" s="5">
        <f>P_A_R[[#This Row],[31+]]-P_A_R[[#This Row],[32+]]</f>
        <v>3.7819999999999965E-2</v>
      </c>
      <c r="CB185" s="5">
        <f>P_A_R[[#This Row],[32+]]-P_A_R[[#This Row],[33+]]</f>
        <v>3.9900000000000047E-2</v>
      </c>
      <c r="CC185" s="5">
        <f>P_A_R[[#This Row],[33+]]-P_A_R[[#This Row],[34+]]</f>
        <v>4.1610000000000036E-2</v>
      </c>
      <c r="CD185" s="5">
        <f>P_A_R[[#This Row],[34+]]-P_A_R[[#This Row],[35+]]</f>
        <v>4.2860000000000009E-2</v>
      </c>
      <c r="CE185" s="5">
        <f>P_A_R[[#This Row],[35+]]-P_A_R[[#This Row],[36+]]</f>
        <v>4.760999999999993E-2</v>
      </c>
      <c r="CF185" s="5">
        <f>P_A_R[[#This Row],[36+]]-P_A_R[[#This Row],[37+]]</f>
        <v>4.385E-2</v>
      </c>
      <c r="CG185" s="5">
        <f>P_A_R[[#This Row],[37+]]-P_A_R[[#This Row],[38+]]</f>
        <v>4.3520000000000003E-2</v>
      </c>
      <c r="CH185" s="5">
        <f>P_A_R[[#This Row],[38+]]-P_A_R[[#This Row],[39+]]</f>
        <v>4.2670000000000041E-2</v>
      </c>
      <c r="CI185" s="5">
        <f>P_A_R[[#This Row],[39+]]-P_A_R[[#This Row],[40+]]</f>
        <v>4.1329999999999978E-2</v>
      </c>
      <c r="CJ185" s="5">
        <f>P_A_R[[#This Row],[40+]]-P_A_R[[#This Row],[41+]]</f>
        <v>3.9549999999999974E-2</v>
      </c>
      <c r="CK185" s="5">
        <f>P_A_R[[#This Row],[41+]]-P_A_R[[#This Row],[42+]]</f>
        <v>3.7400000000000044E-2</v>
      </c>
      <c r="CL185" s="5">
        <f>P_A_R[[#This Row],[42+]]-P_A_R[[#This Row],[43+]]</f>
        <v>3.4929999999999989E-2</v>
      </c>
      <c r="CM185" s="5">
        <f>P_A_R[[#This Row],[43+]]-P_A_R[[#This Row],[44+]]</f>
        <v>3.2250000000000001E-2</v>
      </c>
      <c r="CN185" s="5">
        <f>P_A_R[[#This Row],[44+]]-P_A_R[[#This Row],[45+]]</f>
        <v>3.1919999999999976E-2</v>
      </c>
      <c r="CO185" s="5">
        <f>P_A_R[[#This Row],[45+]]-P_A_R[[#This Row],[46+]]</f>
        <v>2.6220000000000021E-2</v>
      </c>
      <c r="CP185" s="5">
        <f>P_A_R[[#This Row],[46+]]-P_A_R[[#This Row],[47+]]</f>
        <v>2.3309999999999997E-2</v>
      </c>
      <c r="CQ185" s="5">
        <f>P_A_R[[#This Row],[47+]]-P_A_R[[#This Row],[48+]]</f>
        <v>2.0469999999999988E-2</v>
      </c>
      <c r="CR185" s="5">
        <f>P_A_R[[#This Row],[48+]]-P_A_R[[#This Row],[49+]]</f>
        <v>1.7770000000000008E-2</v>
      </c>
      <c r="CS185" s="5">
        <f>P_A_R[[#This Row],[49+]]-P_A_R[[#This Row],[50+]]</f>
        <v>1.5240000000000004E-2</v>
      </c>
      <c r="CT185" s="5">
        <f>P_A_R[[#This Row],[50+]]-P_A_R[[#This Row],[51+]]</f>
        <v>1.2899999999999995E-2</v>
      </c>
      <c r="CU185" s="5">
        <f>P_A_R[[#This Row],[51+]]-P_A_R[[#This Row],[52+]]</f>
        <v>1.0799999999999997E-2</v>
      </c>
      <c r="CV185" s="5">
        <f>P_A_R[[#This Row],[52+]]-P_A_R[[#This Row],[53+]]</f>
        <v>8.9400000000000035E-3</v>
      </c>
      <c r="CW185" s="5">
        <f>P_A_R[[#This Row],[53+]]-P_A_R[[#This Row],[54+]]</f>
        <v>7.8799999999999981E-3</v>
      </c>
      <c r="CX185" s="5">
        <f>P_A_R[[#This Row],[54+]]-P_A_R[[#This Row],[55+]]</f>
        <v>5.7700000000000008E-3</v>
      </c>
      <c r="CY185" s="5">
        <f>P_A_R[[#This Row],[55+]]-P_A_R[[#This Row],[56+]]</f>
        <v>4.5999999999999999E-3</v>
      </c>
      <c r="CZ185" s="5">
        <f>P_A_R[[#This Row],[56+]]-P_A_R[[#This Row],[57+]]</f>
        <v>3.62E-3</v>
      </c>
      <c r="DA185" s="5">
        <f>P_A_R[[#This Row],[57+]]-P_A_R[[#This Row],[58+]]</f>
        <v>2.81E-3</v>
      </c>
      <c r="DB185" s="5">
        <f>P_A_R[[#This Row],[58+]]-P_A_R[[#This Row],[59+]]</f>
        <v>2.1600000000000005E-3</v>
      </c>
    </row>
    <row r="186" spans="1:106" hidden="1" x14ac:dyDescent="0.25">
      <c r="A186" s="10">
        <v>22400795</v>
      </c>
      <c r="B186" t="s">
        <v>270</v>
      </c>
      <c r="C186" t="s">
        <v>155</v>
      </c>
      <c r="D186" s="11">
        <v>0.89583333333333337</v>
      </c>
      <c r="E186" s="9" t="str">
        <f>HYPERLINK("https://www.nba.com/stats/player/203078/boxscores-traditional", "Bradley Beal")</f>
        <v>Bradley Beal</v>
      </c>
      <c r="F186">
        <v>26.8</v>
      </c>
      <c r="G186" s="4">
        <v>6.4930000000000003</v>
      </c>
      <c r="H186" s="3">
        <v>0.99519999999999997</v>
      </c>
      <c r="I186" s="3">
        <v>0.99245000000000005</v>
      </c>
      <c r="J186" s="3">
        <v>0.98870000000000002</v>
      </c>
      <c r="K186" s="3">
        <v>0.98341000000000001</v>
      </c>
      <c r="L186" s="3">
        <v>0.97558</v>
      </c>
      <c r="M186" s="3">
        <v>0.96562000000000003</v>
      </c>
      <c r="N186" s="3">
        <v>0.95154000000000005</v>
      </c>
      <c r="O186" s="3">
        <v>0.93447999999999998</v>
      </c>
      <c r="P186" s="3">
        <v>0.91308999999999996</v>
      </c>
      <c r="Q186" s="3">
        <v>0.88492999999999999</v>
      </c>
      <c r="R186" s="3">
        <v>0.85314000000000001</v>
      </c>
      <c r="S186" s="3">
        <v>0.81327000000000005</v>
      </c>
      <c r="T186" s="3">
        <v>0.77034999999999998</v>
      </c>
      <c r="U186" s="3">
        <v>0.72240000000000004</v>
      </c>
      <c r="V186" s="3">
        <v>0.66639999999999999</v>
      </c>
      <c r="W186" s="3">
        <v>0.61026000000000002</v>
      </c>
      <c r="X186" s="3">
        <v>0.54776000000000002</v>
      </c>
      <c r="Y186" s="3">
        <v>0.48803000000000002</v>
      </c>
      <c r="Z186" s="3">
        <v>0.42858000000000002</v>
      </c>
      <c r="AA186" s="3">
        <v>0.36692999999999998</v>
      </c>
      <c r="AB186" s="3">
        <v>0.31207000000000001</v>
      </c>
      <c r="AC186" s="3">
        <v>0.25785000000000002</v>
      </c>
      <c r="AD186" s="3">
        <v>0.21185999999999999</v>
      </c>
      <c r="AE186" s="3">
        <v>0.17105999999999999</v>
      </c>
      <c r="AF186" s="3">
        <v>0.13350000000000001</v>
      </c>
      <c r="AG186" s="3">
        <v>0.10383000000000001</v>
      </c>
      <c r="AH186" s="3">
        <v>7.7799999999999994E-2</v>
      </c>
      <c r="AI186" s="3">
        <v>5.8209999999999998E-2</v>
      </c>
      <c r="AJ186" s="3">
        <v>4.2720000000000001E-2</v>
      </c>
      <c r="AK186" s="3">
        <v>3.005E-2</v>
      </c>
      <c r="AL186" s="3">
        <v>2.1180000000000001E-2</v>
      </c>
      <c r="AM186" s="3">
        <v>1.426E-2</v>
      </c>
      <c r="AN186" s="3">
        <v>9.6399999999999993E-3</v>
      </c>
      <c r="AO186" s="3">
        <v>6.3899999999999998E-3</v>
      </c>
      <c r="AP186" s="3">
        <v>4.0200000000000001E-3</v>
      </c>
      <c r="AQ186" s="3">
        <v>2.5600000000000002E-3</v>
      </c>
      <c r="AR186" s="3">
        <v>1.5399999999999999E-3</v>
      </c>
      <c r="AS186" s="3">
        <v>9.3999999999999997E-4</v>
      </c>
      <c r="AT186" s="3">
        <v>5.4000000000000001E-4</v>
      </c>
      <c r="AU186" s="3">
        <v>3.1E-4</v>
      </c>
      <c r="AV186" s="3">
        <v>1.8000000000000001E-4</v>
      </c>
      <c r="AW186" s="3">
        <v>1E-4</v>
      </c>
      <c r="AX186" s="3">
        <v>5.0000000000000002E-5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5">
        <f>P_A_R[[#This Row],[10+]]-P_A_R[[#This Row],[11+]]</f>
        <v>2.7499999999999192E-3</v>
      </c>
      <c r="BG186" s="5">
        <f>P_A_R[[#This Row],[11+]]-P_A_R[[#This Row],[12+]]</f>
        <v>3.7500000000000311E-3</v>
      </c>
      <c r="BH186" s="5">
        <f>P_A_R[[#This Row],[12+]]-P_A_R[[#This Row],[13+]]</f>
        <v>5.2900000000000169E-3</v>
      </c>
      <c r="BI186" s="5">
        <f>P_A_R[[#This Row],[13+]]-P_A_R[[#This Row],[14+]]</f>
        <v>7.8300000000000036E-3</v>
      </c>
      <c r="BJ186" s="5">
        <f>P_A_R[[#This Row],[14+]]-P_A_R[[#This Row],[15+]]</f>
        <v>9.9599999999999689E-3</v>
      </c>
      <c r="BK186" s="5">
        <f>P_A_R[[#This Row],[15+]]-P_A_R[[#This Row],[16+]]</f>
        <v>1.4079999999999981E-2</v>
      </c>
      <c r="BL186" s="5">
        <f>P_A_R[[#This Row],[16+]]-P_A_R[[#This Row],[17+]]</f>
        <v>1.7060000000000075E-2</v>
      </c>
      <c r="BM186" s="5">
        <f>P_A_R[[#This Row],[17+]]-P_A_R[[#This Row],[18+]]</f>
        <v>2.139000000000002E-2</v>
      </c>
      <c r="BN186" s="5">
        <f>P_A_R[[#This Row],[18+]]-P_A_R[[#This Row],[19+]]</f>
        <v>2.8159999999999963E-2</v>
      </c>
      <c r="BO186" s="5">
        <f>P_A_R[[#This Row],[19+]]-P_A_R[[#This Row],[20+]]</f>
        <v>3.1789999999999985E-2</v>
      </c>
      <c r="BP186" s="5">
        <f>P_A_R[[#This Row],[20+]]-P_A_R[[#This Row],[21+]]</f>
        <v>3.9869999999999961E-2</v>
      </c>
      <c r="BQ186" s="5">
        <f>P_A_R[[#This Row],[21+]]-P_A_R[[#This Row],[22+]]</f>
        <v>4.2920000000000069E-2</v>
      </c>
      <c r="BR186" s="5">
        <f>P_A_R[[#This Row],[22+]]-P_A_R[[#This Row],[23+]]</f>
        <v>4.7949999999999937E-2</v>
      </c>
      <c r="BS186" s="5">
        <f>P_A_R[[#This Row],[23+]]-P_A_R[[#This Row],[24+]]</f>
        <v>5.600000000000005E-2</v>
      </c>
      <c r="BT186" s="5">
        <f>P_A_R[[#This Row],[24+]]-P_A_R[[#This Row],[25+]]</f>
        <v>5.6139999999999968E-2</v>
      </c>
      <c r="BU186" s="5">
        <f>P_A_R[[#This Row],[25+]]-P_A_R[[#This Row],[26+]]</f>
        <v>6.25E-2</v>
      </c>
      <c r="BV186" s="5">
        <f>P_A_R[[#This Row],[26+]]-P_A_R[[#This Row],[27+]]</f>
        <v>5.9730000000000005E-2</v>
      </c>
      <c r="BW186" s="5">
        <f>P_A_R[[#This Row],[27+]]-P_A_R[[#This Row],[28+]]</f>
        <v>5.9450000000000003E-2</v>
      </c>
      <c r="BX186" s="5">
        <f>P_A_R[[#This Row],[28+]]-P_A_R[[#This Row],[29+]]</f>
        <v>6.1650000000000038E-2</v>
      </c>
      <c r="BY186" s="5">
        <f>P_A_R[[#This Row],[29+]]-P_A_R[[#This Row],[30+]]</f>
        <v>5.4859999999999964E-2</v>
      </c>
      <c r="BZ186" s="5">
        <f>P_A_R[[#This Row],[30+]]-P_A_R[[#This Row],[31+]]</f>
        <v>5.421999999999999E-2</v>
      </c>
      <c r="CA186" s="5">
        <f>P_A_R[[#This Row],[31+]]-P_A_R[[#This Row],[32+]]</f>
        <v>4.5990000000000031E-2</v>
      </c>
      <c r="CB186" s="5">
        <f>P_A_R[[#This Row],[32+]]-P_A_R[[#This Row],[33+]]</f>
        <v>4.0800000000000003E-2</v>
      </c>
      <c r="CC186" s="5">
        <f>P_A_R[[#This Row],[33+]]-P_A_R[[#This Row],[34+]]</f>
        <v>3.7559999999999982E-2</v>
      </c>
      <c r="CD186" s="5">
        <f>P_A_R[[#This Row],[34+]]-P_A_R[[#This Row],[35+]]</f>
        <v>2.9670000000000002E-2</v>
      </c>
      <c r="CE186" s="5">
        <f>P_A_R[[#This Row],[35+]]-P_A_R[[#This Row],[36+]]</f>
        <v>2.6030000000000011E-2</v>
      </c>
      <c r="CF186" s="5">
        <f>P_A_R[[#This Row],[36+]]-P_A_R[[#This Row],[37+]]</f>
        <v>1.9589999999999996E-2</v>
      </c>
      <c r="CG186" s="5">
        <f>P_A_R[[#This Row],[37+]]-P_A_R[[#This Row],[38+]]</f>
        <v>1.5489999999999997E-2</v>
      </c>
      <c r="CH186" s="5">
        <f>P_A_R[[#This Row],[38+]]-P_A_R[[#This Row],[39+]]</f>
        <v>1.2670000000000001E-2</v>
      </c>
      <c r="CI186" s="5">
        <f>P_A_R[[#This Row],[39+]]-P_A_R[[#This Row],[40+]]</f>
        <v>8.8699999999999994E-3</v>
      </c>
      <c r="CJ186" s="5">
        <f>P_A_R[[#This Row],[40+]]-P_A_R[[#This Row],[41+]]</f>
        <v>6.9200000000000008E-3</v>
      </c>
      <c r="CK186" s="5">
        <f>P_A_R[[#This Row],[41+]]-P_A_R[[#This Row],[42+]]</f>
        <v>4.6200000000000008E-3</v>
      </c>
      <c r="CL186" s="5">
        <f>P_A_R[[#This Row],[42+]]-P_A_R[[#This Row],[43+]]</f>
        <v>3.2499999999999994E-3</v>
      </c>
      <c r="CM186" s="5">
        <f>P_A_R[[#This Row],[43+]]-P_A_R[[#This Row],[44+]]</f>
        <v>2.3699999999999997E-3</v>
      </c>
      <c r="CN186" s="5">
        <f>P_A_R[[#This Row],[44+]]-P_A_R[[#This Row],[45+]]</f>
        <v>1.4599999999999999E-3</v>
      </c>
      <c r="CO186" s="5">
        <f>P_A_R[[#This Row],[45+]]-P_A_R[[#This Row],[46+]]</f>
        <v>1.0200000000000003E-3</v>
      </c>
      <c r="CP186" s="5">
        <f>P_A_R[[#This Row],[46+]]-P_A_R[[#This Row],[47+]]</f>
        <v>5.9999999999999995E-4</v>
      </c>
      <c r="CQ186" s="5">
        <f>P_A_R[[#This Row],[47+]]-P_A_R[[#This Row],[48+]]</f>
        <v>3.9999999999999996E-4</v>
      </c>
      <c r="CR186" s="5">
        <f>P_A_R[[#This Row],[48+]]-P_A_R[[#This Row],[49+]]</f>
        <v>2.3000000000000001E-4</v>
      </c>
      <c r="CS186" s="5">
        <f>P_A_R[[#This Row],[49+]]-P_A_R[[#This Row],[50+]]</f>
        <v>1.2999999999999999E-4</v>
      </c>
      <c r="CT186" s="5">
        <f>P_A_R[[#This Row],[50+]]-P_A_R[[#This Row],[51+]]</f>
        <v>8.0000000000000007E-5</v>
      </c>
      <c r="CU186" s="5">
        <f>P_A_R[[#This Row],[51+]]-P_A_R[[#This Row],[52+]]</f>
        <v>5.0000000000000002E-5</v>
      </c>
      <c r="CV186" s="5">
        <f>P_A_R[[#This Row],[52+]]-P_A_R[[#This Row],[53+]]</f>
        <v>5.0000000000000002E-5</v>
      </c>
      <c r="CW186" s="5">
        <f>P_A_R[[#This Row],[53+]]-P_A_R[[#This Row],[54+]]</f>
        <v>0</v>
      </c>
      <c r="CX186" s="5">
        <f>P_A_R[[#This Row],[54+]]-P_A_R[[#This Row],[55+]]</f>
        <v>0</v>
      </c>
      <c r="CY186" s="5">
        <f>P_A_R[[#This Row],[55+]]-P_A_R[[#This Row],[56+]]</f>
        <v>0</v>
      </c>
      <c r="CZ186" s="5">
        <f>P_A_R[[#This Row],[56+]]-P_A_R[[#This Row],[57+]]</f>
        <v>0</v>
      </c>
      <c r="DA186" s="5">
        <f>P_A_R[[#This Row],[57+]]-P_A_R[[#This Row],[58+]]</f>
        <v>0</v>
      </c>
      <c r="DB186" s="5">
        <f>P_A_R[[#This Row],[58+]]-P_A_R[[#This Row],[59+]]</f>
        <v>0</v>
      </c>
    </row>
    <row r="187" spans="1:106" hidden="1" x14ac:dyDescent="0.25">
      <c r="A187" s="10">
        <v>22400795</v>
      </c>
      <c r="B187" t="s">
        <v>270</v>
      </c>
      <c r="C187" t="s">
        <v>155</v>
      </c>
      <c r="D187" s="11">
        <v>0.89583333333333337</v>
      </c>
      <c r="E187" s="9" t="str">
        <f>HYPERLINK("https://www.nba.com/stats/player/1626220/boxscores-traditional", "Royce O'Neale")</f>
        <v>Royce O'Neale</v>
      </c>
      <c r="F187">
        <v>19</v>
      </c>
      <c r="G187" s="4">
        <v>3.633</v>
      </c>
      <c r="H187" s="3">
        <v>0.99343000000000004</v>
      </c>
      <c r="I187" s="3">
        <v>0.98609999999999998</v>
      </c>
      <c r="J187" s="3">
        <v>0.97319999999999995</v>
      </c>
      <c r="K187" s="3">
        <v>0.95052999999999999</v>
      </c>
      <c r="L187" s="3">
        <v>0.91620999999999997</v>
      </c>
      <c r="M187" s="3">
        <v>0.86433000000000004</v>
      </c>
      <c r="N187" s="3">
        <v>0.79673000000000005</v>
      </c>
      <c r="O187" s="3">
        <v>0.70884000000000003</v>
      </c>
      <c r="P187" s="3">
        <v>0.61026000000000002</v>
      </c>
      <c r="Q187" s="3">
        <v>0.5</v>
      </c>
      <c r="R187" s="3">
        <v>0.38973999999999998</v>
      </c>
      <c r="S187" s="3">
        <v>0.29115999999999997</v>
      </c>
      <c r="T187" s="3">
        <v>0.20327000000000001</v>
      </c>
      <c r="U187" s="3">
        <v>0.13567000000000001</v>
      </c>
      <c r="V187" s="3">
        <v>8.3790000000000003E-2</v>
      </c>
      <c r="W187" s="3">
        <v>4.947E-2</v>
      </c>
      <c r="X187" s="3">
        <v>2.6800000000000001E-2</v>
      </c>
      <c r="Y187" s="3">
        <v>1.3899999999999999E-2</v>
      </c>
      <c r="Z187" s="3">
        <v>6.5700000000000003E-3</v>
      </c>
      <c r="AA187" s="3">
        <v>2.98E-3</v>
      </c>
      <c r="AB187" s="3">
        <v>1.2199999999999999E-3</v>
      </c>
      <c r="AC187" s="3">
        <v>4.8000000000000001E-4</v>
      </c>
      <c r="AD187" s="3">
        <v>1.7000000000000001E-4</v>
      </c>
      <c r="AE187" s="3">
        <v>6.0000000000000002E-5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5">
        <f>P_A_R[[#This Row],[10+]]-P_A_R[[#This Row],[11+]]</f>
        <v>7.3300000000000587E-3</v>
      </c>
      <c r="BG187" s="5">
        <f>P_A_R[[#This Row],[11+]]-P_A_R[[#This Row],[12+]]</f>
        <v>1.2900000000000023E-2</v>
      </c>
      <c r="BH187" s="5">
        <f>P_A_R[[#This Row],[12+]]-P_A_R[[#This Row],[13+]]</f>
        <v>2.2669999999999968E-2</v>
      </c>
      <c r="BI187" s="5">
        <f>P_A_R[[#This Row],[13+]]-P_A_R[[#This Row],[14+]]</f>
        <v>3.4320000000000017E-2</v>
      </c>
      <c r="BJ187" s="5">
        <f>P_A_R[[#This Row],[14+]]-P_A_R[[#This Row],[15+]]</f>
        <v>5.1879999999999926E-2</v>
      </c>
      <c r="BK187" s="5">
        <f>P_A_R[[#This Row],[15+]]-P_A_R[[#This Row],[16+]]</f>
        <v>6.7599999999999993E-2</v>
      </c>
      <c r="BL187" s="5">
        <f>P_A_R[[#This Row],[16+]]-P_A_R[[#This Row],[17+]]</f>
        <v>8.7890000000000024E-2</v>
      </c>
      <c r="BM187" s="5">
        <f>P_A_R[[#This Row],[17+]]-P_A_R[[#This Row],[18+]]</f>
        <v>9.8580000000000001E-2</v>
      </c>
      <c r="BN187" s="5">
        <f>P_A_R[[#This Row],[18+]]-P_A_R[[#This Row],[19+]]</f>
        <v>0.11026000000000002</v>
      </c>
      <c r="BO187" s="5">
        <f>P_A_R[[#This Row],[19+]]-P_A_R[[#This Row],[20+]]</f>
        <v>0.11026000000000002</v>
      </c>
      <c r="BP187" s="5">
        <f>P_A_R[[#This Row],[20+]]-P_A_R[[#This Row],[21+]]</f>
        <v>9.8580000000000001E-2</v>
      </c>
      <c r="BQ187" s="5">
        <f>P_A_R[[#This Row],[21+]]-P_A_R[[#This Row],[22+]]</f>
        <v>8.7889999999999968E-2</v>
      </c>
      <c r="BR187" s="5">
        <f>P_A_R[[#This Row],[22+]]-P_A_R[[#This Row],[23+]]</f>
        <v>6.7599999999999993E-2</v>
      </c>
      <c r="BS187" s="5">
        <f>P_A_R[[#This Row],[23+]]-P_A_R[[#This Row],[24+]]</f>
        <v>5.1880000000000009E-2</v>
      </c>
      <c r="BT187" s="5">
        <f>P_A_R[[#This Row],[24+]]-P_A_R[[#This Row],[25+]]</f>
        <v>3.4320000000000003E-2</v>
      </c>
      <c r="BU187" s="5">
        <f>P_A_R[[#This Row],[25+]]-P_A_R[[#This Row],[26+]]</f>
        <v>2.2669999999999999E-2</v>
      </c>
      <c r="BV187" s="5">
        <f>P_A_R[[#This Row],[26+]]-P_A_R[[#This Row],[27+]]</f>
        <v>1.2900000000000002E-2</v>
      </c>
      <c r="BW187" s="5">
        <f>P_A_R[[#This Row],[27+]]-P_A_R[[#This Row],[28+]]</f>
        <v>7.3299999999999988E-3</v>
      </c>
      <c r="BX187" s="5">
        <f>P_A_R[[#This Row],[28+]]-P_A_R[[#This Row],[29+]]</f>
        <v>3.5900000000000003E-3</v>
      </c>
      <c r="BY187" s="5">
        <f>P_A_R[[#This Row],[29+]]-P_A_R[[#This Row],[30+]]</f>
        <v>1.7600000000000001E-3</v>
      </c>
      <c r="BZ187" s="5">
        <f>P_A_R[[#This Row],[30+]]-P_A_R[[#This Row],[31+]]</f>
        <v>7.3999999999999999E-4</v>
      </c>
      <c r="CA187" s="5">
        <f>P_A_R[[#This Row],[31+]]-P_A_R[[#This Row],[32+]]</f>
        <v>3.1E-4</v>
      </c>
      <c r="CB187" s="5">
        <f>P_A_R[[#This Row],[32+]]-P_A_R[[#This Row],[33+]]</f>
        <v>1.1000000000000002E-4</v>
      </c>
      <c r="CC187" s="5">
        <f>P_A_R[[#This Row],[33+]]-P_A_R[[#This Row],[34+]]</f>
        <v>6.0000000000000002E-5</v>
      </c>
      <c r="CD187" s="5">
        <f>P_A_R[[#This Row],[34+]]-P_A_R[[#This Row],[35+]]</f>
        <v>0</v>
      </c>
      <c r="CE187" s="5">
        <f>P_A_R[[#This Row],[35+]]-P_A_R[[#This Row],[36+]]</f>
        <v>0</v>
      </c>
      <c r="CF187" s="5">
        <f>P_A_R[[#This Row],[36+]]-P_A_R[[#This Row],[37+]]</f>
        <v>0</v>
      </c>
      <c r="CG187" s="5">
        <f>P_A_R[[#This Row],[37+]]-P_A_R[[#This Row],[38+]]</f>
        <v>0</v>
      </c>
      <c r="CH187" s="5">
        <f>P_A_R[[#This Row],[38+]]-P_A_R[[#This Row],[39+]]</f>
        <v>0</v>
      </c>
      <c r="CI187" s="5">
        <f>P_A_R[[#This Row],[39+]]-P_A_R[[#This Row],[40+]]</f>
        <v>0</v>
      </c>
      <c r="CJ187" s="5">
        <f>P_A_R[[#This Row],[40+]]-P_A_R[[#This Row],[41+]]</f>
        <v>0</v>
      </c>
      <c r="CK187" s="5">
        <f>P_A_R[[#This Row],[41+]]-P_A_R[[#This Row],[42+]]</f>
        <v>0</v>
      </c>
      <c r="CL187" s="5">
        <f>P_A_R[[#This Row],[42+]]-P_A_R[[#This Row],[43+]]</f>
        <v>0</v>
      </c>
      <c r="CM187" s="5">
        <f>P_A_R[[#This Row],[43+]]-P_A_R[[#This Row],[44+]]</f>
        <v>0</v>
      </c>
      <c r="CN187" s="5">
        <f>P_A_R[[#This Row],[44+]]-P_A_R[[#This Row],[45+]]</f>
        <v>0</v>
      </c>
      <c r="CO187" s="5">
        <f>P_A_R[[#This Row],[45+]]-P_A_R[[#This Row],[46+]]</f>
        <v>0</v>
      </c>
      <c r="CP187" s="5">
        <f>P_A_R[[#This Row],[46+]]-P_A_R[[#This Row],[47+]]</f>
        <v>0</v>
      </c>
      <c r="CQ187" s="5">
        <f>P_A_R[[#This Row],[47+]]-P_A_R[[#This Row],[48+]]</f>
        <v>0</v>
      </c>
      <c r="CR187" s="5">
        <f>P_A_R[[#This Row],[48+]]-P_A_R[[#This Row],[49+]]</f>
        <v>0</v>
      </c>
      <c r="CS187" s="5">
        <f>P_A_R[[#This Row],[49+]]-P_A_R[[#This Row],[50+]]</f>
        <v>0</v>
      </c>
      <c r="CT187" s="5">
        <f>P_A_R[[#This Row],[50+]]-P_A_R[[#This Row],[51+]]</f>
        <v>0</v>
      </c>
      <c r="CU187" s="5">
        <f>P_A_R[[#This Row],[51+]]-P_A_R[[#This Row],[52+]]</f>
        <v>0</v>
      </c>
      <c r="CV187" s="5">
        <f>P_A_R[[#This Row],[52+]]-P_A_R[[#This Row],[53+]]</f>
        <v>0</v>
      </c>
      <c r="CW187" s="5">
        <f>P_A_R[[#This Row],[53+]]-P_A_R[[#This Row],[54+]]</f>
        <v>0</v>
      </c>
      <c r="CX187" s="5">
        <f>P_A_R[[#This Row],[54+]]-P_A_R[[#This Row],[55+]]</f>
        <v>0</v>
      </c>
      <c r="CY187" s="5">
        <f>P_A_R[[#This Row],[55+]]-P_A_R[[#This Row],[56+]]</f>
        <v>0</v>
      </c>
      <c r="CZ187" s="5">
        <f>P_A_R[[#This Row],[56+]]-P_A_R[[#This Row],[57+]]</f>
        <v>0</v>
      </c>
      <c r="DA187" s="5">
        <f>P_A_R[[#This Row],[57+]]-P_A_R[[#This Row],[58+]]</f>
        <v>0</v>
      </c>
      <c r="DB187" s="5">
        <f>P_A_R[[#This Row],[58+]]-P_A_R[[#This Row],[59+]]</f>
        <v>0</v>
      </c>
    </row>
    <row r="188" spans="1:106" hidden="1" x14ac:dyDescent="0.25">
      <c r="A188" s="10">
        <v>22400795</v>
      </c>
      <c r="B188" t="s">
        <v>270</v>
      </c>
      <c r="C188" t="s">
        <v>155</v>
      </c>
      <c r="D188" s="11">
        <v>0.89583333333333337</v>
      </c>
      <c r="E188" s="9" t="str">
        <f>HYPERLINK("https://www.nba.com/stats/player/1626145/boxscores-traditional", "Tyus Jones")</f>
        <v>Tyus Jones</v>
      </c>
      <c r="F188">
        <v>22.6</v>
      </c>
      <c r="G188" s="4">
        <v>5.5350000000000001</v>
      </c>
      <c r="H188" s="3">
        <v>0.98870000000000002</v>
      </c>
      <c r="I188" s="3">
        <v>0.98214000000000001</v>
      </c>
      <c r="J188" s="3">
        <v>0.97257000000000005</v>
      </c>
      <c r="K188" s="3">
        <v>0.95818000000000003</v>
      </c>
      <c r="L188" s="3">
        <v>0.93942999999999999</v>
      </c>
      <c r="M188" s="3">
        <v>0.91466000000000003</v>
      </c>
      <c r="N188" s="3">
        <v>0.88297999999999999</v>
      </c>
      <c r="O188" s="3">
        <v>0.84375</v>
      </c>
      <c r="P188" s="3">
        <v>0.79673000000000005</v>
      </c>
      <c r="Q188" s="3">
        <v>0.74214999999999998</v>
      </c>
      <c r="R188" s="3">
        <v>0.68081999999999998</v>
      </c>
      <c r="S188" s="3">
        <v>0.61409000000000002</v>
      </c>
      <c r="T188" s="3">
        <v>0.54379999999999995</v>
      </c>
      <c r="U188" s="3">
        <v>0.47210000000000002</v>
      </c>
      <c r="V188" s="3">
        <v>0.40128999999999998</v>
      </c>
      <c r="W188" s="3">
        <v>0.33360000000000001</v>
      </c>
      <c r="X188" s="3">
        <v>0.27093</v>
      </c>
      <c r="Y188" s="3">
        <v>0.21476000000000001</v>
      </c>
      <c r="Z188" s="3">
        <v>0.16353999999999999</v>
      </c>
      <c r="AA188" s="3">
        <v>0.12302</v>
      </c>
      <c r="AB188" s="3">
        <v>9.0120000000000006E-2</v>
      </c>
      <c r="AC188" s="3">
        <v>6.4259999999999998E-2</v>
      </c>
      <c r="AD188" s="3">
        <v>4.4569999999999999E-2</v>
      </c>
      <c r="AE188" s="3">
        <v>3.005E-2</v>
      </c>
      <c r="AF188" s="3">
        <v>1.9699999999999999E-2</v>
      </c>
      <c r="AG188" s="3">
        <v>1.255E-2</v>
      </c>
      <c r="AH188" s="3">
        <v>7.7600000000000004E-3</v>
      </c>
      <c r="AI188" s="3">
        <v>4.6600000000000001E-3</v>
      </c>
      <c r="AJ188" s="3">
        <v>2.7200000000000002E-3</v>
      </c>
      <c r="AK188" s="3">
        <v>1.5399999999999999E-3</v>
      </c>
      <c r="AL188" s="3">
        <v>8.4000000000000003E-4</v>
      </c>
      <c r="AM188" s="3">
        <v>4.4999999999999999E-4</v>
      </c>
      <c r="AN188" s="3">
        <v>2.3000000000000001E-4</v>
      </c>
      <c r="AO188" s="3">
        <v>1.1E-4</v>
      </c>
      <c r="AP188" s="3">
        <v>5.0000000000000002E-5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5">
        <f>P_A_R[[#This Row],[10+]]-P_A_R[[#This Row],[11+]]</f>
        <v>6.5600000000000103E-3</v>
      </c>
      <c r="BG188" s="5">
        <f>P_A_R[[#This Row],[11+]]-P_A_R[[#This Row],[12+]]</f>
        <v>9.5699999999999674E-3</v>
      </c>
      <c r="BH188" s="5">
        <f>P_A_R[[#This Row],[12+]]-P_A_R[[#This Row],[13+]]</f>
        <v>1.4390000000000014E-2</v>
      </c>
      <c r="BI188" s="5">
        <f>P_A_R[[#This Row],[13+]]-P_A_R[[#This Row],[14+]]</f>
        <v>1.8750000000000044E-2</v>
      </c>
      <c r="BJ188" s="5">
        <f>P_A_R[[#This Row],[14+]]-P_A_R[[#This Row],[15+]]</f>
        <v>2.4769999999999959E-2</v>
      </c>
      <c r="BK188" s="5">
        <f>P_A_R[[#This Row],[15+]]-P_A_R[[#This Row],[16+]]</f>
        <v>3.1680000000000041E-2</v>
      </c>
      <c r="BL188" s="5">
        <f>P_A_R[[#This Row],[16+]]-P_A_R[[#This Row],[17+]]</f>
        <v>3.9229999999999987E-2</v>
      </c>
      <c r="BM188" s="5">
        <f>P_A_R[[#This Row],[17+]]-P_A_R[[#This Row],[18+]]</f>
        <v>4.7019999999999951E-2</v>
      </c>
      <c r="BN188" s="5">
        <f>P_A_R[[#This Row],[18+]]-P_A_R[[#This Row],[19+]]</f>
        <v>5.4580000000000073E-2</v>
      </c>
      <c r="BO188" s="5">
        <f>P_A_R[[#This Row],[19+]]-P_A_R[[#This Row],[20+]]</f>
        <v>6.1329999999999996E-2</v>
      </c>
      <c r="BP188" s="5">
        <f>P_A_R[[#This Row],[20+]]-P_A_R[[#This Row],[21+]]</f>
        <v>6.6729999999999956E-2</v>
      </c>
      <c r="BQ188" s="5">
        <f>P_A_R[[#This Row],[21+]]-P_A_R[[#This Row],[22+]]</f>
        <v>7.0290000000000075E-2</v>
      </c>
      <c r="BR188" s="5">
        <f>P_A_R[[#This Row],[22+]]-P_A_R[[#This Row],[23+]]</f>
        <v>7.169999999999993E-2</v>
      </c>
      <c r="BS188" s="5">
        <f>P_A_R[[#This Row],[23+]]-P_A_R[[#This Row],[24+]]</f>
        <v>7.081000000000004E-2</v>
      </c>
      <c r="BT188" s="5">
        <f>P_A_R[[#This Row],[24+]]-P_A_R[[#This Row],[25+]]</f>
        <v>6.7689999999999972E-2</v>
      </c>
      <c r="BU188" s="5">
        <f>P_A_R[[#This Row],[25+]]-P_A_R[[#This Row],[26+]]</f>
        <v>6.2670000000000003E-2</v>
      </c>
      <c r="BV188" s="5">
        <f>P_A_R[[#This Row],[26+]]-P_A_R[[#This Row],[27+]]</f>
        <v>5.6169999999999998E-2</v>
      </c>
      <c r="BW188" s="5">
        <f>P_A_R[[#This Row],[27+]]-P_A_R[[#This Row],[28+]]</f>
        <v>5.1220000000000016E-2</v>
      </c>
      <c r="BX188" s="5">
        <f>P_A_R[[#This Row],[28+]]-P_A_R[[#This Row],[29+]]</f>
        <v>4.0519999999999987E-2</v>
      </c>
      <c r="BY188" s="5">
        <f>P_A_R[[#This Row],[29+]]-P_A_R[[#This Row],[30+]]</f>
        <v>3.2899999999999999E-2</v>
      </c>
      <c r="BZ188" s="5">
        <f>P_A_R[[#This Row],[30+]]-P_A_R[[#This Row],[31+]]</f>
        <v>2.5860000000000008E-2</v>
      </c>
      <c r="CA188" s="5">
        <f>P_A_R[[#This Row],[31+]]-P_A_R[[#This Row],[32+]]</f>
        <v>1.9689999999999999E-2</v>
      </c>
      <c r="CB188" s="5">
        <f>P_A_R[[#This Row],[32+]]-P_A_R[[#This Row],[33+]]</f>
        <v>1.4519999999999998E-2</v>
      </c>
      <c r="CC188" s="5">
        <f>P_A_R[[#This Row],[33+]]-P_A_R[[#This Row],[34+]]</f>
        <v>1.0350000000000002E-2</v>
      </c>
      <c r="CD188" s="5">
        <f>P_A_R[[#This Row],[34+]]-P_A_R[[#This Row],[35+]]</f>
        <v>7.1499999999999984E-3</v>
      </c>
      <c r="CE188" s="5">
        <f>P_A_R[[#This Row],[35+]]-P_A_R[[#This Row],[36+]]</f>
        <v>4.79E-3</v>
      </c>
      <c r="CF188" s="5">
        <f>P_A_R[[#This Row],[36+]]-P_A_R[[#This Row],[37+]]</f>
        <v>3.1000000000000003E-3</v>
      </c>
      <c r="CG188" s="5">
        <f>P_A_R[[#This Row],[37+]]-P_A_R[[#This Row],[38+]]</f>
        <v>1.9399999999999999E-3</v>
      </c>
      <c r="CH188" s="5">
        <f>P_A_R[[#This Row],[38+]]-P_A_R[[#This Row],[39+]]</f>
        <v>1.1800000000000003E-3</v>
      </c>
      <c r="CI188" s="5">
        <f>P_A_R[[#This Row],[39+]]-P_A_R[[#This Row],[40+]]</f>
        <v>6.9999999999999988E-4</v>
      </c>
      <c r="CJ188" s="5">
        <f>P_A_R[[#This Row],[40+]]-P_A_R[[#This Row],[41+]]</f>
        <v>3.9000000000000005E-4</v>
      </c>
      <c r="CK188" s="5">
        <f>P_A_R[[#This Row],[41+]]-P_A_R[[#This Row],[42+]]</f>
        <v>2.1999999999999998E-4</v>
      </c>
      <c r="CL188" s="5">
        <f>P_A_R[[#This Row],[42+]]-P_A_R[[#This Row],[43+]]</f>
        <v>1.2E-4</v>
      </c>
      <c r="CM188" s="5">
        <f>P_A_R[[#This Row],[43+]]-P_A_R[[#This Row],[44+]]</f>
        <v>6.0000000000000002E-5</v>
      </c>
      <c r="CN188" s="5">
        <f>P_A_R[[#This Row],[44+]]-P_A_R[[#This Row],[45+]]</f>
        <v>5.0000000000000002E-5</v>
      </c>
      <c r="CO188" s="5">
        <f>P_A_R[[#This Row],[45+]]-P_A_R[[#This Row],[46+]]</f>
        <v>0</v>
      </c>
      <c r="CP188" s="5">
        <f>P_A_R[[#This Row],[46+]]-P_A_R[[#This Row],[47+]]</f>
        <v>0</v>
      </c>
      <c r="CQ188" s="5">
        <f>P_A_R[[#This Row],[47+]]-P_A_R[[#This Row],[48+]]</f>
        <v>0</v>
      </c>
      <c r="CR188" s="5">
        <f>P_A_R[[#This Row],[48+]]-P_A_R[[#This Row],[49+]]</f>
        <v>0</v>
      </c>
      <c r="CS188" s="5">
        <f>P_A_R[[#This Row],[49+]]-P_A_R[[#This Row],[50+]]</f>
        <v>0</v>
      </c>
      <c r="CT188" s="5">
        <f>P_A_R[[#This Row],[50+]]-P_A_R[[#This Row],[51+]]</f>
        <v>0</v>
      </c>
      <c r="CU188" s="5">
        <f>P_A_R[[#This Row],[51+]]-P_A_R[[#This Row],[52+]]</f>
        <v>0</v>
      </c>
      <c r="CV188" s="5">
        <f>P_A_R[[#This Row],[52+]]-P_A_R[[#This Row],[53+]]</f>
        <v>0</v>
      </c>
      <c r="CW188" s="5">
        <f>P_A_R[[#This Row],[53+]]-P_A_R[[#This Row],[54+]]</f>
        <v>0</v>
      </c>
      <c r="CX188" s="5">
        <f>P_A_R[[#This Row],[54+]]-P_A_R[[#This Row],[55+]]</f>
        <v>0</v>
      </c>
      <c r="CY188" s="5">
        <f>P_A_R[[#This Row],[55+]]-P_A_R[[#This Row],[56+]]</f>
        <v>0</v>
      </c>
      <c r="CZ188" s="5">
        <f>P_A_R[[#This Row],[56+]]-P_A_R[[#This Row],[57+]]</f>
        <v>0</v>
      </c>
      <c r="DA188" s="5">
        <f>P_A_R[[#This Row],[57+]]-P_A_R[[#This Row],[58+]]</f>
        <v>0</v>
      </c>
      <c r="DB188" s="5">
        <f>P_A_R[[#This Row],[58+]]-P_A_R[[#This Row],[59+]]</f>
        <v>0</v>
      </c>
    </row>
    <row r="189" spans="1:106" hidden="1" x14ac:dyDescent="0.25">
      <c r="A189" s="10">
        <v>22400795</v>
      </c>
      <c r="B189" t="s">
        <v>270</v>
      </c>
      <c r="C189" t="s">
        <v>155</v>
      </c>
      <c r="D189" s="11">
        <v>0.89583333333333337</v>
      </c>
      <c r="E189" s="9" t="str">
        <f>HYPERLINK("https://www.nba.com/stats/player/1626164/boxscores-traditional", "Devin Booker")</f>
        <v>Devin Booker</v>
      </c>
      <c r="F189">
        <v>38.200000000000003</v>
      </c>
      <c r="G189" s="4">
        <v>14.119</v>
      </c>
      <c r="H189" s="3">
        <v>0.97724999999999995</v>
      </c>
      <c r="I189" s="3">
        <v>0.97319999999999995</v>
      </c>
      <c r="J189" s="3">
        <v>0.96855999999999998</v>
      </c>
      <c r="K189" s="3">
        <v>0.96245999999999998</v>
      </c>
      <c r="L189" s="3">
        <v>0.95637000000000005</v>
      </c>
      <c r="M189" s="3">
        <v>0.94950000000000001</v>
      </c>
      <c r="N189" s="3">
        <v>0.94179000000000002</v>
      </c>
      <c r="O189" s="3">
        <v>0.93318999999999996</v>
      </c>
      <c r="P189" s="3">
        <v>0.92364000000000002</v>
      </c>
      <c r="Q189" s="3">
        <v>0.91308999999999996</v>
      </c>
      <c r="R189" s="3">
        <v>0.90146999999999999</v>
      </c>
      <c r="S189" s="3">
        <v>0.88876999999999995</v>
      </c>
      <c r="T189" s="3">
        <v>0.87492999999999999</v>
      </c>
      <c r="U189" s="3">
        <v>0.85992999999999997</v>
      </c>
      <c r="V189" s="3">
        <v>0.84375</v>
      </c>
      <c r="W189" s="3">
        <v>0.82381000000000004</v>
      </c>
      <c r="X189" s="3">
        <v>0.80510999999999999</v>
      </c>
      <c r="Y189" s="3">
        <v>0.78524000000000005</v>
      </c>
      <c r="Z189" s="3">
        <v>0.76424000000000003</v>
      </c>
      <c r="AA189" s="3">
        <v>0.74214999999999998</v>
      </c>
      <c r="AB189" s="3">
        <v>0.71904000000000001</v>
      </c>
      <c r="AC189" s="3">
        <v>0.69496999999999998</v>
      </c>
      <c r="AD189" s="3">
        <v>0.67003000000000001</v>
      </c>
      <c r="AE189" s="3">
        <v>0.64431000000000005</v>
      </c>
      <c r="AF189" s="3">
        <v>0.61790999999999996</v>
      </c>
      <c r="AG189" s="3">
        <v>0.59094999999999998</v>
      </c>
      <c r="AH189" s="3">
        <v>0.56355999999999995</v>
      </c>
      <c r="AI189" s="3">
        <v>0.53188000000000002</v>
      </c>
      <c r="AJ189" s="3">
        <v>0.50399000000000005</v>
      </c>
      <c r="AK189" s="3">
        <v>0.47608</v>
      </c>
      <c r="AL189" s="3">
        <v>0.44828000000000001</v>
      </c>
      <c r="AM189" s="3">
        <v>0.42074</v>
      </c>
      <c r="AN189" s="3">
        <v>0.39357999999999999</v>
      </c>
      <c r="AO189" s="3">
        <v>0.36692999999999998</v>
      </c>
      <c r="AP189" s="3">
        <v>0.34089999999999998</v>
      </c>
      <c r="AQ189" s="3">
        <v>0.31561</v>
      </c>
      <c r="AR189" s="3">
        <v>0.29115999999999997</v>
      </c>
      <c r="AS189" s="3">
        <v>0.26762999999999998</v>
      </c>
      <c r="AT189" s="3">
        <v>0.24510000000000001</v>
      </c>
      <c r="AU189" s="3">
        <v>0.22363</v>
      </c>
      <c r="AV189" s="3">
        <v>0.20044999999999999</v>
      </c>
      <c r="AW189" s="3">
        <v>0.18140999999999999</v>
      </c>
      <c r="AX189" s="3">
        <v>0.16353999999999999</v>
      </c>
      <c r="AY189" s="3">
        <v>0.14685999999999999</v>
      </c>
      <c r="AZ189" s="3">
        <v>0.13136</v>
      </c>
      <c r="BA189" s="3">
        <v>0.11702</v>
      </c>
      <c r="BB189" s="3">
        <v>0.10383000000000001</v>
      </c>
      <c r="BC189" s="3">
        <v>9.1759999999999994E-2</v>
      </c>
      <c r="BD189" s="3">
        <v>8.0759999999999998E-2</v>
      </c>
      <c r="BE189" s="3">
        <v>7.0779999999999996E-2</v>
      </c>
      <c r="BF189" s="5">
        <f>P_A_R[[#This Row],[10+]]-P_A_R[[#This Row],[11+]]</f>
        <v>4.049999999999998E-3</v>
      </c>
      <c r="BG189" s="5">
        <f>P_A_R[[#This Row],[11+]]-P_A_R[[#This Row],[12+]]</f>
        <v>4.6399999999999775E-3</v>
      </c>
      <c r="BH189" s="5">
        <f>P_A_R[[#This Row],[12+]]-P_A_R[[#This Row],[13+]]</f>
        <v>6.0999999999999943E-3</v>
      </c>
      <c r="BI189" s="5">
        <f>P_A_R[[#This Row],[13+]]-P_A_R[[#This Row],[14+]]</f>
        <v>6.0899999999999288E-3</v>
      </c>
      <c r="BJ189" s="5">
        <f>P_A_R[[#This Row],[14+]]-P_A_R[[#This Row],[15+]]</f>
        <v>6.8700000000000427E-3</v>
      </c>
      <c r="BK189" s="5">
        <f>P_A_R[[#This Row],[15+]]-P_A_R[[#This Row],[16+]]</f>
        <v>7.7099999999999946E-3</v>
      </c>
      <c r="BL189" s="5">
        <f>P_A_R[[#This Row],[16+]]-P_A_R[[#This Row],[17+]]</f>
        <v>8.600000000000052E-3</v>
      </c>
      <c r="BM189" s="5">
        <f>P_A_R[[#This Row],[17+]]-P_A_R[[#This Row],[18+]]</f>
        <v>9.5499999999999474E-3</v>
      </c>
      <c r="BN189" s="5">
        <f>P_A_R[[#This Row],[18+]]-P_A_R[[#This Row],[19+]]</f>
        <v>1.0550000000000059E-2</v>
      </c>
      <c r="BO189" s="5">
        <f>P_A_R[[#This Row],[19+]]-P_A_R[[#This Row],[20+]]</f>
        <v>1.1619999999999964E-2</v>
      </c>
      <c r="BP189" s="5">
        <f>P_A_R[[#This Row],[20+]]-P_A_R[[#This Row],[21+]]</f>
        <v>1.2700000000000045E-2</v>
      </c>
      <c r="BQ189" s="5">
        <f>P_A_R[[#This Row],[21+]]-P_A_R[[#This Row],[22+]]</f>
        <v>1.3839999999999963E-2</v>
      </c>
      <c r="BR189" s="5">
        <f>P_A_R[[#This Row],[22+]]-P_A_R[[#This Row],[23+]]</f>
        <v>1.5000000000000013E-2</v>
      </c>
      <c r="BS189" s="5">
        <f>P_A_R[[#This Row],[23+]]-P_A_R[[#This Row],[24+]]</f>
        <v>1.6179999999999972E-2</v>
      </c>
      <c r="BT189" s="5">
        <f>P_A_R[[#This Row],[24+]]-P_A_R[[#This Row],[25+]]</f>
        <v>1.9939999999999958E-2</v>
      </c>
      <c r="BU189" s="5">
        <f>P_A_R[[#This Row],[25+]]-P_A_R[[#This Row],[26+]]</f>
        <v>1.870000000000005E-2</v>
      </c>
      <c r="BV189" s="5">
        <f>P_A_R[[#This Row],[26+]]-P_A_R[[#This Row],[27+]]</f>
        <v>1.9869999999999943E-2</v>
      </c>
      <c r="BW189" s="5">
        <f>P_A_R[[#This Row],[27+]]-P_A_R[[#This Row],[28+]]</f>
        <v>2.1000000000000019E-2</v>
      </c>
      <c r="BX189" s="5">
        <f>P_A_R[[#This Row],[28+]]-P_A_R[[#This Row],[29+]]</f>
        <v>2.2090000000000054E-2</v>
      </c>
      <c r="BY189" s="5">
        <f>P_A_R[[#This Row],[29+]]-P_A_R[[#This Row],[30+]]</f>
        <v>2.3109999999999964E-2</v>
      </c>
      <c r="BZ189" s="5">
        <f>P_A_R[[#This Row],[30+]]-P_A_R[[#This Row],[31+]]</f>
        <v>2.4070000000000036E-2</v>
      </c>
      <c r="CA189" s="5">
        <f>P_A_R[[#This Row],[31+]]-P_A_R[[#This Row],[32+]]</f>
        <v>2.4939999999999962E-2</v>
      </c>
      <c r="CB189" s="5">
        <f>P_A_R[[#This Row],[32+]]-P_A_R[[#This Row],[33+]]</f>
        <v>2.5719999999999965E-2</v>
      </c>
      <c r="CC189" s="5">
        <f>P_A_R[[#This Row],[33+]]-P_A_R[[#This Row],[34+]]</f>
        <v>2.640000000000009E-2</v>
      </c>
      <c r="CD189" s="5">
        <f>P_A_R[[#This Row],[34+]]-P_A_R[[#This Row],[35+]]</f>
        <v>2.6959999999999984E-2</v>
      </c>
      <c r="CE189" s="5">
        <f>P_A_R[[#This Row],[35+]]-P_A_R[[#This Row],[36+]]</f>
        <v>2.7390000000000025E-2</v>
      </c>
      <c r="CF189" s="5">
        <f>P_A_R[[#This Row],[36+]]-P_A_R[[#This Row],[37+]]</f>
        <v>3.167999999999993E-2</v>
      </c>
      <c r="CG189" s="5">
        <f>P_A_R[[#This Row],[37+]]-P_A_R[[#This Row],[38+]]</f>
        <v>2.788999999999997E-2</v>
      </c>
      <c r="CH189" s="5">
        <f>P_A_R[[#This Row],[38+]]-P_A_R[[#This Row],[39+]]</f>
        <v>2.7910000000000046E-2</v>
      </c>
      <c r="CI189" s="5">
        <f>P_A_R[[#This Row],[39+]]-P_A_R[[#This Row],[40+]]</f>
        <v>2.7799999999999991E-2</v>
      </c>
      <c r="CJ189" s="5">
        <f>P_A_R[[#This Row],[40+]]-P_A_R[[#This Row],[41+]]</f>
        <v>2.7540000000000009E-2</v>
      </c>
      <c r="CK189" s="5">
        <f>P_A_R[[#This Row],[41+]]-P_A_R[[#This Row],[42+]]</f>
        <v>2.7160000000000017E-2</v>
      </c>
      <c r="CL189" s="5">
        <f>P_A_R[[#This Row],[42+]]-P_A_R[[#This Row],[43+]]</f>
        <v>2.6650000000000007E-2</v>
      </c>
      <c r="CM189" s="5">
        <f>P_A_R[[#This Row],[43+]]-P_A_R[[#This Row],[44+]]</f>
        <v>2.6029999999999998E-2</v>
      </c>
      <c r="CN189" s="5">
        <f>P_A_R[[#This Row],[44+]]-P_A_R[[#This Row],[45+]]</f>
        <v>2.5289999999999979E-2</v>
      </c>
      <c r="CO189" s="5">
        <f>P_A_R[[#This Row],[45+]]-P_A_R[[#This Row],[46+]]</f>
        <v>2.4450000000000027E-2</v>
      </c>
      <c r="CP189" s="5">
        <f>P_A_R[[#This Row],[46+]]-P_A_R[[#This Row],[47+]]</f>
        <v>2.3529999999999995E-2</v>
      </c>
      <c r="CQ189" s="5">
        <f>P_A_R[[#This Row],[47+]]-P_A_R[[#This Row],[48+]]</f>
        <v>2.2529999999999967E-2</v>
      </c>
      <c r="CR189" s="5">
        <f>P_A_R[[#This Row],[48+]]-P_A_R[[#This Row],[49+]]</f>
        <v>2.1470000000000017E-2</v>
      </c>
      <c r="CS189" s="5">
        <f>P_A_R[[#This Row],[49+]]-P_A_R[[#This Row],[50+]]</f>
        <v>2.3180000000000006E-2</v>
      </c>
      <c r="CT189" s="5">
        <f>P_A_R[[#This Row],[50+]]-P_A_R[[#This Row],[51+]]</f>
        <v>1.9040000000000001E-2</v>
      </c>
      <c r="CU189" s="5">
        <f>P_A_R[[#This Row],[51+]]-P_A_R[[#This Row],[52+]]</f>
        <v>1.7869999999999997E-2</v>
      </c>
      <c r="CV189" s="5">
        <f>P_A_R[[#This Row],[52+]]-P_A_R[[#This Row],[53+]]</f>
        <v>1.668E-2</v>
      </c>
      <c r="CW189" s="5">
        <f>P_A_R[[#This Row],[53+]]-P_A_R[[#This Row],[54+]]</f>
        <v>1.5499999999999986E-2</v>
      </c>
      <c r="CX189" s="5">
        <f>P_A_R[[#This Row],[54+]]-P_A_R[[#This Row],[55+]]</f>
        <v>1.4340000000000006E-2</v>
      </c>
      <c r="CY189" s="5">
        <f>P_A_R[[#This Row],[55+]]-P_A_R[[#This Row],[56+]]</f>
        <v>1.3189999999999993E-2</v>
      </c>
      <c r="CZ189" s="5">
        <f>P_A_R[[#This Row],[56+]]-P_A_R[[#This Row],[57+]]</f>
        <v>1.2070000000000011E-2</v>
      </c>
      <c r="DA189" s="5">
        <f>P_A_R[[#This Row],[57+]]-P_A_R[[#This Row],[58+]]</f>
        <v>1.0999999999999996E-2</v>
      </c>
      <c r="DB189" s="5">
        <f>P_A_R[[#This Row],[58+]]-P_A_R[[#This Row],[59+]]</f>
        <v>9.9800000000000028E-3</v>
      </c>
    </row>
    <row r="190" spans="1:106" hidden="1" x14ac:dyDescent="0.25">
      <c r="A190" s="10">
        <v>22400795</v>
      </c>
      <c r="B190" t="s">
        <v>270</v>
      </c>
      <c r="C190" t="s">
        <v>155</v>
      </c>
      <c r="D190" s="11">
        <v>0.89583333333333337</v>
      </c>
      <c r="E190" s="9" t="str">
        <f>HYPERLINK("https://www.nba.com/stats/player/1630208/boxscores-traditional", "Nick Richards")</f>
        <v>Nick Richards</v>
      </c>
      <c r="F190">
        <v>17.399999999999999</v>
      </c>
      <c r="G190" s="4">
        <v>6.3120000000000003</v>
      </c>
      <c r="H190" s="3">
        <v>0.879</v>
      </c>
      <c r="I190" s="3">
        <v>0.84375</v>
      </c>
      <c r="J190" s="3">
        <v>0.80510999999999999</v>
      </c>
      <c r="K190" s="3">
        <v>0.75804000000000005</v>
      </c>
      <c r="L190" s="3">
        <v>0.70540000000000003</v>
      </c>
      <c r="M190" s="3">
        <v>0.64802999999999999</v>
      </c>
      <c r="N190" s="3">
        <v>0.58706000000000003</v>
      </c>
      <c r="O190" s="3">
        <v>0.52392000000000005</v>
      </c>
      <c r="P190" s="3">
        <v>0.46017000000000002</v>
      </c>
      <c r="Q190" s="3">
        <v>0.40128999999999998</v>
      </c>
      <c r="R190" s="3">
        <v>0.34089999999999998</v>
      </c>
      <c r="S190" s="3">
        <v>0.28433999999999998</v>
      </c>
      <c r="T190" s="3">
        <v>0.23269999999999999</v>
      </c>
      <c r="U190" s="3">
        <v>0.18673000000000001</v>
      </c>
      <c r="V190" s="3">
        <v>0.14685999999999999</v>
      </c>
      <c r="W190" s="3">
        <v>0.11507000000000001</v>
      </c>
      <c r="X190" s="3">
        <v>8.6910000000000001E-2</v>
      </c>
      <c r="Y190" s="3">
        <v>6.4259999999999998E-2</v>
      </c>
      <c r="Z190" s="3">
        <v>4.648E-2</v>
      </c>
      <c r="AA190" s="3">
        <v>3.288E-2</v>
      </c>
      <c r="AB190" s="3">
        <v>2.2749999999999999E-2</v>
      </c>
      <c r="AC190" s="3">
        <v>1.5779999999999999E-2</v>
      </c>
      <c r="AD190" s="3">
        <v>1.044E-2</v>
      </c>
      <c r="AE190" s="3">
        <v>6.7600000000000004E-3</v>
      </c>
      <c r="AF190" s="3">
        <v>4.2700000000000004E-3</v>
      </c>
      <c r="AG190" s="3">
        <v>2.64E-3</v>
      </c>
      <c r="AH190" s="3">
        <v>1.5900000000000001E-3</v>
      </c>
      <c r="AI190" s="3">
        <v>9.3999999999999997E-4</v>
      </c>
      <c r="AJ190" s="3">
        <v>5.5999999999999995E-4</v>
      </c>
      <c r="AK190" s="3">
        <v>3.1E-4</v>
      </c>
      <c r="AL190" s="3">
        <v>1.7000000000000001E-4</v>
      </c>
      <c r="AM190" s="3">
        <v>9.0000000000000006E-5</v>
      </c>
      <c r="AN190" s="3">
        <v>5.0000000000000002E-5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5">
        <f>P_A_R[[#This Row],[10+]]-P_A_R[[#This Row],[11+]]</f>
        <v>3.5250000000000004E-2</v>
      </c>
      <c r="BG190" s="5">
        <f>P_A_R[[#This Row],[11+]]-P_A_R[[#This Row],[12+]]</f>
        <v>3.8640000000000008E-2</v>
      </c>
      <c r="BH190" s="5">
        <f>P_A_R[[#This Row],[12+]]-P_A_R[[#This Row],[13+]]</f>
        <v>4.7069999999999945E-2</v>
      </c>
      <c r="BI190" s="5">
        <f>P_A_R[[#This Row],[13+]]-P_A_R[[#This Row],[14+]]</f>
        <v>5.264000000000002E-2</v>
      </c>
      <c r="BJ190" s="5">
        <f>P_A_R[[#This Row],[14+]]-P_A_R[[#This Row],[15+]]</f>
        <v>5.7370000000000032E-2</v>
      </c>
      <c r="BK190" s="5">
        <f>P_A_R[[#This Row],[15+]]-P_A_R[[#This Row],[16+]]</f>
        <v>6.0969999999999969E-2</v>
      </c>
      <c r="BL190" s="5">
        <f>P_A_R[[#This Row],[16+]]-P_A_R[[#This Row],[17+]]</f>
        <v>6.3139999999999974E-2</v>
      </c>
      <c r="BM190" s="5">
        <f>P_A_R[[#This Row],[17+]]-P_A_R[[#This Row],[18+]]</f>
        <v>6.3750000000000029E-2</v>
      </c>
      <c r="BN190" s="5">
        <f>P_A_R[[#This Row],[18+]]-P_A_R[[#This Row],[19+]]</f>
        <v>5.8880000000000043E-2</v>
      </c>
      <c r="BO190" s="5">
        <f>P_A_R[[#This Row],[19+]]-P_A_R[[#This Row],[20+]]</f>
        <v>6.0389999999999999E-2</v>
      </c>
      <c r="BP190" s="5">
        <f>P_A_R[[#This Row],[20+]]-P_A_R[[#This Row],[21+]]</f>
        <v>5.6559999999999999E-2</v>
      </c>
      <c r="BQ190" s="5">
        <f>P_A_R[[#This Row],[21+]]-P_A_R[[#This Row],[22+]]</f>
        <v>5.1639999999999991E-2</v>
      </c>
      <c r="BR190" s="5">
        <f>P_A_R[[#This Row],[22+]]-P_A_R[[#This Row],[23+]]</f>
        <v>4.5969999999999983E-2</v>
      </c>
      <c r="BS190" s="5">
        <f>P_A_R[[#This Row],[23+]]-P_A_R[[#This Row],[24+]]</f>
        <v>3.9870000000000017E-2</v>
      </c>
      <c r="BT190" s="5">
        <f>P_A_R[[#This Row],[24+]]-P_A_R[[#This Row],[25+]]</f>
        <v>3.1789999999999985E-2</v>
      </c>
      <c r="BU190" s="5">
        <f>P_A_R[[#This Row],[25+]]-P_A_R[[#This Row],[26+]]</f>
        <v>2.8160000000000004E-2</v>
      </c>
      <c r="BV190" s="5">
        <f>P_A_R[[#This Row],[26+]]-P_A_R[[#This Row],[27+]]</f>
        <v>2.2650000000000003E-2</v>
      </c>
      <c r="BW190" s="5">
        <f>P_A_R[[#This Row],[27+]]-P_A_R[[#This Row],[28+]]</f>
        <v>1.7779999999999997E-2</v>
      </c>
      <c r="BX190" s="5">
        <f>P_A_R[[#This Row],[28+]]-P_A_R[[#This Row],[29+]]</f>
        <v>1.3600000000000001E-2</v>
      </c>
      <c r="BY190" s="5">
        <f>P_A_R[[#This Row],[29+]]-P_A_R[[#This Row],[30+]]</f>
        <v>1.013E-2</v>
      </c>
      <c r="BZ190" s="5">
        <f>P_A_R[[#This Row],[30+]]-P_A_R[[#This Row],[31+]]</f>
        <v>6.9700000000000005E-3</v>
      </c>
      <c r="CA190" s="5">
        <f>P_A_R[[#This Row],[31+]]-P_A_R[[#This Row],[32+]]</f>
        <v>5.3399999999999993E-3</v>
      </c>
      <c r="CB190" s="5">
        <f>P_A_R[[#This Row],[32+]]-P_A_R[[#This Row],[33+]]</f>
        <v>3.6799999999999992E-3</v>
      </c>
      <c r="CC190" s="5">
        <f>P_A_R[[#This Row],[33+]]-P_A_R[[#This Row],[34+]]</f>
        <v>2.49E-3</v>
      </c>
      <c r="CD190" s="5">
        <f>P_A_R[[#This Row],[34+]]-P_A_R[[#This Row],[35+]]</f>
        <v>1.6300000000000004E-3</v>
      </c>
      <c r="CE190" s="5">
        <f>P_A_R[[#This Row],[35+]]-P_A_R[[#This Row],[36+]]</f>
        <v>1.0499999999999999E-3</v>
      </c>
      <c r="CF190" s="5">
        <f>P_A_R[[#This Row],[36+]]-P_A_R[[#This Row],[37+]]</f>
        <v>6.5000000000000008E-4</v>
      </c>
      <c r="CG190" s="5">
        <f>P_A_R[[#This Row],[37+]]-P_A_R[[#This Row],[38+]]</f>
        <v>3.8000000000000002E-4</v>
      </c>
      <c r="CH190" s="5">
        <f>P_A_R[[#This Row],[38+]]-P_A_R[[#This Row],[39+]]</f>
        <v>2.4999999999999995E-4</v>
      </c>
      <c r="CI190" s="5">
        <f>P_A_R[[#This Row],[39+]]-P_A_R[[#This Row],[40+]]</f>
        <v>1.3999999999999999E-4</v>
      </c>
      <c r="CJ190" s="5">
        <f>P_A_R[[#This Row],[40+]]-P_A_R[[#This Row],[41+]]</f>
        <v>8.0000000000000007E-5</v>
      </c>
      <c r="CK190" s="5">
        <f>P_A_R[[#This Row],[41+]]-P_A_R[[#This Row],[42+]]</f>
        <v>4.0000000000000003E-5</v>
      </c>
      <c r="CL190" s="5">
        <f>P_A_R[[#This Row],[42+]]-P_A_R[[#This Row],[43+]]</f>
        <v>5.0000000000000002E-5</v>
      </c>
      <c r="CM190" s="5">
        <f>P_A_R[[#This Row],[43+]]-P_A_R[[#This Row],[44+]]</f>
        <v>0</v>
      </c>
      <c r="CN190" s="5">
        <f>P_A_R[[#This Row],[44+]]-P_A_R[[#This Row],[45+]]</f>
        <v>0</v>
      </c>
      <c r="CO190" s="5">
        <f>P_A_R[[#This Row],[45+]]-P_A_R[[#This Row],[46+]]</f>
        <v>0</v>
      </c>
      <c r="CP190" s="5">
        <f>P_A_R[[#This Row],[46+]]-P_A_R[[#This Row],[47+]]</f>
        <v>0</v>
      </c>
      <c r="CQ190" s="5">
        <f>P_A_R[[#This Row],[47+]]-P_A_R[[#This Row],[48+]]</f>
        <v>0</v>
      </c>
      <c r="CR190" s="5">
        <f>P_A_R[[#This Row],[48+]]-P_A_R[[#This Row],[49+]]</f>
        <v>0</v>
      </c>
      <c r="CS190" s="5">
        <f>P_A_R[[#This Row],[49+]]-P_A_R[[#This Row],[50+]]</f>
        <v>0</v>
      </c>
      <c r="CT190" s="5">
        <f>P_A_R[[#This Row],[50+]]-P_A_R[[#This Row],[51+]]</f>
        <v>0</v>
      </c>
      <c r="CU190" s="5">
        <f>P_A_R[[#This Row],[51+]]-P_A_R[[#This Row],[52+]]</f>
        <v>0</v>
      </c>
      <c r="CV190" s="5">
        <f>P_A_R[[#This Row],[52+]]-P_A_R[[#This Row],[53+]]</f>
        <v>0</v>
      </c>
      <c r="CW190" s="5">
        <f>P_A_R[[#This Row],[53+]]-P_A_R[[#This Row],[54+]]</f>
        <v>0</v>
      </c>
      <c r="CX190" s="5">
        <f>P_A_R[[#This Row],[54+]]-P_A_R[[#This Row],[55+]]</f>
        <v>0</v>
      </c>
      <c r="CY190" s="5">
        <f>P_A_R[[#This Row],[55+]]-P_A_R[[#This Row],[56+]]</f>
        <v>0</v>
      </c>
      <c r="CZ190" s="5">
        <f>P_A_R[[#This Row],[56+]]-P_A_R[[#This Row],[57+]]</f>
        <v>0</v>
      </c>
      <c r="DA190" s="5">
        <f>P_A_R[[#This Row],[57+]]-P_A_R[[#This Row],[58+]]</f>
        <v>0</v>
      </c>
      <c r="DB190" s="5">
        <f>P_A_R[[#This Row],[58+]]-P_A_R[[#This Row],[59+]]</f>
        <v>0</v>
      </c>
    </row>
    <row r="191" spans="1:106" hidden="1" x14ac:dyDescent="0.25">
      <c r="A191" s="10">
        <v>22400795</v>
      </c>
      <c r="B191" t="s">
        <v>270</v>
      </c>
      <c r="C191" t="s">
        <v>155</v>
      </c>
      <c r="D191" s="11">
        <v>0.89583333333333337</v>
      </c>
      <c r="E191" s="9" t="str">
        <f>HYPERLINK("https://www.nba.com/stats/player/1629626/boxscores-traditional", "Bol Bol")</f>
        <v>Bol Bol</v>
      </c>
      <c r="F191">
        <v>20.2</v>
      </c>
      <c r="G191" s="4">
        <v>9.8670000000000009</v>
      </c>
      <c r="H191" s="3">
        <v>0.84848999999999997</v>
      </c>
      <c r="I191" s="3">
        <v>0.82381000000000004</v>
      </c>
      <c r="J191" s="3">
        <v>0.79673000000000005</v>
      </c>
      <c r="K191" s="3">
        <v>0.76729999999999998</v>
      </c>
      <c r="L191" s="3">
        <v>0.73565000000000003</v>
      </c>
      <c r="M191" s="3">
        <v>0.70194000000000001</v>
      </c>
      <c r="N191" s="3">
        <v>0.66639999999999999</v>
      </c>
      <c r="O191" s="3">
        <v>0.62551999999999996</v>
      </c>
      <c r="P191" s="3">
        <v>0.58706000000000003</v>
      </c>
      <c r="Q191" s="3">
        <v>0.54776000000000002</v>
      </c>
      <c r="R191" s="3">
        <v>0.50797999999999999</v>
      </c>
      <c r="S191" s="3">
        <v>0.46811999999999998</v>
      </c>
      <c r="T191" s="3">
        <v>0.42858000000000002</v>
      </c>
      <c r="U191" s="3">
        <v>0.38973999999999998</v>
      </c>
      <c r="V191" s="3">
        <v>0.34827000000000002</v>
      </c>
      <c r="W191" s="3">
        <v>0.31207000000000001</v>
      </c>
      <c r="X191" s="3">
        <v>0.27760000000000001</v>
      </c>
      <c r="Y191" s="3">
        <v>0.24510000000000001</v>
      </c>
      <c r="Z191" s="3">
        <v>0.21476000000000001</v>
      </c>
      <c r="AA191" s="3">
        <v>0.18673000000000001</v>
      </c>
      <c r="AB191" s="3">
        <v>0.16109000000000001</v>
      </c>
      <c r="AC191" s="3">
        <v>0.13786000000000001</v>
      </c>
      <c r="AD191" s="3">
        <v>0.11507000000000001</v>
      </c>
      <c r="AE191" s="3">
        <v>9.6799999999999997E-2</v>
      </c>
      <c r="AF191" s="3">
        <v>8.0759999999999998E-2</v>
      </c>
      <c r="AG191" s="3">
        <v>6.6809999999999994E-2</v>
      </c>
      <c r="AH191" s="3">
        <v>5.4800000000000001E-2</v>
      </c>
      <c r="AI191" s="3">
        <v>4.4569999999999999E-2</v>
      </c>
      <c r="AJ191" s="3">
        <v>3.5929999999999997E-2</v>
      </c>
      <c r="AK191" s="3">
        <v>2.8070000000000001E-2</v>
      </c>
      <c r="AL191" s="3">
        <v>2.222E-2</v>
      </c>
      <c r="AM191" s="3">
        <v>1.7430000000000001E-2</v>
      </c>
      <c r="AN191" s="3">
        <v>1.355E-2</v>
      </c>
      <c r="AO191" s="3">
        <v>1.044E-2</v>
      </c>
      <c r="AP191" s="3">
        <v>7.9799999999999992E-3</v>
      </c>
      <c r="AQ191" s="3">
        <v>6.0400000000000002E-3</v>
      </c>
      <c r="AR191" s="3">
        <v>4.5300000000000002E-3</v>
      </c>
      <c r="AS191" s="3">
        <v>3.2599999999999999E-3</v>
      </c>
      <c r="AT191" s="3">
        <v>2.3999999999999998E-3</v>
      </c>
      <c r="AU191" s="3">
        <v>1.75E-3</v>
      </c>
      <c r="AV191" s="3">
        <v>1.2600000000000001E-3</v>
      </c>
      <c r="AW191" s="3">
        <v>8.9999999999999998E-4</v>
      </c>
      <c r="AX191" s="3">
        <v>6.4000000000000005E-4</v>
      </c>
      <c r="AY191" s="3">
        <v>4.4999999999999999E-4</v>
      </c>
      <c r="AZ191" s="3">
        <v>2.9999999999999997E-4</v>
      </c>
      <c r="BA191" s="3">
        <v>2.1000000000000001E-4</v>
      </c>
      <c r="BB191" s="3">
        <v>1.3999999999999999E-4</v>
      </c>
      <c r="BC191" s="3">
        <v>1E-4</v>
      </c>
      <c r="BD191" s="3">
        <v>6.0000000000000002E-5</v>
      </c>
      <c r="BE191" s="3">
        <v>4.0000000000000003E-5</v>
      </c>
      <c r="BF191" s="5">
        <f>P_A_R[[#This Row],[10+]]-P_A_R[[#This Row],[11+]]</f>
        <v>2.4679999999999924E-2</v>
      </c>
      <c r="BG191" s="5">
        <f>P_A_R[[#This Row],[11+]]-P_A_R[[#This Row],[12+]]</f>
        <v>2.7079999999999993E-2</v>
      </c>
      <c r="BH191" s="5">
        <f>P_A_R[[#This Row],[12+]]-P_A_R[[#This Row],[13+]]</f>
        <v>2.9430000000000067E-2</v>
      </c>
      <c r="BI191" s="5">
        <f>P_A_R[[#This Row],[13+]]-P_A_R[[#This Row],[14+]]</f>
        <v>3.1649999999999956E-2</v>
      </c>
      <c r="BJ191" s="5">
        <f>P_A_R[[#This Row],[14+]]-P_A_R[[#This Row],[15+]]</f>
        <v>3.3710000000000018E-2</v>
      </c>
      <c r="BK191" s="5">
        <f>P_A_R[[#This Row],[15+]]-P_A_R[[#This Row],[16+]]</f>
        <v>3.5540000000000016E-2</v>
      </c>
      <c r="BL191" s="5">
        <f>P_A_R[[#This Row],[16+]]-P_A_R[[#This Row],[17+]]</f>
        <v>4.0880000000000027E-2</v>
      </c>
      <c r="BM191" s="5">
        <f>P_A_R[[#This Row],[17+]]-P_A_R[[#This Row],[18+]]</f>
        <v>3.8459999999999939E-2</v>
      </c>
      <c r="BN191" s="5">
        <f>P_A_R[[#This Row],[18+]]-P_A_R[[#This Row],[19+]]</f>
        <v>3.9300000000000002E-2</v>
      </c>
      <c r="BO191" s="5">
        <f>P_A_R[[#This Row],[19+]]-P_A_R[[#This Row],[20+]]</f>
        <v>3.9780000000000038E-2</v>
      </c>
      <c r="BP191" s="5">
        <f>P_A_R[[#This Row],[20+]]-P_A_R[[#This Row],[21+]]</f>
        <v>3.9860000000000007E-2</v>
      </c>
      <c r="BQ191" s="5">
        <f>P_A_R[[#This Row],[21+]]-P_A_R[[#This Row],[22+]]</f>
        <v>3.9539999999999964E-2</v>
      </c>
      <c r="BR191" s="5">
        <f>P_A_R[[#This Row],[22+]]-P_A_R[[#This Row],[23+]]</f>
        <v>3.8840000000000041E-2</v>
      </c>
      <c r="BS191" s="5">
        <f>P_A_R[[#This Row],[23+]]-P_A_R[[#This Row],[24+]]</f>
        <v>4.1469999999999951E-2</v>
      </c>
      <c r="BT191" s="5">
        <f>P_A_R[[#This Row],[24+]]-P_A_R[[#This Row],[25+]]</f>
        <v>3.620000000000001E-2</v>
      </c>
      <c r="BU191" s="5">
        <f>P_A_R[[#This Row],[25+]]-P_A_R[[#This Row],[26+]]</f>
        <v>3.4470000000000001E-2</v>
      </c>
      <c r="BV191" s="5">
        <f>P_A_R[[#This Row],[26+]]-P_A_R[[#This Row],[27+]]</f>
        <v>3.2500000000000001E-2</v>
      </c>
      <c r="BW191" s="5">
        <f>P_A_R[[#This Row],[27+]]-P_A_R[[#This Row],[28+]]</f>
        <v>3.0340000000000006E-2</v>
      </c>
      <c r="BX191" s="5">
        <f>P_A_R[[#This Row],[28+]]-P_A_R[[#This Row],[29+]]</f>
        <v>2.8029999999999999E-2</v>
      </c>
      <c r="BY191" s="5">
        <f>P_A_R[[#This Row],[29+]]-P_A_R[[#This Row],[30+]]</f>
        <v>2.5639999999999996E-2</v>
      </c>
      <c r="BZ191" s="5">
        <f>P_A_R[[#This Row],[30+]]-P_A_R[[#This Row],[31+]]</f>
        <v>2.3230000000000001E-2</v>
      </c>
      <c r="CA191" s="5">
        <f>P_A_R[[#This Row],[31+]]-P_A_R[[#This Row],[32+]]</f>
        <v>2.2790000000000005E-2</v>
      </c>
      <c r="CB191" s="5">
        <f>P_A_R[[#This Row],[32+]]-P_A_R[[#This Row],[33+]]</f>
        <v>1.8270000000000008E-2</v>
      </c>
      <c r="CC191" s="5">
        <f>P_A_R[[#This Row],[33+]]-P_A_R[[#This Row],[34+]]</f>
        <v>1.6039999999999999E-2</v>
      </c>
      <c r="CD191" s="5">
        <f>P_A_R[[#This Row],[34+]]-P_A_R[[#This Row],[35+]]</f>
        <v>1.3950000000000004E-2</v>
      </c>
      <c r="CE191" s="5">
        <f>P_A_R[[#This Row],[35+]]-P_A_R[[#This Row],[36+]]</f>
        <v>1.2009999999999993E-2</v>
      </c>
      <c r="CF191" s="5">
        <f>P_A_R[[#This Row],[36+]]-P_A_R[[#This Row],[37+]]</f>
        <v>1.0230000000000003E-2</v>
      </c>
      <c r="CG191" s="5">
        <f>P_A_R[[#This Row],[37+]]-P_A_R[[#This Row],[38+]]</f>
        <v>8.6400000000000018E-3</v>
      </c>
      <c r="CH191" s="5">
        <f>P_A_R[[#This Row],[38+]]-P_A_R[[#This Row],[39+]]</f>
        <v>7.8599999999999955E-3</v>
      </c>
      <c r="CI191" s="5">
        <f>P_A_R[[#This Row],[39+]]-P_A_R[[#This Row],[40+]]</f>
        <v>5.850000000000001E-3</v>
      </c>
      <c r="CJ191" s="5">
        <f>P_A_R[[#This Row],[40+]]-P_A_R[[#This Row],[41+]]</f>
        <v>4.7899999999999991E-3</v>
      </c>
      <c r="CK191" s="5">
        <f>P_A_R[[#This Row],[41+]]-P_A_R[[#This Row],[42+]]</f>
        <v>3.8800000000000015E-3</v>
      </c>
      <c r="CL191" s="5">
        <f>P_A_R[[#This Row],[42+]]-P_A_R[[#This Row],[43+]]</f>
        <v>3.1099999999999999E-3</v>
      </c>
      <c r="CM191" s="5">
        <f>P_A_R[[#This Row],[43+]]-P_A_R[[#This Row],[44+]]</f>
        <v>2.4600000000000004E-3</v>
      </c>
      <c r="CN191" s="5">
        <f>P_A_R[[#This Row],[44+]]-P_A_R[[#This Row],[45+]]</f>
        <v>1.939999999999999E-3</v>
      </c>
      <c r="CO191" s="5">
        <f>P_A_R[[#This Row],[45+]]-P_A_R[[#This Row],[46+]]</f>
        <v>1.5100000000000001E-3</v>
      </c>
      <c r="CP191" s="5">
        <f>P_A_R[[#This Row],[46+]]-P_A_R[[#This Row],[47+]]</f>
        <v>1.2700000000000003E-3</v>
      </c>
      <c r="CQ191" s="5">
        <f>P_A_R[[#This Row],[47+]]-P_A_R[[#This Row],[48+]]</f>
        <v>8.6000000000000009E-4</v>
      </c>
      <c r="CR191" s="5">
        <f>P_A_R[[#This Row],[48+]]-P_A_R[[#This Row],[49+]]</f>
        <v>6.4999999999999975E-4</v>
      </c>
      <c r="CS191" s="5">
        <f>P_A_R[[#This Row],[49+]]-P_A_R[[#This Row],[50+]]</f>
        <v>4.8999999999999998E-4</v>
      </c>
      <c r="CT191" s="5">
        <f>P_A_R[[#This Row],[50+]]-P_A_R[[#This Row],[51+]]</f>
        <v>3.6000000000000008E-4</v>
      </c>
      <c r="CU191" s="5">
        <f>P_A_R[[#This Row],[51+]]-P_A_R[[#This Row],[52+]]</f>
        <v>2.5999999999999992E-4</v>
      </c>
      <c r="CV191" s="5">
        <f>P_A_R[[#This Row],[52+]]-P_A_R[[#This Row],[53+]]</f>
        <v>1.9000000000000006E-4</v>
      </c>
      <c r="CW191" s="5">
        <f>P_A_R[[#This Row],[53+]]-P_A_R[[#This Row],[54+]]</f>
        <v>1.5000000000000001E-4</v>
      </c>
      <c r="CX191" s="5">
        <f>P_A_R[[#This Row],[54+]]-P_A_R[[#This Row],[55+]]</f>
        <v>8.9999999999999965E-5</v>
      </c>
      <c r="CY191" s="5">
        <f>P_A_R[[#This Row],[55+]]-P_A_R[[#This Row],[56+]]</f>
        <v>7.0000000000000021E-5</v>
      </c>
      <c r="CZ191" s="5">
        <f>P_A_R[[#This Row],[56+]]-P_A_R[[#This Row],[57+]]</f>
        <v>3.9999999999999983E-5</v>
      </c>
      <c r="DA191" s="5">
        <f>P_A_R[[#This Row],[57+]]-P_A_R[[#This Row],[58+]]</f>
        <v>4.0000000000000003E-5</v>
      </c>
      <c r="DB191" s="5">
        <f>P_A_R[[#This Row],[58+]]-P_A_R[[#This Row],[59+]]</f>
        <v>1.9999999999999998E-5</v>
      </c>
    </row>
    <row r="192" spans="1:106" hidden="1" x14ac:dyDescent="0.25">
      <c r="A192" s="10">
        <v>22400795</v>
      </c>
      <c r="B192" t="s">
        <v>270</v>
      </c>
      <c r="C192" t="s">
        <v>155</v>
      </c>
      <c r="D192" s="11">
        <v>0.89583333333333337</v>
      </c>
      <c r="E192" s="9" t="str">
        <f>HYPERLINK("https://www.nba.com/stats/player/1628960/boxscores-traditional", "Grayson Allen")</f>
        <v>Grayson Allen</v>
      </c>
      <c r="F192">
        <v>17</v>
      </c>
      <c r="G192" s="4">
        <v>8.8089999999999993</v>
      </c>
      <c r="H192" s="3">
        <v>0.78524000000000005</v>
      </c>
      <c r="I192" s="3">
        <v>0.75175000000000003</v>
      </c>
      <c r="J192" s="3">
        <v>0.71565999999999996</v>
      </c>
      <c r="K192" s="3">
        <v>0.67364000000000002</v>
      </c>
      <c r="L192" s="3">
        <v>0.63307000000000002</v>
      </c>
      <c r="M192" s="3">
        <v>0.59094999999999998</v>
      </c>
      <c r="N192" s="3">
        <v>0.54379999999999995</v>
      </c>
      <c r="O192" s="3">
        <v>0.5</v>
      </c>
      <c r="P192" s="3">
        <v>0.45619999999999999</v>
      </c>
      <c r="Q192" s="3">
        <v>0.40905000000000002</v>
      </c>
      <c r="R192" s="3">
        <v>0.36692999999999998</v>
      </c>
      <c r="S192" s="3">
        <v>0.32635999999999998</v>
      </c>
      <c r="T192" s="3">
        <v>0.28433999999999998</v>
      </c>
      <c r="U192" s="3">
        <v>0.24825</v>
      </c>
      <c r="V192" s="3">
        <v>0.21476000000000001</v>
      </c>
      <c r="W192" s="3">
        <v>0.18140999999999999</v>
      </c>
      <c r="X192" s="3">
        <v>0.15386</v>
      </c>
      <c r="Y192" s="3">
        <v>0.12714</v>
      </c>
      <c r="Z192" s="3">
        <v>0.10564999999999999</v>
      </c>
      <c r="AA192" s="3">
        <v>8.6910000000000001E-2</v>
      </c>
      <c r="AB192" s="3">
        <v>6.9440000000000002E-2</v>
      </c>
      <c r="AC192" s="3">
        <v>5.5919999999999997E-2</v>
      </c>
      <c r="AD192" s="3">
        <v>4.4569999999999999E-2</v>
      </c>
      <c r="AE192" s="3">
        <v>3.4380000000000001E-2</v>
      </c>
      <c r="AF192" s="3">
        <v>2.6800000000000001E-2</v>
      </c>
      <c r="AG192" s="3">
        <v>2.068E-2</v>
      </c>
      <c r="AH192" s="3">
        <v>1.5389999999999999E-2</v>
      </c>
      <c r="AI192" s="3">
        <v>1.1599999999999999E-2</v>
      </c>
      <c r="AJ192" s="3">
        <v>8.6599999999999993E-3</v>
      </c>
      <c r="AK192" s="3">
        <v>6.2100000000000002E-3</v>
      </c>
      <c r="AL192" s="3">
        <v>4.5300000000000002E-3</v>
      </c>
      <c r="AM192" s="3">
        <v>3.2599999999999999E-3</v>
      </c>
      <c r="AN192" s="3">
        <v>2.2599999999999999E-3</v>
      </c>
      <c r="AO192" s="3">
        <v>1.5900000000000001E-3</v>
      </c>
      <c r="AP192" s="3">
        <v>1.07E-3</v>
      </c>
      <c r="AQ192" s="3">
        <v>7.3999999999999999E-4</v>
      </c>
      <c r="AR192" s="3">
        <v>5.0000000000000001E-4</v>
      </c>
      <c r="AS192" s="3">
        <v>3.2000000000000003E-4</v>
      </c>
      <c r="AT192" s="3">
        <v>2.2000000000000001E-4</v>
      </c>
      <c r="AU192" s="3">
        <v>1.3999999999999999E-4</v>
      </c>
      <c r="AV192" s="3">
        <v>9.0000000000000006E-5</v>
      </c>
      <c r="AW192" s="3">
        <v>6.0000000000000002E-5</v>
      </c>
      <c r="AX192" s="3">
        <v>4.0000000000000003E-5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5">
        <f>P_A_R[[#This Row],[10+]]-P_A_R[[#This Row],[11+]]</f>
        <v>3.349000000000002E-2</v>
      </c>
      <c r="BG192" s="5">
        <f>P_A_R[[#This Row],[11+]]-P_A_R[[#This Row],[12+]]</f>
        <v>3.6090000000000066E-2</v>
      </c>
      <c r="BH192" s="5">
        <f>P_A_R[[#This Row],[12+]]-P_A_R[[#This Row],[13+]]</f>
        <v>4.2019999999999946E-2</v>
      </c>
      <c r="BI192" s="5">
        <f>P_A_R[[#This Row],[13+]]-P_A_R[[#This Row],[14+]]</f>
        <v>4.0569999999999995E-2</v>
      </c>
      <c r="BJ192" s="5">
        <f>P_A_R[[#This Row],[14+]]-P_A_R[[#This Row],[15+]]</f>
        <v>4.2120000000000046E-2</v>
      </c>
      <c r="BK192" s="5">
        <f>P_A_R[[#This Row],[15+]]-P_A_R[[#This Row],[16+]]</f>
        <v>4.7150000000000025E-2</v>
      </c>
      <c r="BL192" s="5">
        <f>P_A_R[[#This Row],[16+]]-P_A_R[[#This Row],[17+]]</f>
        <v>4.379999999999995E-2</v>
      </c>
      <c r="BM192" s="5">
        <f>P_A_R[[#This Row],[17+]]-P_A_R[[#This Row],[18+]]</f>
        <v>4.3800000000000006E-2</v>
      </c>
      <c r="BN192" s="5">
        <f>P_A_R[[#This Row],[18+]]-P_A_R[[#This Row],[19+]]</f>
        <v>4.714999999999997E-2</v>
      </c>
      <c r="BO192" s="5">
        <f>P_A_R[[#This Row],[19+]]-P_A_R[[#This Row],[20+]]</f>
        <v>4.2120000000000046E-2</v>
      </c>
      <c r="BP192" s="5">
        <f>P_A_R[[#This Row],[20+]]-P_A_R[[#This Row],[21+]]</f>
        <v>4.0569999999999995E-2</v>
      </c>
      <c r="BQ192" s="5">
        <f>P_A_R[[#This Row],[21+]]-P_A_R[[#This Row],[22+]]</f>
        <v>4.2020000000000002E-2</v>
      </c>
      <c r="BR192" s="5">
        <f>P_A_R[[#This Row],[22+]]-P_A_R[[#This Row],[23+]]</f>
        <v>3.6089999999999983E-2</v>
      </c>
      <c r="BS192" s="5">
        <f>P_A_R[[#This Row],[23+]]-P_A_R[[#This Row],[24+]]</f>
        <v>3.3489999999999992E-2</v>
      </c>
      <c r="BT192" s="5">
        <f>P_A_R[[#This Row],[24+]]-P_A_R[[#This Row],[25+]]</f>
        <v>3.3350000000000019E-2</v>
      </c>
      <c r="BU192" s="5">
        <f>P_A_R[[#This Row],[25+]]-P_A_R[[#This Row],[26+]]</f>
        <v>2.7549999999999991E-2</v>
      </c>
      <c r="BV192" s="5">
        <f>P_A_R[[#This Row],[26+]]-P_A_R[[#This Row],[27+]]</f>
        <v>2.6719999999999994E-2</v>
      </c>
      <c r="BW192" s="5">
        <f>P_A_R[[#This Row],[27+]]-P_A_R[[#This Row],[28+]]</f>
        <v>2.1490000000000009E-2</v>
      </c>
      <c r="BX192" s="5">
        <f>P_A_R[[#This Row],[28+]]-P_A_R[[#This Row],[29+]]</f>
        <v>1.8739999999999993E-2</v>
      </c>
      <c r="BY192" s="5">
        <f>P_A_R[[#This Row],[29+]]-P_A_R[[#This Row],[30+]]</f>
        <v>1.7469999999999999E-2</v>
      </c>
      <c r="BZ192" s="5">
        <f>P_A_R[[#This Row],[30+]]-P_A_R[[#This Row],[31+]]</f>
        <v>1.3520000000000004E-2</v>
      </c>
      <c r="CA192" s="5">
        <f>P_A_R[[#This Row],[31+]]-P_A_R[[#This Row],[32+]]</f>
        <v>1.1349999999999999E-2</v>
      </c>
      <c r="CB192" s="5">
        <f>P_A_R[[#This Row],[32+]]-P_A_R[[#This Row],[33+]]</f>
        <v>1.0189999999999998E-2</v>
      </c>
      <c r="CC192" s="5">
        <f>P_A_R[[#This Row],[33+]]-P_A_R[[#This Row],[34+]]</f>
        <v>7.5799999999999999E-3</v>
      </c>
      <c r="CD192" s="5">
        <f>P_A_R[[#This Row],[34+]]-P_A_R[[#This Row],[35+]]</f>
        <v>6.1200000000000004E-3</v>
      </c>
      <c r="CE192" s="5">
        <f>P_A_R[[#This Row],[35+]]-P_A_R[[#This Row],[36+]]</f>
        <v>5.2900000000000013E-3</v>
      </c>
      <c r="CF192" s="5">
        <f>P_A_R[[#This Row],[36+]]-P_A_R[[#This Row],[37+]]</f>
        <v>3.79E-3</v>
      </c>
      <c r="CG192" s="5">
        <f>P_A_R[[#This Row],[37+]]-P_A_R[[#This Row],[38+]]</f>
        <v>2.9399999999999999E-3</v>
      </c>
      <c r="CH192" s="5">
        <f>P_A_R[[#This Row],[38+]]-P_A_R[[#This Row],[39+]]</f>
        <v>2.4499999999999991E-3</v>
      </c>
      <c r="CI192" s="5">
        <f>P_A_R[[#This Row],[39+]]-P_A_R[[#This Row],[40+]]</f>
        <v>1.6800000000000001E-3</v>
      </c>
      <c r="CJ192" s="5">
        <f>P_A_R[[#This Row],[40+]]-P_A_R[[#This Row],[41+]]</f>
        <v>1.2700000000000003E-3</v>
      </c>
      <c r="CK192" s="5">
        <f>P_A_R[[#This Row],[41+]]-P_A_R[[#This Row],[42+]]</f>
        <v>1E-3</v>
      </c>
      <c r="CL192" s="5">
        <f>P_A_R[[#This Row],[42+]]-P_A_R[[#This Row],[43+]]</f>
        <v>6.6999999999999981E-4</v>
      </c>
      <c r="CM192" s="5">
        <f>P_A_R[[#This Row],[43+]]-P_A_R[[#This Row],[44+]]</f>
        <v>5.2000000000000006E-4</v>
      </c>
      <c r="CN192" s="5">
        <f>P_A_R[[#This Row],[44+]]-P_A_R[[#This Row],[45+]]</f>
        <v>3.3E-4</v>
      </c>
      <c r="CO192" s="5">
        <f>P_A_R[[#This Row],[45+]]-P_A_R[[#This Row],[46+]]</f>
        <v>2.3999999999999998E-4</v>
      </c>
      <c r="CP192" s="5">
        <f>P_A_R[[#This Row],[46+]]-P_A_R[[#This Row],[47+]]</f>
        <v>1.7999999999999998E-4</v>
      </c>
      <c r="CQ192" s="5">
        <f>P_A_R[[#This Row],[47+]]-P_A_R[[#This Row],[48+]]</f>
        <v>1.0000000000000002E-4</v>
      </c>
      <c r="CR192" s="5">
        <f>P_A_R[[#This Row],[48+]]-P_A_R[[#This Row],[49+]]</f>
        <v>8.000000000000002E-5</v>
      </c>
      <c r="CS192" s="5">
        <f>P_A_R[[#This Row],[49+]]-P_A_R[[#This Row],[50+]]</f>
        <v>4.9999999999999982E-5</v>
      </c>
      <c r="CT192" s="5">
        <f>P_A_R[[#This Row],[50+]]-P_A_R[[#This Row],[51+]]</f>
        <v>3.0000000000000004E-5</v>
      </c>
      <c r="CU192" s="5">
        <f>P_A_R[[#This Row],[51+]]-P_A_R[[#This Row],[52+]]</f>
        <v>1.9999999999999998E-5</v>
      </c>
      <c r="CV192" s="5">
        <f>P_A_R[[#This Row],[52+]]-P_A_R[[#This Row],[53+]]</f>
        <v>4.0000000000000003E-5</v>
      </c>
      <c r="CW192" s="5">
        <f>P_A_R[[#This Row],[53+]]-P_A_R[[#This Row],[54+]]</f>
        <v>0</v>
      </c>
      <c r="CX192" s="5">
        <f>P_A_R[[#This Row],[54+]]-P_A_R[[#This Row],[55+]]</f>
        <v>0</v>
      </c>
      <c r="CY192" s="5">
        <f>P_A_R[[#This Row],[55+]]-P_A_R[[#This Row],[56+]]</f>
        <v>0</v>
      </c>
      <c r="CZ192" s="5">
        <f>P_A_R[[#This Row],[56+]]-P_A_R[[#This Row],[57+]]</f>
        <v>0</v>
      </c>
      <c r="DA192" s="5">
        <f>P_A_R[[#This Row],[57+]]-P_A_R[[#This Row],[58+]]</f>
        <v>0</v>
      </c>
      <c r="DB192" s="5">
        <f>P_A_R[[#This Row],[58+]]-P_A_R[[#This Row],[59+]]</f>
        <v>0</v>
      </c>
    </row>
    <row r="193" spans="1:106" hidden="1" x14ac:dyDescent="0.25">
      <c r="A193" s="10">
        <v>22400795</v>
      </c>
      <c r="B193" t="s">
        <v>270</v>
      </c>
      <c r="C193" t="s">
        <v>155</v>
      </c>
      <c r="D193" s="11">
        <v>0.89583333333333337</v>
      </c>
      <c r="E193" s="9" t="str">
        <f>HYPERLINK("https://www.nba.com/stats/player/203486/boxscores-traditional", "Mason Plumlee")</f>
        <v>Mason Plumlee</v>
      </c>
      <c r="F193">
        <v>12.2</v>
      </c>
      <c r="G193" s="4">
        <v>5.2690000000000001</v>
      </c>
      <c r="H193" s="3">
        <v>0.66276000000000002</v>
      </c>
      <c r="I193" s="3">
        <v>0.59094999999999998</v>
      </c>
      <c r="J193" s="3">
        <v>0.51595000000000002</v>
      </c>
      <c r="K193" s="3">
        <v>0.44037999999999999</v>
      </c>
      <c r="L193" s="3">
        <v>0.36692999999999998</v>
      </c>
      <c r="M193" s="3">
        <v>0.29805999999999999</v>
      </c>
      <c r="N193" s="3">
        <v>0.23576</v>
      </c>
      <c r="O193" s="3">
        <v>0.18140999999999999</v>
      </c>
      <c r="P193" s="3">
        <v>0.13567000000000001</v>
      </c>
      <c r="Q193" s="3">
        <v>9.8530000000000006E-2</v>
      </c>
      <c r="R193" s="3">
        <v>6.9440000000000002E-2</v>
      </c>
      <c r="S193" s="3">
        <v>4.7460000000000002E-2</v>
      </c>
      <c r="T193" s="3">
        <v>3.1440000000000003E-2</v>
      </c>
      <c r="U193" s="3">
        <v>2.018E-2</v>
      </c>
      <c r="V193" s="3">
        <v>1.255E-2</v>
      </c>
      <c r="W193" s="3">
        <v>7.5500000000000003E-3</v>
      </c>
      <c r="X193" s="3">
        <v>4.4000000000000003E-3</v>
      </c>
      <c r="Y193" s="3">
        <v>2.48E-3</v>
      </c>
      <c r="Z193" s="3">
        <v>1.3500000000000001E-3</v>
      </c>
      <c r="AA193" s="3">
        <v>7.1000000000000002E-4</v>
      </c>
      <c r="AB193" s="3">
        <v>3.6000000000000002E-4</v>
      </c>
      <c r="AC193" s="3">
        <v>1.8000000000000001E-4</v>
      </c>
      <c r="AD193" s="3">
        <v>8.0000000000000007E-5</v>
      </c>
      <c r="AE193" s="3">
        <v>4.0000000000000003E-5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5">
        <f>P_A_R[[#This Row],[10+]]-P_A_R[[#This Row],[11+]]</f>
        <v>7.181000000000004E-2</v>
      </c>
      <c r="BG193" s="5">
        <f>P_A_R[[#This Row],[11+]]-P_A_R[[#This Row],[12+]]</f>
        <v>7.4999999999999956E-2</v>
      </c>
      <c r="BH193" s="5">
        <f>P_A_R[[#This Row],[12+]]-P_A_R[[#This Row],[13+]]</f>
        <v>7.5570000000000026E-2</v>
      </c>
      <c r="BI193" s="5">
        <f>P_A_R[[#This Row],[13+]]-P_A_R[[#This Row],[14+]]</f>
        <v>7.3450000000000015E-2</v>
      </c>
      <c r="BJ193" s="5">
        <f>P_A_R[[#This Row],[14+]]-P_A_R[[#This Row],[15+]]</f>
        <v>6.8869999999999987E-2</v>
      </c>
      <c r="BK193" s="5">
        <f>P_A_R[[#This Row],[15+]]-P_A_R[[#This Row],[16+]]</f>
        <v>6.2299999999999994E-2</v>
      </c>
      <c r="BL193" s="5">
        <f>P_A_R[[#This Row],[16+]]-P_A_R[[#This Row],[17+]]</f>
        <v>5.4350000000000009E-2</v>
      </c>
      <c r="BM193" s="5">
        <f>P_A_R[[#This Row],[17+]]-P_A_R[[#This Row],[18+]]</f>
        <v>4.5739999999999975E-2</v>
      </c>
      <c r="BN193" s="5">
        <f>P_A_R[[#This Row],[18+]]-P_A_R[[#This Row],[19+]]</f>
        <v>3.7140000000000006E-2</v>
      </c>
      <c r="BO193" s="5">
        <f>P_A_R[[#This Row],[19+]]-P_A_R[[#This Row],[20+]]</f>
        <v>2.9090000000000005E-2</v>
      </c>
      <c r="BP193" s="5">
        <f>P_A_R[[#This Row],[20+]]-P_A_R[[#This Row],[21+]]</f>
        <v>2.198E-2</v>
      </c>
      <c r="BQ193" s="5">
        <f>P_A_R[[#This Row],[21+]]-P_A_R[[#This Row],[22+]]</f>
        <v>1.602E-2</v>
      </c>
      <c r="BR193" s="5">
        <f>P_A_R[[#This Row],[22+]]-P_A_R[[#This Row],[23+]]</f>
        <v>1.1260000000000003E-2</v>
      </c>
      <c r="BS193" s="5">
        <f>P_A_R[[#This Row],[23+]]-P_A_R[[#This Row],[24+]]</f>
        <v>7.6299999999999996E-3</v>
      </c>
      <c r="BT193" s="5">
        <f>P_A_R[[#This Row],[24+]]-P_A_R[[#This Row],[25+]]</f>
        <v>5.0000000000000001E-3</v>
      </c>
      <c r="BU193" s="5">
        <f>P_A_R[[#This Row],[25+]]-P_A_R[[#This Row],[26+]]</f>
        <v>3.15E-3</v>
      </c>
      <c r="BV193" s="5">
        <f>P_A_R[[#This Row],[26+]]-P_A_R[[#This Row],[27+]]</f>
        <v>1.9200000000000003E-3</v>
      </c>
      <c r="BW193" s="5">
        <f>P_A_R[[#This Row],[27+]]-P_A_R[[#This Row],[28+]]</f>
        <v>1.1299999999999999E-3</v>
      </c>
      <c r="BX193" s="5">
        <f>P_A_R[[#This Row],[28+]]-P_A_R[[#This Row],[29+]]</f>
        <v>6.4000000000000005E-4</v>
      </c>
      <c r="BY193" s="5">
        <f>P_A_R[[#This Row],[29+]]-P_A_R[[#This Row],[30+]]</f>
        <v>3.5E-4</v>
      </c>
      <c r="BZ193" s="5">
        <f>P_A_R[[#This Row],[30+]]-P_A_R[[#This Row],[31+]]</f>
        <v>1.8000000000000001E-4</v>
      </c>
      <c r="CA193" s="5">
        <f>P_A_R[[#This Row],[31+]]-P_A_R[[#This Row],[32+]]</f>
        <v>1E-4</v>
      </c>
      <c r="CB193" s="5">
        <f>P_A_R[[#This Row],[32+]]-P_A_R[[#This Row],[33+]]</f>
        <v>4.0000000000000003E-5</v>
      </c>
      <c r="CC193" s="5">
        <f>P_A_R[[#This Row],[33+]]-P_A_R[[#This Row],[34+]]</f>
        <v>4.0000000000000003E-5</v>
      </c>
      <c r="CD193" s="5">
        <f>P_A_R[[#This Row],[34+]]-P_A_R[[#This Row],[35+]]</f>
        <v>0</v>
      </c>
      <c r="CE193" s="5">
        <f>P_A_R[[#This Row],[35+]]-P_A_R[[#This Row],[36+]]</f>
        <v>0</v>
      </c>
      <c r="CF193" s="5">
        <f>P_A_R[[#This Row],[36+]]-P_A_R[[#This Row],[37+]]</f>
        <v>0</v>
      </c>
      <c r="CG193" s="5">
        <f>P_A_R[[#This Row],[37+]]-P_A_R[[#This Row],[38+]]</f>
        <v>0</v>
      </c>
      <c r="CH193" s="5">
        <f>P_A_R[[#This Row],[38+]]-P_A_R[[#This Row],[39+]]</f>
        <v>0</v>
      </c>
      <c r="CI193" s="5">
        <f>P_A_R[[#This Row],[39+]]-P_A_R[[#This Row],[40+]]</f>
        <v>0</v>
      </c>
      <c r="CJ193" s="5">
        <f>P_A_R[[#This Row],[40+]]-P_A_R[[#This Row],[41+]]</f>
        <v>0</v>
      </c>
      <c r="CK193" s="5">
        <f>P_A_R[[#This Row],[41+]]-P_A_R[[#This Row],[42+]]</f>
        <v>0</v>
      </c>
      <c r="CL193" s="5">
        <f>P_A_R[[#This Row],[42+]]-P_A_R[[#This Row],[43+]]</f>
        <v>0</v>
      </c>
      <c r="CM193" s="5">
        <f>P_A_R[[#This Row],[43+]]-P_A_R[[#This Row],[44+]]</f>
        <v>0</v>
      </c>
      <c r="CN193" s="5">
        <f>P_A_R[[#This Row],[44+]]-P_A_R[[#This Row],[45+]]</f>
        <v>0</v>
      </c>
      <c r="CO193" s="5">
        <f>P_A_R[[#This Row],[45+]]-P_A_R[[#This Row],[46+]]</f>
        <v>0</v>
      </c>
      <c r="CP193" s="5">
        <f>P_A_R[[#This Row],[46+]]-P_A_R[[#This Row],[47+]]</f>
        <v>0</v>
      </c>
      <c r="CQ193" s="5">
        <f>P_A_R[[#This Row],[47+]]-P_A_R[[#This Row],[48+]]</f>
        <v>0</v>
      </c>
      <c r="CR193" s="5">
        <f>P_A_R[[#This Row],[48+]]-P_A_R[[#This Row],[49+]]</f>
        <v>0</v>
      </c>
      <c r="CS193" s="5">
        <f>P_A_R[[#This Row],[49+]]-P_A_R[[#This Row],[50+]]</f>
        <v>0</v>
      </c>
      <c r="CT193" s="5">
        <f>P_A_R[[#This Row],[50+]]-P_A_R[[#This Row],[51+]]</f>
        <v>0</v>
      </c>
      <c r="CU193" s="5">
        <f>P_A_R[[#This Row],[51+]]-P_A_R[[#This Row],[52+]]</f>
        <v>0</v>
      </c>
      <c r="CV193" s="5">
        <f>P_A_R[[#This Row],[52+]]-P_A_R[[#This Row],[53+]]</f>
        <v>0</v>
      </c>
      <c r="CW193" s="5">
        <f>P_A_R[[#This Row],[53+]]-P_A_R[[#This Row],[54+]]</f>
        <v>0</v>
      </c>
      <c r="CX193" s="5">
        <f>P_A_R[[#This Row],[54+]]-P_A_R[[#This Row],[55+]]</f>
        <v>0</v>
      </c>
      <c r="CY193" s="5">
        <f>P_A_R[[#This Row],[55+]]-P_A_R[[#This Row],[56+]]</f>
        <v>0</v>
      </c>
      <c r="CZ193" s="5">
        <f>P_A_R[[#This Row],[56+]]-P_A_R[[#This Row],[57+]]</f>
        <v>0</v>
      </c>
      <c r="DA193" s="5">
        <f>P_A_R[[#This Row],[57+]]-P_A_R[[#This Row],[58+]]</f>
        <v>0</v>
      </c>
      <c r="DB193" s="5">
        <f>P_A_R[[#This Row],[58+]]-P_A_R[[#This Row],[59+]]</f>
        <v>0</v>
      </c>
    </row>
    <row r="194" spans="1:106" hidden="1" x14ac:dyDescent="0.25">
      <c r="A194" s="10">
        <v>22400795</v>
      </c>
      <c r="B194" t="s">
        <v>270</v>
      </c>
      <c r="C194" t="s">
        <v>155</v>
      </c>
      <c r="D194" s="11">
        <v>0.89583333333333337</v>
      </c>
      <c r="E194" s="9" t="str">
        <f>HYPERLINK("https://www.nba.com/stats/player/1631102/boxscores-traditional", "TyTy Washington Jr.")</f>
        <v>TyTy Washington Jr.</v>
      </c>
      <c r="F194">
        <v>10</v>
      </c>
      <c r="G194" s="4">
        <v>5.6210000000000004</v>
      </c>
      <c r="H194" s="3">
        <v>0.5</v>
      </c>
      <c r="I194" s="3">
        <v>0.42858000000000002</v>
      </c>
      <c r="J194" s="3">
        <v>0.35942000000000002</v>
      </c>
      <c r="K194" s="3">
        <v>0.29805999999999999</v>
      </c>
      <c r="L194" s="3">
        <v>0.23885000000000001</v>
      </c>
      <c r="M194" s="3">
        <v>0.18673000000000001</v>
      </c>
      <c r="N194" s="3">
        <v>0.14230999999999999</v>
      </c>
      <c r="O194" s="3">
        <v>0.10564999999999999</v>
      </c>
      <c r="P194" s="3">
        <v>7.7799999999999994E-2</v>
      </c>
      <c r="Q194" s="3">
        <v>5.4800000000000001E-2</v>
      </c>
      <c r="R194" s="3">
        <v>3.7539999999999997E-2</v>
      </c>
      <c r="S194" s="3">
        <v>2.5000000000000001E-2</v>
      </c>
      <c r="T194" s="3">
        <v>1.6590000000000001E-2</v>
      </c>
      <c r="U194" s="3">
        <v>1.044E-2</v>
      </c>
      <c r="V194" s="3">
        <v>6.3899999999999998E-3</v>
      </c>
      <c r="W194" s="3">
        <v>3.79E-3</v>
      </c>
      <c r="X194" s="3">
        <v>2.1900000000000001E-3</v>
      </c>
      <c r="Y194" s="3">
        <v>1.2600000000000001E-3</v>
      </c>
      <c r="Z194" s="3">
        <v>6.8999999999999997E-4</v>
      </c>
      <c r="AA194" s="3">
        <v>3.6000000000000002E-4</v>
      </c>
      <c r="AB194" s="3">
        <v>1.9000000000000001E-4</v>
      </c>
      <c r="AC194" s="3">
        <v>9.0000000000000006E-5</v>
      </c>
      <c r="AD194" s="3">
        <v>5.0000000000000002E-5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5">
        <f>P_A_R[[#This Row],[10+]]-P_A_R[[#This Row],[11+]]</f>
        <v>7.1419999999999983E-2</v>
      </c>
      <c r="BG194" s="5">
        <f>P_A_R[[#This Row],[11+]]-P_A_R[[#This Row],[12+]]</f>
        <v>6.9159999999999999E-2</v>
      </c>
      <c r="BH194" s="5">
        <f>P_A_R[[#This Row],[12+]]-P_A_R[[#This Row],[13+]]</f>
        <v>6.1360000000000026E-2</v>
      </c>
      <c r="BI194" s="5">
        <f>P_A_R[[#This Row],[13+]]-P_A_R[[#This Row],[14+]]</f>
        <v>5.9209999999999985E-2</v>
      </c>
      <c r="BJ194" s="5">
        <f>P_A_R[[#This Row],[14+]]-P_A_R[[#This Row],[15+]]</f>
        <v>5.212E-2</v>
      </c>
      <c r="BK194" s="5">
        <f>P_A_R[[#This Row],[15+]]-P_A_R[[#This Row],[16+]]</f>
        <v>4.4420000000000015E-2</v>
      </c>
      <c r="BL194" s="5">
        <f>P_A_R[[#This Row],[16+]]-P_A_R[[#This Row],[17+]]</f>
        <v>3.6659999999999998E-2</v>
      </c>
      <c r="BM194" s="5">
        <f>P_A_R[[#This Row],[17+]]-P_A_R[[#This Row],[18+]]</f>
        <v>2.785E-2</v>
      </c>
      <c r="BN194" s="5">
        <f>P_A_R[[#This Row],[18+]]-P_A_R[[#This Row],[19+]]</f>
        <v>2.2999999999999993E-2</v>
      </c>
      <c r="BO194" s="5">
        <f>P_A_R[[#This Row],[19+]]-P_A_R[[#This Row],[20+]]</f>
        <v>1.7260000000000005E-2</v>
      </c>
      <c r="BP194" s="5">
        <f>P_A_R[[#This Row],[20+]]-P_A_R[[#This Row],[21+]]</f>
        <v>1.2539999999999996E-2</v>
      </c>
      <c r="BQ194" s="5">
        <f>P_A_R[[#This Row],[21+]]-P_A_R[[#This Row],[22+]]</f>
        <v>8.4100000000000008E-3</v>
      </c>
      <c r="BR194" s="5">
        <f>P_A_R[[#This Row],[22+]]-P_A_R[[#This Row],[23+]]</f>
        <v>6.150000000000001E-3</v>
      </c>
      <c r="BS194" s="5">
        <f>P_A_R[[#This Row],[23+]]-P_A_R[[#This Row],[24+]]</f>
        <v>4.0499999999999998E-3</v>
      </c>
      <c r="BT194" s="5">
        <f>P_A_R[[#This Row],[24+]]-P_A_R[[#This Row],[25+]]</f>
        <v>2.5999999999999999E-3</v>
      </c>
      <c r="BU194" s="5">
        <f>P_A_R[[#This Row],[25+]]-P_A_R[[#This Row],[26+]]</f>
        <v>1.5999999999999999E-3</v>
      </c>
      <c r="BV194" s="5">
        <f>P_A_R[[#This Row],[26+]]-P_A_R[[#This Row],[27+]]</f>
        <v>9.3000000000000005E-4</v>
      </c>
      <c r="BW194" s="5">
        <f>P_A_R[[#This Row],[27+]]-P_A_R[[#This Row],[28+]]</f>
        <v>5.7000000000000009E-4</v>
      </c>
      <c r="BX194" s="5">
        <f>P_A_R[[#This Row],[28+]]-P_A_R[[#This Row],[29+]]</f>
        <v>3.2999999999999994E-4</v>
      </c>
      <c r="BY194" s="5">
        <f>P_A_R[[#This Row],[29+]]-P_A_R[[#This Row],[30+]]</f>
        <v>1.7000000000000001E-4</v>
      </c>
      <c r="BZ194" s="5">
        <f>P_A_R[[#This Row],[30+]]-P_A_R[[#This Row],[31+]]</f>
        <v>1E-4</v>
      </c>
      <c r="CA194" s="5">
        <f>P_A_R[[#This Row],[31+]]-P_A_R[[#This Row],[32+]]</f>
        <v>4.0000000000000003E-5</v>
      </c>
      <c r="CB194" s="5">
        <f>P_A_R[[#This Row],[32+]]-P_A_R[[#This Row],[33+]]</f>
        <v>5.0000000000000002E-5</v>
      </c>
      <c r="CC194" s="5">
        <f>P_A_R[[#This Row],[33+]]-P_A_R[[#This Row],[34+]]</f>
        <v>0</v>
      </c>
      <c r="CD194" s="5">
        <f>P_A_R[[#This Row],[34+]]-P_A_R[[#This Row],[35+]]</f>
        <v>0</v>
      </c>
      <c r="CE194" s="5">
        <f>P_A_R[[#This Row],[35+]]-P_A_R[[#This Row],[36+]]</f>
        <v>0</v>
      </c>
      <c r="CF194" s="5">
        <f>P_A_R[[#This Row],[36+]]-P_A_R[[#This Row],[37+]]</f>
        <v>0</v>
      </c>
      <c r="CG194" s="5">
        <f>P_A_R[[#This Row],[37+]]-P_A_R[[#This Row],[38+]]</f>
        <v>0</v>
      </c>
      <c r="CH194" s="5">
        <f>P_A_R[[#This Row],[38+]]-P_A_R[[#This Row],[39+]]</f>
        <v>0</v>
      </c>
      <c r="CI194" s="5">
        <f>P_A_R[[#This Row],[39+]]-P_A_R[[#This Row],[40+]]</f>
        <v>0</v>
      </c>
      <c r="CJ194" s="5">
        <f>P_A_R[[#This Row],[40+]]-P_A_R[[#This Row],[41+]]</f>
        <v>0</v>
      </c>
      <c r="CK194" s="5">
        <f>P_A_R[[#This Row],[41+]]-P_A_R[[#This Row],[42+]]</f>
        <v>0</v>
      </c>
      <c r="CL194" s="5">
        <f>P_A_R[[#This Row],[42+]]-P_A_R[[#This Row],[43+]]</f>
        <v>0</v>
      </c>
      <c r="CM194" s="5">
        <f>P_A_R[[#This Row],[43+]]-P_A_R[[#This Row],[44+]]</f>
        <v>0</v>
      </c>
      <c r="CN194" s="5">
        <f>P_A_R[[#This Row],[44+]]-P_A_R[[#This Row],[45+]]</f>
        <v>0</v>
      </c>
      <c r="CO194" s="5">
        <f>P_A_R[[#This Row],[45+]]-P_A_R[[#This Row],[46+]]</f>
        <v>0</v>
      </c>
      <c r="CP194" s="5">
        <f>P_A_R[[#This Row],[46+]]-P_A_R[[#This Row],[47+]]</f>
        <v>0</v>
      </c>
      <c r="CQ194" s="5">
        <f>P_A_R[[#This Row],[47+]]-P_A_R[[#This Row],[48+]]</f>
        <v>0</v>
      </c>
      <c r="CR194" s="5">
        <f>P_A_R[[#This Row],[48+]]-P_A_R[[#This Row],[49+]]</f>
        <v>0</v>
      </c>
      <c r="CS194" s="5">
        <f>P_A_R[[#This Row],[49+]]-P_A_R[[#This Row],[50+]]</f>
        <v>0</v>
      </c>
      <c r="CT194" s="5">
        <f>P_A_R[[#This Row],[50+]]-P_A_R[[#This Row],[51+]]</f>
        <v>0</v>
      </c>
      <c r="CU194" s="5">
        <f>P_A_R[[#This Row],[51+]]-P_A_R[[#This Row],[52+]]</f>
        <v>0</v>
      </c>
      <c r="CV194" s="5">
        <f>P_A_R[[#This Row],[52+]]-P_A_R[[#This Row],[53+]]</f>
        <v>0</v>
      </c>
      <c r="CW194" s="5">
        <f>P_A_R[[#This Row],[53+]]-P_A_R[[#This Row],[54+]]</f>
        <v>0</v>
      </c>
      <c r="CX194" s="5">
        <f>P_A_R[[#This Row],[54+]]-P_A_R[[#This Row],[55+]]</f>
        <v>0</v>
      </c>
      <c r="CY194" s="5">
        <f>P_A_R[[#This Row],[55+]]-P_A_R[[#This Row],[56+]]</f>
        <v>0</v>
      </c>
      <c r="CZ194" s="5">
        <f>P_A_R[[#This Row],[56+]]-P_A_R[[#This Row],[57+]]</f>
        <v>0</v>
      </c>
      <c r="DA194" s="5">
        <f>P_A_R[[#This Row],[57+]]-P_A_R[[#This Row],[58+]]</f>
        <v>0</v>
      </c>
      <c r="DB194" s="5">
        <f>P_A_R[[#This Row],[58+]]-P_A_R[[#This Row],[59+]]</f>
        <v>0</v>
      </c>
    </row>
    <row r="195" spans="1:106" x14ac:dyDescent="0.25">
      <c r="A195" s="10">
        <v>22400796</v>
      </c>
      <c r="B195" t="s">
        <v>77</v>
      </c>
      <c r="C195" t="s">
        <v>78</v>
      </c>
      <c r="D195" s="11">
        <v>0.91666666666666663</v>
      </c>
      <c r="E195" s="9" t="str">
        <f>HYPERLINK("https://www.nba.com/stats/player/1629029/boxscores-traditional", "Luka Doncic")</f>
        <v>Luka Doncic</v>
      </c>
      <c r="F195">
        <v>26.67</v>
      </c>
      <c r="G195" s="4">
        <v>4.4969999999999999</v>
      </c>
      <c r="H195" s="3">
        <v>0.99990000000000001</v>
      </c>
      <c r="I195" s="3">
        <v>0.99975000000000003</v>
      </c>
      <c r="J195" s="3">
        <v>0.99944</v>
      </c>
      <c r="K195" s="3">
        <v>0.99882000000000004</v>
      </c>
      <c r="L195" s="3">
        <v>0.99760000000000004</v>
      </c>
      <c r="M195" s="3">
        <v>0.99534</v>
      </c>
      <c r="N195" s="3">
        <v>0.99111000000000005</v>
      </c>
      <c r="O195" s="3">
        <v>0.98421999999999998</v>
      </c>
      <c r="P195" s="3">
        <v>0.97319999999999995</v>
      </c>
      <c r="Q195" s="3">
        <v>0.95637000000000005</v>
      </c>
      <c r="R195" s="3">
        <v>0.93056000000000005</v>
      </c>
      <c r="S195" s="3">
        <v>0.89617000000000002</v>
      </c>
      <c r="T195" s="3">
        <v>0.85082999999999998</v>
      </c>
      <c r="U195" s="3">
        <v>0.79388999999999998</v>
      </c>
      <c r="V195" s="3">
        <v>0.72240000000000004</v>
      </c>
      <c r="W195" s="3">
        <v>0.64431000000000005</v>
      </c>
      <c r="X195" s="3">
        <v>0.55962000000000001</v>
      </c>
      <c r="Y195" s="3">
        <v>0.47210000000000002</v>
      </c>
      <c r="Z195" s="3">
        <v>0.38208999999999999</v>
      </c>
      <c r="AA195" s="3">
        <v>0.30153000000000002</v>
      </c>
      <c r="AB195" s="3">
        <v>0.22964999999999999</v>
      </c>
      <c r="AC195" s="3">
        <v>0.16853000000000001</v>
      </c>
      <c r="AD195" s="3">
        <v>0.11702</v>
      </c>
      <c r="AE195" s="3">
        <v>7.9269999999999993E-2</v>
      </c>
      <c r="AF195" s="3">
        <v>5.1549999999999999E-2</v>
      </c>
      <c r="AG195" s="3">
        <v>3.2160000000000001E-2</v>
      </c>
      <c r="AH195" s="3">
        <v>1.9230000000000001E-2</v>
      </c>
      <c r="AI195" s="3">
        <v>1.072E-2</v>
      </c>
      <c r="AJ195" s="3">
        <v>5.8700000000000002E-3</v>
      </c>
      <c r="AK195" s="3">
        <v>3.0699999999999998E-3</v>
      </c>
      <c r="AL195" s="3">
        <v>1.5399999999999999E-3</v>
      </c>
      <c r="AM195" s="3">
        <v>7.1000000000000002E-4</v>
      </c>
      <c r="AN195" s="3">
        <v>3.2000000000000003E-4</v>
      </c>
      <c r="AO195" s="3">
        <v>1.3999999999999999E-4</v>
      </c>
      <c r="AP195" s="3">
        <v>6.0000000000000002E-5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5">
        <f>P_A_R[[#This Row],[10+]]-P_A_R[[#This Row],[11+]]</f>
        <v>1.4999999999998348E-4</v>
      </c>
      <c r="BG195" s="5">
        <f>P_A_R[[#This Row],[11+]]-P_A_R[[#This Row],[12+]]</f>
        <v>3.1000000000003247E-4</v>
      </c>
      <c r="BH195" s="5">
        <f>P_A_R[[#This Row],[12+]]-P_A_R[[#This Row],[13+]]</f>
        <v>6.1999999999995392E-4</v>
      </c>
      <c r="BI195" s="5">
        <f>P_A_R[[#This Row],[13+]]-P_A_R[[#This Row],[14+]]</f>
        <v>1.2199999999999989E-3</v>
      </c>
      <c r="BJ195" s="5">
        <f>P_A_R[[#This Row],[14+]]-P_A_R[[#This Row],[15+]]</f>
        <v>2.2600000000000398E-3</v>
      </c>
      <c r="BK195" s="5">
        <f>P_A_R[[#This Row],[15+]]-P_A_R[[#This Row],[16+]]</f>
        <v>4.229999999999956E-3</v>
      </c>
      <c r="BL195" s="5">
        <f>P_A_R[[#This Row],[16+]]-P_A_R[[#This Row],[17+]]</f>
        <v>6.8900000000000627E-3</v>
      </c>
      <c r="BM195" s="5">
        <f>P_A_R[[#This Row],[17+]]-P_A_R[[#This Row],[18+]]</f>
        <v>1.102000000000003E-2</v>
      </c>
      <c r="BN195" s="5">
        <f>P_A_R[[#This Row],[18+]]-P_A_R[[#This Row],[19+]]</f>
        <v>1.6829999999999901E-2</v>
      </c>
      <c r="BO195" s="5">
        <f>P_A_R[[#This Row],[19+]]-P_A_R[[#This Row],[20+]]</f>
        <v>2.581E-2</v>
      </c>
      <c r="BP195" s="5">
        <f>P_A_R[[#This Row],[20+]]-P_A_R[[#This Row],[21+]]</f>
        <v>3.4390000000000032E-2</v>
      </c>
      <c r="BQ195" s="5">
        <f>P_A_R[[#This Row],[21+]]-P_A_R[[#This Row],[22+]]</f>
        <v>4.5340000000000047E-2</v>
      </c>
      <c r="BR195" s="5">
        <f>P_A_R[[#This Row],[22+]]-P_A_R[[#This Row],[23+]]</f>
        <v>5.6939999999999991E-2</v>
      </c>
      <c r="BS195" s="5">
        <f>P_A_R[[#This Row],[23+]]-P_A_R[[#This Row],[24+]]</f>
        <v>7.1489999999999942E-2</v>
      </c>
      <c r="BT195" s="5">
        <f>P_A_R[[#This Row],[24+]]-P_A_R[[#This Row],[25+]]</f>
        <v>7.8089999999999993E-2</v>
      </c>
      <c r="BU195" s="5">
        <f>P_A_R[[#This Row],[25+]]-P_A_R[[#This Row],[26+]]</f>
        <v>8.4690000000000043E-2</v>
      </c>
      <c r="BV195" s="5">
        <f>P_A_R[[#This Row],[26+]]-P_A_R[[#This Row],[27+]]</f>
        <v>8.7519999999999987E-2</v>
      </c>
      <c r="BW195" s="5">
        <f>P_A_R[[#This Row],[27+]]-P_A_R[[#This Row],[28+]]</f>
        <v>9.0010000000000034E-2</v>
      </c>
      <c r="BX195" s="5">
        <f>P_A_R[[#This Row],[28+]]-P_A_R[[#This Row],[29+]]</f>
        <v>8.0559999999999965E-2</v>
      </c>
      <c r="BY195" s="5">
        <f>P_A_R[[#This Row],[29+]]-P_A_R[[#This Row],[30+]]</f>
        <v>7.1880000000000027E-2</v>
      </c>
      <c r="BZ195" s="5">
        <f>P_A_R[[#This Row],[30+]]-P_A_R[[#This Row],[31+]]</f>
        <v>6.111999999999998E-2</v>
      </c>
      <c r="CA195" s="5">
        <f>P_A_R[[#This Row],[31+]]-P_A_R[[#This Row],[32+]]</f>
        <v>5.1510000000000014E-2</v>
      </c>
      <c r="CB195" s="5">
        <f>P_A_R[[#This Row],[32+]]-P_A_R[[#This Row],[33+]]</f>
        <v>3.7750000000000006E-2</v>
      </c>
      <c r="CC195" s="5">
        <f>P_A_R[[#This Row],[33+]]-P_A_R[[#This Row],[34+]]</f>
        <v>2.7719999999999995E-2</v>
      </c>
      <c r="CD195" s="5">
        <f>P_A_R[[#This Row],[34+]]-P_A_R[[#This Row],[35+]]</f>
        <v>1.9389999999999998E-2</v>
      </c>
      <c r="CE195" s="5">
        <f>P_A_R[[#This Row],[35+]]-P_A_R[[#This Row],[36+]]</f>
        <v>1.2930000000000001E-2</v>
      </c>
      <c r="CF195" s="5">
        <f>P_A_R[[#This Row],[36+]]-P_A_R[[#This Row],[37+]]</f>
        <v>8.5100000000000002E-3</v>
      </c>
      <c r="CG195" s="5">
        <f>P_A_R[[#This Row],[37+]]-P_A_R[[#This Row],[38+]]</f>
        <v>4.8500000000000001E-3</v>
      </c>
      <c r="CH195" s="5">
        <f>P_A_R[[#This Row],[38+]]-P_A_R[[#This Row],[39+]]</f>
        <v>2.8000000000000004E-3</v>
      </c>
      <c r="CI195" s="5">
        <f>P_A_R[[#This Row],[39+]]-P_A_R[[#This Row],[40+]]</f>
        <v>1.5299999999999999E-3</v>
      </c>
      <c r="CJ195" s="5">
        <f>P_A_R[[#This Row],[40+]]-P_A_R[[#This Row],[41+]]</f>
        <v>8.299999999999999E-4</v>
      </c>
      <c r="CK195" s="5">
        <f>P_A_R[[#This Row],[41+]]-P_A_R[[#This Row],[42+]]</f>
        <v>3.8999999999999999E-4</v>
      </c>
      <c r="CL195" s="5">
        <f>P_A_R[[#This Row],[42+]]-P_A_R[[#This Row],[43+]]</f>
        <v>1.8000000000000004E-4</v>
      </c>
      <c r="CM195" s="5">
        <f>P_A_R[[#This Row],[43+]]-P_A_R[[#This Row],[44+]]</f>
        <v>7.9999999999999993E-5</v>
      </c>
      <c r="CN195" s="5">
        <f>P_A_R[[#This Row],[44+]]-P_A_R[[#This Row],[45+]]</f>
        <v>6.0000000000000002E-5</v>
      </c>
      <c r="CO195" s="5">
        <f>P_A_R[[#This Row],[45+]]-P_A_R[[#This Row],[46+]]</f>
        <v>0</v>
      </c>
      <c r="CP195" s="5">
        <f>P_A_R[[#This Row],[46+]]-P_A_R[[#This Row],[47+]]</f>
        <v>0</v>
      </c>
      <c r="CQ195" s="5">
        <f>P_A_R[[#This Row],[47+]]-P_A_R[[#This Row],[48+]]</f>
        <v>0</v>
      </c>
      <c r="CR195" s="5">
        <f>P_A_R[[#This Row],[48+]]-P_A_R[[#This Row],[49+]]</f>
        <v>0</v>
      </c>
      <c r="CS195" s="5">
        <f>P_A_R[[#This Row],[49+]]-P_A_R[[#This Row],[50+]]</f>
        <v>0</v>
      </c>
      <c r="CT195" s="5">
        <f>P_A_R[[#This Row],[50+]]-P_A_R[[#This Row],[51+]]</f>
        <v>0</v>
      </c>
      <c r="CU195" s="5">
        <f>P_A_R[[#This Row],[51+]]-P_A_R[[#This Row],[52+]]</f>
        <v>0</v>
      </c>
      <c r="CV195" s="5">
        <f>P_A_R[[#This Row],[52+]]-P_A_R[[#This Row],[53+]]</f>
        <v>0</v>
      </c>
      <c r="CW195" s="5">
        <f>P_A_R[[#This Row],[53+]]-P_A_R[[#This Row],[54+]]</f>
        <v>0</v>
      </c>
      <c r="CX195" s="5">
        <f>P_A_R[[#This Row],[54+]]-P_A_R[[#This Row],[55+]]</f>
        <v>0</v>
      </c>
      <c r="CY195" s="5">
        <f>P_A_R[[#This Row],[55+]]-P_A_R[[#This Row],[56+]]</f>
        <v>0</v>
      </c>
      <c r="CZ195" s="5">
        <f>P_A_R[[#This Row],[56+]]-P_A_R[[#This Row],[57+]]</f>
        <v>0</v>
      </c>
      <c r="DA195" s="5">
        <f>P_A_R[[#This Row],[57+]]-P_A_R[[#This Row],[58+]]</f>
        <v>0</v>
      </c>
      <c r="DB195" s="5">
        <f>P_A_R[[#This Row],[58+]]-P_A_R[[#This Row],[59+]]</f>
        <v>0</v>
      </c>
    </row>
    <row r="196" spans="1:106" x14ac:dyDescent="0.25">
      <c r="A196" s="10">
        <v>22400796</v>
      </c>
      <c r="B196" t="s">
        <v>77</v>
      </c>
      <c r="C196" t="s">
        <v>78</v>
      </c>
      <c r="D196" s="11">
        <v>0.91666666666666663</v>
      </c>
      <c r="E196" s="9" t="str">
        <f>HYPERLINK("https://www.nba.com/stats/player/203076/boxscores-traditional", "Anthony Davis")</f>
        <v>Anthony Davis</v>
      </c>
      <c r="F196">
        <v>51</v>
      </c>
      <c r="G196" s="4">
        <v>11.336</v>
      </c>
      <c r="H196" s="3">
        <v>0.99985000000000002</v>
      </c>
      <c r="I196" s="3">
        <v>0.99978999999999996</v>
      </c>
      <c r="J196" s="3">
        <v>0.99970999999999999</v>
      </c>
      <c r="K196" s="3">
        <v>0.99960000000000004</v>
      </c>
      <c r="L196" s="3">
        <v>0.99944</v>
      </c>
      <c r="M196" s="3">
        <v>0.99926000000000004</v>
      </c>
      <c r="N196" s="3">
        <v>0.999</v>
      </c>
      <c r="O196" s="3">
        <v>0.99865000000000004</v>
      </c>
      <c r="P196" s="3">
        <v>0.99819000000000002</v>
      </c>
      <c r="Q196" s="3">
        <v>0.99760000000000004</v>
      </c>
      <c r="R196" s="3">
        <v>0.99682999999999999</v>
      </c>
      <c r="S196" s="3">
        <v>0.99597999999999998</v>
      </c>
      <c r="T196" s="3">
        <v>0.99477000000000004</v>
      </c>
      <c r="U196" s="3">
        <v>0.99324000000000001</v>
      </c>
      <c r="V196" s="3">
        <v>0.99134</v>
      </c>
      <c r="W196" s="3">
        <v>0.98899000000000004</v>
      </c>
      <c r="X196" s="3">
        <v>0.98645000000000005</v>
      </c>
      <c r="Y196" s="3">
        <v>0.98299999999999998</v>
      </c>
      <c r="Z196" s="3">
        <v>0.97882000000000002</v>
      </c>
      <c r="AA196" s="3">
        <v>0.97380999999999995</v>
      </c>
      <c r="AB196" s="3">
        <v>0.96784000000000003</v>
      </c>
      <c r="AC196" s="3">
        <v>0.96079999999999999</v>
      </c>
      <c r="AD196" s="3">
        <v>0.95352000000000003</v>
      </c>
      <c r="AE196" s="3">
        <v>0.94408000000000003</v>
      </c>
      <c r="AF196" s="3">
        <v>0.93318999999999996</v>
      </c>
      <c r="AG196" s="3">
        <v>0.92073000000000005</v>
      </c>
      <c r="AH196" s="3">
        <v>0.90658000000000005</v>
      </c>
      <c r="AI196" s="3">
        <v>0.89251000000000003</v>
      </c>
      <c r="AJ196" s="3">
        <v>0.87492999999999999</v>
      </c>
      <c r="AK196" s="3">
        <v>0.85543000000000002</v>
      </c>
      <c r="AL196" s="3">
        <v>0.83398000000000005</v>
      </c>
      <c r="AM196" s="3">
        <v>0.81057000000000001</v>
      </c>
      <c r="AN196" s="3">
        <v>0.78524000000000005</v>
      </c>
      <c r="AO196" s="3">
        <v>0.76114999999999999</v>
      </c>
      <c r="AP196" s="3">
        <v>0.73236999999999997</v>
      </c>
      <c r="AQ196" s="3">
        <v>0.70194000000000001</v>
      </c>
      <c r="AR196" s="3">
        <v>0.67003000000000001</v>
      </c>
      <c r="AS196" s="3">
        <v>0.63683000000000001</v>
      </c>
      <c r="AT196" s="3">
        <v>0.60257000000000005</v>
      </c>
      <c r="AU196" s="3">
        <v>0.57142000000000004</v>
      </c>
      <c r="AV196" s="3">
        <v>0.53586</v>
      </c>
      <c r="AW196" s="3">
        <v>0.5</v>
      </c>
      <c r="AX196" s="3">
        <v>0.46414</v>
      </c>
      <c r="AY196" s="3">
        <v>0.42858000000000002</v>
      </c>
      <c r="AZ196" s="3">
        <v>0.39743000000000001</v>
      </c>
      <c r="BA196" s="3">
        <v>0.36316999999999999</v>
      </c>
      <c r="BB196" s="3">
        <v>0.32996999999999999</v>
      </c>
      <c r="BC196" s="3">
        <v>0.29805999999999999</v>
      </c>
      <c r="BD196" s="3">
        <v>0.26762999999999998</v>
      </c>
      <c r="BE196" s="3">
        <v>0.23885000000000001</v>
      </c>
      <c r="BF196" s="5">
        <f>P_A_R[[#This Row],[10+]]-P_A_R[[#This Row],[11+]]</f>
        <v>6.0000000000060005E-5</v>
      </c>
      <c r="BG196" s="5">
        <f>P_A_R[[#This Row],[11+]]-P_A_R[[#This Row],[12+]]</f>
        <v>7.9999999999968985E-5</v>
      </c>
      <c r="BH196" s="5">
        <f>P_A_R[[#This Row],[12+]]-P_A_R[[#This Row],[13+]]</f>
        <v>1.0999999999994348E-4</v>
      </c>
      <c r="BI196" s="5">
        <f>P_A_R[[#This Row],[13+]]-P_A_R[[#This Row],[14+]]</f>
        <v>1.6000000000004899E-4</v>
      </c>
      <c r="BJ196" s="5">
        <f>P_A_R[[#This Row],[14+]]-P_A_R[[#This Row],[15+]]</f>
        <v>1.7999999999995797E-4</v>
      </c>
      <c r="BK196" s="5">
        <f>P_A_R[[#This Row],[15+]]-P_A_R[[#This Row],[16+]]</f>
        <v>2.6000000000003798E-4</v>
      </c>
      <c r="BL196" s="5">
        <f>P_A_R[[#This Row],[16+]]-P_A_R[[#This Row],[17+]]</f>
        <v>3.4999999999996145E-4</v>
      </c>
      <c r="BM196" s="5">
        <f>P_A_R[[#This Row],[17+]]-P_A_R[[#This Row],[18+]]</f>
        <v>4.6000000000001595E-4</v>
      </c>
      <c r="BN196" s="5">
        <f>P_A_R[[#This Row],[18+]]-P_A_R[[#This Row],[19+]]</f>
        <v>5.8999999999997943E-4</v>
      </c>
      <c r="BO196" s="5">
        <f>P_A_R[[#This Row],[19+]]-P_A_R[[#This Row],[20+]]</f>
        <v>7.7000000000004842E-4</v>
      </c>
      <c r="BP196" s="5">
        <f>P_A_R[[#This Row],[20+]]-P_A_R[[#This Row],[21+]]</f>
        <v>8.5000000000001741E-4</v>
      </c>
      <c r="BQ196" s="5">
        <f>P_A_R[[#This Row],[21+]]-P_A_R[[#This Row],[22+]]</f>
        <v>1.2099999999999334E-3</v>
      </c>
      <c r="BR196" s="5">
        <f>P_A_R[[#This Row],[22+]]-P_A_R[[#This Row],[23+]]</f>
        <v>1.5300000000000313E-3</v>
      </c>
      <c r="BS196" s="5">
        <f>P_A_R[[#This Row],[23+]]-P_A_R[[#This Row],[24+]]</f>
        <v>1.9000000000000128E-3</v>
      </c>
      <c r="BT196" s="5">
        <f>P_A_R[[#This Row],[24+]]-P_A_R[[#This Row],[25+]]</f>
        <v>2.3499999999999632E-3</v>
      </c>
      <c r="BU196" s="5">
        <f>P_A_R[[#This Row],[25+]]-P_A_R[[#This Row],[26+]]</f>
        <v>2.5399999999999867E-3</v>
      </c>
      <c r="BV196" s="5">
        <f>P_A_R[[#This Row],[26+]]-P_A_R[[#This Row],[27+]]</f>
        <v>3.4500000000000641E-3</v>
      </c>
      <c r="BW196" s="5">
        <f>P_A_R[[#This Row],[27+]]-P_A_R[[#This Row],[28+]]</f>
        <v>4.1799999999999615E-3</v>
      </c>
      <c r="BX196" s="5">
        <f>P_A_R[[#This Row],[28+]]-P_A_R[[#This Row],[29+]]</f>
        <v>5.01000000000007E-3</v>
      </c>
      <c r="BY196" s="5">
        <f>P_A_R[[#This Row],[29+]]-P_A_R[[#This Row],[30+]]</f>
        <v>5.9699999999999198E-3</v>
      </c>
      <c r="BZ196" s="5">
        <f>P_A_R[[#This Row],[30+]]-P_A_R[[#This Row],[31+]]</f>
        <v>7.0400000000000462E-3</v>
      </c>
      <c r="CA196" s="5">
        <f>P_A_R[[#This Row],[31+]]-P_A_R[[#This Row],[32+]]</f>
        <v>7.2799999999999532E-3</v>
      </c>
      <c r="CB196" s="5">
        <f>P_A_R[[#This Row],[32+]]-P_A_R[[#This Row],[33+]]</f>
        <v>9.4400000000000039E-3</v>
      </c>
      <c r="CC196" s="5">
        <f>P_A_R[[#This Row],[33+]]-P_A_R[[#This Row],[34+]]</f>
        <v>1.0890000000000066E-2</v>
      </c>
      <c r="CD196" s="5">
        <f>P_A_R[[#This Row],[34+]]-P_A_R[[#This Row],[35+]]</f>
        <v>1.2459999999999916E-2</v>
      </c>
      <c r="CE196" s="5">
        <f>P_A_R[[#This Row],[35+]]-P_A_R[[#This Row],[36+]]</f>
        <v>1.4149999999999996E-2</v>
      </c>
      <c r="CF196" s="5">
        <f>P_A_R[[#This Row],[36+]]-P_A_R[[#This Row],[37+]]</f>
        <v>1.4070000000000027E-2</v>
      </c>
      <c r="CG196" s="5">
        <f>P_A_R[[#This Row],[37+]]-P_A_R[[#This Row],[38+]]</f>
        <v>1.758000000000004E-2</v>
      </c>
      <c r="CH196" s="5">
        <f>P_A_R[[#This Row],[38+]]-P_A_R[[#This Row],[39+]]</f>
        <v>1.9499999999999962E-2</v>
      </c>
      <c r="CI196" s="5">
        <f>P_A_R[[#This Row],[39+]]-P_A_R[[#This Row],[40+]]</f>
        <v>2.1449999999999969E-2</v>
      </c>
      <c r="CJ196" s="5">
        <f>P_A_R[[#This Row],[40+]]-P_A_R[[#This Row],[41+]]</f>
        <v>2.3410000000000042E-2</v>
      </c>
      <c r="CK196" s="5">
        <f>P_A_R[[#This Row],[41+]]-P_A_R[[#This Row],[42+]]</f>
        <v>2.5329999999999964E-2</v>
      </c>
      <c r="CL196" s="5">
        <f>P_A_R[[#This Row],[42+]]-P_A_R[[#This Row],[43+]]</f>
        <v>2.4090000000000056E-2</v>
      </c>
      <c r="CM196" s="5">
        <f>P_A_R[[#This Row],[43+]]-P_A_R[[#This Row],[44+]]</f>
        <v>2.8780000000000028E-2</v>
      </c>
      <c r="CN196" s="5">
        <f>P_A_R[[#This Row],[44+]]-P_A_R[[#This Row],[45+]]</f>
        <v>3.0429999999999957E-2</v>
      </c>
      <c r="CO196" s="5">
        <f>P_A_R[[#This Row],[45+]]-P_A_R[[#This Row],[46+]]</f>
        <v>3.1909999999999994E-2</v>
      </c>
      <c r="CP196" s="5">
        <f>P_A_R[[#This Row],[46+]]-P_A_R[[#This Row],[47+]]</f>
        <v>3.3200000000000007E-2</v>
      </c>
      <c r="CQ196" s="5">
        <f>P_A_R[[#This Row],[47+]]-P_A_R[[#This Row],[48+]]</f>
        <v>3.4259999999999957E-2</v>
      </c>
      <c r="CR196" s="5">
        <f>P_A_R[[#This Row],[48+]]-P_A_R[[#This Row],[49+]]</f>
        <v>3.1150000000000011E-2</v>
      </c>
      <c r="CS196" s="5">
        <f>P_A_R[[#This Row],[49+]]-P_A_R[[#This Row],[50+]]</f>
        <v>3.5560000000000036E-2</v>
      </c>
      <c r="CT196" s="5">
        <f>P_A_R[[#This Row],[50+]]-P_A_R[[#This Row],[51+]]</f>
        <v>3.5860000000000003E-2</v>
      </c>
      <c r="CU196" s="5">
        <f>P_A_R[[#This Row],[51+]]-P_A_R[[#This Row],[52+]]</f>
        <v>3.5860000000000003E-2</v>
      </c>
      <c r="CV196" s="5">
        <f>P_A_R[[#This Row],[52+]]-P_A_R[[#This Row],[53+]]</f>
        <v>3.5559999999999981E-2</v>
      </c>
      <c r="CW196" s="5">
        <f>P_A_R[[#This Row],[53+]]-P_A_R[[#This Row],[54+]]</f>
        <v>3.1150000000000011E-2</v>
      </c>
      <c r="CX196" s="5">
        <f>P_A_R[[#This Row],[54+]]-P_A_R[[#This Row],[55+]]</f>
        <v>3.4260000000000013E-2</v>
      </c>
      <c r="CY196" s="5">
        <f>P_A_R[[#This Row],[55+]]-P_A_R[[#This Row],[56+]]</f>
        <v>3.3200000000000007E-2</v>
      </c>
      <c r="CZ196" s="5">
        <f>P_A_R[[#This Row],[56+]]-P_A_R[[#This Row],[57+]]</f>
        <v>3.1909999999999994E-2</v>
      </c>
      <c r="DA196" s="5">
        <f>P_A_R[[#This Row],[57+]]-P_A_R[[#This Row],[58+]]</f>
        <v>3.0430000000000013E-2</v>
      </c>
      <c r="DB196" s="5">
        <f>P_A_R[[#This Row],[58+]]-P_A_R[[#This Row],[59+]]</f>
        <v>2.8779999999999972E-2</v>
      </c>
    </row>
    <row r="197" spans="1:106" x14ac:dyDescent="0.25">
      <c r="A197" s="10">
        <v>22400796</v>
      </c>
      <c r="B197" t="s">
        <v>77</v>
      </c>
      <c r="C197" t="s">
        <v>78</v>
      </c>
      <c r="D197" s="11">
        <v>0.91666666666666663</v>
      </c>
      <c r="E197" s="9" t="str">
        <f>HYPERLINK("https://www.nba.com/stats/player/1629060/boxscores-traditional", "Rui Hachimura")</f>
        <v>Rui Hachimura</v>
      </c>
      <c r="F197">
        <v>25.8</v>
      </c>
      <c r="G197" s="4">
        <v>5.0359999999999996</v>
      </c>
      <c r="H197" s="3">
        <v>0.99916000000000005</v>
      </c>
      <c r="I197" s="3">
        <v>0.99836000000000003</v>
      </c>
      <c r="J197" s="3">
        <v>0.99692999999999998</v>
      </c>
      <c r="K197" s="3">
        <v>0.99446000000000001</v>
      </c>
      <c r="L197" s="3">
        <v>0.99036000000000002</v>
      </c>
      <c r="M197" s="3">
        <v>0.98382000000000003</v>
      </c>
      <c r="N197" s="3">
        <v>0.97441</v>
      </c>
      <c r="O197" s="3">
        <v>0.95994000000000002</v>
      </c>
      <c r="P197" s="3">
        <v>0.93942999999999999</v>
      </c>
      <c r="Q197" s="3">
        <v>0.91149000000000002</v>
      </c>
      <c r="R197" s="3">
        <v>0.87492999999999999</v>
      </c>
      <c r="S197" s="3">
        <v>0.82894000000000001</v>
      </c>
      <c r="T197" s="3">
        <v>0.77337</v>
      </c>
      <c r="U197" s="3">
        <v>0.71226</v>
      </c>
      <c r="V197" s="3">
        <v>0.64058000000000004</v>
      </c>
      <c r="W197" s="3">
        <v>0.56355999999999995</v>
      </c>
      <c r="X197" s="3">
        <v>0.48404999999999998</v>
      </c>
      <c r="Y197" s="3">
        <v>0.40516999999999997</v>
      </c>
      <c r="Z197" s="3">
        <v>0.32996999999999999</v>
      </c>
      <c r="AA197" s="3">
        <v>0.26108999999999999</v>
      </c>
      <c r="AB197" s="3">
        <v>0.20327000000000001</v>
      </c>
      <c r="AC197" s="3">
        <v>0.15151000000000001</v>
      </c>
      <c r="AD197" s="3">
        <v>0.10935</v>
      </c>
      <c r="AE197" s="3">
        <v>7.6359999999999997E-2</v>
      </c>
      <c r="AF197" s="3">
        <v>5.1549999999999999E-2</v>
      </c>
      <c r="AG197" s="3">
        <v>3.3619999999999997E-2</v>
      </c>
      <c r="AH197" s="3">
        <v>2.1180000000000001E-2</v>
      </c>
      <c r="AI197" s="3">
        <v>1.321E-2</v>
      </c>
      <c r="AJ197" s="3">
        <v>7.7600000000000004E-3</v>
      </c>
      <c r="AK197" s="3">
        <v>4.4000000000000003E-3</v>
      </c>
      <c r="AL197" s="3">
        <v>2.3999999999999998E-3</v>
      </c>
      <c r="AM197" s="3">
        <v>1.2600000000000001E-3</v>
      </c>
      <c r="AN197" s="3">
        <v>6.4000000000000005E-4</v>
      </c>
      <c r="AO197" s="3">
        <v>3.1E-4</v>
      </c>
      <c r="AP197" s="3">
        <v>1.4999999999999999E-4</v>
      </c>
      <c r="AQ197" s="3">
        <v>6.9999999999999994E-5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5">
        <f>P_A_R[[#This Row],[10+]]-P_A_R[[#This Row],[11+]]</f>
        <v>8.0000000000002292E-4</v>
      </c>
      <c r="BG197" s="5">
        <f>P_A_R[[#This Row],[11+]]-P_A_R[[#This Row],[12+]]</f>
        <v>1.4300000000000423E-3</v>
      </c>
      <c r="BH197" s="5">
        <f>P_A_R[[#This Row],[12+]]-P_A_R[[#This Row],[13+]]</f>
        <v>2.4699999999999722E-3</v>
      </c>
      <c r="BI197" s="5">
        <f>P_A_R[[#This Row],[13+]]-P_A_R[[#This Row],[14+]]</f>
        <v>4.0999999999999925E-3</v>
      </c>
      <c r="BJ197" s="5">
        <f>P_A_R[[#This Row],[14+]]-P_A_R[[#This Row],[15+]]</f>
        <v>6.5399999999999903E-3</v>
      </c>
      <c r="BK197" s="5">
        <f>P_A_R[[#This Row],[15+]]-P_A_R[[#This Row],[16+]]</f>
        <v>9.4100000000000295E-3</v>
      </c>
      <c r="BL197" s="5">
        <f>P_A_R[[#This Row],[16+]]-P_A_R[[#This Row],[17+]]</f>
        <v>1.4469999999999983E-2</v>
      </c>
      <c r="BM197" s="5">
        <f>P_A_R[[#This Row],[17+]]-P_A_R[[#This Row],[18+]]</f>
        <v>2.0510000000000028E-2</v>
      </c>
      <c r="BN197" s="5">
        <f>P_A_R[[#This Row],[18+]]-P_A_R[[#This Row],[19+]]</f>
        <v>2.7939999999999965E-2</v>
      </c>
      <c r="BO197" s="5">
        <f>P_A_R[[#This Row],[19+]]-P_A_R[[#This Row],[20+]]</f>
        <v>3.6560000000000037E-2</v>
      </c>
      <c r="BP197" s="5">
        <f>P_A_R[[#This Row],[20+]]-P_A_R[[#This Row],[21+]]</f>
        <v>4.5989999999999975E-2</v>
      </c>
      <c r="BQ197" s="5">
        <f>P_A_R[[#This Row],[21+]]-P_A_R[[#This Row],[22+]]</f>
        <v>5.5570000000000008E-2</v>
      </c>
      <c r="BR197" s="5">
        <f>P_A_R[[#This Row],[22+]]-P_A_R[[#This Row],[23+]]</f>
        <v>6.1109999999999998E-2</v>
      </c>
      <c r="BS197" s="5">
        <f>P_A_R[[#This Row],[23+]]-P_A_R[[#This Row],[24+]]</f>
        <v>7.1679999999999966E-2</v>
      </c>
      <c r="BT197" s="5">
        <f>P_A_R[[#This Row],[24+]]-P_A_R[[#This Row],[25+]]</f>
        <v>7.7020000000000088E-2</v>
      </c>
      <c r="BU197" s="5">
        <f>P_A_R[[#This Row],[25+]]-P_A_R[[#This Row],[26+]]</f>
        <v>7.950999999999997E-2</v>
      </c>
      <c r="BV197" s="5">
        <f>P_A_R[[#This Row],[26+]]-P_A_R[[#This Row],[27+]]</f>
        <v>7.8880000000000006E-2</v>
      </c>
      <c r="BW197" s="5">
        <f>P_A_R[[#This Row],[27+]]-P_A_R[[#This Row],[28+]]</f>
        <v>7.5199999999999989E-2</v>
      </c>
      <c r="BX197" s="5">
        <f>P_A_R[[#This Row],[28+]]-P_A_R[[#This Row],[29+]]</f>
        <v>6.8879999999999997E-2</v>
      </c>
      <c r="BY197" s="5">
        <f>P_A_R[[#This Row],[29+]]-P_A_R[[#This Row],[30+]]</f>
        <v>5.7819999999999983E-2</v>
      </c>
      <c r="BZ197" s="5">
        <f>P_A_R[[#This Row],[30+]]-P_A_R[[#This Row],[31+]]</f>
        <v>5.176E-2</v>
      </c>
      <c r="CA197" s="5">
        <f>P_A_R[[#This Row],[31+]]-P_A_R[[#This Row],[32+]]</f>
        <v>4.2160000000000003E-2</v>
      </c>
      <c r="CB197" s="5">
        <f>P_A_R[[#This Row],[32+]]-P_A_R[[#This Row],[33+]]</f>
        <v>3.2990000000000005E-2</v>
      </c>
      <c r="CC197" s="5">
        <f>P_A_R[[#This Row],[33+]]-P_A_R[[#This Row],[34+]]</f>
        <v>2.4809999999999999E-2</v>
      </c>
      <c r="CD197" s="5">
        <f>P_A_R[[#This Row],[34+]]-P_A_R[[#This Row],[35+]]</f>
        <v>1.7930000000000001E-2</v>
      </c>
      <c r="CE197" s="5">
        <f>P_A_R[[#This Row],[35+]]-P_A_R[[#This Row],[36+]]</f>
        <v>1.2439999999999996E-2</v>
      </c>
      <c r="CF197" s="5">
        <f>P_A_R[[#This Row],[36+]]-P_A_R[[#This Row],[37+]]</f>
        <v>7.9700000000000014E-3</v>
      </c>
      <c r="CG197" s="5">
        <f>P_A_R[[#This Row],[37+]]-P_A_R[[#This Row],[38+]]</f>
        <v>5.4499999999999991E-3</v>
      </c>
      <c r="CH197" s="5">
        <f>P_A_R[[#This Row],[38+]]-P_A_R[[#This Row],[39+]]</f>
        <v>3.3600000000000001E-3</v>
      </c>
      <c r="CI197" s="5">
        <f>P_A_R[[#This Row],[39+]]-P_A_R[[#This Row],[40+]]</f>
        <v>2.0000000000000005E-3</v>
      </c>
      <c r="CJ197" s="5">
        <f>P_A_R[[#This Row],[40+]]-P_A_R[[#This Row],[41+]]</f>
        <v>1.1399999999999997E-3</v>
      </c>
      <c r="CK197" s="5">
        <f>P_A_R[[#This Row],[41+]]-P_A_R[[#This Row],[42+]]</f>
        <v>6.2E-4</v>
      </c>
      <c r="CL197" s="5">
        <f>P_A_R[[#This Row],[42+]]-P_A_R[[#This Row],[43+]]</f>
        <v>3.3000000000000005E-4</v>
      </c>
      <c r="CM197" s="5">
        <f>P_A_R[[#This Row],[43+]]-P_A_R[[#This Row],[44+]]</f>
        <v>1.6000000000000001E-4</v>
      </c>
      <c r="CN197" s="5">
        <f>P_A_R[[#This Row],[44+]]-P_A_R[[#This Row],[45+]]</f>
        <v>7.9999999999999993E-5</v>
      </c>
      <c r="CO197" s="5">
        <f>P_A_R[[#This Row],[45+]]-P_A_R[[#This Row],[46+]]</f>
        <v>6.9999999999999994E-5</v>
      </c>
      <c r="CP197" s="5">
        <f>P_A_R[[#This Row],[46+]]-P_A_R[[#This Row],[47+]]</f>
        <v>0</v>
      </c>
      <c r="CQ197" s="5">
        <f>P_A_R[[#This Row],[47+]]-P_A_R[[#This Row],[48+]]</f>
        <v>0</v>
      </c>
      <c r="CR197" s="5">
        <f>P_A_R[[#This Row],[48+]]-P_A_R[[#This Row],[49+]]</f>
        <v>0</v>
      </c>
      <c r="CS197" s="5">
        <f>P_A_R[[#This Row],[49+]]-P_A_R[[#This Row],[50+]]</f>
        <v>0</v>
      </c>
      <c r="CT197" s="5">
        <f>P_A_R[[#This Row],[50+]]-P_A_R[[#This Row],[51+]]</f>
        <v>0</v>
      </c>
      <c r="CU197" s="5">
        <f>P_A_R[[#This Row],[51+]]-P_A_R[[#This Row],[52+]]</f>
        <v>0</v>
      </c>
      <c r="CV197" s="5">
        <f>P_A_R[[#This Row],[52+]]-P_A_R[[#This Row],[53+]]</f>
        <v>0</v>
      </c>
      <c r="CW197" s="5">
        <f>P_A_R[[#This Row],[53+]]-P_A_R[[#This Row],[54+]]</f>
        <v>0</v>
      </c>
      <c r="CX197" s="5">
        <f>P_A_R[[#This Row],[54+]]-P_A_R[[#This Row],[55+]]</f>
        <v>0</v>
      </c>
      <c r="CY197" s="5">
        <f>P_A_R[[#This Row],[55+]]-P_A_R[[#This Row],[56+]]</f>
        <v>0</v>
      </c>
      <c r="CZ197" s="5">
        <f>P_A_R[[#This Row],[56+]]-P_A_R[[#This Row],[57+]]</f>
        <v>0</v>
      </c>
      <c r="DA197" s="5">
        <f>P_A_R[[#This Row],[57+]]-P_A_R[[#This Row],[58+]]</f>
        <v>0</v>
      </c>
      <c r="DB197" s="5">
        <f>P_A_R[[#This Row],[58+]]-P_A_R[[#This Row],[59+]]</f>
        <v>0</v>
      </c>
    </row>
    <row r="198" spans="1:106" x14ac:dyDescent="0.25">
      <c r="A198" s="10">
        <v>22400796</v>
      </c>
      <c r="B198" t="s">
        <v>77</v>
      </c>
      <c r="C198" t="s">
        <v>78</v>
      </c>
      <c r="D198" s="11">
        <v>0.91666666666666663</v>
      </c>
      <c r="E198" s="9" t="str">
        <f>HYPERLINK("https://www.nba.com/stats/player/2544/boxscores-traditional", "LeBron James")</f>
        <v>LeBron James</v>
      </c>
      <c r="F198">
        <v>44.8</v>
      </c>
      <c r="G198" s="4">
        <v>12.007</v>
      </c>
      <c r="H198" s="3">
        <v>0.99812999999999996</v>
      </c>
      <c r="I198" s="3">
        <v>0.99760000000000004</v>
      </c>
      <c r="J198" s="3">
        <v>0.99682999999999999</v>
      </c>
      <c r="K198" s="3">
        <v>0.99597999999999998</v>
      </c>
      <c r="L198" s="3">
        <v>0.99492000000000003</v>
      </c>
      <c r="M198" s="3">
        <v>0.99343000000000004</v>
      </c>
      <c r="N198" s="3">
        <v>0.99180000000000001</v>
      </c>
      <c r="O198" s="3">
        <v>0.98982999999999999</v>
      </c>
      <c r="P198" s="3">
        <v>0.98712999999999995</v>
      </c>
      <c r="Q198" s="3">
        <v>0.98421999999999998</v>
      </c>
      <c r="R198" s="3">
        <v>0.98077000000000003</v>
      </c>
      <c r="S198" s="3">
        <v>0.97614999999999996</v>
      </c>
      <c r="T198" s="3">
        <v>0.97128000000000003</v>
      </c>
      <c r="U198" s="3">
        <v>0.96562000000000003</v>
      </c>
      <c r="V198" s="3">
        <v>0.95818000000000003</v>
      </c>
      <c r="W198" s="3">
        <v>0.95052999999999999</v>
      </c>
      <c r="X198" s="3">
        <v>0.94179000000000002</v>
      </c>
      <c r="Y198" s="3">
        <v>0.93056000000000005</v>
      </c>
      <c r="Z198" s="3">
        <v>0.91923999999999995</v>
      </c>
      <c r="AA198" s="3">
        <v>0.90658000000000005</v>
      </c>
      <c r="AB198" s="3">
        <v>0.89065000000000005</v>
      </c>
      <c r="AC198" s="3">
        <v>0.87492999999999999</v>
      </c>
      <c r="AD198" s="3">
        <v>0.85768999999999995</v>
      </c>
      <c r="AE198" s="3">
        <v>0.83645999999999998</v>
      </c>
      <c r="AF198" s="3">
        <v>0.81594</v>
      </c>
      <c r="AG198" s="3">
        <v>0.79388999999999998</v>
      </c>
      <c r="AH198" s="3">
        <v>0.76729999999999998</v>
      </c>
      <c r="AI198" s="3">
        <v>0.74214999999999998</v>
      </c>
      <c r="AJ198" s="3">
        <v>0.71565999999999996</v>
      </c>
      <c r="AK198" s="3">
        <v>0.68439000000000005</v>
      </c>
      <c r="AL198" s="3">
        <v>0.65542</v>
      </c>
      <c r="AM198" s="3">
        <v>0.62551999999999996</v>
      </c>
      <c r="AN198" s="3">
        <v>0.59094999999999998</v>
      </c>
      <c r="AO198" s="3">
        <v>0.55962000000000001</v>
      </c>
      <c r="AP198" s="3">
        <v>0.52790000000000004</v>
      </c>
      <c r="AQ198" s="3">
        <v>0.49202000000000001</v>
      </c>
      <c r="AR198" s="3">
        <v>0.46017000000000002</v>
      </c>
      <c r="AS198" s="3">
        <v>0.42858000000000002</v>
      </c>
      <c r="AT198" s="3">
        <v>0.39357999999999999</v>
      </c>
      <c r="AU198" s="3">
        <v>0.36316999999999999</v>
      </c>
      <c r="AV198" s="3">
        <v>0.33360000000000001</v>
      </c>
      <c r="AW198" s="3">
        <v>0.30153000000000002</v>
      </c>
      <c r="AX198" s="3">
        <v>0.27424999999999999</v>
      </c>
      <c r="AY198" s="3">
        <v>0.24825</v>
      </c>
      <c r="AZ198" s="3">
        <v>0.22065000000000001</v>
      </c>
      <c r="BA198" s="3">
        <v>0.19766</v>
      </c>
      <c r="BB198" s="3">
        <v>0.17619000000000001</v>
      </c>
      <c r="BC198" s="3">
        <v>0.15386</v>
      </c>
      <c r="BD198" s="3">
        <v>0.13567000000000001</v>
      </c>
      <c r="BE198" s="3">
        <v>0.11899999999999999</v>
      </c>
      <c r="BF198" s="5">
        <f>P_A_R[[#This Row],[10+]]-P_A_R[[#This Row],[11+]]</f>
        <v>5.2999999999991942E-4</v>
      </c>
      <c r="BG198" s="5">
        <f>P_A_R[[#This Row],[11+]]-P_A_R[[#This Row],[12+]]</f>
        <v>7.7000000000004842E-4</v>
      </c>
      <c r="BH198" s="5">
        <f>P_A_R[[#This Row],[12+]]-P_A_R[[#This Row],[13+]]</f>
        <v>8.5000000000001741E-4</v>
      </c>
      <c r="BI198" s="5">
        <f>P_A_R[[#This Row],[13+]]-P_A_R[[#This Row],[14+]]</f>
        <v>1.0599999999999499E-3</v>
      </c>
      <c r="BJ198" s="5">
        <f>P_A_R[[#This Row],[14+]]-P_A_R[[#This Row],[15+]]</f>
        <v>1.4899999999999913E-3</v>
      </c>
      <c r="BK198" s="5">
        <f>P_A_R[[#This Row],[15+]]-P_A_R[[#This Row],[16+]]</f>
        <v>1.6300000000000203E-3</v>
      </c>
      <c r="BL198" s="5">
        <f>P_A_R[[#This Row],[16+]]-P_A_R[[#This Row],[17+]]</f>
        <v>1.9700000000000273E-3</v>
      </c>
      <c r="BM198" s="5">
        <f>P_A_R[[#This Row],[17+]]-P_A_R[[#This Row],[18+]]</f>
        <v>2.7000000000000357E-3</v>
      </c>
      <c r="BN198" s="5">
        <f>P_A_R[[#This Row],[18+]]-P_A_R[[#This Row],[19+]]</f>
        <v>2.9099999999999682E-3</v>
      </c>
      <c r="BO198" s="5">
        <f>P_A_R[[#This Row],[19+]]-P_A_R[[#This Row],[20+]]</f>
        <v>3.4499999999999531E-3</v>
      </c>
      <c r="BP198" s="5">
        <f>P_A_R[[#This Row],[20+]]-P_A_R[[#This Row],[21+]]</f>
        <v>4.6200000000000685E-3</v>
      </c>
      <c r="BQ198" s="5">
        <f>P_A_R[[#This Row],[21+]]-P_A_R[[#This Row],[22+]]</f>
        <v>4.8699999999999299E-3</v>
      </c>
      <c r="BR198" s="5">
        <f>P_A_R[[#This Row],[22+]]-P_A_R[[#This Row],[23+]]</f>
        <v>5.6599999999999984E-3</v>
      </c>
      <c r="BS198" s="5">
        <f>P_A_R[[#This Row],[23+]]-P_A_R[[#This Row],[24+]]</f>
        <v>7.4400000000000022E-3</v>
      </c>
      <c r="BT198" s="5">
        <f>P_A_R[[#This Row],[24+]]-P_A_R[[#This Row],[25+]]</f>
        <v>7.6500000000000457E-3</v>
      </c>
      <c r="BU198" s="5">
        <f>P_A_R[[#This Row],[25+]]-P_A_R[[#This Row],[26+]]</f>
        <v>8.73999999999997E-3</v>
      </c>
      <c r="BV198" s="5">
        <f>P_A_R[[#This Row],[26+]]-P_A_R[[#This Row],[27+]]</f>
        <v>1.1229999999999962E-2</v>
      </c>
      <c r="BW198" s="5">
        <f>P_A_R[[#This Row],[27+]]-P_A_R[[#This Row],[28+]]</f>
        <v>1.1320000000000108E-2</v>
      </c>
      <c r="BX198" s="5">
        <f>P_A_R[[#This Row],[28+]]-P_A_R[[#This Row],[29+]]</f>
        <v>1.2659999999999894E-2</v>
      </c>
      <c r="BY198" s="5">
        <f>P_A_R[[#This Row],[29+]]-P_A_R[[#This Row],[30+]]</f>
        <v>1.593E-2</v>
      </c>
      <c r="BZ198" s="5">
        <f>P_A_R[[#This Row],[30+]]-P_A_R[[#This Row],[31+]]</f>
        <v>1.5720000000000067E-2</v>
      </c>
      <c r="CA198" s="5">
        <f>P_A_R[[#This Row],[31+]]-P_A_R[[#This Row],[32+]]</f>
        <v>1.7240000000000033E-2</v>
      </c>
      <c r="CB198" s="5">
        <f>P_A_R[[#This Row],[32+]]-P_A_R[[#This Row],[33+]]</f>
        <v>2.1229999999999971E-2</v>
      </c>
      <c r="CC198" s="5">
        <f>P_A_R[[#This Row],[33+]]-P_A_R[[#This Row],[34+]]</f>
        <v>2.0519999999999983E-2</v>
      </c>
      <c r="CD198" s="5">
        <f>P_A_R[[#This Row],[34+]]-P_A_R[[#This Row],[35+]]</f>
        <v>2.2050000000000014E-2</v>
      </c>
      <c r="CE198" s="5">
        <f>P_A_R[[#This Row],[35+]]-P_A_R[[#This Row],[36+]]</f>
        <v>2.6590000000000003E-2</v>
      </c>
      <c r="CF198" s="5">
        <f>P_A_R[[#This Row],[36+]]-P_A_R[[#This Row],[37+]]</f>
        <v>2.5150000000000006E-2</v>
      </c>
      <c r="CG198" s="5">
        <f>P_A_R[[#This Row],[37+]]-P_A_R[[#This Row],[38+]]</f>
        <v>2.6490000000000014E-2</v>
      </c>
      <c r="CH198" s="5">
        <f>P_A_R[[#This Row],[38+]]-P_A_R[[#This Row],[39+]]</f>
        <v>3.1269999999999909E-2</v>
      </c>
      <c r="CI198" s="5">
        <f>P_A_R[[#This Row],[39+]]-P_A_R[[#This Row],[40+]]</f>
        <v>2.8970000000000051E-2</v>
      </c>
      <c r="CJ198" s="5">
        <f>P_A_R[[#This Row],[40+]]-P_A_R[[#This Row],[41+]]</f>
        <v>2.9900000000000038E-2</v>
      </c>
      <c r="CK198" s="5">
        <f>P_A_R[[#This Row],[41+]]-P_A_R[[#This Row],[42+]]</f>
        <v>3.456999999999999E-2</v>
      </c>
      <c r="CL198" s="5">
        <f>P_A_R[[#This Row],[42+]]-P_A_R[[#This Row],[43+]]</f>
        <v>3.1329999999999969E-2</v>
      </c>
      <c r="CM198" s="5">
        <f>P_A_R[[#This Row],[43+]]-P_A_R[[#This Row],[44+]]</f>
        <v>3.171999999999997E-2</v>
      </c>
      <c r="CN198" s="5">
        <f>P_A_R[[#This Row],[44+]]-P_A_R[[#This Row],[45+]]</f>
        <v>3.5880000000000023E-2</v>
      </c>
      <c r="CO198" s="5">
        <f>P_A_R[[#This Row],[45+]]-P_A_R[[#This Row],[46+]]</f>
        <v>3.1849999999999989E-2</v>
      </c>
      <c r="CP198" s="5">
        <f>P_A_R[[#This Row],[46+]]-P_A_R[[#This Row],[47+]]</f>
        <v>3.1590000000000007E-2</v>
      </c>
      <c r="CQ198" s="5">
        <f>P_A_R[[#This Row],[47+]]-P_A_R[[#This Row],[48+]]</f>
        <v>3.5000000000000031E-2</v>
      </c>
      <c r="CR198" s="5">
        <f>P_A_R[[#This Row],[48+]]-P_A_R[[#This Row],[49+]]</f>
        <v>3.0409999999999993E-2</v>
      </c>
      <c r="CS198" s="5">
        <f>P_A_R[[#This Row],[49+]]-P_A_R[[#This Row],[50+]]</f>
        <v>2.9569999999999985E-2</v>
      </c>
      <c r="CT198" s="5">
        <f>P_A_R[[#This Row],[50+]]-P_A_R[[#This Row],[51+]]</f>
        <v>3.2069999999999987E-2</v>
      </c>
      <c r="CU198" s="5">
        <f>P_A_R[[#This Row],[51+]]-P_A_R[[#This Row],[52+]]</f>
        <v>2.7280000000000026E-2</v>
      </c>
      <c r="CV198" s="5">
        <f>P_A_R[[#This Row],[52+]]-P_A_R[[#This Row],[53+]]</f>
        <v>2.5999999999999995E-2</v>
      </c>
      <c r="CW198" s="5">
        <f>P_A_R[[#This Row],[53+]]-P_A_R[[#This Row],[54+]]</f>
        <v>2.7599999999999986E-2</v>
      </c>
      <c r="CX198" s="5">
        <f>P_A_R[[#This Row],[54+]]-P_A_R[[#This Row],[55+]]</f>
        <v>2.299000000000001E-2</v>
      </c>
      <c r="CY198" s="5">
        <f>P_A_R[[#This Row],[55+]]-P_A_R[[#This Row],[56+]]</f>
        <v>2.1469999999999989E-2</v>
      </c>
      <c r="CZ198" s="5">
        <f>P_A_R[[#This Row],[56+]]-P_A_R[[#This Row],[57+]]</f>
        <v>2.2330000000000017E-2</v>
      </c>
      <c r="DA198" s="5">
        <f>P_A_R[[#This Row],[57+]]-P_A_R[[#This Row],[58+]]</f>
        <v>1.8189999999999984E-2</v>
      </c>
      <c r="DB198" s="5">
        <f>P_A_R[[#This Row],[58+]]-P_A_R[[#This Row],[59+]]</f>
        <v>1.6670000000000018E-2</v>
      </c>
    </row>
    <row r="199" spans="1:106" x14ac:dyDescent="0.25">
      <c r="A199" s="10">
        <v>22400796</v>
      </c>
      <c r="B199" t="s">
        <v>77</v>
      </c>
      <c r="C199" t="s">
        <v>78</v>
      </c>
      <c r="D199" s="11">
        <v>0.91666666666666663</v>
      </c>
      <c r="E199" s="9" t="str">
        <f>HYPERLINK("https://www.nba.com/stats/player/1629216/boxscores-traditional", "Gabe Vincent")</f>
        <v>Gabe Vincent</v>
      </c>
      <c r="F199">
        <v>15.6</v>
      </c>
      <c r="G199" s="4">
        <v>2.653</v>
      </c>
      <c r="H199" s="3">
        <v>0.98257000000000005</v>
      </c>
      <c r="I199" s="3">
        <v>0.95818000000000003</v>
      </c>
      <c r="J199" s="3">
        <v>0.91308999999999996</v>
      </c>
      <c r="K199" s="3">
        <v>0.83645999999999998</v>
      </c>
      <c r="L199" s="3">
        <v>0.72575000000000001</v>
      </c>
      <c r="M199" s="3">
        <v>0.59094999999999998</v>
      </c>
      <c r="N199" s="3">
        <v>0.44037999999999999</v>
      </c>
      <c r="O199" s="3">
        <v>0.29805999999999999</v>
      </c>
      <c r="P199" s="3">
        <v>0.18406</v>
      </c>
      <c r="Q199" s="3">
        <v>0.10027</v>
      </c>
      <c r="R199" s="3">
        <v>4.8460000000000003E-2</v>
      </c>
      <c r="S199" s="3">
        <v>2.068E-2</v>
      </c>
      <c r="T199" s="3">
        <v>7.9799999999999992E-3</v>
      </c>
      <c r="U199" s="3">
        <v>2.64E-3</v>
      </c>
      <c r="V199" s="3">
        <v>7.6000000000000004E-4</v>
      </c>
      <c r="W199" s="3">
        <v>2.0000000000000001E-4</v>
      </c>
      <c r="X199" s="3">
        <v>4.0000000000000003E-5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5">
        <f>P_A_R[[#This Row],[10+]]-P_A_R[[#This Row],[11+]]</f>
        <v>2.4390000000000023E-2</v>
      </c>
      <c r="BG199" s="5">
        <f>P_A_R[[#This Row],[11+]]-P_A_R[[#This Row],[12+]]</f>
        <v>4.5090000000000074E-2</v>
      </c>
      <c r="BH199" s="5">
        <f>P_A_R[[#This Row],[12+]]-P_A_R[[#This Row],[13+]]</f>
        <v>7.6629999999999976E-2</v>
      </c>
      <c r="BI199" s="5">
        <f>P_A_R[[#This Row],[13+]]-P_A_R[[#This Row],[14+]]</f>
        <v>0.11070999999999998</v>
      </c>
      <c r="BJ199" s="5">
        <f>P_A_R[[#This Row],[14+]]-P_A_R[[#This Row],[15+]]</f>
        <v>0.13480000000000003</v>
      </c>
      <c r="BK199" s="5">
        <f>P_A_R[[#This Row],[15+]]-P_A_R[[#This Row],[16+]]</f>
        <v>0.15056999999999998</v>
      </c>
      <c r="BL199" s="5">
        <f>P_A_R[[#This Row],[16+]]-P_A_R[[#This Row],[17+]]</f>
        <v>0.14232</v>
      </c>
      <c r="BM199" s="5">
        <f>P_A_R[[#This Row],[17+]]-P_A_R[[#This Row],[18+]]</f>
        <v>0.11399999999999999</v>
      </c>
      <c r="BN199" s="5">
        <f>P_A_R[[#This Row],[18+]]-P_A_R[[#This Row],[19+]]</f>
        <v>8.3790000000000003E-2</v>
      </c>
      <c r="BO199" s="5">
        <f>P_A_R[[#This Row],[19+]]-P_A_R[[#This Row],[20+]]</f>
        <v>5.1809999999999995E-2</v>
      </c>
      <c r="BP199" s="5">
        <f>P_A_R[[#This Row],[20+]]-P_A_R[[#This Row],[21+]]</f>
        <v>2.7780000000000003E-2</v>
      </c>
      <c r="BQ199" s="5">
        <f>P_A_R[[#This Row],[21+]]-P_A_R[[#This Row],[22+]]</f>
        <v>1.2700000000000001E-2</v>
      </c>
      <c r="BR199" s="5">
        <f>P_A_R[[#This Row],[22+]]-P_A_R[[#This Row],[23+]]</f>
        <v>5.3399999999999993E-3</v>
      </c>
      <c r="BS199" s="5">
        <f>P_A_R[[#This Row],[23+]]-P_A_R[[#This Row],[24+]]</f>
        <v>1.8799999999999999E-3</v>
      </c>
      <c r="BT199" s="5">
        <f>P_A_R[[#This Row],[24+]]-P_A_R[[#This Row],[25+]]</f>
        <v>5.6000000000000006E-4</v>
      </c>
      <c r="BU199" s="5">
        <f>P_A_R[[#This Row],[25+]]-P_A_R[[#This Row],[26+]]</f>
        <v>1.6000000000000001E-4</v>
      </c>
      <c r="BV199" s="5">
        <f>P_A_R[[#This Row],[26+]]-P_A_R[[#This Row],[27+]]</f>
        <v>4.0000000000000003E-5</v>
      </c>
      <c r="BW199" s="5">
        <f>P_A_R[[#This Row],[27+]]-P_A_R[[#This Row],[28+]]</f>
        <v>0</v>
      </c>
      <c r="BX199" s="5">
        <f>P_A_R[[#This Row],[28+]]-P_A_R[[#This Row],[29+]]</f>
        <v>0</v>
      </c>
      <c r="BY199" s="5">
        <f>P_A_R[[#This Row],[29+]]-P_A_R[[#This Row],[30+]]</f>
        <v>0</v>
      </c>
      <c r="BZ199" s="5">
        <f>P_A_R[[#This Row],[30+]]-P_A_R[[#This Row],[31+]]</f>
        <v>0</v>
      </c>
      <c r="CA199" s="5">
        <f>P_A_R[[#This Row],[31+]]-P_A_R[[#This Row],[32+]]</f>
        <v>0</v>
      </c>
      <c r="CB199" s="5">
        <f>P_A_R[[#This Row],[32+]]-P_A_R[[#This Row],[33+]]</f>
        <v>0</v>
      </c>
      <c r="CC199" s="5">
        <f>P_A_R[[#This Row],[33+]]-P_A_R[[#This Row],[34+]]</f>
        <v>0</v>
      </c>
      <c r="CD199" s="5">
        <f>P_A_R[[#This Row],[34+]]-P_A_R[[#This Row],[35+]]</f>
        <v>0</v>
      </c>
      <c r="CE199" s="5">
        <f>P_A_R[[#This Row],[35+]]-P_A_R[[#This Row],[36+]]</f>
        <v>0</v>
      </c>
      <c r="CF199" s="5">
        <f>P_A_R[[#This Row],[36+]]-P_A_R[[#This Row],[37+]]</f>
        <v>0</v>
      </c>
      <c r="CG199" s="5">
        <f>P_A_R[[#This Row],[37+]]-P_A_R[[#This Row],[38+]]</f>
        <v>0</v>
      </c>
      <c r="CH199" s="5">
        <f>P_A_R[[#This Row],[38+]]-P_A_R[[#This Row],[39+]]</f>
        <v>0</v>
      </c>
      <c r="CI199" s="5">
        <f>P_A_R[[#This Row],[39+]]-P_A_R[[#This Row],[40+]]</f>
        <v>0</v>
      </c>
      <c r="CJ199" s="5">
        <f>P_A_R[[#This Row],[40+]]-P_A_R[[#This Row],[41+]]</f>
        <v>0</v>
      </c>
      <c r="CK199" s="5">
        <f>P_A_R[[#This Row],[41+]]-P_A_R[[#This Row],[42+]]</f>
        <v>0</v>
      </c>
      <c r="CL199" s="5">
        <f>P_A_R[[#This Row],[42+]]-P_A_R[[#This Row],[43+]]</f>
        <v>0</v>
      </c>
      <c r="CM199" s="5">
        <f>P_A_R[[#This Row],[43+]]-P_A_R[[#This Row],[44+]]</f>
        <v>0</v>
      </c>
      <c r="CN199" s="5">
        <f>P_A_R[[#This Row],[44+]]-P_A_R[[#This Row],[45+]]</f>
        <v>0</v>
      </c>
      <c r="CO199" s="5">
        <f>P_A_R[[#This Row],[45+]]-P_A_R[[#This Row],[46+]]</f>
        <v>0</v>
      </c>
      <c r="CP199" s="5">
        <f>P_A_R[[#This Row],[46+]]-P_A_R[[#This Row],[47+]]</f>
        <v>0</v>
      </c>
      <c r="CQ199" s="5">
        <f>P_A_R[[#This Row],[47+]]-P_A_R[[#This Row],[48+]]</f>
        <v>0</v>
      </c>
      <c r="CR199" s="5">
        <f>P_A_R[[#This Row],[48+]]-P_A_R[[#This Row],[49+]]</f>
        <v>0</v>
      </c>
      <c r="CS199" s="5">
        <f>P_A_R[[#This Row],[49+]]-P_A_R[[#This Row],[50+]]</f>
        <v>0</v>
      </c>
      <c r="CT199" s="5">
        <f>P_A_R[[#This Row],[50+]]-P_A_R[[#This Row],[51+]]</f>
        <v>0</v>
      </c>
      <c r="CU199" s="5">
        <f>P_A_R[[#This Row],[51+]]-P_A_R[[#This Row],[52+]]</f>
        <v>0</v>
      </c>
      <c r="CV199" s="5">
        <f>P_A_R[[#This Row],[52+]]-P_A_R[[#This Row],[53+]]</f>
        <v>0</v>
      </c>
      <c r="CW199" s="5">
        <f>P_A_R[[#This Row],[53+]]-P_A_R[[#This Row],[54+]]</f>
        <v>0</v>
      </c>
      <c r="CX199" s="5">
        <f>P_A_R[[#This Row],[54+]]-P_A_R[[#This Row],[55+]]</f>
        <v>0</v>
      </c>
      <c r="CY199" s="5">
        <f>P_A_R[[#This Row],[55+]]-P_A_R[[#This Row],[56+]]</f>
        <v>0</v>
      </c>
      <c r="CZ199" s="5">
        <f>P_A_R[[#This Row],[56+]]-P_A_R[[#This Row],[57+]]</f>
        <v>0</v>
      </c>
      <c r="DA199" s="5">
        <f>P_A_R[[#This Row],[57+]]-P_A_R[[#This Row],[58+]]</f>
        <v>0</v>
      </c>
      <c r="DB199" s="5">
        <f>P_A_R[[#This Row],[58+]]-P_A_R[[#This Row],[59+]]</f>
        <v>0</v>
      </c>
    </row>
    <row r="200" spans="1:106" x14ac:dyDescent="0.25">
      <c r="A200" s="10">
        <v>22400796</v>
      </c>
      <c r="B200" t="s">
        <v>77</v>
      </c>
      <c r="C200" t="s">
        <v>78</v>
      </c>
      <c r="D200" s="11">
        <v>0.91666666666666663</v>
      </c>
      <c r="E200" s="9" t="str">
        <f>HYPERLINK("https://www.nba.com/stats/player/1629637/boxscores-traditional", "Jaxson Hayes")</f>
        <v>Jaxson Hayes</v>
      </c>
      <c r="F200">
        <v>16.600000000000001</v>
      </c>
      <c r="G200" s="4">
        <v>3.5550000000000002</v>
      </c>
      <c r="H200" s="3">
        <v>0.96855999999999998</v>
      </c>
      <c r="I200" s="3">
        <v>0.94294999999999995</v>
      </c>
      <c r="J200" s="3">
        <v>0.90146999999999999</v>
      </c>
      <c r="K200" s="3">
        <v>0.84375</v>
      </c>
      <c r="L200" s="3">
        <v>0.76729999999999998</v>
      </c>
      <c r="M200" s="3">
        <v>0.67364000000000002</v>
      </c>
      <c r="N200" s="3">
        <v>0.56749000000000005</v>
      </c>
      <c r="O200" s="3">
        <v>0.45619999999999999</v>
      </c>
      <c r="P200" s="3">
        <v>0.34827000000000002</v>
      </c>
      <c r="Q200" s="3">
        <v>0.24825</v>
      </c>
      <c r="R200" s="3">
        <v>0.16853000000000001</v>
      </c>
      <c r="S200" s="3">
        <v>0.10749</v>
      </c>
      <c r="T200" s="3">
        <v>6.4259999999999998E-2</v>
      </c>
      <c r="U200" s="3">
        <v>3.5929999999999997E-2</v>
      </c>
      <c r="V200" s="3">
        <v>1.8759999999999999E-2</v>
      </c>
      <c r="W200" s="3">
        <v>9.1400000000000006E-3</v>
      </c>
      <c r="X200" s="3">
        <v>4.15E-3</v>
      </c>
      <c r="Y200" s="3">
        <v>1.6900000000000001E-3</v>
      </c>
      <c r="Z200" s="3">
        <v>6.6E-4</v>
      </c>
      <c r="AA200" s="3">
        <v>2.4000000000000001E-4</v>
      </c>
      <c r="AB200" s="3">
        <v>8.0000000000000007E-5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5">
        <f>P_A_R[[#This Row],[10+]]-P_A_R[[#This Row],[11+]]</f>
        <v>2.5610000000000022E-2</v>
      </c>
      <c r="BG200" s="5">
        <f>P_A_R[[#This Row],[11+]]-P_A_R[[#This Row],[12+]]</f>
        <v>4.1479999999999961E-2</v>
      </c>
      <c r="BH200" s="5">
        <f>P_A_R[[#This Row],[12+]]-P_A_R[[#This Row],[13+]]</f>
        <v>5.7719999999999994E-2</v>
      </c>
      <c r="BI200" s="5">
        <f>P_A_R[[#This Row],[13+]]-P_A_R[[#This Row],[14+]]</f>
        <v>7.6450000000000018E-2</v>
      </c>
      <c r="BJ200" s="5">
        <f>P_A_R[[#This Row],[14+]]-P_A_R[[#This Row],[15+]]</f>
        <v>9.3659999999999966E-2</v>
      </c>
      <c r="BK200" s="5">
        <f>P_A_R[[#This Row],[15+]]-P_A_R[[#This Row],[16+]]</f>
        <v>0.10614999999999997</v>
      </c>
      <c r="BL200" s="5">
        <f>P_A_R[[#This Row],[16+]]-P_A_R[[#This Row],[17+]]</f>
        <v>0.11129000000000006</v>
      </c>
      <c r="BM200" s="5">
        <f>P_A_R[[#This Row],[17+]]-P_A_R[[#This Row],[18+]]</f>
        <v>0.10792999999999997</v>
      </c>
      <c r="BN200" s="5">
        <f>P_A_R[[#This Row],[18+]]-P_A_R[[#This Row],[19+]]</f>
        <v>0.10002000000000003</v>
      </c>
      <c r="BO200" s="5">
        <f>P_A_R[[#This Row],[19+]]-P_A_R[[#This Row],[20+]]</f>
        <v>7.9719999999999985E-2</v>
      </c>
      <c r="BP200" s="5">
        <f>P_A_R[[#This Row],[20+]]-P_A_R[[#This Row],[21+]]</f>
        <v>6.1040000000000011E-2</v>
      </c>
      <c r="BQ200" s="5">
        <f>P_A_R[[#This Row],[21+]]-P_A_R[[#This Row],[22+]]</f>
        <v>4.3230000000000005E-2</v>
      </c>
      <c r="BR200" s="5">
        <f>P_A_R[[#This Row],[22+]]-P_A_R[[#This Row],[23+]]</f>
        <v>2.8330000000000001E-2</v>
      </c>
      <c r="BS200" s="5">
        <f>P_A_R[[#This Row],[23+]]-P_A_R[[#This Row],[24+]]</f>
        <v>1.7169999999999998E-2</v>
      </c>
      <c r="BT200" s="5">
        <f>P_A_R[[#This Row],[24+]]-P_A_R[[#This Row],[25+]]</f>
        <v>9.6199999999999983E-3</v>
      </c>
      <c r="BU200" s="5">
        <f>P_A_R[[#This Row],[25+]]-P_A_R[[#This Row],[26+]]</f>
        <v>4.9900000000000005E-3</v>
      </c>
      <c r="BV200" s="5">
        <f>P_A_R[[#This Row],[26+]]-P_A_R[[#This Row],[27+]]</f>
        <v>2.4599999999999999E-3</v>
      </c>
      <c r="BW200" s="5">
        <f>P_A_R[[#This Row],[27+]]-P_A_R[[#This Row],[28+]]</f>
        <v>1.0300000000000001E-3</v>
      </c>
      <c r="BX200" s="5">
        <f>P_A_R[[#This Row],[28+]]-P_A_R[[#This Row],[29+]]</f>
        <v>4.2000000000000002E-4</v>
      </c>
      <c r="BY200" s="5">
        <f>P_A_R[[#This Row],[29+]]-P_A_R[[#This Row],[30+]]</f>
        <v>1.5999999999999999E-4</v>
      </c>
      <c r="BZ200" s="5">
        <f>P_A_R[[#This Row],[30+]]-P_A_R[[#This Row],[31+]]</f>
        <v>8.0000000000000007E-5</v>
      </c>
      <c r="CA200" s="5">
        <f>P_A_R[[#This Row],[31+]]-P_A_R[[#This Row],[32+]]</f>
        <v>0</v>
      </c>
      <c r="CB200" s="5">
        <f>P_A_R[[#This Row],[32+]]-P_A_R[[#This Row],[33+]]</f>
        <v>0</v>
      </c>
      <c r="CC200" s="5">
        <f>P_A_R[[#This Row],[33+]]-P_A_R[[#This Row],[34+]]</f>
        <v>0</v>
      </c>
      <c r="CD200" s="5">
        <f>P_A_R[[#This Row],[34+]]-P_A_R[[#This Row],[35+]]</f>
        <v>0</v>
      </c>
      <c r="CE200" s="5">
        <f>P_A_R[[#This Row],[35+]]-P_A_R[[#This Row],[36+]]</f>
        <v>0</v>
      </c>
      <c r="CF200" s="5">
        <f>P_A_R[[#This Row],[36+]]-P_A_R[[#This Row],[37+]]</f>
        <v>0</v>
      </c>
      <c r="CG200" s="5">
        <f>P_A_R[[#This Row],[37+]]-P_A_R[[#This Row],[38+]]</f>
        <v>0</v>
      </c>
      <c r="CH200" s="5">
        <f>P_A_R[[#This Row],[38+]]-P_A_R[[#This Row],[39+]]</f>
        <v>0</v>
      </c>
      <c r="CI200" s="5">
        <f>P_A_R[[#This Row],[39+]]-P_A_R[[#This Row],[40+]]</f>
        <v>0</v>
      </c>
      <c r="CJ200" s="5">
        <f>P_A_R[[#This Row],[40+]]-P_A_R[[#This Row],[41+]]</f>
        <v>0</v>
      </c>
      <c r="CK200" s="5">
        <f>P_A_R[[#This Row],[41+]]-P_A_R[[#This Row],[42+]]</f>
        <v>0</v>
      </c>
      <c r="CL200" s="5">
        <f>P_A_R[[#This Row],[42+]]-P_A_R[[#This Row],[43+]]</f>
        <v>0</v>
      </c>
      <c r="CM200" s="5">
        <f>P_A_R[[#This Row],[43+]]-P_A_R[[#This Row],[44+]]</f>
        <v>0</v>
      </c>
      <c r="CN200" s="5">
        <f>P_A_R[[#This Row],[44+]]-P_A_R[[#This Row],[45+]]</f>
        <v>0</v>
      </c>
      <c r="CO200" s="5">
        <f>P_A_R[[#This Row],[45+]]-P_A_R[[#This Row],[46+]]</f>
        <v>0</v>
      </c>
      <c r="CP200" s="5">
        <f>P_A_R[[#This Row],[46+]]-P_A_R[[#This Row],[47+]]</f>
        <v>0</v>
      </c>
      <c r="CQ200" s="5">
        <f>P_A_R[[#This Row],[47+]]-P_A_R[[#This Row],[48+]]</f>
        <v>0</v>
      </c>
      <c r="CR200" s="5">
        <f>P_A_R[[#This Row],[48+]]-P_A_R[[#This Row],[49+]]</f>
        <v>0</v>
      </c>
      <c r="CS200" s="5">
        <f>P_A_R[[#This Row],[49+]]-P_A_R[[#This Row],[50+]]</f>
        <v>0</v>
      </c>
      <c r="CT200" s="5">
        <f>P_A_R[[#This Row],[50+]]-P_A_R[[#This Row],[51+]]</f>
        <v>0</v>
      </c>
      <c r="CU200" s="5">
        <f>P_A_R[[#This Row],[51+]]-P_A_R[[#This Row],[52+]]</f>
        <v>0</v>
      </c>
      <c r="CV200" s="5">
        <f>P_A_R[[#This Row],[52+]]-P_A_R[[#This Row],[53+]]</f>
        <v>0</v>
      </c>
      <c r="CW200" s="5">
        <f>P_A_R[[#This Row],[53+]]-P_A_R[[#This Row],[54+]]</f>
        <v>0</v>
      </c>
      <c r="CX200" s="5">
        <f>P_A_R[[#This Row],[54+]]-P_A_R[[#This Row],[55+]]</f>
        <v>0</v>
      </c>
      <c r="CY200" s="5">
        <f>P_A_R[[#This Row],[55+]]-P_A_R[[#This Row],[56+]]</f>
        <v>0</v>
      </c>
      <c r="CZ200" s="5">
        <f>P_A_R[[#This Row],[56+]]-P_A_R[[#This Row],[57+]]</f>
        <v>0</v>
      </c>
      <c r="DA200" s="5">
        <f>P_A_R[[#This Row],[57+]]-P_A_R[[#This Row],[58+]]</f>
        <v>0</v>
      </c>
      <c r="DB200" s="5">
        <f>P_A_R[[#This Row],[58+]]-P_A_R[[#This Row],[59+]]</f>
        <v>0</v>
      </c>
    </row>
    <row r="201" spans="1:106" x14ac:dyDescent="0.25">
      <c r="A201" s="10">
        <v>22400796</v>
      </c>
      <c r="B201" t="s">
        <v>77</v>
      </c>
      <c r="C201" t="s">
        <v>78</v>
      </c>
      <c r="D201" s="11">
        <v>0.91666666666666663</v>
      </c>
      <c r="E201" s="9" t="str">
        <f>HYPERLINK("https://www.nba.com/stats/player/1630559/boxscores-traditional", "Austin Reaves")</f>
        <v>Austin Reaves</v>
      </c>
      <c r="F201">
        <v>33.4</v>
      </c>
      <c r="G201" s="4">
        <v>15.055</v>
      </c>
      <c r="H201" s="3">
        <v>0.93942999999999999</v>
      </c>
      <c r="I201" s="3">
        <v>0.93189</v>
      </c>
      <c r="J201" s="3">
        <v>0.92220000000000002</v>
      </c>
      <c r="K201" s="3">
        <v>0.91308999999999996</v>
      </c>
      <c r="L201" s="3">
        <v>0.90146999999999999</v>
      </c>
      <c r="M201" s="3">
        <v>0.88876999999999995</v>
      </c>
      <c r="N201" s="3">
        <v>0.87697999999999998</v>
      </c>
      <c r="O201" s="3">
        <v>0.86214000000000002</v>
      </c>
      <c r="P201" s="3">
        <v>0.84614</v>
      </c>
      <c r="Q201" s="3">
        <v>0.83147000000000004</v>
      </c>
      <c r="R201" s="3">
        <v>0.81327000000000005</v>
      </c>
      <c r="S201" s="3">
        <v>0.79388999999999998</v>
      </c>
      <c r="T201" s="3">
        <v>0.77637</v>
      </c>
      <c r="U201" s="3">
        <v>0.75490000000000002</v>
      </c>
      <c r="V201" s="3">
        <v>0.73236999999999997</v>
      </c>
      <c r="W201" s="3">
        <v>0.71226</v>
      </c>
      <c r="X201" s="3">
        <v>0.68793000000000004</v>
      </c>
      <c r="Y201" s="3">
        <v>0.66639999999999999</v>
      </c>
      <c r="Z201" s="3">
        <v>0.64058000000000004</v>
      </c>
      <c r="AA201" s="3">
        <v>0.61409000000000002</v>
      </c>
      <c r="AB201" s="3">
        <v>0.59094999999999998</v>
      </c>
      <c r="AC201" s="3">
        <v>0.56355999999999995</v>
      </c>
      <c r="AD201" s="3">
        <v>0.53586</v>
      </c>
      <c r="AE201" s="3">
        <v>0.51197000000000004</v>
      </c>
      <c r="AF201" s="3">
        <v>0.48404999999999998</v>
      </c>
      <c r="AG201" s="3">
        <v>0.45619999999999999</v>
      </c>
      <c r="AH201" s="3">
        <v>0.43251000000000001</v>
      </c>
      <c r="AI201" s="3">
        <v>0.40516999999999997</v>
      </c>
      <c r="AJ201" s="3">
        <v>0.37828000000000001</v>
      </c>
      <c r="AK201" s="3">
        <v>0.35569000000000001</v>
      </c>
      <c r="AL201" s="3">
        <v>0.32996999999999999</v>
      </c>
      <c r="AM201" s="3">
        <v>0.30853999999999998</v>
      </c>
      <c r="AN201" s="3">
        <v>0.28433999999999998</v>
      </c>
      <c r="AO201" s="3">
        <v>0.26108999999999999</v>
      </c>
      <c r="AP201" s="3">
        <v>0.24196000000000001</v>
      </c>
      <c r="AQ201" s="3">
        <v>0.22065000000000001</v>
      </c>
      <c r="AR201" s="3">
        <v>0.20044999999999999</v>
      </c>
      <c r="AS201" s="3">
        <v>0.18406</v>
      </c>
      <c r="AT201" s="3">
        <v>0.16602</v>
      </c>
      <c r="AU201" s="3">
        <v>0.14917</v>
      </c>
      <c r="AV201" s="3">
        <v>0.13567000000000001</v>
      </c>
      <c r="AW201" s="3">
        <v>0.121</v>
      </c>
      <c r="AX201" s="3">
        <v>0.10749</v>
      </c>
      <c r="AY201" s="3">
        <v>9.6799999999999997E-2</v>
      </c>
      <c r="AZ201" s="3">
        <v>8.5339999999999999E-2</v>
      </c>
      <c r="BA201" s="3">
        <v>7.6359999999999997E-2</v>
      </c>
      <c r="BB201" s="3">
        <v>6.6809999999999994E-2</v>
      </c>
      <c r="BC201" s="3">
        <v>5.8209999999999998E-2</v>
      </c>
      <c r="BD201" s="3">
        <v>5.1549999999999999E-2</v>
      </c>
      <c r="BE201" s="3">
        <v>4.4569999999999999E-2</v>
      </c>
      <c r="BF201" s="5">
        <f>P_A_R[[#This Row],[10+]]-P_A_R[[#This Row],[11+]]</f>
        <v>7.5399999999999912E-3</v>
      </c>
      <c r="BG201" s="5">
        <f>P_A_R[[#This Row],[11+]]-P_A_R[[#This Row],[12+]]</f>
        <v>9.6899999999999764E-3</v>
      </c>
      <c r="BH201" s="5">
        <f>P_A_R[[#This Row],[12+]]-P_A_R[[#This Row],[13+]]</f>
        <v>9.1100000000000625E-3</v>
      </c>
      <c r="BI201" s="5">
        <f>P_A_R[[#This Row],[13+]]-P_A_R[[#This Row],[14+]]</f>
        <v>1.1619999999999964E-2</v>
      </c>
      <c r="BJ201" s="5">
        <f>P_A_R[[#This Row],[14+]]-P_A_R[[#This Row],[15+]]</f>
        <v>1.2700000000000045E-2</v>
      </c>
      <c r="BK201" s="5">
        <f>P_A_R[[#This Row],[15+]]-P_A_R[[#This Row],[16+]]</f>
        <v>1.1789999999999967E-2</v>
      </c>
      <c r="BL201" s="5">
        <f>P_A_R[[#This Row],[16+]]-P_A_R[[#This Row],[17+]]</f>
        <v>1.4839999999999964E-2</v>
      </c>
      <c r="BM201" s="5">
        <f>P_A_R[[#This Row],[17+]]-P_A_R[[#This Row],[18+]]</f>
        <v>1.6000000000000014E-2</v>
      </c>
      <c r="BN201" s="5">
        <f>P_A_R[[#This Row],[18+]]-P_A_R[[#This Row],[19+]]</f>
        <v>1.4669999999999961E-2</v>
      </c>
      <c r="BO201" s="5">
        <f>P_A_R[[#This Row],[19+]]-P_A_R[[#This Row],[20+]]</f>
        <v>1.8199999999999994E-2</v>
      </c>
      <c r="BP201" s="5">
        <f>P_A_R[[#This Row],[20+]]-P_A_R[[#This Row],[21+]]</f>
        <v>1.9380000000000064E-2</v>
      </c>
      <c r="BQ201" s="5">
        <f>P_A_R[[#This Row],[21+]]-P_A_R[[#This Row],[22+]]</f>
        <v>1.751999999999998E-2</v>
      </c>
      <c r="BR201" s="5">
        <f>P_A_R[[#This Row],[22+]]-P_A_R[[#This Row],[23+]]</f>
        <v>2.1469999999999989E-2</v>
      </c>
      <c r="BS201" s="5">
        <f>P_A_R[[#This Row],[23+]]-P_A_R[[#This Row],[24+]]</f>
        <v>2.253000000000005E-2</v>
      </c>
      <c r="BT201" s="5">
        <f>P_A_R[[#This Row],[24+]]-P_A_R[[#This Row],[25+]]</f>
        <v>2.0109999999999961E-2</v>
      </c>
      <c r="BU201" s="5">
        <f>P_A_R[[#This Row],[25+]]-P_A_R[[#This Row],[26+]]</f>
        <v>2.4329999999999963E-2</v>
      </c>
      <c r="BV201" s="5">
        <f>P_A_R[[#This Row],[26+]]-P_A_R[[#This Row],[27+]]</f>
        <v>2.1530000000000049E-2</v>
      </c>
      <c r="BW201" s="5">
        <f>P_A_R[[#This Row],[27+]]-P_A_R[[#This Row],[28+]]</f>
        <v>2.5819999999999954E-2</v>
      </c>
      <c r="BX201" s="5">
        <f>P_A_R[[#This Row],[28+]]-P_A_R[[#This Row],[29+]]</f>
        <v>2.6490000000000014E-2</v>
      </c>
      <c r="BY201" s="5">
        <f>P_A_R[[#This Row],[29+]]-P_A_R[[#This Row],[30+]]</f>
        <v>2.3140000000000049E-2</v>
      </c>
      <c r="BZ201" s="5">
        <f>P_A_R[[#This Row],[30+]]-P_A_R[[#This Row],[31+]]</f>
        <v>2.7390000000000025E-2</v>
      </c>
      <c r="CA201" s="5">
        <f>P_A_R[[#This Row],[31+]]-P_A_R[[#This Row],[32+]]</f>
        <v>2.7699999999999947E-2</v>
      </c>
      <c r="CB201" s="5">
        <f>P_A_R[[#This Row],[32+]]-P_A_R[[#This Row],[33+]]</f>
        <v>2.3889999999999967E-2</v>
      </c>
      <c r="CC201" s="5">
        <f>P_A_R[[#This Row],[33+]]-P_A_R[[#This Row],[34+]]</f>
        <v>2.7920000000000056E-2</v>
      </c>
      <c r="CD201" s="5">
        <f>P_A_R[[#This Row],[34+]]-P_A_R[[#This Row],[35+]]</f>
        <v>2.7849999999999986E-2</v>
      </c>
      <c r="CE201" s="5">
        <f>P_A_R[[#This Row],[35+]]-P_A_R[[#This Row],[36+]]</f>
        <v>2.3689999999999989E-2</v>
      </c>
      <c r="CF201" s="5">
        <f>P_A_R[[#This Row],[36+]]-P_A_R[[#This Row],[37+]]</f>
        <v>2.7340000000000031E-2</v>
      </c>
      <c r="CG201" s="5">
        <f>P_A_R[[#This Row],[37+]]-P_A_R[[#This Row],[38+]]</f>
        <v>2.6889999999999969E-2</v>
      </c>
      <c r="CH201" s="5">
        <f>P_A_R[[#This Row],[38+]]-P_A_R[[#This Row],[39+]]</f>
        <v>2.2589999999999999E-2</v>
      </c>
      <c r="CI201" s="5">
        <f>P_A_R[[#This Row],[39+]]-P_A_R[[#This Row],[40+]]</f>
        <v>2.5720000000000021E-2</v>
      </c>
      <c r="CJ201" s="5">
        <f>P_A_R[[#This Row],[40+]]-P_A_R[[#This Row],[41+]]</f>
        <v>2.1430000000000005E-2</v>
      </c>
      <c r="CK201" s="5">
        <f>P_A_R[[#This Row],[41+]]-P_A_R[[#This Row],[42+]]</f>
        <v>2.4199999999999999E-2</v>
      </c>
      <c r="CL201" s="5">
        <f>P_A_R[[#This Row],[42+]]-P_A_R[[#This Row],[43+]]</f>
        <v>2.3249999999999993E-2</v>
      </c>
      <c r="CM201" s="5">
        <f>P_A_R[[#This Row],[43+]]-P_A_R[[#This Row],[44+]]</f>
        <v>1.912999999999998E-2</v>
      </c>
      <c r="CN201" s="5">
        <f>P_A_R[[#This Row],[44+]]-P_A_R[[#This Row],[45+]]</f>
        <v>2.1309999999999996E-2</v>
      </c>
      <c r="CO201" s="5">
        <f>P_A_R[[#This Row],[45+]]-P_A_R[[#This Row],[46+]]</f>
        <v>2.0200000000000023E-2</v>
      </c>
      <c r="CP201" s="5">
        <f>P_A_R[[#This Row],[46+]]-P_A_R[[#This Row],[47+]]</f>
        <v>1.6389999999999988E-2</v>
      </c>
      <c r="CQ201" s="5">
        <f>P_A_R[[#This Row],[47+]]-P_A_R[[#This Row],[48+]]</f>
        <v>1.804E-2</v>
      </c>
      <c r="CR201" s="5">
        <f>P_A_R[[#This Row],[48+]]-P_A_R[[#This Row],[49+]]</f>
        <v>1.6850000000000004E-2</v>
      </c>
      <c r="CS201" s="5">
        <f>P_A_R[[#This Row],[49+]]-P_A_R[[#This Row],[50+]]</f>
        <v>1.3499999999999984E-2</v>
      </c>
      <c r="CT201" s="5">
        <f>P_A_R[[#This Row],[50+]]-P_A_R[[#This Row],[51+]]</f>
        <v>1.4670000000000016E-2</v>
      </c>
      <c r="CU201" s="5">
        <f>P_A_R[[#This Row],[51+]]-P_A_R[[#This Row],[52+]]</f>
        <v>1.3509999999999994E-2</v>
      </c>
      <c r="CV201" s="5">
        <f>P_A_R[[#This Row],[52+]]-P_A_R[[#This Row],[53+]]</f>
        <v>1.0690000000000005E-2</v>
      </c>
      <c r="CW201" s="5">
        <f>P_A_R[[#This Row],[53+]]-P_A_R[[#This Row],[54+]]</f>
        <v>1.1459999999999998E-2</v>
      </c>
      <c r="CX201" s="5">
        <f>P_A_R[[#This Row],[54+]]-P_A_R[[#This Row],[55+]]</f>
        <v>8.9800000000000019E-3</v>
      </c>
      <c r="CY201" s="5">
        <f>P_A_R[[#This Row],[55+]]-P_A_R[[#This Row],[56+]]</f>
        <v>9.5500000000000029E-3</v>
      </c>
      <c r="CZ201" s="5">
        <f>P_A_R[[#This Row],[56+]]-P_A_R[[#This Row],[57+]]</f>
        <v>8.5999999999999965E-3</v>
      </c>
      <c r="DA201" s="5">
        <f>P_A_R[[#This Row],[57+]]-P_A_R[[#This Row],[58+]]</f>
        <v>6.6599999999999993E-3</v>
      </c>
      <c r="DB201" s="5">
        <f>P_A_R[[#This Row],[58+]]-P_A_R[[#This Row],[59+]]</f>
        <v>6.9800000000000001E-3</v>
      </c>
    </row>
    <row r="202" spans="1:106" x14ac:dyDescent="0.25">
      <c r="A202" s="10">
        <v>22400796</v>
      </c>
      <c r="B202" t="s">
        <v>77</v>
      </c>
      <c r="C202" t="s">
        <v>78</v>
      </c>
      <c r="D202" s="11">
        <v>0.91666666666666663</v>
      </c>
      <c r="E202" s="9" t="str">
        <f>HYPERLINK("https://www.nba.com/stats/player/1627827/boxscores-traditional", "Dorian Finney-Smith")</f>
        <v>Dorian Finney-Smith</v>
      </c>
      <c r="F202">
        <v>13.8</v>
      </c>
      <c r="G202" s="4">
        <v>3.8679999999999999</v>
      </c>
      <c r="H202" s="3">
        <v>0.83645999999999998</v>
      </c>
      <c r="I202" s="3">
        <v>0.76424000000000003</v>
      </c>
      <c r="J202" s="3">
        <v>0.68081999999999998</v>
      </c>
      <c r="K202" s="3">
        <v>0.58316999999999997</v>
      </c>
      <c r="L202" s="3">
        <v>0.48005999999999999</v>
      </c>
      <c r="M202" s="3">
        <v>0.37828000000000001</v>
      </c>
      <c r="N202" s="3">
        <v>0.28433999999999998</v>
      </c>
      <c r="O202" s="3">
        <v>0.20327000000000001</v>
      </c>
      <c r="P202" s="3">
        <v>0.13786000000000001</v>
      </c>
      <c r="Q202" s="3">
        <v>9.0120000000000006E-2</v>
      </c>
      <c r="R202" s="3">
        <v>5.4800000000000001E-2</v>
      </c>
      <c r="S202" s="3">
        <v>3.1440000000000003E-2</v>
      </c>
      <c r="T202" s="3">
        <v>1.7000000000000001E-2</v>
      </c>
      <c r="U202" s="3">
        <v>8.6599999999999993E-3</v>
      </c>
      <c r="V202" s="3">
        <v>4.15E-3</v>
      </c>
      <c r="W202" s="3">
        <v>1.8699999999999999E-3</v>
      </c>
      <c r="X202" s="3">
        <v>8.1999999999999998E-4</v>
      </c>
      <c r="Y202" s="3">
        <v>3.2000000000000003E-4</v>
      </c>
      <c r="Z202" s="3">
        <v>1.2E-4</v>
      </c>
      <c r="AA202" s="3">
        <v>4.0000000000000003E-5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5">
        <f>P_A_R[[#This Row],[10+]]-P_A_R[[#This Row],[11+]]</f>
        <v>7.2219999999999951E-2</v>
      </c>
      <c r="BG202" s="5">
        <f>P_A_R[[#This Row],[11+]]-P_A_R[[#This Row],[12+]]</f>
        <v>8.342000000000005E-2</v>
      </c>
      <c r="BH202" s="5">
        <f>P_A_R[[#This Row],[12+]]-P_A_R[[#This Row],[13+]]</f>
        <v>9.7650000000000015E-2</v>
      </c>
      <c r="BI202" s="5">
        <f>P_A_R[[#This Row],[13+]]-P_A_R[[#This Row],[14+]]</f>
        <v>0.10310999999999998</v>
      </c>
      <c r="BJ202" s="5">
        <f>P_A_R[[#This Row],[14+]]-P_A_R[[#This Row],[15+]]</f>
        <v>0.10177999999999998</v>
      </c>
      <c r="BK202" s="5">
        <f>P_A_R[[#This Row],[15+]]-P_A_R[[#This Row],[16+]]</f>
        <v>9.3940000000000023E-2</v>
      </c>
      <c r="BL202" s="5">
        <f>P_A_R[[#This Row],[16+]]-P_A_R[[#This Row],[17+]]</f>
        <v>8.1069999999999975E-2</v>
      </c>
      <c r="BM202" s="5">
        <f>P_A_R[[#This Row],[17+]]-P_A_R[[#This Row],[18+]]</f>
        <v>6.5409999999999996E-2</v>
      </c>
      <c r="BN202" s="5">
        <f>P_A_R[[#This Row],[18+]]-P_A_R[[#This Row],[19+]]</f>
        <v>4.7740000000000005E-2</v>
      </c>
      <c r="BO202" s="5">
        <f>P_A_R[[#This Row],[19+]]-P_A_R[[#This Row],[20+]]</f>
        <v>3.5320000000000004E-2</v>
      </c>
      <c r="BP202" s="5">
        <f>P_A_R[[#This Row],[20+]]-P_A_R[[#This Row],[21+]]</f>
        <v>2.3359999999999999E-2</v>
      </c>
      <c r="BQ202" s="5">
        <f>P_A_R[[#This Row],[21+]]-P_A_R[[#This Row],[22+]]</f>
        <v>1.4440000000000001E-2</v>
      </c>
      <c r="BR202" s="5">
        <f>P_A_R[[#This Row],[22+]]-P_A_R[[#This Row],[23+]]</f>
        <v>8.3400000000000019E-3</v>
      </c>
      <c r="BS202" s="5">
        <f>P_A_R[[#This Row],[23+]]-P_A_R[[#This Row],[24+]]</f>
        <v>4.5099999999999993E-3</v>
      </c>
      <c r="BT202" s="5">
        <f>P_A_R[[#This Row],[24+]]-P_A_R[[#This Row],[25+]]</f>
        <v>2.2799999999999999E-3</v>
      </c>
      <c r="BU202" s="5">
        <f>P_A_R[[#This Row],[25+]]-P_A_R[[#This Row],[26+]]</f>
        <v>1.0499999999999999E-3</v>
      </c>
      <c r="BV202" s="5">
        <f>P_A_R[[#This Row],[26+]]-P_A_R[[#This Row],[27+]]</f>
        <v>5.0000000000000001E-4</v>
      </c>
      <c r="BW202" s="5">
        <f>P_A_R[[#This Row],[27+]]-P_A_R[[#This Row],[28+]]</f>
        <v>2.0000000000000004E-4</v>
      </c>
      <c r="BX202" s="5">
        <f>P_A_R[[#This Row],[28+]]-P_A_R[[#This Row],[29+]]</f>
        <v>7.9999999999999993E-5</v>
      </c>
      <c r="BY202" s="5">
        <f>P_A_R[[#This Row],[29+]]-P_A_R[[#This Row],[30+]]</f>
        <v>4.0000000000000003E-5</v>
      </c>
      <c r="BZ202" s="5">
        <f>P_A_R[[#This Row],[30+]]-P_A_R[[#This Row],[31+]]</f>
        <v>0</v>
      </c>
      <c r="CA202" s="5">
        <f>P_A_R[[#This Row],[31+]]-P_A_R[[#This Row],[32+]]</f>
        <v>0</v>
      </c>
      <c r="CB202" s="5">
        <f>P_A_R[[#This Row],[32+]]-P_A_R[[#This Row],[33+]]</f>
        <v>0</v>
      </c>
      <c r="CC202" s="5">
        <f>P_A_R[[#This Row],[33+]]-P_A_R[[#This Row],[34+]]</f>
        <v>0</v>
      </c>
      <c r="CD202" s="5">
        <f>P_A_R[[#This Row],[34+]]-P_A_R[[#This Row],[35+]]</f>
        <v>0</v>
      </c>
      <c r="CE202" s="5">
        <f>P_A_R[[#This Row],[35+]]-P_A_R[[#This Row],[36+]]</f>
        <v>0</v>
      </c>
      <c r="CF202" s="5">
        <f>P_A_R[[#This Row],[36+]]-P_A_R[[#This Row],[37+]]</f>
        <v>0</v>
      </c>
      <c r="CG202" s="5">
        <f>P_A_R[[#This Row],[37+]]-P_A_R[[#This Row],[38+]]</f>
        <v>0</v>
      </c>
      <c r="CH202" s="5">
        <f>P_A_R[[#This Row],[38+]]-P_A_R[[#This Row],[39+]]</f>
        <v>0</v>
      </c>
      <c r="CI202" s="5">
        <f>P_A_R[[#This Row],[39+]]-P_A_R[[#This Row],[40+]]</f>
        <v>0</v>
      </c>
      <c r="CJ202" s="5">
        <f>P_A_R[[#This Row],[40+]]-P_A_R[[#This Row],[41+]]</f>
        <v>0</v>
      </c>
      <c r="CK202" s="5">
        <f>P_A_R[[#This Row],[41+]]-P_A_R[[#This Row],[42+]]</f>
        <v>0</v>
      </c>
      <c r="CL202" s="5">
        <f>P_A_R[[#This Row],[42+]]-P_A_R[[#This Row],[43+]]</f>
        <v>0</v>
      </c>
      <c r="CM202" s="5">
        <f>P_A_R[[#This Row],[43+]]-P_A_R[[#This Row],[44+]]</f>
        <v>0</v>
      </c>
      <c r="CN202" s="5">
        <f>P_A_R[[#This Row],[44+]]-P_A_R[[#This Row],[45+]]</f>
        <v>0</v>
      </c>
      <c r="CO202" s="5">
        <f>P_A_R[[#This Row],[45+]]-P_A_R[[#This Row],[46+]]</f>
        <v>0</v>
      </c>
      <c r="CP202" s="5">
        <f>P_A_R[[#This Row],[46+]]-P_A_R[[#This Row],[47+]]</f>
        <v>0</v>
      </c>
      <c r="CQ202" s="5">
        <f>P_A_R[[#This Row],[47+]]-P_A_R[[#This Row],[48+]]</f>
        <v>0</v>
      </c>
      <c r="CR202" s="5">
        <f>P_A_R[[#This Row],[48+]]-P_A_R[[#This Row],[49+]]</f>
        <v>0</v>
      </c>
      <c r="CS202" s="5">
        <f>P_A_R[[#This Row],[49+]]-P_A_R[[#This Row],[50+]]</f>
        <v>0</v>
      </c>
      <c r="CT202" s="5">
        <f>P_A_R[[#This Row],[50+]]-P_A_R[[#This Row],[51+]]</f>
        <v>0</v>
      </c>
      <c r="CU202" s="5">
        <f>P_A_R[[#This Row],[51+]]-P_A_R[[#This Row],[52+]]</f>
        <v>0</v>
      </c>
      <c r="CV202" s="5">
        <f>P_A_R[[#This Row],[52+]]-P_A_R[[#This Row],[53+]]</f>
        <v>0</v>
      </c>
      <c r="CW202" s="5">
        <f>P_A_R[[#This Row],[53+]]-P_A_R[[#This Row],[54+]]</f>
        <v>0</v>
      </c>
      <c r="CX202" s="5">
        <f>P_A_R[[#This Row],[54+]]-P_A_R[[#This Row],[55+]]</f>
        <v>0</v>
      </c>
      <c r="CY202" s="5">
        <f>P_A_R[[#This Row],[55+]]-P_A_R[[#This Row],[56+]]</f>
        <v>0</v>
      </c>
      <c r="CZ202" s="5">
        <f>P_A_R[[#This Row],[56+]]-P_A_R[[#This Row],[57+]]</f>
        <v>0</v>
      </c>
      <c r="DA202" s="5">
        <f>P_A_R[[#This Row],[57+]]-P_A_R[[#This Row],[58+]]</f>
        <v>0</v>
      </c>
      <c r="DB202" s="5">
        <f>P_A_R[[#This Row],[58+]]-P_A_R[[#This Row],[59+]]</f>
        <v>0</v>
      </c>
    </row>
    <row r="203" spans="1:106" x14ac:dyDescent="0.25">
      <c r="A203" s="10">
        <v>22400796</v>
      </c>
      <c r="B203" t="s">
        <v>77</v>
      </c>
      <c r="C203" t="s">
        <v>78</v>
      </c>
      <c r="D203" s="11">
        <v>0.91666666666666663</v>
      </c>
      <c r="E203" s="9" t="str">
        <f>HYPERLINK("https://www.nba.com/stats/player/1630692/boxscores-traditional", "Jordan Goodwin")</f>
        <v>Jordan Goodwin</v>
      </c>
      <c r="F203">
        <v>16.670000000000002</v>
      </c>
      <c r="G203" s="4">
        <v>7.04</v>
      </c>
      <c r="H203" s="3">
        <v>0.82894000000000001</v>
      </c>
      <c r="I203" s="3">
        <v>0.79103000000000001</v>
      </c>
      <c r="J203" s="3">
        <v>0.74536999999999998</v>
      </c>
      <c r="K203" s="3">
        <v>0.69847000000000004</v>
      </c>
      <c r="L203" s="3">
        <v>0.64802999999999999</v>
      </c>
      <c r="M203" s="3">
        <v>0.59482999999999997</v>
      </c>
      <c r="N203" s="3">
        <v>0.53983000000000003</v>
      </c>
      <c r="O203" s="3">
        <v>0.48005999999999999</v>
      </c>
      <c r="P203" s="3">
        <v>0.42465000000000003</v>
      </c>
      <c r="Q203" s="3">
        <v>0.37069999999999997</v>
      </c>
      <c r="R203" s="3">
        <v>0.31918000000000002</v>
      </c>
      <c r="S203" s="3">
        <v>0.26762999999999998</v>
      </c>
      <c r="T203" s="3">
        <v>0.22363</v>
      </c>
      <c r="U203" s="3">
        <v>0.18406</v>
      </c>
      <c r="V203" s="3">
        <v>0.14917</v>
      </c>
      <c r="W203" s="3">
        <v>0.11899999999999999</v>
      </c>
      <c r="X203" s="3">
        <v>9.1759999999999994E-2</v>
      </c>
      <c r="Y203" s="3">
        <v>7.0779999999999996E-2</v>
      </c>
      <c r="Z203" s="3">
        <v>5.3699999999999998E-2</v>
      </c>
      <c r="AA203" s="3">
        <v>4.0059999999999998E-2</v>
      </c>
      <c r="AB203" s="3">
        <v>2.938E-2</v>
      </c>
      <c r="AC203" s="3">
        <v>2.068E-2</v>
      </c>
      <c r="AD203" s="3">
        <v>1.4630000000000001E-2</v>
      </c>
      <c r="AE203" s="3">
        <v>1.017E-2</v>
      </c>
      <c r="AF203" s="3">
        <v>6.9499999999999996E-3</v>
      </c>
      <c r="AG203" s="3">
        <v>4.6600000000000001E-3</v>
      </c>
      <c r="AH203" s="3">
        <v>2.98E-3</v>
      </c>
      <c r="AI203" s="3">
        <v>1.9300000000000001E-3</v>
      </c>
      <c r="AJ203" s="3">
        <v>1.2199999999999999E-3</v>
      </c>
      <c r="AK203" s="3">
        <v>7.6000000000000004E-4</v>
      </c>
      <c r="AL203" s="3">
        <v>4.6999999999999999E-4</v>
      </c>
      <c r="AM203" s="3">
        <v>2.7E-4</v>
      </c>
      <c r="AN203" s="3">
        <v>1.6000000000000001E-4</v>
      </c>
      <c r="AO203" s="3">
        <v>9.0000000000000006E-5</v>
      </c>
      <c r="AP203" s="3">
        <v>5.0000000000000002E-5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5">
        <f>P_A_R[[#This Row],[10+]]-P_A_R[[#This Row],[11+]]</f>
        <v>3.7909999999999999E-2</v>
      </c>
      <c r="BG203" s="5">
        <f>P_A_R[[#This Row],[11+]]-P_A_R[[#This Row],[12+]]</f>
        <v>4.5660000000000034E-2</v>
      </c>
      <c r="BH203" s="5">
        <f>P_A_R[[#This Row],[12+]]-P_A_R[[#This Row],[13+]]</f>
        <v>4.6899999999999942E-2</v>
      </c>
      <c r="BI203" s="5">
        <f>P_A_R[[#This Row],[13+]]-P_A_R[[#This Row],[14+]]</f>
        <v>5.044000000000004E-2</v>
      </c>
      <c r="BJ203" s="5">
        <f>P_A_R[[#This Row],[14+]]-P_A_R[[#This Row],[15+]]</f>
        <v>5.3200000000000025E-2</v>
      </c>
      <c r="BK203" s="5">
        <f>P_A_R[[#This Row],[15+]]-P_A_R[[#This Row],[16+]]</f>
        <v>5.4999999999999938E-2</v>
      </c>
      <c r="BL203" s="5">
        <f>P_A_R[[#This Row],[16+]]-P_A_R[[#This Row],[17+]]</f>
        <v>5.9770000000000045E-2</v>
      </c>
      <c r="BM203" s="5">
        <f>P_A_R[[#This Row],[17+]]-P_A_R[[#This Row],[18+]]</f>
        <v>5.5409999999999959E-2</v>
      </c>
      <c r="BN203" s="5">
        <f>P_A_R[[#This Row],[18+]]-P_A_R[[#This Row],[19+]]</f>
        <v>5.3950000000000053E-2</v>
      </c>
      <c r="BO203" s="5">
        <f>P_A_R[[#This Row],[19+]]-P_A_R[[#This Row],[20+]]</f>
        <v>5.1519999999999955E-2</v>
      </c>
      <c r="BP203" s="5">
        <f>P_A_R[[#This Row],[20+]]-P_A_R[[#This Row],[21+]]</f>
        <v>5.155000000000004E-2</v>
      </c>
      <c r="BQ203" s="5">
        <f>P_A_R[[#This Row],[21+]]-P_A_R[[#This Row],[22+]]</f>
        <v>4.3999999999999984E-2</v>
      </c>
      <c r="BR203" s="5">
        <f>P_A_R[[#This Row],[22+]]-P_A_R[[#This Row],[23+]]</f>
        <v>3.9569999999999994E-2</v>
      </c>
      <c r="BS203" s="5">
        <f>P_A_R[[#This Row],[23+]]-P_A_R[[#This Row],[24+]]</f>
        <v>3.4890000000000004E-2</v>
      </c>
      <c r="BT203" s="5">
        <f>P_A_R[[#This Row],[24+]]-P_A_R[[#This Row],[25+]]</f>
        <v>3.0170000000000002E-2</v>
      </c>
      <c r="BU203" s="5">
        <f>P_A_R[[#This Row],[25+]]-P_A_R[[#This Row],[26+]]</f>
        <v>2.724E-2</v>
      </c>
      <c r="BV203" s="5">
        <f>P_A_R[[#This Row],[26+]]-P_A_R[[#This Row],[27+]]</f>
        <v>2.0979999999999999E-2</v>
      </c>
      <c r="BW203" s="5">
        <f>P_A_R[[#This Row],[27+]]-P_A_R[[#This Row],[28+]]</f>
        <v>1.7079999999999998E-2</v>
      </c>
      <c r="BX203" s="5">
        <f>P_A_R[[#This Row],[28+]]-P_A_R[[#This Row],[29+]]</f>
        <v>1.3639999999999999E-2</v>
      </c>
      <c r="BY203" s="5">
        <f>P_A_R[[#This Row],[29+]]-P_A_R[[#This Row],[30+]]</f>
        <v>1.0679999999999999E-2</v>
      </c>
      <c r="BZ203" s="5">
        <f>P_A_R[[#This Row],[30+]]-P_A_R[[#This Row],[31+]]</f>
        <v>8.6999999999999994E-3</v>
      </c>
      <c r="CA203" s="5">
        <f>P_A_R[[#This Row],[31+]]-P_A_R[[#This Row],[32+]]</f>
        <v>6.0499999999999998E-3</v>
      </c>
      <c r="CB203" s="5">
        <f>P_A_R[[#This Row],[32+]]-P_A_R[[#This Row],[33+]]</f>
        <v>4.4600000000000004E-3</v>
      </c>
      <c r="CC203" s="5">
        <f>P_A_R[[#This Row],[33+]]-P_A_R[[#This Row],[34+]]</f>
        <v>3.2200000000000006E-3</v>
      </c>
      <c r="CD203" s="5">
        <f>P_A_R[[#This Row],[34+]]-P_A_R[[#This Row],[35+]]</f>
        <v>2.2899999999999995E-3</v>
      </c>
      <c r="CE203" s="5">
        <f>P_A_R[[#This Row],[35+]]-P_A_R[[#This Row],[36+]]</f>
        <v>1.6800000000000001E-3</v>
      </c>
      <c r="CF203" s="5">
        <f>P_A_R[[#This Row],[36+]]-P_A_R[[#This Row],[37+]]</f>
        <v>1.0499999999999999E-3</v>
      </c>
      <c r="CG203" s="5">
        <f>P_A_R[[#This Row],[37+]]-P_A_R[[#This Row],[38+]]</f>
        <v>7.1000000000000013E-4</v>
      </c>
      <c r="CH203" s="5">
        <f>P_A_R[[#This Row],[38+]]-P_A_R[[#This Row],[39+]]</f>
        <v>4.5999999999999991E-4</v>
      </c>
      <c r="CI203" s="5">
        <f>P_A_R[[#This Row],[39+]]-P_A_R[[#This Row],[40+]]</f>
        <v>2.9000000000000006E-4</v>
      </c>
      <c r="CJ203" s="5">
        <f>P_A_R[[#This Row],[40+]]-P_A_R[[#This Row],[41+]]</f>
        <v>1.9999999999999998E-4</v>
      </c>
      <c r="CK203" s="5">
        <f>P_A_R[[#This Row],[41+]]-P_A_R[[#This Row],[42+]]</f>
        <v>1.0999999999999999E-4</v>
      </c>
      <c r="CL203" s="5">
        <f>P_A_R[[#This Row],[42+]]-P_A_R[[#This Row],[43+]]</f>
        <v>7.0000000000000007E-5</v>
      </c>
      <c r="CM203" s="5">
        <f>P_A_R[[#This Row],[43+]]-P_A_R[[#This Row],[44+]]</f>
        <v>4.0000000000000003E-5</v>
      </c>
      <c r="CN203" s="5">
        <f>P_A_R[[#This Row],[44+]]-P_A_R[[#This Row],[45+]]</f>
        <v>5.0000000000000002E-5</v>
      </c>
      <c r="CO203" s="5">
        <f>P_A_R[[#This Row],[45+]]-P_A_R[[#This Row],[46+]]</f>
        <v>0</v>
      </c>
      <c r="CP203" s="5">
        <f>P_A_R[[#This Row],[46+]]-P_A_R[[#This Row],[47+]]</f>
        <v>0</v>
      </c>
      <c r="CQ203" s="5">
        <f>P_A_R[[#This Row],[47+]]-P_A_R[[#This Row],[48+]]</f>
        <v>0</v>
      </c>
      <c r="CR203" s="5">
        <f>P_A_R[[#This Row],[48+]]-P_A_R[[#This Row],[49+]]</f>
        <v>0</v>
      </c>
      <c r="CS203" s="5">
        <f>P_A_R[[#This Row],[49+]]-P_A_R[[#This Row],[50+]]</f>
        <v>0</v>
      </c>
      <c r="CT203" s="5">
        <f>P_A_R[[#This Row],[50+]]-P_A_R[[#This Row],[51+]]</f>
        <v>0</v>
      </c>
      <c r="CU203" s="5">
        <f>P_A_R[[#This Row],[51+]]-P_A_R[[#This Row],[52+]]</f>
        <v>0</v>
      </c>
      <c r="CV203" s="5">
        <f>P_A_R[[#This Row],[52+]]-P_A_R[[#This Row],[53+]]</f>
        <v>0</v>
      </c>
      <c r="CW203" s="5">
        <f>P_A_R[[#This Row],[53+]]-P_A_R[[#This Row],[54+]]</f>
        <v>0</v>
      </c>
      <c r="CX203" s="5">
        <f>P_A_R[[#This Row],[54+]]-P_A_R[[#This Row],[55+]]</f>
        <v>0</v>
      </c>
      <c r="CY203" s="5">
        <f>P_A_R[[#This Row],[55+]]-P_A_R[[#This Row],[56+]]</f>
        <v>0</v>
      </c>
      <c r="CZ203" s="5">
        <f>P_A_R[[#This Row],[56+]]-P_A_R[[#This Row],[57+]]</f>
        <v>0</v>
      </c>
      <c r="DA203" s="5">
        <f>P_A_R[[#This Row],[57+]]-P_A_R[[#This Row],[58+]]</f>
        <v>0</v>
      </c>
      <c r="DB203" s="5">
        <f>P_A_R[[#This Row],[58+]]-P_A_R[[#This Row],[59+]]</f>
        <v>0</v>
      </c>
    </row>
    <row r="204" spans="1:106" x14ac:dyDescent="0.25">
      <c r="A204" s="10">
        <v>22400796</v>
      </c>
      <c r="B204" t="s">
        <v>77</v>
      </c>
      <c r="C204" t="s">
        <v>78</v>
      </c>
      <c r="D204" s="11">
        <v>0.91666666666666663</v>
      </c>
      <c r="E204" s="9" t="str">
        <f>HYPERLINK("https://www.nba.com/stats/player/1642261/boxscores-traditional", "Dalton Knecht")</f>
        <v>Dalton Knecht</v>
      </c>
      <c r="F204">
        <v>15.4</v>
      </c>
      <c r="G204" s="4">
        <v>7.7610000000000001</v>
      </c>
      <c r="H204" s="3">
        <v>0.75804000000000005</v>
      </c>
      <c r="I204" s="3">
        <v>0.71565999999999996</v>
      </c>
      <c r="J204" s="3">
        <v>0.67003000000000001</v>
      </c>
      <c r="K204" s="3">
        <v>0.62172000000000005</v>
      </c>
      <c r="L204" s="3">
        <v>0.57142000000000004</v>
      </c>
      <c r="M204" s="3">
        <v>0.51993999999999996</v>
      </c>
      <c r="N204" s="3">
        <v>0.46811999999999998</v>
      </c>
      <c r="O204" s="3">
        <v>0.41682999999999998</v>
      </c>
      <c r="P204" s="3">
        <v>0.36692999999999998</v>
      </c>
      <c r="Q204" s="3">
        <v>0.32275999999999999</v>
      </c>
      <c r="R204" s="3">
        <v>0.27760000000000001</v>
      </c>
      <c r="S204" s="3">
        <v>0.23576</v>
      </c>
      <c r="T204" s="3">
        <v>0.19766</v>
      </c>
      <c r="U204" s="3">
        <v>0.16353999999999999</v>
      </c>
      <c r="V204" s="3">
        <v>0.13350000000000001</v>
      </c>
      <c r="W204" s="3">
        <v>0.10749</v>
      </c>
      <c r="X204" s="3">
        <v>8.5339999999999999E-2</v>
      </c>
      <c r="Y204" s="3">
        <v>6.8110000000000004E-2</v>
      </c>
      <c r="Z204" s="3">
        <v>5.262E-2</v>
      </c>
      <c r="AA204" s="3">
        <v>4.0059999999999998E-2</v>
      </c>
      <c r="AB204" s="3">
        <v>3.005E-2</v>
      </c>
      <c r="AC204" s="3">
        <v>2.222E-2</v>
      </c>
      <c r="AD204" s="3">
        <v>1.618E-2</v>
      </c>
      <c r="AE204" s="3">
        <v>1.1599999999999999E-2</v>
      </c>
      <c r="AF204" s="3">
        <v>8.2000000000000007E-3</v>
      </c>
      <c r="AG204" s="3">
        <v>5.7000000000000002E-3</v>
      </c>
      <c r="AH204" s="3">
        <v>4.0200000000000001E-3</v>
      </c>
      <c r="AI204" s="3">
        <v>2.7200000000000002E-3</v>
      </c>
      <c r="AJ204" s="3">
        <v>1.81E-3</v>
      </c>
      <c r="AK204" s="3">
        <v>1.1800000000000001E-3</v>
      </c>
      <c r="AL204" s="3">
        <v>7.6000000000000004E-4</v>
      </c>
      <c r="AM204" s="3">
        <v>4.8000000000000001E-4</v>
      </c>
      <c r="AN204" s="3">
        <v>2.9999999999999997E-4</v>
      </c>
      <c r="AO204" s="3">
        <v>1.9000000000000001E-4</v>
      </c>
      <c r="AP204" s="3">
        <v>1.1E-4</v>
      </c>
      <c r="AQ204" s="3">
        <v>6.9999999999999994E-5</v>
      </c>
      <c r="AR204" s="3">
        <v>4.0000000000000003E-5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5">
        <f>P_A_R[[#This Row],[10+]]-P_A_R[[#This Row],[11+]]</f>
        <v>4.2380000000000084E-2</v>
      </c>
      <c r="BG204" s="5">
        <f>P_A_R[[#This Row],[11+]]-P_A_R[[#This Row],[12+]]</f>
        <v>4.5629999999999948E-2</v>
      </c>
      <c r="BH204" s="5">
        <f>P_A_R[[#This Row],[12+]]-P_A_R[[#This Row],[13+]]</f>
        <v>4.8309999999999964E-2</v>
      </c>
      <c r="BI204" s="5">
        <f>P_A_R[[#This Row],[13+]]-P_A_R[[#This Row],[14+]]</f>
        <v>5.0300000000000011E-2</v>
      </c>
      <c r="BJ204" s="5">
        <f>P_A_R[[#This Row],[14+]]-P_A_R[[#This Row],[15+]]</f>
        <v>5.1480000000000081E-2</v>
      </c>
      <c r="BK204" s="5">
        <f>P_A_R[[#This Row],[15+]]-P_A_R[[#This Row],[16+]]</f>
        <v>5.1819999999999977E-2</v>
      </c>
      <c r="BL204" s="5">
        <f>P_A_R[[#This Row],[16+]]-P_A_R[[#This Row],[17+]]</f>
        <v>5.1290000000000002E-2</v>
      </c>
      <c r="BM204" s="5">
        <f>P_A_R[[#This Row],[17+]]-P_A_R[[#This Row],[18+]]</f>
        <v>4.99E-2</v>
      </c>
      <c r="BN204" s="5">
        <f>P_A_R[[#This Row],[18+]]-P_A_R[[#This Row],[19+]]</f>
        <v>4.4169999999999987E-2</v>
      </c>
      <c r="BO204" s="5">
        <f>P_A_R[[#This Row],[19+]]-P_A_R[[#This Row],[20+]]</f>
        <v>4.5159999999999978E-2</v>
      </c>
      <c r="BP204" s="5">
        <f>P_A_R[[#This Row],[20+]]-P_A_R[[#This Row],[21+]]</f>
        <v>4.1840000000000016E-2</v>
      </c>
      <c r="BQ204" s="5">
        <f>P_A_R[[#This Row],[21+]]-P_A_R[[#This Row],[22+]]</f>
        <v>3.8099999999999995E-2</v>
      </c>
      <c r="BR204" s="5">
        <f>P_A_R[[#This Row],[22+]]-P_A_R[[#This Row],[23+]]</f>
        <v>3.4120000000000011E-2</v>
      </c>
      <c r="BS204" s="5">
        <f>P_A_R[[#This Row],[23+]]-P_A_R[[#This Row],[24+]]</f>
        <v>3.0039999999999983E-2</v>
      </c>
      <c r="BT204" s="5">
        <f>P_A_R[[#This Row],[24+]]-P_A_R[[#This Row],[25+]]</f>
        <v>2.6010000000000005E-2</v>
      </c>
      <c r="BU204" s="5">
        <f>P_A_R[[#This Row],[25+]]-P_A_R[[#This Row],[26+]]</f>
        <v>2.2150000000000003E-2</v>
      </c>
      <c r="BV204" s="5">
        <f>P_A_R[[#This Row],[26+]]-P_A_R[[#This Row],[27+]]</f>
        <v>1.7229999999999995E-2</v>
      </c>
      <c r="BW204" s="5">
        <f>P_A_R[[#This Row],[27+]]-P_A_R[[#This Row],[28+]]</f>
        <v>1.5490000000000004E-2</v>
      </c>
      <c r="BX204" s="5">
        <f>P_A_R[[#This Row],[28+]]-P_A_R[[#This Row],[29+]]</f>
        <v>1.2560000000000002E-2</v>
      </c>
      <c r="BY204" s="5">
        <f>P_A_R[[#This Row],[29+]]-P_A_R[[#This Row],[30+]]</f>
        <v>1.0009999999999998E-2</v>
      </c>
      <c r="BZ204" s="5">
        <f>P_A_R[[#This Row],[30+]]-P_A_R[[#This Row],[31+]]</f>
        <v>7.8300000000000002E-3</v>
      </c>
      <c r="CA204" s="5">
        <f>P_A_R[[#This Row],[31+]]-P_A_R[[#This Row],[32+]]</f>
        <v>6.0400000000000002E-3</v>
      </c>
      <c r="CB204" s="5">
        <f>P_A_R[[#This Row],[32+]]-P_A_R[[#This Row],[33+]]</f>
        <v>4.5800000000000007E-3</v>
      </c>
      <c r="CC204" s="5">
        <f>P_A_R[[#This Row],[33+]]-P_A_R[[#This Row],[34+]]</f>
        <v>3.3999999999999985E-3</v>
      </c>
      <c r="CD204" s="5">
        <f>P_A_R[[#This Row],[34+]]-P_A_R[[#This Row],[35+]]</f>
        <v>2.5000000000000005E-3</v>
      </c>
      <c r="CE204" s="5">
        <f>P_A_R[[#This Row],[35+]]-P_A_R[[#This Row],[36+]]</f>
        <v>1.6800000000000001E-3</v>
      </c>
      <c r="CF204" s="5">
        <f>P_A_R[[#This Row],[36+]]-P_A_R[[#This Row],[37+]]</f>
        <v>1.2999999999999999E-3</v>
      </c>
      <c r="CG204" s="5">
        <f>P_A_R[[#This Row],[37+]]-P_A_R[[#This Row],[38+]]</f>
        <v>9.1000000000000022E-4</v>
      </c>
      <c r="CH204" s="5">
        <f>P_A_R[[#This Row],[38+]]-P_A_R[[#This Row],[39+]]</f>
        <v>6.2999999999999992E-4</v>
      </c>
      <c r="CI204" s="5">
        <f>P_A_R[[#This Row],[39+]]-P_A_R[[#This Row],[40+]]</f>
        <v>4.2000000000000002E-4</v>
      </c>
      <c r="CJ204" s="5">
        <f>P_A_R[[#This Row],[40+]]-P_A_R[[#This Row],[41+]]</f>
        <v>2.8000000000000003E-4</v>
      </c>
      <c r="CK204" s="5">
        <f>P_A_R[[#This Row],[41+]]-P_A_R[[#This Row],[42+]]</f>
        <v>1.8000000000000004E-4</v>
      </c>
      <c r="CL204" s="5">
        <f>P_A_R[[#This Row],[42+]]-P_A_R[[#This Row],[43+]]</f>
        <v>1.0999999999999996E-4</v>
      </c>
      <c r="CM204" s="5">
        <f>P_A_R[[#This Row],[43+]]-P_A_R[[#This Row],[44+]]</f>
        <v>8.0000000000000007E-5</v>
      </c>
      <c r="CN204" s="5">
        <f>P_A_R[[#This Row],[44+]]-P_A_R[[#This Row],[45+]]</f>
        <v>4.000000000000001E-5</v>
      </c>
      <c r="CO204" s="5">
        <f>P_A_R[[#This Row],[45+]]-P_A_R[[#This Row],[46+]]</f>
        <v>2.9999999999999991E-5</v>
      </c>
      <c r="CP204" s="5">
        <f>P_A_R[[#This Row],[46+]]-P_A_R[[#This Row],[47+]]</f>
        <v>4.0000000000000003E-5</v>
      </c>
      <c r="CQ204" s="5">
        <f>P_A_R[[#This Row],[47+]]-P_A_R[[#This Row],[48+]]</f>
        <v>0</v>
      </c>
      <c r="CR204" s="5">
        <f>P_A_R[[#This Row],[48+]]-P_A_R[[#This Row],[49+]]</f>
        <v>0</v>
      </c>
      <c r="CS204" s="5">
        <f>P_A_R[[#This Row],[49+]]-P_A_R[[#This Row],[50+]]</f>
        <v>0</v>
      </c>
      <c r="CT204" s="5">
        <f>P_A_R[[#This Row],[50+]]-P_A_R[[#This Row],[51+]]</f>
        <v>0</v>
      </c>
      <c r="CU204" s="5">
        <f>P_A_R[[#This Row],[51+]]-P_A_R[[#This Row],[52+]]</f>
        <v>0</v>
      </c>
      <c r="CV204" s="5">
        <f>P_A_R[[#This Row],[52+]]-P_A_R[[#This Row],[53+]]</f>
        <v>0</v>
      </c>
      <c r="CW204" s="5">
        <f>P_A_R[[#This Row],[53+]]-P_A_R[[#This Row],[54+]]</f>
        <v>0</v>
      </c>
      <c r="CX204" s="5">
        <f>P_A_R[[#This Row],[54+]]-P_A_R[[#This Row],[55+]]</f>
        <v>0</v>
      </c>
      <c r="CY204" s="5">
        <f>P_A_R[[#This Row],[55+]]-P_A_R[[#This Row],[56+]]</f>
        <v>0</v>
      </c>
      <c r="CZ204" s="5">
        <f>P_A_R[[#This Row],[56+]]-P_A_R[[#This Row],[57+]]</f>
        <v>0</v>
      </c>
      <c r="DA204" s="5">
        <f>P_A_R[[#This Row],[57+]]-P_A_R[[#This Row],[58+]]</f>
        <v>0</v>
      </c>
      <c r="DB204" s="5">
        <f>P_A_R[[#This Row],[58+]]-P_A_R[[#This Row],[59+]]</f>
        <v>0</v>
      </c>
    </row>
    <row r="205" spans="1:106" x14ac:dyDescent="0.25">
      <c r="A205" s="10">
        <v>22400796</v>
      </c>
      <c r="B205" t="s">
        <v>77</v>
      </c>
      <c r="C205" t="s">
        <v>78</v>
      </c>
      <c r="D205" s="11">
        <v>0.91666666666666663</v>
      </c>
      <c r="E205" s="9" t="str">
        <f>HYPERLINK("https://www.nba.com/stats/player/1629020/boxscores-traditional", "Jarred Vanderbilt")</f>
        <v>Jarred Vanderbilt</v>
      </c>
      <c r="F205">
        <v>10.4</v>
      </c>
      <c r="G205" s="4">
        <v>6.375</v>
      </c>
      <c r="H205" s="3">
        <v>0.52392000000000005</v>
      </c>
      <c r="I205" s="3">
        <v>0.46414</v>
      </c>
      <c r="J205" s="3">
        <v>0.40128999999999998</v>
      </c>
      <c r="K205" s="3">
        <v>0.34089999999999998</v>
      </c>
      <c r="L205" s="3">
        <v>0.28774</v>
      </c>
      <c r="M205" s="3">
        <v>0.23576</v>
      </c>
      <c r="N205" s="3">
        <v>0.18942999999999999</v>
      </c>
      <c r="O205" s="3">
        <v>0.14917</v>
      </c>
      <c r="P205" s="3">
        <v>0.11702</v>
      </c>
      <c r="Q205" s="3">
        <v>8.8510000000000005E-2</v>
      </c>
      <c r="R205" s="3">
        <v>6.5519999999999995E-2</v>
      </c>
      <c r="S205" s="3">
        <v>4.8460000000000003E-2</v>
      </c>
      <c r="T205" s="3">
        <v>3.4380000000000001E-2</v>
      </c>
      <c r="U205" s="3">
        <v>2.385E-2</v>
      </c>
      <c r="V205" s="3">
        <v>1.6590000000000001E-2</v>
      </c>
      <c r="W205" s="3">
        <v>1.1010000000000001E-2</v>
      </c>
      <c r="X205" s="3">
        <v>7.1399999999999996E-3</v>
      </c>
      <c r="Y205" s="3">
        <v>4.6600000000000001E-3</v>
      </c>
      <c r="Z205" s="3">
        <v>2.8900000000000002E-3</v>
      </c>
      <c r="AA205" s="3">
        <v>1.75E-3</v>
      </c>
      <c r="AB205" s="3">
        <v>1.07E-3</v>
      </c>
      <c r="AC205" s="3">
        <v>6.2E-4</v>
      </c>
      <c r="AD205" s="3">
        <v>3.5E-4</v>
      </c>
      <c r="AE205" s="3">
        <v>1.9000000000000001E-4</v>
      </c>
      <c r="AF205" s="3">
        <v>1.1E-4</v>
      </c>
      <c r="AG205" s="3">
        <v>6.0000000000000002E-5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5">
        <f>P_A_R[[#This Row],[10+]]-P_A_R[[#This Row],[11+]]</f>
        <v>5.9780000000000055E-2</v>
      </c>
      <c r="BG205" s="5">
        <f>P_A_R[[#This Row],[11+]]-P_A_R[[#This Row],[12+]]</f>
        <v>6.2850000000000017E-2</v>
      </c>
      <c r="BH205" s="5">
        <f>P_A_R[[#This Row],[12+]]-P_A_R[[#This Row],[13+]]</f>
        <v>6.0389999999999999E-2</v>
      </c>
      <c r="BI205" s="5">
        <f>P_A_R[[#This Row],[13+]]-P_A_R[[#This Row],[14+]]</f>
        <v>5.3159999999999985E-2</v>
      </c>
      <c r="BJ205" s="5">
        <f>P_A_R[[#This Row],[14+]]-P_A_R[[#This Row],[15+]]</f>
        <v>5.1979999999999998E-2</v>
      </c>
      <c r="BK205" s="5">
        <f>P_A_R[[#This Row],[15+]]-P_A_R[[#This Row],[16+]]</f>
        <v>4.633000000000001E-2</v>
      </c>
      <c r="BL205" s="5">
        <f>P_A_R[[#This Row],[16+]]-P_A_R[[#This Row],[17+]]</f>
        <v>4.025999999999999E-2</v>
      </c>
      <c r="BM205" s="5">
        <f>P_A_R[[#This Row],[17+]]-P_A_R[[#This Row],[18+]]</f>
        <v>3.2149999999999998E-2</v>
      </c>
      <c r="BN205" s="5">
        <f>P_A_R[[#This Row],[18+]]-P_A_R[[#This Row],[19+]]</f>
        <v>2.8509999999999994E-2</v>
      </c>
      <c r="BO205" s="5">
        <f>P_A_R[[#This Row],[19+]]-P_A_R[[#This Row],[20+]]</f>
        <v>2.299000000000001E-2</v>
      </c>
      <c r="BP205" s="5">
        <f>P_A_R[[#This Row],[20+]]-P_A_R[[#This Row],[21+]]</f>
        <v>1.7059999999999992E-2</v>
      </c>
      <c r="BQ205" s="5">
        <f>P_A_R[[#This Row],[21+]]-P_A_R[[#This Row],[22+]]</f>
        <v>1.4080000000000002E-2</v>
      </c>
      <c r="BR205" s="5">
        <f>P_A_R[[#This Row],[22+]]-P_A_R[[#This Row],[23+]]</f>
        <v>1.0530000000000001E-2</v>
      </c>
      <c r="BS205" s="5">
        <f>P_A_R[[#This Row],[23+]]-P_A_R[[#This Row],[24+]]</f>
        <v>7.2599999999999991E-3</v>
      </c>
      <c r="BT205" s="5">
        <f>P_A_R[[#This Row],[24+]]-P_A_R[[#This Row],[25+]]</f>
        <v>5.5799999999999999E-3</v>
      </c>
      <c r="BU205" s="5">
        <f>P_A_R[[#This Row],[25+]]-P_A_R[[#This Row],[26+]]</f>
        <v>3.870000000000001E-3</v>
      </c>
      <c r="BV205" s="5">
        <f>P_A_R[[#This Row],[26+]]-P_A_R[[#This Row],[27+]]</f>
        <v>2.4799999999999996E-3</v>
      </c>
      <c r="BW205" s="5">
        <f>P_A_R[[#This Row],[27+]]-P_A_R[[#This Row],[28+]]</f>
        <v>1.7699999999999999E-3</v>
      </c>
      <c r="BX205" s="5">
        <f>P_A_R[[#This Row],[28+]]-P_A_R[[#This Row],[29+]]</f>
        <v>1.1400000000000002E-3</v>
      </c>
      <c r="BY205" s="5">
        <f>P_A_R[[#This Row],[29+]]-P_A_R[[#This Row],[30+]]</f>
        <v>6.8000000000000005E-4</v>
      </c>
      <c r="BZ205" s="5">
        <f>P_A_R[[#This Row],[30+]]-P_A_R[[#This Row],[31+]]</f>
        <v>4.4999999999999999E-4</v>
      </c>
      <c r="CA205" s="5">
        <f>P_A_R[[#This Row],[31+]]-P_A_R[[#This Row],[32+]]</f>
        <v>2.7E-4</v>
      </c>
      <c r="CB205" s="5">
        <f>P_A_R[[#This Row],[32+]]-P_A_R[[#This Row],[33+]]</f>
        <v>1.5999999999999999E-4</v>
      </c>
      <c r="CC205" s="5">
        <f>P_A_R[[#This Row],[33+]]-P_A_R[[#This Row],[34+]]</f>
        <v>8.0000000000000007E-5</v>
      </c>
      <c r="CD205" s="5">
        <f>P_A_R[[#This Row],[34+]]-P_A_R[[#This Row],[35+]]</f>
        <v>5.0000000000000002E-5</v>
      </c>
      <c r="CE205" s="5">
        <f>P_A_R[[#This Row],[35+]]-P_A_R[[#This Row],[36+]]</f>
        <v>6.0000000000000002E-5</v>
      </c>
      <c r="CF205" s="5">
        <f>P_A_R[[#This Row],[36+]]-P_A_R[[#This Row],[37+]]</f>
        <v>0</v>
      </c>
      <c r="CG205" s="5">
        <f>P_A_R[[#This Row],[37+]]-P_A_R[[#This Row],[38+]]</f>
        <v>0</v>
      </c>
      <c r="CH205" s="5">
        <f>P_A_R[[#This Row],[38+]]-P_A_R[[#This Row],[39+]]</f>
        <v>0</v>
      </c>
      <c r="CI205" s="5">
        <f>P_A_R[[#This Row],[39+]]-P_A_R[[#This Row],[40+]]</f>
        <v>0</v>
      </c>
      <c r="CJ205" s="5">
        <f>P_A_R[[#This Row],[40+]]-P_A_R[[#This Row],[41+]]</f>
        <v>0</v>
      </c>
      <c r="CK205" s="5">
        <f>P_A_R[[#This Row],[41+]]-P_A_R[[#This Row],[42+]]</f>
        <v>0</v>
      </c>
      <c r="CL205" s="5">
        <f>P_A_R[[#This Row],[42+]]-P_A_R[[#This Row],[43+]]</f>
        <v>0</v>
      </c>
      <c r="CM205" s="5">
        <f>P_A_R[[#This Row],[43+]]-P_A_R[[#This Row],[44+]]</f>
        <v>0</v>
      </c>
      <c r="CN205" s="5">
        <f>P_A_R[[#This Row],[44+]]-P_A_R[[#This Row],[45+]]</f>
        <v>0</v>
      </c>
      <c r="CO205" s="5">
        <f>P_A_R[[#This Row],[45+]]-P_A_R[[#This Row],[46+]]</f>
        <v>0</v>
      </c>
      <c r="CP205" s="5">
        <f>P_A_R[[#This Row],[46+]]-P_A_R[[#This Row],[47+]]</f>
        <v>0</v>
      </c>
      <c r="CQ205" s="5">
        <f>P_A_R[[#This Row],[47+]]-P_A_R[[#This Row],[48+]]</f>
        <v>0</v>
      </c>
      <c r="CR205" s="5">
        <f>P_A_R[[#This Row],[48+]]-P_A_R[[#This Row],[49+]]</f>
        <v>0</v>
      </c>
      <c r="CS205" s="5">
        <f>P_A_R[[#This Row],[49+]]-P_A_R[[#This Row],[50+]]</f>
        <v>0</v>
      </c>
      <c r="CT205" s="5">
        <f>P_A_R[[#This Row],[50+]]-P_A_R[[#This Row],[51+]]</f>
        <v>0</v>
      </c>
      <c r="CU205" s="5">
        <f>P_A_R[[#This Row],[51+]]-P_A_R[[#This Row],[52+]]</f>
        <v>0</v>
      </c>
      <c r="CV205" s="5">
        <f>P_A_R[[#This Row],[52+]]-P_A_R[[#This Row],[53+]]</f>
        <v>0</v>
      </c>
      <c r="CW205" s="5">
        <f>P_A_R[[#This Row],[53+]]-P_A_R[[#This Row],[54+]]</f>
        <v>0</v>
      </c>
      <c r="CX205" s="5">
        <f>P_A_R[[#This Row],[54+]]-P_A_R[[#This Row],[55+]]</f>
        <v>0</v>
      </c>
      <c r="CY205" s="5">
        <f>P_A_R[[#This Row],[55+]]-P_A_R[[#This Row],[56+]]</f>
        <v>0</v>
      </c>
      <c r="CZ205" s="5">
        <f>P_A_R[[#This Row],[56+]]-P_A_R[[#This Row],[57+]]</f>
        <v>0</v>
      </c>
      <c r="DA205" s="5">
        <f>P_A_R[[#This Row],[57+]]-P_A_R[[#This Row],[58+]]</f>
        <v>0</v>
      </c>
      <c r="DB205" s="5">
        <f>P_A_R[[#This Row],[58+]]-P_A_R[[#This Row],[59+]]</f>
        <v>0</v>
      </c>
    </row>
    <row r="206" spans="1:106" x14ac:dyDescent="0.25">
      <c r="A206" s="10">
        <v>22400796</v>
      </c>
      <c r="B206" t="s">
        <v>78</v>
      </c>
      <c r="C206" t="s">
        <v>77</v>
      </c>
      <c r="D206" s="11">
        <v>0.91666666666666663</v>
      </c>
      <c r="E206" s="9" t="str">
        <f>HYPERLINK("https://www.nba.com/stats/player/203924/boxscores-traditional", "Jerami Grant")</f>
        <v>Jerami Grant</v>
      </c>
      <c r="F206">
        <v>21</v>
      </c>
      <c r="G206" s="4">
        <v>2.8980000000000001</v>
      </c>
      <c r="H206" s="3">
        <v>0.99992999999999999</v>
      </c>
      <c r="I206" s="3">
        <v>0.99972000000000005</v>
      </c>
      <c r="J206" s="3">
        <v>0.99905999999999995</v>
      </c>
      <c r="K206" s="3">
        <v>0.99711000000000005</v>
      </c>
      <c r="L206" s="3">
        <v>0.99224000000000001</v>
      </c>
      <c r="M206" s="3">
        <v>0.98077000000000003</v>
      </c>
      <c r="N206" s="3">
        <v>0.95818000000000003</v>
      </c>
      <c r="O206" s="3">
        <v>0.91620999999999997</v>
      </c>
      <c r="P206" s="3">
        <v>0.85082999999999998</v>
      </c>
      <c r="Q206" s="3">
        <v>0.75490000000000002</v>
      </c>
      <c r="R206" s="3">
        <v>0.63683000000000001</v>
      </c>
      <c r="S206" s="3">
        <v>0.5</v>
      </c>
      <c r="T206" s="3">
        <v>0.36316999999999999</v>
      </c>
      <c r="U206" s="3">
        <v>0.24510000000000001</v>
      </c>
      <c r="V206" s="3">
        <v>0.14917</v>
      </c>
      <c r="W206" s="3">
        <v>8.3790000000000003E-2</v>
      </c>
      <c r="X206" s="3">
        <v>4.1820000000000003E-2</v>
      </c>
      <c r="Y206" s="3">
        <v>1.9230000000000001E-2</v>
      </c>
      <c r="Z206" s="3">
        <v>7.7600000000000004E-3</v>
      </c>
      <c r="AA206" s="3">
        <v>2.8900000000000002E-3</v>
      </c>
      <c r="AB206" s="3">
        <v>9.3999999999999997E-4</v>
      </c>
      <c r="AC206" s="3">
        <v>2.7999999999999998E-4</v>
      </c>
      <c r="AD206" s="3">
        <v>6.9999999999999994E-5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5">
        <f>P_A_R[[#This Row],[10+]]-P_A_R[[#This Row],[11+]]</f>
        <v>2.0999999999993246E-4</v>
      </c>
      <c r="BG206" s="5">
        <f>P_A_R[[#This Row],[11+]]-P_A_R[[#This Row],[12+]]</f>
        <v>6.6000000000010495E-4</v>
      </c>
      <c r="BH206" s="5">
        <f>P_A_R[[#This Row],[12+]]-P_A_R[[#This Row],[13+]]</f>
        <v>1.9499999999998963E-3</v>
      </c>
      <c r="BI206" s="5">
        <f>P_A_R[[#This Row],[13+]]-P_A_R[[#This Row],[14+]]</f>
        <v>4.870000000000041E-3</v>
      </c>
      <c r="BJ206" s="5">
        <f>P_A_R[[#This Row],[14+]]-P_A_R[[#This Row],[15+]]</f>
        <v>1.146999999999998E-2</v>
      </c>
      <c r="BK206" s="5">
        <f>P_A_R[[#This Row],[15+]]-P_A_R[[#This Row],[16+]]</f>
        <v>2.2589999999999999E-2</v>
      </c>
      <c r="BL206" s="5">
        <f>P_A_R[[#This Row],[16+]]-P_A_R[[#This Row],[17+]]</f>
        <v>4.1970000000000063E-2</v>
      </c>
      <c r="BM206" s="5">
        <f>P_A_R[[#This Row],[17+]]-P_A_R[[#This Row],[18+]]</f>
        <v>6.5379999999999994E-2</v>
      </c>
      <c r="BN206" s="5">
        <f>P_A_R[[#This Row],[18+]]-P_A_R[[#This Row],[19+]]</f>
        <v>9.592999999999996E-2</v>
      </c>
      <c r="BO206" s="5">
        <f>P_A_R[[#This Row],[19+]]-P_A_R[[#This Row],[20+]]</f>
        <v>0.11807000000000001</v>
      </c>
      <c r="BP206" s="5">
        <f>P_A_R[[#This Row],[20+]]-P_A_R[[#This Row],[21+]]</f>
        <v>0.13683000000000001</v>
      </c>
      <c r="BQ206" s="5">
        <f>P_A_R[[#This Row],[21+]]-P_A_R[[#This Row],[22+]]</f>
        <v>0.13683000000000001</v>
      </c>
      <c r="BR206" s="5">
        <f>P_A_R[[#This Row],[22+]]-P_A_R[[#This Row],[23+]]</f>
        <v>0.11806999999999998</v>
      </c>
      <c r="BS206" s="5">
        <f>P_A_R[[#This Row],[23+]]-P_A_R[[#This Row],[24+]]</f>
        <v>9.5930000000000015E-2</v>
      </c>
      <c r="BT206" s="5">
        <f>P_A_R[[#This Row],[24+]]-P_A_R[[#This Row],[25+]]</f>
        <v>6.5379999999999994E-2</v>
      </c>
      <c r="BU206" s="5">
        <f>P_A_R[[#This Row],[25+]]-P_A_R[[#This Row],[26+]]</f>
        <v>4.197E-2</v>
      </c>
      <c r="BV206" s="5">
        <f>P_A_R[[#This Row],[26+]]-P_A_R[[#This Row],[27+]]</f>
        <v>2.2590000000000002E-2</v>
      </c>
      <c r="BW206" s="5">
        <f>P_A_R[[#This Row],[27+]]-P_A_R[[#This Row],[28+]]</f>
        <v>1.1470000000000001E-2</v>
      </c>
      <c r="BX206" s="5">
        <f>P_A_R[[#This Row],[28+]]-P_A_R[[#This Row],[29+]]</f>
        <v>4.8700000000000002E-3</v>
      </c>
      <c r="BY206" s="5">
        <f>P_A_R[[#This Row],[29+]]-P_A_R[[#This Row],[30+]]</f>
        <v>1.9500000000000003E-3</v>
      </c>
      <c r="BZ206" s="5">
        <f>P_A_R[[#This Row],[30+]]-P_A_R[[#This Row],[31+]]</f>
        <v>6.6E-4</v>
      </c>
      <c r="CA206" s="5">
        <f>P_A_R[[#This Row],[31+]]-P_A_R[[#This Row],[32+]]</f>
        <v>2.0999999999999998E-4</v>
      </c>
      <c r="CB206" s="5">
        <f>P_A_R[[#This Row],[32+]]-P_A_R[[#This Row],[33+]]</f>
        <v>6.9999999999999994E-5</v>
      </c>
      <c r="CC206" s="5">
        <f>P_A_R[[#This Row],[33+]]-P_A_R[[#This Row],[34+]]</f>
        <v>0</v>
      </c>
      <c r="CD206" s="5">
        <f>P_A_R[[#This Row],[34+]]-P_A_R[[#This Row],[35+]]</f>
        <v>0</v>
      </c>
      <c r="CE206" s="5">
        <f>P_A_R[[#This Row],[35+]]-P_A_R[[#This Row],[36+]]</f>
        <v>0</v>
      </c>
      <c r="CF206" s="5">
        <f>P_A_R[[#This Row],[36+]]-P_A_R[[#This Row],[37+]]</f>
        <v>0</v>
      </c>
      <c r="CG206" s="5">
        <f>P_A_R[[#This Row],[37+]]-P_A_R[[#This Row],[38+]]</f>
        <v>0</v>
      </c>
      <c r="CH206" s="5">
        <f>P_A_R[[#This Row],[38+]]-P_A_R[[#This Row],[39+]]</f>
        <v>0</v>
      </c>
      <c r="CI206" s="5">
        <f>P_A_R[[#This Row],[39+]]-P_A_R[[#This Row],[40+]]</f>
        <v>0</v>
      </c>
      <c r="CJ206" s="5">
        <f>P_A_R[[#This Row],[40+]]-P_A_R[[#This Row],[41+]]</f>
        <v>0</v>
      </c>
      <c r="CK206" s="5">
        <f>P_A_R[[#This Row],[41+]]-P_A_R[[#This Row],[42+]]</f>
        <v>0</v>
      </c>
      <c r="CL206" s="5">
        <f>P_A_R[[#This Row],[42+]]-P_A_R[[#This Row],[43+]]</f>
        <v>0</v>
      </c>
      <c r="CM206" s="5">
        <f>P_A_R[[#This Row],[43+]]-P_A_R[[#This Row],[44+]]</f>
        <v>0</v>
      </c>
      <c r="CN206" s="5">
        <f>P_A_R[[#This Row],[44+]]-P_A_R[[#This Row],[45+]]</f>
        <v>0</v>
      </c>
      <c r="CO206" s="5">
        <f>P_A_R[[#This Row],[45+]]-P_A_R[[#This Row],[46+]]</f>
        <v>0</v>
      </c>
      <c r="CP206" s="5">
        <f>P_A_R[[#This Row],[46+]]-P_A_R[[#This Row],[47+]]</f>
        <v>0</v>
      </c>
      <c r="CQ206" s="5">
        <f>P_A_R[[#This Row],[47+]]-P_A_R[[#This Row],[48+]]</f>
        <v>0</v>
      </c>
      <c r="CR206" s="5">
        <f>P_A_R[[#This Row],[48+]]-P_A_R[[#This Row],[49+]]</f>
        <v>0</v>
      </c>
      <c r="CS206" s="5">
        <f>P_A_R[[#This Row],[49+]]-P_A_R[[#This Row],[50+]]</f>
        <v>0</v>
      </c>
      <c r="CT206" s="5">
        <f>P_A_R[[#This Row],[50+]]-P_A_R[[#This Row],[51+]]</f>
        <v>0</v>
      </c>
      <c r="CU206" s="5">
        <f>P_A_R[[#This Row],[51+]]-P_A_R[[#This Row],[52+]]</f>
        <v>0</v>
      </c>
      <c r="CV206" s="5">
        <f>P_A_R[[#This Row],[52+]]-P_A_R[[#This Row],[53+]]</f>
        <v>0</v>
      </c>
      <c r="CW206" s="5">
        <f>P_A_R[[#This Row],[53+]]-P_A_R[[#This Row],[54+]]</f>
        <v>0</v>
      </c>
      <c r="CX206" s="5">
        <f>P_A_R[[#This Row],[54+]]-P_A_R[[#This Row],[55+]]</f>
        <v>0</v>
      </c>
      <c r="CY206" s="5">
        <f>P_A_R[[#This Row],[55+]]-P_A_R[[#This Row],[56+]]</f>
        <v>0</v>
      </c>
      <c r="CZ206" s="5">
        <f>P_A_R[[#This Row],[56+]]-P_A_R[[#This Row],[57+]]</f>
        <v>0</v>
      </c>
      <c r="DA206" s="5">
        <f>P_A_R[[#This Row],[57+]]-P_A_R[[#This Row],[58+]]</f>
        <v>0</v>
      </c>
      <c r="DB206" s="5">
        <f>P_A_R[[#This Row],[58+]]-P_A_R[[#This Row],[59+]]</f>
        <v>0</v>
      </c>
    </row>
    <row r="207" spans="1:106" x14ac:dyDescent="0.25">
      <c r="A207" s="10">
        <v>22400796</v>
      </c>
      <c r="B207" t="s">
        <v>78</v>
      </c>
      <c r="C207" t="s">
        <v>77</v>
      </c>
      <c r="D207" s="11">
        <v>0.91666666666666663</v>
      </c>
      <c r="E207" s="9" t="str">
        <f>HYPERLINK("https://www.nba.com/stats/player/1629014/boxscores-traditional", "Anfernee Simons")</f>
        <v>Anfernee Simons</v>
      </c>
      <c r="F207">
        <v>31</v>
      </c>
      <c r="G207" s="4">
        <v>5.8309999999999995</v>
      </c>
      <c r="H207" s="3">
        <v>0.99983999999999995</v>
      </c>
      <c r="I207" s="3">
        <v>0.99970000000000003</v>
      </c>
      <c r="J207" s="3">
        <v>0.99944</v>
      </c>
      <c r="K207" s="3">
        <v>0.999</v>
      </c>
      <c r="L207" s="3">
        <v>0.99824999999999997</v>
      </c>
      <c r="M207" s="3">
        <v>0.99692999999999998</v>
      </c>
      <c r="N207" s="3">
        <v>0.99492000000000003</v>
      </c>
      <c r="O207" s="3">
        <v>0.99180000000000001</v>
      </c>
      <c r="P207" s="3">
        <v>0.98712999999999995</v>
      </c>
      <c r="Q207" s="3">
        <v>0.98029999999999995</v>
      </c>
      <c r="R207" s="3">
        <v>0.97062000000000004</v>
      </c>
      <c r="S207" s="3">
        <v>0.95637000000000005</v>
      </c>
      <c r="T207" s="3">
        <v>0.93822000000000005</v>
      </c>
      <c r="U207" s="3">
        <v>0.91466000000000003</v>
      </c>
      <c r="V207" s="3">
        <v>0.88492999999999999</v>
      </c>
      <c r="W207" s="3">
        <v>0.84848999999999997</v>
      </c>
      <c r="X207" s="3">
        <v>0.80510999999999999</v>
      </c>
      <c r="Y207" s="3">
        <v>0.75490000000000002</v>
      </c>
      <c r="Z207" s="3">
        <v>0.69496999999999998</v>
      </c>
      <c r="AA207" s="3">
        <v>0.63307000000000002</v>
      </c>
      <c r="AB207" s="3">
        <v>0.56749000000000005</v>
      </c>
      <c r="AC207" s="3">
        <v>0.5</v>
      </c>
      <c r="AD207" s="3">
        <v>0.43251000000000001</v>
      </c>
      <c r="AE207" s="3">
        <v>0.36692999999999998</v>
      </c>
      <c r="AF207" s="3">
        <v>0.30503000000000002</v>
      </c>
      <c r="AG207" s="3">
        <v>0.24510000000000001</v>
      </c>
      <c r="AH207" s="3">
        <v>0.19489000000000001</v>
      </c>
      <c r="AI207" s="3">
        <v>0.15151000000000001</v>
      </c>
      <c r="AJ207" s="3">
        <v>0.11507000000000001</v>
      </c>
      <c r="AK207" s="3">
        <v>8.5339999999999999E-2</v>
      </c>
      <c r="AL207" s="3">
        <v>6.1780000000000002E-2</v>
      </c>
      <c r="AM207" s="3">
        <v>4.3630000000000002E-2</v>
      </c>
      <c r="AN207" s="3">
        <v>2.938E-2</v>
      </c>
      <c r="AO207" s="3">
        <v>1.9699999999999999E-2</v>
      </c>
      <c r="AP207" s="3">
        <v>1.2869999999999999E-2</v>
      </c>
      <c r="AQ207" s="3">
        <v>8.2000000000000007E-3</v>
      </c>
      <c r="AR207" s="3">
        <v>5.0800000000000003E-3</v>
      </c>
      <c r="AS207" s="3">
        <v>3.0699999999999998E-3</v>
      </c>
      <c r="AT207" s="3">
        <v>1.75E-3</v>
      </c>
      <c r="AU207" s="3">
        <v>1E-3</v>
      </c>
      <c r="AV207" s="3">
        <v>5.5999999999999995E-4</v>
      </c>
      <c r="AW207" s="3">
        <v>2.9999999999999997E-4</v>
      </c>
      <c r="AX207" s="3">
        <v>1.6000000000000001E-4</v>
      </c>
      <c r="AY207" s="3">
        <v>8.0000000000000007E-5</v>
      </c>
      <c r="AZ207" s="3">
        <v>4.0000000000000003E-5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5">
        <f>P_A_R[[#This Row],[10+]]-P_A_R[[#This Row],[11+]]</f>
        <v>1.3999999999991797E-4</v>
      </c>
      <c r="BG207" s="5">
        <f>P_A_R[[#This Row],[11+]]-P_A_R[[#This Row],[12+]]</f>
        <v>2.6000000000003798E-4</v>
      </c>
      <c r="BH207" s="5">
        <f>P_A_R[[#This Row],[12+]]-P_A_R[[#This Row],[13+]]</f>
        <v>4.3999999999999595E-4</v>
      </c>
      <c r="BI207" s="5">
        <f>P_A_R[[#This Row],[13+]]-P_A_R[[#This Row],[14+]]</f>
        <v>7.5000000000002842E-4</v>
      </c>
      <c r="BJ207" s="5">
        <f>P_A_R[[#This Row],[14+]]-P_A_R[[#This Row],[15+]]</f>
        <v>1.3199999999999878E-3</v>
      </c>
      <c r="BK207" s="5">
        <f>P_A_R[[#This Row],[15+]]-P_A_R[[#This Row],[16+]]</f>
        <v>2.0099999999999563E-3</v>
      </c>
      <c r="BL207" s="5">
        <f>P_A_R[[#This Row],[16+]]-P_A_R[[#This Row],[17+]]</f>
        <v>3.1200000000000117E-3</v>
      </c>
      <c r="BM207" s="5">
        <f>P_A_R[[#This Row],[17+]]-P_A_R[[#This Row],[18+]]</f>
        <v>4.670000000000063E-3</v>
      </c>
      <c r="BN207" s="5">
        <f>P_A_R[[#This Row],[18+]]-P_A_R[[#This Row],[19+]]</f>
        <v>6.8300000000000027E-3</v>
      </c>
      <c r="BO207" s="5">
        <f>P_A_R[[#This Row],[19+]]-P_A_R[[#This Row],[20+]]</f>
        <v>9.6799999999999109E-3</v>
      </c>
      <c r="BP207" s="5">
        <f>P_A_R[[#This Row],[20+]]-P_A_R[[#This Row],[21+]]</f>
        <v>1.4249999999999985E-2</v>
      </c>
      <c r="BQ207" s="5">
        <f>P_A_R[[#This Row],[21+]]-P_A_R[[#This Row],[22+]]</f>
        <v>1.8149999999999999E-2</v>
      </c>
      <c r="BR207" s="5">
        <f>P_A_R[[#This Row],[22+]]-P_A_R[[#This Row],[23+]]</f>
        <v>2.3560000000000025E-2</v>
      </c>
      <c r="BS207" s="5">
        <f>P_A_R[[#This Row],[23+]]-P_A_R[[#This Row],[24+]]</f>
        <v>2.9730000000000034E-2</v>
      </c>
      <c r="BT207" s="5">
        <f>P_A_R[[#This Row],[24+]]-P_A_R[[#This Row],[25+]]</f>
        <v>3.6440000000000028E-2</v>
      </c>
      <c r="BU207" s="5">
        <f>P_A_R[[#This Row],[25+]]-P_A_R[[#This Row],[26+]]</f>
        <v>4.3379999999999974E-2</v>
      </c>
      <c r="BV207" s="5">
        <f>P_A_R[[#This Row],[26+]]-P_A_R[[#This Row],[27+]]</f>
        <v>5.0209999999999977E-2</v>
      </c>
      <c r="BW207" s="5">
        <f>P_A_R[[#This Row],[27+]]-P_A_R[[#This Row],[28+]]</f>
        <v>5.9930000000000039E-2</v>
      </c>
      <c r="BX207" s="5">
        <f>P_A_R[[#This Row],[28+]]-P_A_R[[#This Row],[29+]]</f>
        <v>6.1899999999999955E-2</v>
      </c>
      <c r="BY207" s="5">
        <f>P_A_R[[#This Row],[29+]]-P_A_R[[#This Row],[30+]]</f>
        <v>6.5579999999999972E-2</v>
      </c>
      <c r="BZ207" s="5">
        <f>P_A_R[[#This Row],[30+]]-P_A_R[[#This Row],[31+]]</f>
        <v>6.749000000000005E-2</v>
      </c>
      <c r="CA207" s="5">
        <f>P_A_R[[#This Row],[31+]]-P_A_R[[#This Row],[32+]]</f>
        <v>6.7489999999999994E-2</v>
      </c>
      <c r="CB207" s="5">
        <f>P_A_R[[#This Row],[32+]]-P_A_R[[#This Row],[33+]]</f>
        <v>6.5580000000000027E-2</v>
      </c>
      <c r="CC207" s="5">
        <f>P_A_R[[#This Row],[33+]]-P_A_R[[#This Row],[34+]]</f>
        <v>6.1899999999999955E-2</v>
      </c>
      <c r="CD207" s="5">
        <f>P_A_R[[#This Row],[34+]]-P_A_R[[#This Row],[35+]]</f>
        <v>5.9930000000000011E-2</v>
      </c>
      <c r="CE207" s="5">
        <f>P_A_R[[#This Row],[35+]]-P_A_R[[#This Row],[36+]]</f>
        <v>5.0210000000000005E-2</v>
      </c>
      <c r="CF207" s="5">
        <f>P_A_R[[#This Row],[36+]]-P_A_R[[#This Row],[37+]]</f>
        <v>4.3380000000000002E-2</v>
      </c>
      <c r="CG207" s="5">
        <f>P_A_R[[#This Row],[37+]]-P_A_R[[#This Row],[38+]]</f>
        <v>3.644E-2</v>
      </c>
      <c r="CH207" s="5">
        <f>P_A_R[[#This Row],[38+]]-P_A_R[[#This Row],[39+]]</f>
        <v>2.9730000000000006E-2</v>
      </c>
      <c r="CI207" s="5">
        <f>P_A_R[[#This Row],[39+]]-P_A_R[[#This Row],[40+]]</f>
        <v>2.3559999999999998E-2</v>
      </c>
      <c r="CJ207" s="5">
        <f>P_A_R[[#This Row],[40+]]-P_A_R[[#This Row],[41+]]</f>
        <v>1.8149999999999999E-2</v>
      </c>
      <c r="CK207" s="5">
        <f>P_A_R[[#This Row],[41+]]-P_A_R[[#This Row],[42+]]</f>
        <v>1.4250000000000002E-2</v>
      </c>
      <c r="CL207" s="5">
        <f>P_A_R[[#This Row],[42+]]-P_A_R[[#This Row],[43+]]</f>
        <v>9.6800000000000011E-3</v>
      </c>
      <c r="CM207" s="5">
        <f>P_A_R[[#This Row],[43+]]-P_A_R[[#This Row],[44+]]</f>
        <v>6.8299999999999993E-3</v>
      </c>
      <c r="CN207" s="5">
        <f>P_A_R[[#This Row],[44+]]-P_A_R[[#This Row],[45+]]</f>
        <v>4.6699999999999988E-3</v>
      </c>
      <c r="CO207" s="5">
        <f>P_A_R[[#This Row],[45+]]-P_A_R[[#This Row],[46+]]</f>
        <v>3.1200000000000004E-3</v>
      </c>
      <c r="CP207" s="5">
        <f>P_A_R[[#This Row],[46+]]-P_A_R[[#This Row],[47+]]</f>
        <v>2.0100000000000005E-3</v>
      </c>
      <c r="CQ207" s="5">
        <f>P_A_R[[#This Row],[47+]]-P_A_R[[#This Row],[48+]]</f>
        <v>1.3199999999999998E-3</v>
      </c>
      <c r="CR207" s="5">
        <f>P_A_R[[#This Row],[48+]]-P_A_R[[#This Row],[49+]]</f>
        <v>7.5000000000000002E-4</v>
      </c>
      <c r="CS207" s="5">
        <f>P_A_R[[#This Row],[49+]]-P_A_R[[#This Row],[50+]]</f>
        <v>4.4000000000000007E-4</v>
      </c>
      <c r="CT207" s="5">
        <f>P_A_R[[#This Row],[50+]]-P_A_R[[#This Row],[51+]]</f>
        <v>2.5999999999999998E-4</v>
      </c>
      <c r="CU207" s="5">
        <f>P_A_R[[#This Row],[51+]]-P_A_R[[#This Row],[52+]]</f>
        <v>1.3999999999999996E-4</v>
      </c>
      <c r="CV207" s="5">
        <f>P_A_R[[#This Row],[52+]]-P_A_R[[#This Row],[53+]]</f>
        <v>8.0000000000000007E-5</v>
      </c>
      <c r="CW207" s="5">
        <f>P_A_R[[#This Row],[53+]]-P_A_R[[#This Row],[54+]]</f>
        <v>4.0000000000000003E-5</v>
      </c>
      <c r="CX207" s="5">
        <f>P_A_R[[#This Row],[54+]]-P_A_R[[#This Row],[55+]]</f>
        <v>4.0000000000000003E-5</v>
      </c>
      <c r="CY207" s="5">
        <f>P_A_R[[#This Row],[55+]]-P_A_R[[#This Row],[56+]]</f>
        <v>0</v>
      </c>
      <c r="CZ207" s="5">
        <f>P_A_R[[#This Row],[56+]]-P_A_R[[#This Row],[57+]]</f>
        <v>0</v>
      </c>
      <c r="DA207" s="5">
        <f>P_A_R[[#This Row],[57+]]-P_A_R[[#This Row],[58+]]</f>
        <v>0</v>
      </c>
      <c r="DB207" s="5">
        <f>P_A_R[[#This Row],[58+]]-P_A_R[[#This Row],[59+]]</f>
        <v>0</v>
      </c>
    </row>
    <row r="208" spans="1:106" x14ac:dyDescent="0.25">
      <c r="A208" s="10">
        <v>22400796</v>
      </c>
      <c r="B208" t="s">
        <v>78</v>
      </c>
      <c r="C208" t="s">
        <v>77</v>
      </c>
      <c r="D208" s="11">
        <v>0.91666666666666663</v>
      </c>
      <c r="E208" s="9" t="str">
        <f>HYPERLINK("https://www.nba.com/stats/player/1631101/boxscores-traditional", "Shaedon Sharpe")</f>
        <v>Shaedon Sharpe</v>
      </c>
      <c r="F208">
        <v>22.2</v>
      </c>
      <c r="G208" s="4">
        <v>4.7069999999999999</v>
      </c>
      <c r="H208" s="3">
        <v>0.99519999999999997</v>
      </c>
      <c r="I208" s="3">
        <v>0.99134</v>
      </c>
      <c r="J208" s="3">
        <v>0.98499999999999999</v>
      </c>
      <c r="K208" s="3">
        <v>0.97441</v>
      </c>
      <c r="L208" s="3">
        <v>0.95906999999999998</v>
      </c>
      <c r="M208" s="3">
        <v>0.93698999999999999</v>
      </c>
      <c r="N208" s="3">
        <v>0.90658000000000005</v>
      </c>
      <c r="O208" s="3">
        <v>0.86433000000000004</v>
      </c>
      <c r="P208" s="3">
        <v>0.81327000000000005</v>
      </c>
      <c r="Q208" s="3">
        <v>0.75175000000000003</v>
      </c>
      <c r="R208" s="3">
        <v>0.68081999999999998</v>
      </c>
      <c r="S208" s="3">
        <v>0.59870999999999996</v>
      </c>
      <c r="T208" s="3">
        <v>0.51595000000000002</v>
      </c>
      <c r="U208" s="3">
        <v>0.43251000000000001</v>
      </c>
      <c r="V208" s="3">
        <v>0.35197000000000001</v>
      </c>
      <c r="W208" s="3">
        <v>0.27760000000000001</v>
      </c>
      <c r="X208" s="3">
        <v>0.20896999999999999</v>
      </c>
      <c r="Y208" s="3">
        <v>0.15386</v>
      </c>
      <c r="Z208" s="3">
        <v>0.10935</v>
      </c>
      <c r="AA208" s="3">
        <v>7.4929999999999997E-2</v>
      </c>
      <c r="AB208" s="3">
        <v>4.8460000000000003E-2</v>
      </c>
      <c r="AC208" s="3">
        <v>3.074E-2</v>
      </c>
      <c r="AD208" s="3">
        <v>1.8759999999999999E-2</v>
      </c>
      <c r="AE208" s="3">
        <v>1.1010000000000001E-2</v>
      </c>
      <c r="AF208" s="3">
        <v>6.0400000000000002E-3</v>
      </c>
      <c r="AG208" s="3">
        <v>3.2599999999999999E-3</v>
      </c>
      <c r="AH208" s="3">
        <v>1.6900000000000001E-3</v>
      </c>
      <c r="AI208" s="3">
        <v>8.4000000000000003E-4</v>
      </c>
      <c r="AJ208" s="3">
        <v>3.8999999999999999E-4</v>
      </c>
      <c r="AK208" s="3">
        <v>1.8000000000000001E-4</v>
      </c>
      <c r="AL208" s="3">
        <v>8.0000000000000007E-5</v>
      </c>
      <c r="AM208" s="3">
        <v>3.0000000000000001E-5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5">
        <f>P_A_R[[#This Row],[10+]]-P_A_R[[#This Row],[11+]]</f>
        <v>3.8599999999999746E-3</v>
      </c>
      <c r="BG208" s="5">
        <f>P_A_R[[#This Row],[11+]]-P_A_R[[#This Row],[12+]]</f>
        <v>6.3400000000000123E-3</v>
      </c>
      <c r="BH208" s="5">
        <f>P_A_R[[#This Row],[12+]]-P_A_R[[#This Row],[13+]]</f>
        <v>1.0589999999999988E-2</v>
      </c>
      <c r="BI208" s="5">
        <f>P_A_R[[#This Row],[13+]]-P_A_R[[#This Row],[14+]]</f>
        <v>1.534000000000002E-2</v>
      </c>
      <c r="BJ208" s="5">
        <f>P_A_R[[#This Row],[14+]]-P_A_R[[#This Row],[15+]]</f>
        <v>2.2079999999999989E-2</v>
      </c>
      <c r="BK208" s="5">
        <f>P_A_R[[#This Row],[15+]]-P_A_R[[#This Row],[16+]]</f>
        <v>3.0409999999999937E-2</v>
      </c>
      <c r="BL208" s="5">
        <f>P_A_R[[#This Row],[16+]]-P_A_R[[#This Row],[17+]]</f>
        <v>4.225000000000001E-2</v>
      </c>
      <c r="BM208" s="5">
        <f>P_A_R[[#This Row],[17+]]-P_A_R[[#This Row],[18+]]</f>
        <v>5.1059999999999994E-2</v>
      </c>
      <c r="BN208" s="5">
        <f>P_A_R[[#This Row],[18+]]-P_A_R[[#This Row],[19+]]</f>
        <v>6.1520000000000019E-2</v>
      </c>
      <c r="BO208" s="5">
        <f>P_A_R[[#This Row],[19+]]-P_A_R[[#This Row],[20+]]</f>
        <v>7.0930000000000049E-2</v>
      </c>
      <c r="BP208" s="5">
        <f>P_A_R[[#This Row],[20+]]-P_A_R[[#This Row],[21+]]</f>
        <v>8.2110000000000016E-2</v>
      </c>
      <c r="BQ208" s="5">
        <f>P_A_R[[#This Row],[21+]]-P_A_R[[#This Row],[22+]]</f>
        <v>8.2759999999999945E-2</v>
      </c>
      <c r="BR208" s="5">
        <f>P_A_R[[#This Row],[22+]]-P_A_R[[#This Row],[23+]]</f>
        <v>8.3440000000000014E-2</v>
      </c>
      <c r="BS208" s="5">
        <f>P_A_R[[#This Row],[23+]]-P_A_R[[#This Row],[24+]]</f>
        <v>8.054E-2</v>
      </c>
      <c r="BT208" s="5">
        <f>P_A_R[[#This Row],[24+]]-P_A_R[[#This Row],[25+]]</f>
        <v>7.4369999999999992E-2</v>
      </c>
      <c r="BU208" s="5">
        <f>P_A_R[[#This Row],[25+]]-P_A_R[[#This Row],[26+]]</f>
        <v>6.8630000000000024E-2</v>
      </c>
      <c r="BV208" s="5">
        <f>P_A_R[[#This Row],[26+]]-P_A_R[[#This Row],[27+]]</f>
        <v>5.5109999999999992E-2</v>
      </c>
      <c r="BW208" s="5">
        <f>P_A_R[[#This Row],[27+]]-P_A_R[[#This Row],[28+]]</f>
        <v>4.4509999999999994E-2</v>
      </c>
      <c r="BX208" s="5">
        <f>P_A_R[[#This Row],[28+]]-P_A_R[[#This Row],[29+]]</f>
        <v>3.4420000000000006E-2</v>
      </c>
      <c r="BY208" s="5">
        <f>P_A_R[[#This Row],[29+]]-P_A_R[[#This Row],[30+]]</f>
        <v>2.6469999999999994E-2</v>
      </c>
      <c r="BZ208" s="5">
        <f>P_A_R[[#This Row],[30+]]-P_A_R[[#This Row],[31+]]</f>
        <v>1.7720000000000003E-2</v>
      </c>
      <c r="CA208" s="5">
        <f>P_A_R[[#This Row],[31+]]-P_A_R[[#This Row],[32+]]</f>
        <v>1.1980000000000001E-2</v>
      </c>
      <c r="CB208" s="5">
        <f>P_A_R[[#This Row],[32+]]-P_A_R[[#This Row],[33+]]</f>
        <v>7.7499999999999982E-3</v>
      </c>
      <c r="CC208" s="5">
        <f>P_A_R[[#This Row],[33+]]-P_A_R[[#This Row],[34+]]</f>
        <v>4.9700000000000005E-3</v>
      </c>
      <c r="CD208" s="5">
        <f>P_A_R[[#This Row],[34+]]-P_A_R[[#This Row],[35+]]</f>
        <v>2.7800000000000004E-3</v>
      </c>
      <c r="CE208" s="5">
        <f>P_A_R[[#This Row],[35+]]-P_A_R[[#This Row],[36+]]</f>
        <v>1.5699999999999998E-3</v>
      </c>
      <c r="CF208" s="5">
        <f>P_A_R[[#This Row],[36+]]-P_A_R[[#This Row],[37+]]</f>
        <v>8.5000000000000006E-4</v>
      </c>
      <c r="CG208" s="5">
        <f>P_A_R[[#This Row],[37+]]-P_A_R[[#This Row],[38+]]</f>
        <v>4.5000000000000004E-4</v>
      </c>
      <c r="CH208" s="5">
        <f>P_A_R[[#This Row],[38+]]-P_A_R[[#This Row],[39+]]</f>
        <v>2.0999999999999998E-4</v>
      </c>
      <c r="CI208" s="5">
        <f>P_A_R[[#This Row],[39+]]-P_A_R[[#This Row],[40+]]</f>
        <v>1E-4</v>
      </c>
      <c r="CJ208" s="5">
        <f>P_A_R[[#This Row],[40+]]-P_A_R[[#This Row],[41+]]</f>
        <v>5.0000000000000009E-5</v>
      </c>
      <c r="CK208" s="5">
        <f>P_A_R[[#This Row],[41+]]-P_A_R[[#This Row],[42+]]</f>
        <v>3.0000000000000001E-5</v>
      </c>
      <c r="CL208" s="5">
        <f>P_A_R[[#This Row],[42+]]-P_A_R[[#This Row],[43+]]</f>
        <v>0</v>
      </c>
      <c r="CM208" s="5">
        <f>P_A_R[[#This Row],[43+]]-P_A_R[[#This Row],[44+]]</f>
        <v>0</v>
      </c>
      <c r="CN208" s="5">
        <f>P_A_R[[#This Row],[44+]]-P_A_R[[#This Row],[45+]]</f>
        <v>0</v>
      </c>
      <c r="CO208" s="5">
        <f>P_A_R[[#This Row],[45+]]-P_A_R[[#This Row],[46+]]</f>
        <v>0</v>
      </c>
      <c r="CP208" s="5">
        <f>P_A_R[[#This Row],[46+]]-P_A_R[[#This Row],[47+]]</f>
        <v>0</v>
      </c>
      <c r="CQ208" s="5">
        <f>P_A_R[[#This Row],[47+]]-P_A_R[[#This Row],[48+]]</f>
        <v>0</v>
      </c>
      <c r="CR208" s="5">
        <f>P_A_R[[#This Row],[48+]]-P_A_R[[#This Row],[49+]]</f>
        <v>0</v>
      </c>
      <c r="CS208" s="5">
        <f>P_A_R[[#This Row],[49+]]-P_A_R[[#This Row],[50+]]</f>
        <v>0</v>
      </c>
      <c r="CT208" s="5">
        <f>P_A_R[[#This Row],[50+]]-P_A_R[[#This Row],[51+]]</f>
        <v>0</v>
      </c>
      <c r="CU208" s="5">
        <f>P_A_R[[#This Row],[51+]]-P_A_R[[#This Row],[52+]]</f>
        <v>0</v>
      </c>
      <c r="CV208" s="5">
        <f>P_A_R[[#This Row],[52+]]-P_A_R[[#This Row],[53+]]</f>
        <v>0</v>
      </c>
      <c r="CW208" s="5">
        <f>P_A_R[[#This Row],[53+]]-P_A_R[[#This Row],[54+]]</f>
        <v>0</v>
      </c>
      <c r="CX208" s="5">
        <f>P_A_R[[#This Row],[54+]]-P_A_R[[#This Row],[55+]]</f>
        <v>0</v>
      </c>
      <c r="CY208" s="5">
        <f>P_A_R[[#This Row],[55+]]-P_A_R[[#This Row],[56+]]</f>
        <v>0</v>
      </c>
      <c r="CZ208" s="5">
        <f>P_A_R[[#This Row],[56+]]-P_A_R[[#This Row],[57+]]</f>
        <v>0</v>
      </c>
      <c r="DA208" s="5">
        <f>P_A_R[[#This Row],[57+]]-P_A_R[[#This Row],[58+]]</f>
        <v>0</v>
      </c>
      <c r="DB208" s="5">
        <f>P_A_R[[#This Row],[58+]]-P_A_R[[#This Row],[59+]]</f>
        <v>0</v>
      </c>
    </row>
    <row r="209" spans="1:106" x14ac:dyDescent="0.25">
      <c r="A209" s="10">
        <v>22400796</v>
      </c>
      <c r="B209" t="s">
        <v>78</v>
      </c>
      <c r="C209" t="s">
        <v>77</v>
      </c>
      <c r="D209" s="11">
        <v>0.91666666666666663</v>
      </c>
      <c r="E209" s="9" t="str">
        <f>HYPERLINK("https://www.nba.com/stats/player/1641739/boxscores-traditional", "Toumani Camara")</f>
        <v>Toumani Camara</v>
      </c>
      <c r="F209">
        <v>17.600000000000001</v>
      </c>
      <c r="G209" s="4">
        <v>3.0070000000000001</v>
      </c>
      <c r="H209" s="3">
        <v>0.99429999999999996</v>
      </c>
      <c r="I209" s="3">
        <v>0.98573999999999995</v>
      </c>
      <c r="J209" s="3">
        <v>0.96855999999999998</v>
      </c>
      <c r="K209" s="3">
        <v>0.93698999999999999</v>
      </c>
      <c r="L209" s="3">
        <v>0.88492999999999999</v>
      </c>
      <c r="M209" s="3">
        <v>0.80510999999999999</v>
      </c>
      <c r="N209" s="3">
        <v>0.70194000000000001</v>
      </c>
      <c r="O209" s="3">
        <v>0.57926</v>
      </c>
      <c r="P209" s="3">
        <v>0.44828000000000001</v>
      </c>
      <c r="Q209" s="3">
        <v>0.31918000000000002</v>
      </c>
      <c r="R209" s="3">
        <v>0.21185999999999999</v>
      </c>
      <c r="S209" s="3">
        <v>0.12923999999999999</v>
      </c>
      <c r="T209" s="3">
        <v>7.2150000000000006E-2</v>
      </c>
      <c r="U209" s="3">
        <v>3.5929999999999997E-2</v>
      </c>
      <c r="V209" s="3">
        <v>1.6590000000000001E-2</v>
      </c>
      <c r="W209" s="3">
        <v>6.9499999999999996E-3</v>
      </c>
      <c r="X209" s="3">
        <v>2.64E-3</v>
      </c>
      <c r="Y209" s="3">
        <v>8.7000000000000001E-4</v>
      </c>
      <c r="Z209" s="3">
        <v>2.7E-4</v>
      </c>
      <c r="AA209" s="3">
        <v>8.0000000000000007E-5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5">
        <f>P_A_R[[#This Row],[10+]]-P_A_R[[#This Row],[11+]]</f>
        <v>8.560000000000012E-3</v>
      </c>
      <c r="BG209" s="5">
        <f>P_A_R[[#This Row],[11+]]-P_A_R[[#This Row],[12+]]</f>
        <v>1.7179999999999973E-2</v>
      </c>
      <c r="BH209" s="5">
        <f>P_A_R[[#This Row],[12+]]-P_A_R[[#This Row],[13+]]</f>
        <v>3.1569999999999987E-2</v>
      </c>
      <c r="BI209" s="5">
        <f>P_A_R[[#This Row],[13+]]-P_A_R[[#This Row],[14+]]</f>
        <v>5.2059999999999995E-2</v>
      </c>
      <c r="BJ209" s="5">
        <f>P_A_R[[#This Row],[14+]]-P_A_R[[#This Row],[15+]]</f>
        <v>7.9820000000000002E-2</v>
      </c>
      <c r="BK209" s="5">
        <f>P_A_R[[#This Row],[15+]]-P_A_R[[#This Row],[16+]]</f>
        <v>0.10316999999999998</v>
      </c>
      <c r="BL209" s="5">
        <f>P_A_R[[#This Row],[16+]]-P_A_R[[#This Row],[17+]]</f>
        <v>0.12268000000000001</v>
      </c>
      <c r="BM209" s="5">
        <f>P_A_R[[#This Row],[17+]]-P_A_R[[#This Row],[18+]]</f>
        <v>0.13097999999999999</v>
      </c>
      <c r="BN209" s="5">
        <f>P_A_R[[#This Row],[18+]]-P_A_R[[#This Row],[19+]]</f>
        <v>0.12909999999999999</v>
      </c>
      <c r="BO209" s="5">
        <f>P_A_R[[#This Row],[19+]]-P_A_R[[#This Row],[20+]]</f>
        <v>0.10732000000000003</v>
      </c>
      <c r="BP209" s="5">
        <f>P_A_R[[#This Row],[20+]]-P_A_R[[#This Row],[21+]]</f>
        <v>8.2619999999999999E-2</v>
      </c>
      <c r="BQ209" s="5">
        <f>P_A_R[[#This Row],[21+]]-P_A_R[[#This Row],[22+]]</f>
        <v>5.7089999999999988E-2</v>
      </c>
      <c r="BR209" s="5">
        <f>P_A_R[[#This Row],[22+]]-P_A_R[[#This Row],[23+]]</f>
        <v>3.6220000000000009E-2</v>
      </c>
      <c r="BS209" s="5">
        <f>P_A_R[[#This Row],[23+]]-P_A_R[[#This Row],[24+]]</f>
        <v>1.9339999999999996E-2</v>
      </c>
      <c r="BT209" s="5">
        <f>P_A_R[[#This Row],[24+]]-P_A_R[[#This Row],[25+]]</f>
        <v>9.640000000000001E-3</v>
      </c>
      <c r="BU209" s="5">
        <f>P_A_R[[#This Row],[25+]]-P_A_R[[#This Row],[26+]]</f>
        <v>4.3099999999999996E-3</v>
      </c>
      <c r="BV209" s="5">
        <f>P_A_R[[#This Row],[26+]]-P_A_R[[#This Row],[27+]]</f>
        <v>1.7699999999999999E-3</v>
      </c>
      <c r="BW209" s="5">
        <f>P_A_R[[#This Row],[27+]]-P_A_R[[#This Row],[28+]]</f>
        <v>6.0000000000000006E-4</v>
      </c>
      <c r="BX209" s="5">
        <f>P_A_R[[#This Row],[28+]]-P_A_R[[#This Row],[29+]]</f>
        <v>1.9000000000000001E-4</v>
      </c>
      <c r="BY209" s="5">
        <f>P_A_R[[#This Row],[29+]]-P_A_R[[#This Row],[30+]]</f>
        <v>8.0000000000000007E-5</v>
      </c>
      <c r="BZ209" s="5">
        <f>P_A_R[[#This Row],[30+]]-P_A_R[[#This Row],[31+]]</f>
        <v>0</v>
      </c>
      <c r="CA209" s="5">
        <f>P_A_R[[#This Row],[31+]]-P_A_R[[#This Row],[32+]]</f>
        <v>0</v>
      </c>
      <c r="CB209" s="5">
        <f>P_A_R[[#This Row],[32+]]-P_A_R[[#This Row],[33+]]</f>
        <v>0</v>
      </c>
      <c r="CC209" s="5">
        <f>P_A_R[[#This Row],[33+]]-P_A_R[[#This Row],[34+]]</f>
        <v>0</v>
      </c>
      <c r="CD209" s="5">
        <f>P_A_R[[#This Row],[34+]]-P_A_R[[#This Row],[35+]]</f>
        <v>0</v>
      </c>
      <c r="CE209" s="5">
        <f>P_A_R[[#This Row],[35+]]-P_A_R[[#This Row],[36+]]</f>
        <v>0</v>
      </c>
      <c r="CF209" s="5">
        <f>P_A_R[[#This Row],[36+]]-P_A_R[[#This Row],[37+]]</f>
        <v>0</v>
      </c>
      <c r="CG209" s="5">
        <f>P_A_R[[#This Row],[37+]]-P_A_R[[#This Row],[38+]]</f>
        <v>0</v>
      </c>
      <c r="CH209" s="5">
        <f>P_A_R[[#This Row],[38+]]-P_A_R[[#This Row],[39+]]</f>
        <v>0</v>
      </c>
      <c r="CI209" s="5">
        <f>P_A_R[[#This Row],[39+]]-P_A_R[[#This Row],[40+]]</f>
        <v>0</v>
      </c>
      <c r="CJ209" s="5">
        <f>P_A_R[[#This Row],[40+]]-P_A_R[[#This Row],[41+]]</f>
        <v>0</v>
      </c>
      <c r="CK209" s="5">
        <f>P_A_R[[#This Row],[41+]]-P_A_R[[#This Row],[42+]]</f>
        <v>0</v>
      </c>
      <c r="CL209" s="5">
        <f>P_A_R[[#This Row],[42+]]-P_A_R[[#This Row],[43+]]</f>
        <v>0</v>
      </c>
      <c r="CM209" s="5">
        <f>P_A_R[[#This Row],[43+]]-P_A_R[[#This Row],[44+]]</f>
        <v>0</v>
      </c>
      <c r="CN209" s="5">
        <f>P_A_R[[#This Row],[44+]]-P_A_R[[#This Row],[45+]]</f>
        <v>0</v>
      </c>
      <c r="CO209" s="5">
        <f>P_A_R[[#This Row],[45+]]-P_A_R[[#This Row],[46+]]</f>
        <v>0</v>
      </c>
      <c r="CP209" s="5">
        <f>P_A_R[[#This Row],[46+]]-P_A_R[[#This Row],[47+]]</f>
        <v>0</v>
      </c>
      <c r="CQ209" s="5">
        <f>P_A_R[[#This Row],[47+]]-P_A_R[[#This Row],[48+]]</f>
        <v>0</v>
      </c>
      <c r="CR209" s="5">
        <f>P_A_R[[#This Row],[48+]]-P_A_R[[#This Row],[49+]]</f>
        <v>0</v>
      </c>
      <c r="CS209" s="5">
        <f>P_A_R[[#This Row],[49+]]-P_A_R[[#This Row],[50+]]</f>
        <v>0</v>
      </c>
      <c r="CT209" s="5">
        <f>P_A_R[[#This Row],[50+]]-P_A_R[[#This Row],[51+]]</f>
        <v>0</v>
      </c>
      <c r="CU209" s="5">
        <f>P_A_R[[#This Row],[51+]]-P_A_R[[#This Row],[52+]]</f>
        <v>0</v>
      </c>
      <c r="CV209" s="5">
        <f>P_A_R[[#This Row],[52+]]-P_A_R[[#This Row],[53+]]</f>
        <v>0</v>
      </c>
      <c r="CW209" s="5">
        <f>P_A_R[[#This Row],[53+]]-P_A_R[[#This Row],[54+]]</f>
        <v>0</v>
      </c>
      <c r="CX209" s="5">
        <f>P_A_R[[#This Row],[54+]]-P_A_R[[#This Row],[55+]]</f>
        <v>0</v>
      </c>
      <c r="CY209" s="5">
        <f>P_A_R[[#This Row],[55+]]-P_A_R[[#This Row],[56+]]</f>
        <v>0</v>
      </c>
      <c r="CZ209" s="5">
        <f>P_A_R[[#This Row],[56+]]-P_A_R[[#This Row],[57+]]</f>
        <v>0</v>
      </c>
      <c r="DA209" s="5">
        <f>P_A_R[[#This Row],[57+]]-P_A_R[[#This Row],[58+]]</f>
        <v>0</v>
      </c>
      <c r="DB209" s="5">
        <f>P_A_R[[#This Row],[58+]]-P_A_R[[#This Row],[59+]]</f>
        <v>0</v>
      </c>
    </row>
    <row r="210" spans="1:106" x14ac:dyDescent="0.25">
      <c r="A210" s="10">
        <v>22400796</v>
      </c>
      <c r="B210" t="s">
        <v>78</v>
      </c>
      <c r="C210" t="s">
        <v>77</v>
      </c>
      <c r="D210" s="11">
        <v>0.91666666666666663</v>
      </c>
      <c r="E210" s="9" t="str">
        <f>HYPERLINK("https://www.nba.com/stats/player/1630703/boxscores-traditional", "Scoot Henderson")</f>
        <v>Scoot Henderson</v>
      </c>
      <c r="F210">
        <v>18.8</v>
      </c>
      <c r="G210" s="4">
        <v>6.8529999999999998</v>
      </c>
      <c r="H210" s="3">
        <v>0.89973000000000003</v>
      </c>
      <c r="I210" s="3">
        <v>0.87285999999999997</v>
      </c>
      <c r="J210" s="3">
        <v>0.83891000000000004</v>
      </c>
      <c r="K210" s="3">
        <v>0.80234000000000005</v>
      </c>
      <c r="L210" s="3">
        <v>0.75804000000000005</v>
      </c>
      <c r="M210" s="3">
        <v>0.70884000000000003</v>
      </c>
      <c r="N210" s="3">
        <v>0.65910000000000002</v>
      </c>
      <c r="O210" s="3">
        <v>0.60257000000000005</v>
      </c>
      <c r="P210" s="3">
        <v>0.54776000000000002</v>
      </c>
      <c r="Q210" s="3">
        <v>0.48803000000000002</v>
      </c>
      <c r="R210" s="3">
        <v>0.42858000000000002</v>
      </c>
      <c r="S210" s="3">
        <v>0.37447999999999998</v>
      </c>
      <c r="T210" s="3">
        <v>0.31918000000000002</v>
      </c>
      <c r="U210" s="3">
        <v>0.27093</v>
      </c>
      <c r="V210" s="3">
        <v>0.22363</v>
      </c>
      <c r="W210" s="3">
        <v>0.18406</v>
      </c>
      <c r="X210" s="3">
        <v>0.14685999999999999</v>
      </c>
      <c r="Y210" s="3">
        <v>0.11507000000000001</v>
      </c>
      <c r="Z210" s="3">
        <v>9.0120000000000006E-2</v>
      </c>
      <c r="AA210" s="3">
        <v>6.8110000000000004E-2</v>
      </c>
      <c r="AB210" s="3">
        <v>5.1549999999999999E-2</v>
      </c>
      <c r="AC210" s="3">
        <v>3.7539999999999997E-2</v>
      </c>
      <c r="AD210" s="3">
        <v>2.6800000000000001E-2</v>
      </c>
      <c r="AE210" s="3">
        <v>1.9230000000000001E-2</v>
      </c>
      <c r="AF210" s="3">
        <v>1.321E-2</v>
      </c>
      <c r="AG210" s="3">
        <v>9.1400000000000006E-3</v>
      </c>
      <c r="AH210" s="3">
        <v>6.0400000000000002E-3</v>
      </c>
      <c r="AI210" s="3">
        <v>3.9100000000000003E-3</v>
      </c>
      <c r="AJ210" s="3">
        <v>2.5600000000000002E-3</v>
      </c>
      <c r="AK210" s="3">
        <v>1.5900000000000001E-3</v>
      </c>
      <c r="AL210" s="3">
        <v>1E-3</v>
      </c>
      <c r="AM210" s="3">
        <v>5.9999999999999995E-4</v>
      </c>
      <c r="AN210" s="3">
        <v>3.5E-4</v>
      </c>
      <c r="AO210" s="3">
        <v>2.1000000000000001E-4</v>
      </c>
      <c r="AP210" s="3">
        <v>1.2E-4</v>
      </c>
      <c r="AQ210" s="3">
        <v>6.9999999999999994E-5</v>
      </c>
      <c r="AR210" s="3">
        <v>4.0000000000000003E-5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5">
        <f>P_A_R[[#This Row],[10+]]-P_A_R[[#This Row],[11+]]</f>
        <v>2.6870000000000061E-2</v>
      </c>
      <c r="BG210" s="5">
        <f>P_A_R[[#This Row],[11+]]-P_A_R[[#This Row],[12+]]</f>
        <v>3.3949999999999925E-2</v>
      </c>
      <c r="BH210" s="5">
        <f>P_A_R[[#This Row],[12+]]-P_A_R[[#This Row],[13+]]</f>
        <v>3.6569999999999991E-2</v>
      </c>
      <c r="BI210" s="5">
        <f>P_A_R[[#This Row],[13+]]-P_A_R[[#This Row],[14+]]</f>
        <v>4.4300000000000006E-2</v>
      </c>
      <c r="BJ210" s="5">
        <f>P_A_R[[#This Row],[14+]]-P_A_R[[#This Row],[15+]]</f>
        <v>4.9200000000000021E-2</v>
      </c>
      <c r="BK210" s="5">
        <f>P_A_R[[#This Row],[15+]]-P_A_R[[#This Row],[16+]]</f>
        <v>4.9740000000000006E-2</v>
      </c>
      <c r="BL210" s="5">
        <f>P_A_R[[#This Row],[16+]]-P_A_R[[#This Row],[17+]]</f>
        <v>5.6529999999999969E-2</v>
      </c>
      <c r="BM210" s="5">
        <f>P_A_R[[#This Row],[17+]]-P_A_R[[#This Row],[18+]]</f>
        <v>5.4810000000000025E-2</v>
      </c>
      <c r="BN210" s="5">
        <f>P_A_R[[#This Row],[18+]]-P_A_R[[#This Row],[19+]]</f>
        <v>5.9730000000000005E-2</v>
      </c>
      <c r="BO210" s="5">
        <f>P_A_R[[#This Row],[19+]]-P_A_R[[#This Row],[20+]]</f>
        <v>5.9450000000000003E-2</v>
      </c>
      <c r="BP210" s="5">
        <f>P_A_R[[#This Row],[20+]]-P_A_R[[#This Row],[21+]]</f>
        <v>5.4100000000000037E-2</v>
      </c>
      <c r="BQ210" s="5">
        <f>P_A_R[[#This Row],[21+]]-P_A_R[[#This Row],[22+]]</f>
        <v>5.529999999999996E-2</v>
      </c>
      <c r="BR210" s="5">
        <f>P_A_R[[#This Row],[22+]]-P_A_R[[#This Row],[23+]]</f>
        <v>4.8250000000000015E-2</v>
      </c>
      <c r="BS210" s="5">
        <f>P_A_R[[#This Row],[23+]]-P_A_R[[#This Row],[24+]]</f>
        <v>4.7300000000000009E-2</v>
      </c>
      <c r="BT210" s="5">
        <f>P_A_R[[#This Row],[24+]]-P_A_R[[#This Row],[25+]]</f>
        <v>3.9569999999999994E-2</v>
      </c>
      <c r="BU210" s="5">
        <f>P_A_R[[#This Row],[25+]]-P_A_R[[#This Row],[26+]]</f>
        <v>3.7200000000000011E-2</v>
      </c>
      <c r="BV210" s="5">
        <f>P_A_R[[#This Row],[26+]]-P_A_R[[#This Row],[27+]]</f>
        <v>3.1789999999999985E-2</v>
      </c>
      <c r="BW210" s="5">
        <f>P_A_R[[#This Row],[27+]]-P_A_R[[#This Row],[28+]]</f>
        <v>2.495E-2</v>
      </c>
      <c r="BX210" s="5">
        <f>P_A_R[[#This Row],[28+]]-P_A_R[[#This Row],[29+]]</f>
        <v>2.2010000000000002E-2</v>
      </c>
      <c r="BY210" s="5">
        <f>P_A_R[[#This Row],[29+]]-P_A_R[[#This Row],[30+]]</f>
        <v>1.6560000000000005E-2</v>
      </c>
      <c r="BZ210" s="5">
        <f>P_A_R[[#This Row],[30+]]-P_A_R[[#This Row],[31+]]</f>
        <v>1.4010000000000002E-2</v>
      </c>
      <c r="CA210" s="5">
        <f>P_A_R[[#This Row],[31+]]-P_A_R[[#This Row],[32+]]</f>
        <v>1.0739999999999996E-2</v>
      </c>
      <c r="CB210" s="5">
        <f>P_A_R[[#This Row],[32+]]-P_A_R[[#This Row],[33+]]</f>
        <v>7.5700000000000003E-3</v>
      </c>
      <c r="CC210" s="5">
        <f>P_A_R[[#This Row],[33+]]-P_A_R[[#This Row],[34+]]</f>
        <v>6.020000000000001E-3</v>
      </c>
      <c r="CD210" s="5">
        <f>P_A_R[[#This Row],[34+]]-P_A_R[[#This Row],[35+]]</f>
        <v>4.069999999999999E-3</v>
      </c>
      <c r="CE210" s="5">
        <f>P_A_R[[#This Row],[35+]]-P_A_R[[#This Row],[36+]]</f>
        <v>3.1000000000000003E-3</v>
      </c>
      <c r="CF210" s="5">
        <f>P_A_R[[#This Row],[36+]]-P_A_R[[#This Row],[37+]]</f>
        <v>2.1299999999999999E-3</v>
      </c>
      <c r="CG210" s="5">
        <f>P_A_R[[#This Row],[37+]]-P_A_R[[#This Row],[38+]]</f>
        <v>1.3500000000000001E-3</v>
      </c>
      <c r="CH210" s="5">
        <f>P_A_R[[#This Row],[38+]]-P_A_R[[#This Row],[39+]]</f>
        <v>9.7000000000000016E-4</v>
      </c>
      <c r="CI210" s="5">
        <f>P_A_R[[#This Row],[39+]]-P_A_R[[#This Row],[40+]]</f>
        <v>5.9000000000000003E-4</v>
      </c>
      <c r="CJ210" s="5">
        <f>P_A_R[[#This Row],[40+]]-P_A_R[[#This Row],[41+]]</f>
        <v>4.0000000000000007E-4</v>
      </c>
      <c r="CK210" s="5">
        <f>P_A_R[[#This Row],[41+]]-P_A_R[[#This Row],[42+]]</f>
        <v>2.4999999999999995E-4</v>
      </c>
      <c r="CL210" s="5">
        <f>P_A_R[[#This Row],[42+]]-P_A_R[[#This Row],[43+]]</f>
        <v>1.3999999999999999E-4</v>
      </c>
      <c r="CM210" s="5">
        <f>P_A_R[[#This Row],[43+]]-P_A_R[[#This Row],[44+]]</f>
        <v>9.0000000000000006E-5</v>
      </c>
      <c r="CN210" s="5">
        <f>P_A_R[[#This Row],[44+]]-P_A_R[[#This Row],[45+]]</f>
        <v>5.0000000000000009E-5</v>
      </c>
      <c r="CO210" s="5">
        <f>P_A_R[[#This Row],[45+]]-P_A_R[[#This Row],[46+]]</f>
        <v>2.9999999999999991E-5</v>
      </c>
      <c r="CP210" s="5">
        <f>P_A_R[[#This Row],[46+]]-P_A_R[[#This Row],[47+]]</f>
        <v>4.0000000000000003E-5</v>
      </c>
      <c r="CQ210" s="5">
        <f>P_A_R[[#This Row],[47+]]-P_A_R[[#This Row],[48+]]</f>
        <v>0</v>
      </c>
      <c r="CR210" s="5">
        <f>P_A_R[[#This Row],[48+]]-P_A_R[[#This Row],[49+]]</f>
        <v>0</v>
      </c>
      <c r="CS210" s="5">
        <f>P_A_R[[#This Row],[49+]]-P_A_R[[#This Row],[50+]]</f>
        <v>0</v>
      </c>
      <c r="CT210" s="5">
        <f>P_A_R[[#This Row],[50+]]-P_A_R[[#This Row],[51+]]</f>
        <v>0</v>
      </c>
      <c r="CU210" s="5">
        <f>P_A_R[[#This Row],[51+]]-P_A_R[[#This Row],[52+]]</f>
        <v>0</v>
      </c>
      <c r="CV210" s="5">
        <f>P_A_R[[#This Row],[52+]]-P_A_R[[#This Row],[53+]]</f>
        <v>0</v>
      </c>
      <c r="CW210" s="5">
        <f>P_A_R[[#This Row],[53+]]-P_A_R[[#This Row],[54+]]</f>
        <v>0</v>
      </c>
      <c r="CX210" s="5">
        <f>P_A_R[[#This Row],[54+]]-P_A_R[[#This Row],[55+]]</f>
        <v>0</v>
      </c>
      <c r="CY210" s="5">
        <f>P_A_R[[#This Row],[55+]]-P_A_R[[#This Row],[56+]]</f>
        <v>0</v>
      </c>
      <c r="CZ210" s="5">
        <f>P_A_R[[#This Row],[56+]]-P_A_R[[#This Row],[57+]]</f>
        <v>0</v>
      </c>
      <c r="DA210" s="5">
        <f>P_A_R[[#This Row],[57+]]-P_A_R[[#This Row],[58+]]</f>
        <v>0</v>
      </c>
      <c r="DB210" s="5">
        <f>P_A_R[[#This Row],[58+]]-P_A_R[[#This Row],[59+]]</f>
        <v>0</v>
      </c>
    </row>
    <row r="211" spans="1:106" x14ac:dyDescent="0.25">
      <c r="A211" s="10">
        <v>22400796</v>
      </c>
      <c r="B211" t="s">
        <v>78</v>
      </c>
      <c r="C211" t="s">
        <v>77</v>
      </c>
      <c r="D211" s="11">
        <v>0.91666666666666663</v>
      </c>
      <c r="E211" s="9" t="str">
        <f>HYPERLINK("https://www.nba.com/stats/player/1629028/boxscores-traditional", "Deandre Ayton")</f>
        <v>Deandre Ayton</v>
      </c>
      <c r="F211">
        <v>25.6</v>
      </c>
      <c r="G211" s="4">
        <v>12.468</v>
      </c>
      <c r="H211" s="3">
        <v>0.89434999999999998</v>
      </c>
      <c r="I211" s="3">
        <v>0.879</v>
      </c>
      <c r="J211" s="3">
        <v>0.86214000000000002</v>
      </c>
      <c r="K211" s="3">
        <v>0.84375</v>
      </c>
      <c r="L211" s="3">
        <v>0.82381000000000004</v>
      </c>
      <c r="M211" s="3">
        <v>0.80234000000000005</v>
      </c>
      <c r="N211" s="3">
        <v>0.77934999999999999</v>
      </c>
      <c r="O211" s="3">
        <v>0.75490000000000002</v>
      </c>
      <c r="P211" s="3">
        <v>0.72907</v>
      </c>
      <c r="Q211" s="3">
        <v>0.70194000000000001</v>
      </c>
      <c r="R211" s="3">
        <v>0.67364000000000002</v>
      </c>
      <c r="S211" s="3">
        <v>0.64431000000000005</v>
      </c>
      <c r="T211" s="3">
        <v>0.61409000000000002</v>
      </c>
      <c r="U211" s="3">
        <v>0.58316999999999997</v>
      </c>
      <c r="V211" s="3">
        <v>0.55171999999999999</v>
      </c>
      <c r="W211" s="3">
        <v>0.51993999999999996</v>
      </c>
      <c r="X211" s="3">
        <v>0.48803000000000002</v>
      </c>
      <c r="Y211" s="3">
        <v>0.45619999999999999</v>
      </c>
      <c r="Z211" s="3">
        <v>0.42465000000000003</v>
      </c>
      <c r="AA211" s="3">
        <v>0.39357999999999999</v>
      </c>
      <c r="AB211" s="3">
        <v>0.36316999999999999</v>
      </c>
      <c r="AC211" s="3">
        <v>0.33360000000000001</v>
      </c>
      <c r="AD211" s="3">
        <v>0.30503000000000002</v>
      </c>
      <c r="AE211" s="3">
        <v>0.27760000000000001</v>
      </c>
      <c r="AF211" s="3">
        <v>0.25142999999999999</v>
      </c>
      <c r="AG211" s="3">
        <v>0.22663</v>
      </c>
      <c r="AH211" s="3">
        <v>0.20327000000000001</v>
      </c>
      <c r="AI211" s="3">
        <v>0.18140999999999999</v>
      </c>
      <c r="AJ211" s="3">
        <v>0.16109000000000001</v>
      </c>
      <c r="AK211" s="3">
        <v>0.14230999999999999</v>
      </c>
      <c r="AL211" s="3">
        <v>0.12506999999999999</v>
      </c>
      <c r="AM211" s="3">
        <v>0.10749</v>
      </c>
      <c r="AN211" s="3">
        <v>9.3420000000000003E-2</v>
      </c>
      <c r="AO211" s="3">
        <v>8.0759999999999998E-2</v>
      </c>
      <c r="AP211" s="3">
        <v>6.9440000000000002E-2</v>
      </c>
      <c r="AQ211" s="3">
        <v>5.9380000000000002E-2</v>
      </c>
      <c r="AR211" s="3">
        <v>5.0500000000000003E-2</v>
      </c>
      <c r="AS211" s="3">
        <v>4.2720000000000001E-2</v>
      </c>
      <c r="AT211" s="3">
        <v>3.5929999999999997E-2</v>
      </c>
      <c r="AU211" s="3">
        <v>3.005E-2</v>
      </c>
      <c r="AV211" s="3">
        <v>2.5000000000000001E-2</v>
      </c>
      <c r="AW211" s="3">
        <v>2.068E-2</v>
      </c>
      <c r="AX211" s="3">
        <v>1.7000000000000001E-2</v>
      </c>
      <c r="AY211" s="3">
        <v>1.3899999999999999E-2</v>
      </c>
      <c r="AZ211" s="3">
        <v>1.1299999999999999E-2</v>
      </c>
      <c r="BA211" s="3">
        <v>9.1400000000000006E-3</v>
      </c>
      <c r="BB211" s="3">
        <v>7.3400000000000002E-3</v>
      </c>
      <c r="BC211" s="3">
        <v>5.8700000000000002E-3</v>
      </c>
      <c r="BD211" s="3">
        <v>4.6600000000000001E-3</v>
      </c>
      <c r="BE211" s="3">
        <v>3.6800000000000001E-3</v>
      </c>
      <c r="BF211" s="5">
        <f>P_A_R[[#This Row],[10+]]-P_A_R[[#This Row],[11+]]</f>
        <v>1.5349999999999975E-2</v>
      </c>
      <c r="BG211" s="5">
        <f>P_A_R[[#This Row],[11+]]-P_A_R[[#This Row],[12+]]</f>
        <v>1.6859999999999986E-2</v>
      </c>
      <c r="BH211" s="5">
        <f>P_A_R[[#This Row],[12+]]-P_A_R[[#This Row],[13+]]</f>
        <v>1.8390000000000017E-2</v>
      </c>
      <c r="BI211" s="5">
        <f>P_A_R[[#This Row],[13+]]-P_A_R[[#This Row],[14+]]</f>
        <v>1.9939999999999958E-2</v>
      </c>
      <c r="BJ211" s="5">
        <f>P_A_R[[#This Row],[14+]]-P_A_R[[#This Row],[15+]]</f>
        <v>2.1469999999999989E-2</v>
      </c>
      <c r="BK211" s="5">
        <f>P_A_R[[#This Row],[15+]]-P_A_R[[#This Row],[16+]]</f>
        <v>2.2990000000000066E-2</v>
      </c>
      <c r="BL211" s="5">
        <f>P_A_R[[#This Row],[16+]]-P_A_R[[#This Row],[17+]]</f>
        <v>2.4449999999999972E-2</v>
      </c>
      <c r="BM211" s="5">
        <f>P_A_R[[#This Row],[17+]]-P_A_R[[#This Row],[18+]]</f>
        <v>2.583000000000002E-2</v>
      </c>
      <c r="BN211" s="5">
        <f>P_A_R[[#This Row],[18+]]-P_A_R[[#This Row],[19+]]</f>
        <v>2.7129999999999987E-2</v>
      </c>
      <c r="BO211" s="5">
        <f>P_A_R[[#This Row],[19+]]-P_A_R[[#This Row],[20+]]</f>
        <v>2.8299999999999992E-2</v>
      </c>
      <c r="BP211" s="5">
        <f>P_A_R[[#This Row],[20+]]-P_A_R[[#This Row],[21+]]</f>
        <v>2.9329999999999967E-2</v>
      </c>
      <c r="BQ211" s="5">
        <f>P_A_R[[#This Row],[21+]]-P_A_R[[#This Row],[22+]]</f>
        <v>3.0220000000000025E-2</v>
      </c>
      <c r="BR211" s="5">
        <f>P_A_R[[#This Row],[22+]]-P_A_R[[#This Row],[23+]]</f>
        <v>3.0920000000000059E-2</v>
      </c>
      <c r="BS211" s="5">
        <f>P_A_R[[#This Row],[23+]]-P_A_R[[#This Row],[24+]]</f>
        <v>3.1449999999999978E-2</v>
      </c>
      <c r="BT211" s="5">
        <f>P_A_R[[#This Row],[24+]]-P_A_R[[#This Row],[25+]]</f>
        <v>3.178000000000003E-2</v>
      </c>
      <c r="BU211" s="5">
        <f>P_A_R[[#This Row],[25+]]-P_A_R[[#This Row],[26+]]</f>
        <v>3.1909999999999938E-2</v>
      </c>
      <c r="BV211" s="5">
        <f>P_A_R[[#This Row],[26+]]-P_A_R[[#This Row],[27+]]</f>
        <v>3.1830000000000025E-2</v>
      </c>
      <c r="BW211" s="5">
        <f>P_A_R[[#This Row],[27+]]-P_A_R[[#This Row],[28+]]</f>
        <v>3.1549999999999967E-2</v>
      </c>
      <c r="BX211" s="5">
        <f>P_A_R[[#This Row],[28+]]-P_A_R[[#This Row],[29+]]</f>
        <v>3.1070000000000042E-2</v>
      </c>
      <c r="BY211" s="5">
        <f>P_A_R[[#This Row],[29+]]-P_A_R[[#This Row],[30+]]</f>
        <v>3.0409999999999993E-2</v>
      </c>
      <c r="BZ211" s="5">
        <f>P_A_R[[#This Row],[30+]]-P_A_R[[#This Row],[31+]]</f>
        <v>2.9569999999999985E-2</v>
      </c>
      <c r="CA211" s="5">
        <f>P_A_R[[#This Row],[31+]]-P_A_R[[#This Row],[32+]]</f>
        <v>2.8569999999999984E-2</v>
      </c>
      <c r="CB211" s="5">
        <f>P_A_R[[#This Row],[32+]]-P_A_R[[#This Row],[33+]]</f>
        <v>2.743000000000001E-2</v>
      </c>
      <c r="CC211" s="5">
        <f>P_A_R[[#This Row],[33+]]-P_A_R[[#This Row],[34+]]</f>
        <v>2.6170000000000027E-2</v>
      </c>
      <c r="CD211" s="5">
        <f>P_A_R[[#This Row],[34+]]-P_A_R[[#This Row],[35+]]</f>
        <v>2.4799999999999989E-2</v>
      </c>
      <c r="CE211" s="5">
        <f>P_A_R[[#This Row],[35+]]-P_A_R[[#This Row],[36+]]</f>
        <v>2.3359999999999992E-2</v>
      </c>
      <c r="CF211" s="5">
        <f>P_A_R[[#This Row],[36+]]-P_A_R[[#This Row],[37+]]</f>
        <v>2.1860000000000018E-2</v>
      </c>
      <c r="CG211" s="5">
        <f>P_A_R[[#This Row],[37+]]-P_A_R[[#This Row],[38+]]</f>
        <v>2.0319999999999977E-2</v>
      </c>
      <c r="CH211" s="5">
        <f>P_A_R[[#This Row],[38+]]-P_A_R[[#This Row],[39+]]</f>
        <v>1.8780000000000019E-2</v>
      </c>
      <c r="CI211" s="5">
        <f>P_A_R[[#This Row],[39+]]-P_A_R[[#This Row],[40+]]</f>
        <v>1.7240000000000005E-2</v>
      </c>
      <c r="CJ211" s="5">
        <f>P_A_R[[#This Row],[40+]]-P_A_R[[#This Row],[41+]]</f>
        <v>1.7579999999999985E-2</v>
      </c>
      <c r="CK211" s="5">
        <f>P_A_R[[#This Row],[41+]]-P_A_R[[#This Row],[42+]]</f>
        <v>1.4069999999999999E-2</v>
      </c>
      <c r="CL211" s="5">
        <f>P_A_R[[#This Row],[42+]]-P_A_R[[#This Row],[43+]]</f>
        <v>1.2660000000000005E-2</v>
      </c>
      <c r="CM211" s="5">
        <f>P_A_R[[#This Row],[43+]]-P_A_R[[#This Row],[44+]]</f>
        <v>1.1319999999999997E-2</v>
      </c>
      <c r="CN211" s="5">
        <f>P_A_R[[#This Row],[44+]]-P_A_R[[#This Row],[45+]]</f>
        <v>1.0059999999999999E-2</v>
      </c>
      <c r="CO211" s="5">
        <f>P_A_R[[#This Row],[45+]]-P_A_R[[#This Row],[46+]]</f>
        <v>8.879999999999999E-3</v>
      </c>
      <c r="CP211" s="5">
        <f>P_A_R[[#This Row],[46+]]-P_A_R[[#This Row],[47+]]</f>
        <v>7.7800000000000022E-3</v>
      </c>
      <c r="CQ211" s="5">
        <f>P_A_R[[#This Row],[47+]]-P_A_R[[#This Row],[48+]]</f>
        <v>6.7900000000000044E-3</v>
      </c>
      <c r="CR211" s="5">
        <f>P_A_R[[#This Row],[48+]]-P_A_R[[#This Row],[49+]]</f>
        <v>5.8799999999999963E-3</v>
      </c>
      <c r="CS211" s="5">
        <f>P_A_R[[#This Row],[49+]]-P_A_R[[#This Row],[50+]]</f>
        <v>5.0499999999999989E-3</v>
      </c>
      <c r="CT211" s="5">
        <f>P_A_R[[#This Row],[50+]]-P_A_R[[#This Row],[51+]]</f>
        <v>4.3200000000000009E-3</v>
      </c>
      <c r="CU211" s="5">
        <f>P_A_R[[#This Row],[51+]]-P_A_R[[#This Row],[52+]]</f>
        <v>3.6799999999999992E-3</v>
      </c>
      <c r="CV211" s="5">
        <f>P_A_R[[#This Row],[52+]]-P_A_R[[#This Row],[53+]]</f>
        <v>3.1000000000000021E-3</v>
      </c>
      <c r="CW211" s="5">
        <f>P_A_R[[#This Row],[53+]]-P_A_R[[#This Row],[54+]]</f>
        <v>2.5999999999999999E-3</v>
      </c>
      <c r="CX211" s="5">
        <f>P_A_R[[#This Row],[54+]]-P_A_R[[#This Row],[55+]]</f>
        <v>2.1599999999999987E-3</v>
      </c>
      <c r="CY211" s="5">
        <f>P_A_R[[#This Row],[55+]]-P_A_R[[#This Row],[56+]]</f>
        <v>1.8000000000000004E-3</v>
      </c>
      <c r="CZ211" s="5">
        <f>P_A_R[[#This Row],[56+]]-P_A_R[[#This Row],[57+]]</f>
        <v>1.47E-3</v>
      </c>
      <c r="DA211" s="5">
        <f>P_A_R[[#This Row],[57+]]-P_A_R[[#This Row],[58+]]</f>
        <v>1.2100000000000001E-3</v>
      </c>
      <c r="DB211" s="5">
        <f>P_A_R[[#This Row],[58+]]-P_A_R[[#This Row],[59+]]</f>
        <v>9.7999999999999997E-4</v>
      </c>
    </row>
    <row r="212" spans="1:106" x14ac:dyDescent="0.25">
      <c r="A212" s="10">
        <v>22400796</v>
      </c>
      <c r="B212" t="s">
        <v>78</v>
      </c>
      <c r="C212" t="s">
        <v>77</v>
      </c>
      <c r="D212" s="11">
        <v>0.91666666666666663</v>
      </c>
      <c r="E212" s="9" t="str">
        <f>HYPERLINK("https://www.nba.com/stats/player/1630166/boxscores-traditional", "Deni Avdija")</f>
        <v>Deni Avdija</v>
      </c>
      <c r="F212">
        <v>17.8</v>
      </c>
      <c r="G212" s="4">
        <v>6.7940000000000005</v>
      </c>
      <c r="H212" s="3">
        <v>0.87492999999999999</v>
      </c>
      <c r="I212" s="3">
        <v>0.84133999999999998</v>
      </c>
      <c r="J212" s="3">
        <v>0.80234000000000005</v>
      </c>
      <c r="K212" s="3">
        <v>0.76114999999999999</v>
      </c>
      <c r="L212" s="3">
        <v>0.71226</v>
      </c>
      <c r="M212" s="3">
        <v>0.65910000000000002</v>
      </c>
      <c r="N212" s="3">
        <v>0.60257000000000005</v>
      </c>
      <c r="O212" s="3">
        <v>0.54776000000000002</v>
      </c>
      <c r="P212" s="3">
        <v>0.48803000000000002</v>
      </c>
      <c r="Q212" s="3">
        <v>0.42858000000000002</v>
      </c>
      <c r="R212" s="3">
        <v>0.37447999999999998</v>
      </c>
      <c r="S212" s="3">
        <v>0.31918000000000002</v>
      </c>
      <c r="T212" s="3">
        <v>0.26762999999999998</v>
      </c>
      <c r="U212" s="3">
        <v>0.22065000000000001</v>
      </c>
      <c r="V212" s="3">
        <v>0.18140999999999999</v>
      </c>
      <c r="W212" s="3">
        <v>0.14457</v>
      </c>
      <c r="X212" s="3">
        <v>0.11314</v>
      </c>
      <c r="Y212" s="3">
        <v>8.8510000000000005E-2</v>
      </c>
      <c r="Z212" s="3">
        <v>6.6809999999999994E-2</v>
      </c>
      <c r="AA212" s="3">
        <v>4.947E-2</v>
      </c>
      <c r="AB212" s="3">
        <v>3.5929999999999997E-2</v>
      </c>
      <c r="AC212" s="3">
        <v>2.6190000000000001E-2</v>
      </c>
      <c r="AD212" s="3">
        <v>1.831E-2</v>
      </c>
      <c r="AE212" s="3">
        <v>1.255E-2</v>
      </c>
      <c r="AF212" s="3">
        <v>8.6599999999999993E-3</v>
      </c>
      <c r="AG212" s="3">
        <v>5.7000000000000002E-3</v>
      </c>
      <c r="AH212" s="3">
        <v>3.6800000000000001E-3</v>
      </c>
      <c r="AI212" s="3">
        <v>2.33E-3</v>
      </c>
      <c r="AJ212" s="3">
        <v>1.49E-3</v>
      </c>
      <c r="AK212" s="3">
        <v>8.9999999999999998E-4</v>
      </c>
      <c r="AL212" s="3">
        <v>5.4000000000000001E-4</v>
      </c>
      <c r="AM212" s="3">
        <v>3.2000000000000003E-4</v>
      </c>
      <c r="AN212" s="3">
        <v>1.9000000000000001E-4</v>
      </c>
      <c r="AO212" s="3">
        <v>1E-4</v>
      </c>
      <c r="AP212" s="3">
        <v>6.0000000000000002E-5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5">
        <f>P_A_R[[#This Row],[10+]]-P_A_R[[#This Row],[11+]]</f>
        <v>3.3590000000000009E-2</v>
      </c>
      <c r="BG212" s="5">
        <f>P_A_R[[#This Row],[11+]]-P_A_R[[#This Row],[12+]]</f>
        <v>3.8999999999999924E-2</v>
      </c>
      <c r="BH212" s="5">
        <f>P_A_R[[#This Row],[12+]]-P_A_R[[#This Row],[13+]]</f>
        <v>4.119000000000006E-2</v>
      </c>
      <c r="BI212" s="5">
        <f>P_A_R[[#This Row],[13+]]-P_A_R[[#This Row],[14+]]</f>
        <v>4.8889999999999989E-2</v>
      </c>
      <c r="BJ212" s="5">
        <f>P_A_R[[#This Row],[14+]]-P_A_R[[#This Row],[15+]]</f>
        <v>5.3159999999999985E-2</v>
      </c>
      <c r="BK212" s="5">
        <f>P_A_R[[#This Row],[15+]]-P_A_R[[#This Row],[16+]]</f>
        <v>5.6529999999999969E-2</v>
      </c>
      <c r="BL212" s="5">
        <f>P_A_R[[#This Row],[16+]]-P_A_R[[#This Row],[17+]]</f>
        <v>5.4810000000000025E-2</v>
      </c>
      <c r="BM212" s="5">
        <f>P_A_R[[#This Row],[17+]]-P_A_R[[#This Row],[18+]]</f>
        <v>5.9730000000000005E-2</v>
      </c>
      <c r="BN212" s="5">
        <f>P_A_R[[#This Row],[18+]]-P_A_R[[#This Row],[19+]]</f>
        <v>5.9450000000000003E-2</v>
      </c>
      <c r="BO212" s="5">
        <f>P_A_R[[#This Row],[19+]]-P_A_R[[#This Row],[20+]]</f>
        <v>5.4100000000000037E-2</v>
      </c>
      <c r="BP212" s="5">
        <f>P_A_R[[#This Row],[20+]]-P_A_R[[#This Row],[21+]]</f>
        <v>5.529999999999996E-2</v>
      </c>
      <c r="BQ212" s="5">
        <f>P_A_R[[#This Row],[21+]]-P_A_R[[#This Row],[22+]]</f>
        <v>5.155000000000004E-2</v>
      </c>
      <c r="BR212" s="5">
        <f>P_A_R[[#This Row],[22+]]-P_A_R[[#This Row],[23+]]</f>
        <v>4.6979999999999966E-2</v>
      </c>
      <c r="BS212" s="5">
        <f>P_A_R[[#This Row],[23+]]-P_A_R[[#This Row],[24+]]</f>
        <v>3.9240000000000025E-2</v>
      </c>
      <c r="BT212" s="5">
        <f>P_A_R[[#This Row],[24+]]-P_A_R[[#This Row],[25+]]</f>
        <v>3.6839999999999984E-2</v>
      </c>
      <c r="BU212" s="5">
        <f>P_A_R[[#This Row],[25+]]-P_A_R[[#This Row],[26+]]</f>
        <v>3.143E-2</v>
      </c>
      <c r="BV212" s="5">
        <f>P_A_R[[#This Row],[26+]]-P_A_R[[#This Row],[27+]]</f>
        <v>2.4629999999999999E-2</v>
      </c>
      <c r="BW212" s="5">
        <f>P_A_R[[#This Row],[27+]]-P_A_R[[#This Row],[28+]]</f>
        <v>2.1700000000000011E-2</v>
      </c>
      <c r="BX212" s="5">
        <f>P_A_R[[#This Row],[28+]]-P_A_R[[#This Row],[29+]]</f>
        <v>1.7339999999999994E-2</v>
      </c>
      <c r="BY212" s="5">
        <f>P_A_R[[#This Row],[29+]]-P_A_R[[#This Row],[30+]]</f>
        <v>1.3540000000000003E-2</v>
      </c>
      <c r="BZ212" s="5">
        <f>P_A_R[[#This Row],[30+]]-P_A_R[[#This Row],[31+]]</f>
        <v>9.7399999999999952E-3</v>
      </c>
      <c r="CA212" s="5">
        <f>P_A_R[[#This Row],[31+]]-P_A_R[[#This Row],[32+]]</f>
        <v>7.8800000000000016E-3</v>
      </c>
      <c r="CB212" s="5">
        <f>P_A_R[[#This Row],[32+]]-P_A_R[[#This Row],[33+]]</f>
        <v>5.7599999999999995E-3</v>
      </c>
      <c r="CC212" s="5">
        <f>P_A_R[[#This Row],[33+]]-P_A_R[[#This Row],[34+]]</f>
        <v>3.8900000000000011E-3</v>
      </c>
      <c r="CD212" s="5">
        <f>P_A_R[[#This Row],[34+]]-P_A_R[[#This Row],[35+]]</f>
        <v>2.9599999999999991E-3</v>
      </c>
      <c r="CE212" s="5">
        <f>P_A_R[[#This Row],[35+]]-P_A_R[[#This Row],[36+]]</f>
        <v>2.0200000000000001E-3</v>
      </c>
      <c r="CF212" s="5">
        <f>P_A_R[[#This Row],[36+]]-P_A_R[[#This Row],[37+]]</f>
        <v>1.3500000000000001E-3</v>
      </c>
      <c r="CG212" s="5">
        <f>P_A_R[[#This Row],[37+]]-P_A_R[[#This Row],[38+]]</f>
        <v>8.4000000000000003E-4</v>
      </c>
      <c r="CH212" s="5">
        <f>P_A_R[[#This Row],[38+]]-P_A_R[[#This Row],[39+]]</f>
        <v>5.9000000000000003E-4</v>
      </c>
      <c r="CI212" s="5">
        <f>P_A_R[[#This Row],[39+]]-P_A_R[[#This Row],[40+]]</f>
        <v>3.5999999999999997E-4</v>
      </c>
      <c r="CJ212" s="5">
        <f>P_A_R[[#This Row],[40+]]-P_A_R[[#This Row],[41+]]</f>
        <v>2.1999999999999998E-4</v>
      </c>
      <c r="CK212" s="5">
        <f>P_A_R[[#This Row],[41+]]-P_A_R[[#This Row],[42+]]</f>
        <v>1.3000000000000002E-4</v>
      </c>
      <c r="CL212" s="5">
        <f>P_A_R[[#This Row],[42+]]-P_A_R[[#This Row],[43+]]</f>
        <v>9.0000000000000006E-5</v>
      </c>
      <c r="CM212" s="5">
        <f>P_A_R[[#This Row],[43+]]-P_A_R[[#This Row],[44+]]</f>
        <v>4.0000000000000003E-5</v>
      </c>
      <c r="CN212" s="5">
        <f>P_A_R[[#This Row],[44+]]-P_A_R[[#This Row],[45+]]</f>
        <v>6.0000000000000002E-5</v>
      </c>
      <c r="CO212" s="5">
        <f>P_A_R[[#This Row],[45+]]-P_A_R[[#This Row],[46+]]</f>
        <v>0</v>
      </c>
      <c r="CP212" s="5">
        <f>P_A_R[[#This Row],[46+]]-P_A_R[[#This Row],[47+]]</f>
        <v>0</v>
      </c>
      <c r="CQ212" s="5">
        <f>P_A_R[[#This Row],[47+]]-P_A_R[[#This Row],[48+]]</f>
        <v>0</v>
      </c>
      <c r="CR212" s="5">
        <f>P_A_R[[#This Row],[48+]]-P_A_R[[#This Row],[49+]]</f>
        <v>0</v>
      </c>
      <c r="CS212" s="5">
        <f>P_A_R[[#This Row],[49+]]-P_A_R[[#This Row],[50+]]</f>
        <v>0</v>
      </c>
      <c r="CT212" s="5">
        <f>P_A_R[[#This Row],[50+]]-P_A_R[[#This Row],[51+]]</f>
        <v>0</v>
      </c>
      <c r="CU212" s="5">
        <f>P_A_R[[#This Row],[51+]]-P_A_R[[#This Row],[52+]]</f>
        <v>0</v>
      </c>
      <c r="CV212" s="5">
        <f>P_A_R[[#This Row],[52+]]-P_A_R[[#This Row],[53+]]</f>
        <v>0</v>
      </c>
      <c r="CW212" s="5">
        <f>P_A_R[[#This Row],[53+]]-P_A_R[[#This Row],[54+]]</f>
        <v>0</v>
      </c>
      <c r="CX212" s="5">
        <f>P_A_R[[#This Row],[54+]]-P_A_R[[#This Row],[55+]]</f>
        <v>0</v>
      </c>
      <c r="CY212" s="5">
        <f>P_A_R[[#This Row],[55+]]-P_A_R[[#This Row],[56+]]</f>
        <v>0</v>
      </c>
      <c r="CZ212" s="5">
        <f>P_A_R[[#This Row],[56+]]-P_A_R[[#This Row],[57+]]</f>
        <v>0</v>
      </c>
      <c r="DA212" s="5">
        <f>P_A_R[[#This Row],[57+]]-P_A_R[[#This Row],[58+]]</f>
        <v>0</v>
      </c>
      <c r="DB212" s="5">
        <f>P_A_R[[#This Row],[58+]]-P_A_R[[#This Row],[59+]]</f>
        <v>0</v>
      </c>
    </row>
    <row r="213" spans="1:106" x14ac:dyDescent="0.25">
      <c r="A213" s="10">
        <v>22400796</v>
      </c>
      <c r="B213" t="s">
        <v>78</v>
      </c>
      <c r="C213" t="s">
        <v>77</v>
      </c>
      <c r="D213" s="11">
        <v>0.91666666666666663</v>
      </c>
      <c r="E213" s="9" t="str">
        <f>HYPERLINK("https://www.nba.com/stats/player/1642270/boxscores-traditional", "Donovan Clingan")</f>
        <v>Donovan Clingan</v>
      </c>
      <c r="F213">
        <v>18.399999999999999</v>
      </c>
      <c r="G213" s="4">
        <v>12.878</v>
      </c>
      <c r="H213" s="3">
        <v>0.74214999999999998</v>
      </c>
      <c r="I213" s="3">
        <v>0.71565999999999996</v>
      </c>
      <c r="J213" s="3">
        <v>0.69145999999999996</v>
      </c>
      <c r="K213" s="3">
        <v>0.66276000000000002</v>
      </c>
      <c r="L213" s="3">
        <v>0.63307000000000002</v>
      </c>
      <c r="M213" s="3">
        <v>0.60257000000000005</v>
      </c>
      <c r="N213" s="3">
        <v>0.57535000000000003</v>
      </c>
      <c r="O213" s="3">
        <v>0.54379999999999995</v>
      </c>
      <c r="P213" s="3">
        <v>0.51197000000000004</v>
      </c>
      <c r="Q213" s="3">
        <v>0.48005999999999999</v>
      </c>
      <c r="R213" s="3">
        <v>0.45223999999999998</v>
      </c>
      <c r="S213" s="3">
        <v>0.42074</v>
      </c>
      <c r="T213" s="3">
        <v>0.38973999999999998</v>
      </c>
      <c r="U213" s="3">
        <v>0.35942000000000002</v>
      </c>
      <c r="V213" s="3">
        <v>0.33360000000000001</v>
      </c>
      <c r="W213" s="3">
        <v>0.30503000000000002</v>
      </c>
      <c r="X213" s="3">
        <v>0.27760000000000001</v>
      </c>
      <c r="Y213" s="3">
        <v>0.25142999999999999</v>
      </c>
      <c r="Z213" s="3">
        <v>0.22663</v>
      </c>
      <c r="AA213" s="3">
        <v>0.20610999999999999</v>
      </c>
      <c r="AB213" s="3">
        <v>0.18406</v>
      </c>
      <c r="AC213" s="3">
        <v>0.16353999999999999</v>
      </c>
      <c r="AD213" s="3">
        <v>0.14457</v>
      </c>
      <c r="AE213" s="3">
        <v>0.12923999999999999</v>
      </c>
      <c r="AF213" s="3">
        <v>0.11314</v>
      </c>
      <c r="AG213" s="3">
        <v>9.8530000000000006E-2</v>
      </c>
      <c r="AH213" s="3">
        <v>8.5339999999999999E-2</v>
      </c>
      <c r="AI213" s="3">
        <v>7.4929999999999997E-2</v>
      </c>
      <c r="AJ213" s="3">
        <v>6.4259999999999998E-2</v>
      </c>
      <c r="AK213" s="3">
        <v>5.4800000000000001E-2</v>
      </c>
      <c r="AL213" s="3">
        <v>4.648E-2</v>
      </c>
      <c r="AM213" s="3">
        <v>4.0059999999999998E-2</v>
      </c>
      <c r="AN213" s="3">
        <v>3.3619999999999997E-2</v>
      </c>
      <c r="AO213" s="3">
        <v>2.8070000000000001E-2</v>
      </c>
      <c r="AP213" s="3">
        <v>2.3300000000000001E-2</v>
      </c>
      <c r="AQ213" s="3">
        <v>1.9230000000000001E-2</v>
      </c>
      <c r="AR213" s="3">
        <v>1.618E-2</v>
      </c>
      <c r="AS213" s="3">
        <v>1.321E-2</v>
      </c>
      <c r="AT213" s="3">
        <v>1.072E-2</v>
      </c>
      <c r="AU213" s="3">
        <v>8.6599999999999993E-3</v>
      </c>
      <c r="AV213" s="3">
        <v>7.1399999999999996E-3</v>
      </c>
      <c r="AW213" s="3">
        <v>5.7000000000000002E-3</v>
      </c>
      <c r="AX213" s="3">
        <v>4.5300000000000002E-3</v>
      </c>
      <c r="AY213" s="3">
        <v>3.5699999999999998E-3</v>
      </c>
      <c r="AZ213" s="3">
        <v>2.8900000000000002E-3</v>
      </c>
      <c r="BA213" s="3">
        <v>2.2599999999999999E-3</v>
      </c>
      <c r="BB213" s="3">
        <v>1.75E-3</v>
      </c>
      <c r="BC213" s="3">
        <v>1.3500000000000001E-3</v>
      </c>
      <c r="BD213" s="3">
        <v>1.0399999999999999E-3</v>
      </c>
      <c r="BE213" s="3">
        <v>8.1999999999999998E-4</v>
      </c>
      <c r="BF213" s="5">
        <f>P_A_R[[#This Row],[10+]]-P_A_R[[#This Row],[11+]]</f>
        <v>2.6490000000000014E-2</v>
      </c>
      <c r="BG213" s="5">
        <f>P_A_R[[#This Row],[11+]]-P_A_R[[#This Row],[12+]]</f>
        <v>2.4199999999999999E-2</v>
      </c>
      <c r="BH213" s="5">
        <f>P_A_R[[#This Row],[12+]]-P_A_R[[#This Row],[13+]]</f>
        <v>2.8699999999999948E-2</v>
      </c>
      <c r="BI213" s="5">
        <f>P_A_R[[#This Row],[13+]]-P_A_R[[#This Row],[14+]]</f>
        <v>2.9689999999999994E-2</v>
      </c>
      <c r="BJ213" s="5">
        <f>P_A_R[[#This Row],[14+]]-P_A_R[[#This Row],[15+]]</f>
        <v>3.0499999999999972E-2</v>
      </c>
      <c r="BK213" s="5">
        <f>P_A_R[[#This Row],[15+]]-P_A_R[[#This Row],[16+]]</f>
        <v>2.7220000000000022E-2</v>
      </c>
      <c r="BL213" s="5">
        <f>P_A_R[[#This Row],[16+]]-P_A_R[[#This Row],[17+]]</f>
        <v>3.1550000000000078E-2</v>
      </c>
      <c r="BM213" s="5">
        <f>P_A_R[[#This Row],[17+]]-P_A_R[[#This Row],[18+]]</f>
        <v>3.1829999999999914E-2</v>
      </c>
      <c r="BN213" s="5">
        <f>P_A_R[[#This Row],[18+]]-P_A_R[[#This Row],[19+]]</f>
        <v>3.1910000000000049E-2</v>
      </c>
      <c r="BO213" s="5">
        <f>P_A_R[[#This Row],[19+]]-P_A_R[[#This Row],[20+]]</f>
        <v>2.7820000000000011E-2</v>
      </c>
      <c r="BP213" s="5">
        <f>P_A_R[[#This Row],[20+]]-P_A_R[[#This Row],[21+]]</f>
        <v>3.1499999999999972E-2</v>
      </c>
      <c r="BQ213" s="5">
        <f>P_A_R[[#This Row],[21+]]-P_A_R[[#This Row],[22+]]</f>
        <v>3.1000000000000028E-2</v>
      </c>
      <c r="BR213" s="5">
        <f>P_A_R[[#This Row],[22+]]-P_A_R[[#This Row],[23+]]</f>
        <v>3.0319999999999958E-2</v>
      </c>
      <c r="BS213" s="5">
        <f>P_A_R[[#This Row],[23+]]-P_A_R[[#This Row],[24+]]</f>
        <v>2.582000000000001E-2</v>
      </c>
      <c r="BT213" s="5">
        <f>P_A_R[[#This Row],[24+]]-P_A_R[[#This Row],[25+]]</f>
        <v>2.8569999999999984E-2</v>
      </c>
      <c r="BU213" s="5">
        <f>P_A_R[[#This Row],[25+]]-P_A_R[[#This Row],[26+]]</f>
        <v>2.743000000000001E-2</v>
      </c>
      <c r="BV213" s="5">
        <f>P_A_R[[#This Row],[26+]]-P_A_R[[#This Row],[27+]]</f>
        <v>2.6170000000000027E-2</v>
      </c>
      <c r="BW213" s="5">
        <f>P_A_R[[#This Row],[27+]]-P_A_R[[#This Row],[28+]]</f>
        <v>2.4799999999999989E-2</v>
      </c>
      <c r="BX213" s="5">
        <f>P_A_R[[#This Row],[28+]]-P_A_R[[#This Row],[29+]]</f>
        <v>2.052000000000001E-2</v>
      </c>
      <c r="BY213" s="5">
        <f>P_A_R[[#This Row],[29+]]-P_A_R[[#This Row],[30+]]</f>
        <v>2.2049999999999986E-2</v>
      </c>
      <c r="BZ213" s="5">
        <f>P_A_R[[#This Row],[30+]]-P_A_R[[#This Row],[31+]]</f>
        <v>2.052000000000001E-2</v>
      </c>
      <c r="CA213" s="5">
        <f>P_A_R[[#This Row],[31+]]-P_A_R[[#This Row],[32+]]</f>
        <v>1.8969999999999987E-2</v>
      </c>
      <c r="CB213" s="5">
        <f>P_A_R[[#This Row],[32+]]-P_A_R[[#This Row],[33+]]</f>
        <v>1.533000000000001E-2</v>
      </c>
      <c r="CC213" s="5">
        <f>P_A_R[[#This Row],[33+]]-P_A_R[[#This Row],[34+]]</f>
        <v>1.6099999999999989E-2</v>
      </c>
      <c r="CD213" s="5">
        <f>P_A_R[[#This Row],[34+]]-P_A_R[[#This Row],[35+]]</f>
        <v>1.4609999999999998E-2</v>
      </c>
      <c r="CE213" s="5">
        <f>P_A_R[[#This Row],[35+]]-P_A_R[[#This Row],[36+]]</f>
        <v>1.3190000000000007E-2</v>
      </c>
      <c r="CF213" s="5">
        <f>P_A_R[[#This Row],[36+]]-P_A_R[[#This Row],[37+]]</f>
        <v>1.0410000000000003E-2</v>
      </c>
      <c r="CG213" s="5">
        <f>P_A_R[[#This Row],[37+]]-P_A_R[[#This Row],[38+]]</f>
        <v>1.0669999999999999E-2</v>
      </c>
      <c r="CH213" s="5">
        <f>P_A_R[[#This Row],[38+]]-P_A_R[[#This Row],[39+]]</f>
        <v>9.4599999999999962E-3</v>
      </c>
      <c r="CI213" s="5">
        <f>P_A_R[[#This Row],[39+]]-P_A_R[[#This Row],[40+]]</f>
        <v>8.320000000000001E-3</v>
      </c>
      <c r="CJ213" s="5">
        <f>P_A_R[[#This Row],[40+]]-P_A_R[[#This Row],[41+]]</f>
        <v>6.4200000000000021E-3</v>
      </c>
      <c r="CK213" s="5">
        <f>P_A_R[[#This Row],[41+]]-P_A_R[[#This Row],[42+]]</f>
        <v>6.4400000000000013E-3</v>
      </c>
      <c r="CL213" s="5">
        <f>P_A_R[[#This Row],[42+]]-P_A_R[[#This Row],[43+]]</f>
        <v>5.5499999999999959E-3</v>
      </c>
      <c r="CM213" s="5">
        <f>P_A_R[[#This Row],[43+]]-P_A_R[[#This Row],[44+]]</f>
        <v>4.7699999999999999E-3</v>
      </c>
      <c r="CN213" s="5">
        <f>P_A_R[[#This Row],[44+]]-P_A_R[[#This Row],[45+]]</f>
        <v>4.0700000000000007E-3</v>
      </c>
      <c r="CO213" s="5">
        <f>P_A_R[[#This Row],[45+]]-P_A_R[[#This Row],[46+]]</f>
        <v>3.0500000000000006E-3</v>
      </c>
      <c r="CP213" s="5">
        <f>P_A_R[[#This Row],[46+]]-P_A_R[[#This Row],[47+]]</f>
        <v>2.9700000000000004E-3</v>
      </c>
      <c r="CQ213" s="5">
        <f>P_A_R[[#This Row],[47+]]-P_A_R[[#This Row],[48+]]</f>
        <v>2.4899999999999992E-3</v>
      </c>
      <c r="CR213" s="5">
        <f>P_A_R[[#This Row],[48+]]-P_A_R[[#This Row],[49+]]</f>
        <v>2.0600000000000011E-3</v>
      </c>
      <c r="CS213" s="5">
        <f>P_A_R[[#This Row],[49+]]-P_A_R[[#This Row],[50+]]</f>
        <v>1.5199999999999997E-3</v>
      </c>
      <c r="CT213" s="5">
        <f>P_A_R[[#This Row],[50+]]-P_A_R[[#This Row],[51+]]</f>
        <v>1.4399999999999994E-3</v>
      </c>
      <c r="CU213" s="5">
        <f>P_A_R[[#This Row],[51+]]-P_A_R[[#This Row],[52+]]</f>
        <v>1.17E-3</v>
      </c>
      <c r="CV213" s="5">
        <f>P_A_R[[#This Row],[52+]]-P_A_R[[#This Row],[53+]]</f>
        <v>9.6000000000000035E-4</v>
      </c>
      <c r="CW213" s="5">
        <f>P_A_R[[#This Row],[53+]]-P_A_R[[#This Row],[54+]]</f>
        <v>6.7999999999999962E-4</v>
      </c>
      <c r="CX213" s="5">
        <f>P_A_R[[#This Row],[54+]]-P_A_R[[#This Row],[55+]]</f>
        <v>6.3000000000000035E-4</v>
      </c>
      <c r="CY213" s="5">
        <f>P_A_R[[#This Row],[55+]]-P_A_R[[#This Row],[56+]]</f>
        <v>5.0999999999999982E-4</v>
      </c>
      <c r="CZ213" s="5">
        <f>P_A_R[[#This Row],[56+]]-P_A_R[[#This Row],[57+]]</f>
        <v>3.9999999999999996E-4</v>
      </c>
      <c r="DA213" s="5">
        <f>P_A_R[[#This Row],[57+]]-P_A_R[[#This Row],[58+]]</f>
        <v>3.1000000000000016E-4</v>
      </c>
      <c r="DB213" s="5">
        <f>P_A_R[[#This Row],[58+]]-P_A_R[[#This Row],[59+]]</f>
        <v>2.1999999999999993E-4</v>
      </c>
    </row>
    <row r="214" spans="1:106" x14ac:dyDescent="0.25">
      <c r="A214" s="10">
        <v>22400796</v>
      </c>
      <c r="B214" t="s">
        <v>78</v>
      </c>
      <c r="C214" t="s">
        <v>77</v>
      </c>
      <c r="D214" s="11">
        <v>0.91666666666666663</v>
      </c>
      <c r="E214" s="9" t="str">
        <f>HYPERLINK("https://www.nba.com/stats/player/1629057/boxscores-traditional", "Robert Williams III")</f>
        <v>Robert Williams III</v>
      </c>
      <c r="F214">
        <v>13.2</v>
      </c>
      <c r="G214" s="4">
        <v>5.1150000000000002</v>
      </c>
      <c r="H214" s="3">
        <v>0.73565000000000003</v>
      </c>
      <c r="I214" s="3">
        <v>0.66639999999999999</v>
      </c>
      <c r="J214" s="3">
        <v>0.59094999999999998</v>
      </c>
      <c r="K214" s="3">
        <v>0.51595000000000002</v>
      </c>
      <c r="L214" s="3">
        <v>0.43643999999999999</v>
      </c>
      <c r="M214" s="3">
        <v>0.36316999999999999</v>
      </c>
      <c r="N214" s="3">
        <v>0.29115999999999997</v>
      </c>
      <c r="O214" s="3">
        <v>0.22964999999999999</v>
      </c>
      <c r="P214" s="3">
        <v>0.17360999999999999</v>
      </c>
      <c r="Q214" s="3">
        <v>0.12923999999999999</v>
      </c>
      <c r="R214" s="3">
        <v>9.1759999999999994E-2</v>
      </c>
      <c r="S214" s="3">
        <v>6.4259999999999998E-2</v>
      </c>
      <c r="T214" s="3">
        <v>4.2720000000000001E-2</v>
      </c>
      <c r="U214" s="3">
        <v>2.743E-2</v>
      </c>
      <c r="V214" s="3">
        <v>1.7430000000000001E-2</v>
      </c>
      <c r="W214" s="3">
        <v>1.044E-2</v>
      </c>
      <c r="X214" s="3">
        <v>6.2100000000000002E-3</v>
      </c>
      <c r="Y214" s="3">
        <v>3.47E-3</v>
      </c>
      <c r="Z214" s="3">
        <v>1.9300000000000001E-3</v>
      </c>
      <c r="AA214" s="3">
        <v>1E-3</v>
      </c>
      <c r="AB214" s="3">
        <v>5.1999999999999995E-4</v>
      </c>
      <c r="AC214" s="3">
        <v>2.5000000000000001E-4</v>
      </c>
      <c r="AD214" s="3">
        <v>1.2E-4</v>
      </c>
      <c r="AE214" s="3">
        <v>5.0000000000000002E-5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5">
        <f>P_A_R[[#This Row],[10+]]-P_A_R[[#This Row],[11+]]</f>
        <v>6.9250000000000034E-2</v>
      </c>
      <c r="BG214" s="5">
        <f>P_A_R[[#This Row],[11+]]-P_A_R[[#This Row],[12+]]</f>
        <v>7.5450000000000017E-2</v>
      </c>
      <c r="BH214" s="5">
        <f>P_A_R[[#This Row],[12+]]-P_A_R[[#This Row],[13+]]</f>
        <v>7.4999999999999956E-2</v>
      </c>
      <c r="BI214" s="5">
        <f>P_A_R[[#This Row],[13+]]-P_A_R[[#This Row],[14+]]</f>
        <v>7.9510000000000025E-2</v>
      </c>
      <c r="BJ214" s="5">
        <f>P_A_R[[#This Row],[14+]]-P_A_R[[#This Row],[15+]]</f>
        <v>7.3270000000000002E-2</v>
      </c>
      <c r="BK214" s="5">
        <f>P_A_R[[#This Row],[15+]]-P_A_R[[#This Row],[16+]]</f>
        <v>7.2010000000000018E-2</v>
      </c>
      <c r="BL214" s="5">
        <f>P_A_R[[#This Row],[16+]]-P_A_R[[#This Row],[17+]]</f>
        <v>6.1509999999999981E-2</v>
      </c>
      <c r="BM214" s="5">
        <f>P_A_R[[#This Row],[17+]]-P_A_R[[#This Row],[18+]]</f>
        <v>5.6040000000000006E-2</v>
      </c>
      <c r="BN214" s="5">
        <f>P_A_R[[#This Row],[18+]]-P_A_R[[#This Row],[19+]]</f>
        <v>4.4369999999999993E-2</v>
      </c>
      <c r="BO214" s="5">
        <f>P_A_R[[#This Row],[19+]]-P_A_R[[#This Row],[20+]]</f>
        <v>3.7479999999999999E-2</v>
      </c>
      <c r="BP214" s="5">
        <f>P_A_R[[#This Row],[20+]]-P_A_R[[#This Row],[21+]]</f>
        <v>2.7499999999999997E-2</v>
      </c>
      <c r="BQ214" s="5">
        <f>P_A_R[[#This Row],[21+]]-P_A_R[[#This Row],[22+]]</f>
        <v>2.1539999999999997E-2</v>
      </c>
      <c r="BR214" s="5">
        <f>P_A_R[[#This Row],[22+]]-P_A_R[[#This Row],[23+]]</f>
        <v>1.5290000000000002E-2</v>
      </c>
      <c r="BS214" s="5">
        <f>P_A_R[[#This Row],[23+]]-P_A_R[[#This Row],[24+]]</f>
        <v>9.9999999999999985E-3</v>
      </c>
      <c r="BT214" s="5">
        <f>P_A_R[[#This Row],[24+]]-P_A_R[[#This Row],[25+]]</f>
        <v>6.9900000000000014E-3</v>
      </c>
      <c r="BU214" s="5">
        <f>P_A_R[[#This Row],[25+]]-P_A_R[[#This Row],[26+]]</f>
        <v>4.2299999999999994E-3</v>
      </c>
      <c r="BV214" s="5">
        <f>P_A_R[[#This Row],[26+]]-P_A_R[[#This Row],[27+]]</f>
        <v>2.7400000000000002E-3</v>
      </c>
      <c r="BW214" s="5">
        <f>P_A_R[[#This Row],[27+]]-P_A_R[[#This Row],[28+]]</f>
        <v>1.5399999999999999E-3</v>
      </c>
      <c r="BX214" s="5">
        <f>P_A_R[[#This Row],[28+]]-P_A_R[[#This Row],[29+]]</f>
        <v>9.3000000000000005E-4</v>
      </c>
      <c r="BY214" s="5">
        <f>P_A_R[[#This Row],[29+]]-P_A_R[[#This Row],[30+]]</f>
        <v>4.8000000000000007E-4</v>
      </c>
      <c r="BZ214" s="5">
        <f>P_A_R[[#This Row],[30+]]-P_A_R[[#This Row],[31+]]</f>
        <v>2.6999999999999995E-4</v>
      </c>
      <c r="CA214" s="5">
        <f>P_A_R[[#This Row],[31+]]-P_A_R[[#This Row],[32+]]</f>
        <v>1.3000000000000002E-4</v>
      </c>
      <c r="CB214" s="5">
        <f>P_A_R[[#This Row],[32+]]-P_A_R[[#This Row],[33+]]</f>
        <v>6.9999999999999994E-5</v>
      </c>
      <c r="CC214" s="5">
        <f>P_A_R[[#This Row],[33+]]-P_A_R[[#This Row],[34+]]</f>
        <v>5.0000000000000002E-5</v>
      </c>
      <c r="CD214" s="5">
        <f>P_A_R[[#This Row],[34+]]-P_A_R[[#This Row],[35+]]</f>
        <v>0</v>
      </c>
      <c r="CE214" s="5">
        <f>P_A_R[[#This Row],[35+]]-P_A_R[[#This Row],[36+]]</f>
        <v>0</v>
      </c>
      <c r="CF214" s="5">
        <f>P_A_R[[#This Row],[36+]]-P_A_R[[#This Row],[37+]]</f>
        <v>0</v>
      </c>
      <c r="CG214" s="5">
        <f>P_A_R[[#This Row],[37+]]-P_A_R[[#This Row],[38+]]</f>
        <v>0</v>
      </c>
      <c r="CH214" s="5">
        <f>P_A_R[[#This Row],[38+]]-P_A_R[[#This Row],[39+]]</f>
        <v>0</v>
      </c>
      <c r="CI214" s="5">
        <f>P_A_R[[#This Row],[39+]]-P_A_R[[#This Row],[40+]]</f>
        <v>0</v>
      </c>
      <c r="CJ214" s="5">
        <f>P_A_R[[#This Row],[40+]]-P_A_R[[#This Row],[41+]]</f>
        <v>0</v>
      </c>
      <c r="CK214" s="5">
        <f>P_A_R[[#This Row],[41+]]-P_A_R[[#This Row],[42+]]</f>
        <v>0</v>
      </c>
      <c r="CL214" s="5">
        <f>P_A_R[[#This Row],[42+]]-P_A_R[[#This Row],[43+]]</f>
        <v>0</v>
      </c>
      <c r="CM214" s="5">
        <f>P_A_R[[#This Row],[43+]]-P_A_R[[#This Row],[44+]]</f>
        <v>0</v>
      </c>
      <c r="CN214" s="5">
        <f>P_A_R[[#This Row],[44+]]-P_A_R[[#This Row],[45+]]</f>
        <v>0</v>
      </c>
      <c r="CO214" s="5">
        <f>P_A_R[[#This Row],[45+]]-P_A_R[[#This Row],[46+]]</f>
        <v>0</v>
      </c>
      <c r="CP214" s="5">
        <f>P_A_R[[#This Row],[46+]]-P_A_R[[#This Row],[47+]]</f>
        <v>0</v>
      </c>
      <c r="CQ214" s="5">
        <f>P_A_R[[#This Row],[47+]]-P_A_R[[#This Row],[48+]]</f>
        <v>0</v>
      </c>
      <c r="CR214" s="5">
        <f>P_A_R[[#This Row],[48+]]-P_A_R[[#This Row],[49+]]</f>
        <v>0</v>
      </c>
      <c r="CS214" s="5">
        <f>P_A_R[[#This Row],[49+]]-P_A_R[[#This Row],[50+]]</f>
        <v>0</v>
      </c>
      <c r="CT214" s="5">
        <f>P_A_R[[#This Row],[50+]]-P_A_R[[#This Row],[51+]]</f>
        <v>0</v>
      </c>
      <c r="CU214" s="5">
        <f>P_A_R[[#This Row],[51+]]-P_A_R[[#This Row],[52+]]</f>
        <v>0</v>
      </c>
      <c r="CV214" s="5">
        <f>P_A_R[[#This Row],[52+]]-P_A_R[[#This Row],[53+]]</f>
        <v>0</v>
      </c>
      <c r="CW214" s="5">
        <f>P_A_R[[#This Row],[53+]]-P_A_R[[#This Row],[54+]]</f>
        <v>0</v>
      </c>
      <c r="CX214" s="5">
        <f>P_A_R[[#This Row],[54+]]-P_A_R[[#This Row],[55+]]</f>
        <v>0</v>
      </c>
      <c r="CY214" s="5">
        <f>P_A_R[[#This Row],[55+]]-P_A_R[[#This Row],[56+]]</f>
        <v>0</v>
      </c>
      <c r="CZ214" s="5">
        <f>P_A_R[[#This Row],[56+]]-P_A_R[[#This Row],[57+]]</f>
        <v>0</v>
      </c>
      <c r="DA214" s="5">
        <f>P_A_R[[#This Row],[57+]]-P_A_R[[#This Row],[58+]]</f>
        <v>0</v>
      </c>
      <c r="DB214" s="5">
        <f>P_A_R[[#This Row],[58+]]-P_A_R[[#This Row],[59+]]</f>
        <v>0</v>
      </c>
    </row>
    <row r="215" spans="1:106" x14ac:dyDescent="0.25">
      <c r="A215" s="10">
        <v>22400796</v>
      </c>
      <c r="B215" t="s">
        <v>78</v>
      </c>
      <c r="C215" t="s">
        <v>77</v>
      </c>
      <c r="D215" s="11">
        <v>0.91666666666666663</v>
      </c>
      <c r="E215" s="9" t="str">
        <f>HYPERLINK("https://www.nba.com/stats/player/1630625/boxscores-traditional", "Dalano Banton")</f>
        <v>Dalano Banton</v>
      </c>
      <c r="F215">
        <v>14.8</v>
      </c>
      <c r="G215" s="4">
        <v>8.8179999999999996</v>
      </c>
      <c r="H215" s="3">
        <v>0.70540000000000003</v>
      </c>
      <c r="I215" s="3">
        <v>0.66639999999999999</v>
      </c>
      <c r="J215" s="3">
        <v>0.62551999999999996</v>
      </c>
      <c r="K215" s="3">
        <v>0.57926</v>
      </c>
      <c r="L215" s="3">
        <v>0.53586</v>
      </c>
      <c r="M215" s="3">
        <v>0.49202000000000001</v>
      </c>
      <c r="N215" s="3">
        <v>0.44433</v>
      </c>
      <c r="O215" s="3">
        <v>0.40128999999999998</v>
      </c>
      <c r="P215" s="3">
        <v>0.35942000000000002</v>
      </c>
      <c r="Q215" s="3">
        <v>0.31561</v>
      </c>
      <c r="R215" s="3">
        <v>0.27760000000000001</v>
      </c>
      <c r="S215" s="3">
        <v>0.24196000000000001</v>
      </c>
      <c r="T215" s="3">
        <v>0.20610999999999999</v>
      </c>
      <c r="U215" s="3">
        <v>0.17619000000000001</v>
      </c>
      <c r="V215" s="3">
        <v>0.14917</v>
      </c>
      <c r="W215" s="3">
        <v>0.12302</v>
      </c>
      <c r="X215" s="3">
        <v>0.10204000000000001</v>
      </c>
      <c r="Y215" s="3">
        <v>8.3790000000000003E-2</v>
      </c>
      <c r="Z215" s="3">
        <v>6.6809999999999994E-2</v>
      </c>
      <c r="AA215" s="3">
        <v>5.3699999999999998E-2</v>
      </c>
      <c r="AB215" s="3">
        <v>4.2720000000000001E-2</v>
      </c>
      <c r="AC215" s="3">
        <v>3.288E-2</v>
      </c>
      <c r="AD215" s="3">
        <v>2.5590000000000002E-2</v>
      </c>
      <c r="AE215" s="3">
        <v>1.9699999999999999E-2</v>
      </c>
      <c r="AF215" s="3">
        <v>1.4630000000000001E-2</v>
      </c>
      <c r="AG215" s="3">
        <v>1.1010000000000001E-2</v>
      </c>
      <c r="AH215" s="3">
        <v>8.2000000000000007E-3</v>
      </c>
      <c r="AI215" s="3">
        <v>5.8700000000000002E-3</v>
      </c>
      <c r="AJ215" s="3">
        <v>4.2700000000000004E-3</v>
      </c>
      <c r="AK215" s="3">
        <v>3.0699999999999998E-3</v>
      </c>
      <c r="AL215" s="3">
        <v>2.1199999999999999E-3</v>
      </c>
      <c r="AM215" s="3">
        <v>1.49E-3</v>
      </c>
      <c r="AN215" s="3">
        <v>1.0399999999999999E-3</v>
      </c>
      <c r="AO215" s="3">
        <v>6.8999999999999997E-4</v>
      </c>
      <c r="AP215" s="3">
        <v>4.6999999999999999E-4</v>
      </c>
      <c r="AQ215" s="3">
        <v>3.1E-4</v>
      </c>
      <c r="AR215" s="3">
        <v>2.0000000000000001E-4</v>
      </c>
      <c r="AS215" s="3">
        <v>1.2999999999999999E-4</v>
      </c>
      <c r="AT215" s="3">
        <v>8.0000000000000007E-5</v>
      </c>
      <c r="AU215" s="3">
        <v>5.0000000000000002E-5</v>
      </c>
      <c r="AV215" s="3">
        <v>3.0000000000000001E-5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5">
        <f>P_A_R[[#This Row],[10+]]-P_A_R[[#This Row],[11+]]</f>
        <v>3.9000000000000035E-2</v>
      </c>
      <c r="BG215" s="5">
        <f>P_A_R[[#This Row],[11+]]-P_A_R[[#This Row],[12+]]</f>
        <v>4.0880000000000027E-2</v>
      </c>
      <c r="BH215" s="5">
        <f>P_A_R[[#This Row],[12+]]-P_A_R[[#This Row],[13+]]</f>
        <v>4.6259999999999968E-2</v>
      </c>
      <c r="BI215" s="5">
        <f>P_A_R[[#This Row],[13+]]-P_A_R[[#This Row],[14+]]</f>
        <v>4.3399999999999994E-2</v>
      </c>
      <c r="BJ215" s="5">
        <f>P_A_R[[#This Row],[14+]]-P_A_R[[#This Row],[15+]]</f>
        <v>4.383999999999999E-2</v>
      </c>
      <c r="BK215" s="5">
        <f>P_A_R[[#This Row],[15+]]-P_A_R[[#This Row],[16+]]</f>
        <v>4.769000000000001E-2</v>
      </c>
      <c r="BL215" s="5">
        <f>P_A_R[[#This Row],[16+]]-P_A_R[[#This Row],[17+]]</f>
        <v>4.3040000000000023E-2</v>
      </c>
      <c r="BM215" s="5">
        <f>P_A_R[[#This Row],[17+]]-P_A_R[[#This Row],[18+]]</f>
        <v>4.1869999999999963E-2</v>
      </c>
      <c r="BN215" s="5">
        <f>P_A_R[[#This Row],[18+]]-P_A_R[[#This Row],[19+]]</f>
        <v>4.3810000000000016E-2</v>
      </c>
      <c r="BO215" s="5">
        <f>P_A_R[[#This Row],[19+]]-P_A_R[[#This Row],[20+]]</f>
        <v>3.8009999999999988E-2</v>
      </c>
      <c r="BP215" s="5">
        <f>P_A_R[[#This Row],[20+]]-P_A_R[[#This Row],[21+]]</f>
        <v>3.5640000000000005E-2</v>
      </c>
      <c r="BQ215" s="5">
        <f>P_A_R[[#This Row],[21+]]-P_A_R[[#This Row],[22+]]</f>
        <v>3.5850000000000021E-2</v>
      </c>
      <c r="BR215" s="5">
        <f>P_A_R[[#This Row],[22+]]-P_A_R[[#This Row],[23+]]</f>
        <v>2.9919999999999974E-2</v>
      </c>
      <c r="BS215" s="5">
        <f>P_A_R[[#This Row],[23+]]-P_A_R[[#This Row],[24+]]</f>
        <v>2.7020000000000016E-2</v>
      </c>
      <c r="BT215" s="5">
        <f>P_A_R[[#This Row],[24+]]-P_A_R[[#This Row],[25+]]</f>
        <v>2.6149999999999993E-2</v>
      </c>
      <c r="BU215" s="5">
        <f>P_A_R[[#This Row],[25+]]-P_A_R[[#This Row],[26+]]</f>
        <v>2.0979999999999999E-2</v>
      </c>
      <c r="BV215" s="5">
        <f>P_A_R[[#This Row],[26+]]-P_A_R[[#This Row],[27+]]</f>
        <v>1.8250000000000002E-2</v>
      </c>
      <c r="BW215" s="5">
        <f>P_A_R[[#This Row],[27+]]-P_A_R[[#This Row],[28+]]</f>
        <v>1.6980000000000009E-2</v>
      </c>
      <c r="BX215" s="5">
        <f>P_A_R[[#This Row],[28+]]-P_A_R[[#This Row],[29+]]</f>
        <v>1.3109999999999997E-2</v>
      </c>
      <c r="BY215" s="5">
        <f>P_A_R[[#This Row],[29+]]-P_A_R[[#This Row],[30+]]</f>
        <v>1.0979999999999997E-2</v>
      </c>
      <c r="BZ215" s="5">
        <f>P_A_R[[#This Row],[30+]]-P_A_R[[#This Row],[31+]]</f>
        <v>9.8400000000000015E-3</v>
      </c>
      <c r="CA215" s="5">
        <f>P_A_R[[#This Row],[31+]]-P_A_R[[#This Row],[32+]]</f>
        <v>7.2899999999999979E-3</v>
      </c>
      <c r="CB215" s="5">
        <f>P_A_R[[#This Row],[32+]]-P_A_R[[#This Row],[33+]]</f>
        <v>5.8900000000000029E-3</v>
      </c>
      <c r="CC215" s="5">
        <f>P_A_R[[#This Row],[33+]]-P_A_R[[#This Row],[34+]]</f>
        <v>5.0699999999999981E-3</v>
      </c>
      <c r="CD215" s="5">
        <f>P_A_R[[#This Row],[34+]]-P_A_R[[#This Row],[35+]]</f>
        <v>3.62E-3</v>
      </c>
      <c r="CE215" s="5">
        <f>P_A_R[[#This Row],[35+]]-P_A_R[[#This Row],[36+]]</f>
        <v>2.81E-3</v>
      </c>
      <c r="CF215" s="5">
        <f>P_A_R[[#This Row],[36+]]-P_A_R[[#This Row],[37+]]</f>
        <v>2.3300000000000005E-3</v>
      </c>
      <c r="CG215" s="5">
        <f>P_A_R[[#This Row],[37+]]-P_A_R[[#This Row],[38+]]</f>
        <v>1.5999999999999999E-3</v>
      </c>
      <c r="CH215" s="5">
        <f>P_A_R[[#This Row],[38+]]-P_A_R[[#This Row],[39+]]</f>
        <v>1.2000000000000005E-3</v>
      </c>
      <c r="CI215" s="5">
        <f>P_A_R[[#This Row],[39+]]-P_A_R[[#This Row],[40+]]</f>
        <v>9.4999999999999989E-4</v>
      </c>
      <c r="CJ215" s="5">
        <f>P_A_R[[#This Row],[40+]]-P_A_R[[#This Row],[41+]]</f>
        <v>6.2999999999999992E-4</v>
      </c>
      <c r="CK215" s="5">
        <f>P_A_R[[#This Row],[41+]]-P_A_R[[#This Row],[42+]]</f>
        <v>4.500000000000001E-4</v>
      </c>
      <c r="CL215" s="5">
        <f>P_A_R[[#This Row],[42+]]-P_A_R[[#This Row],[43+]]</f>
        <v>3.4999999999999994E-4</v>
      </c>
      <c r="CM215" s="5">
        <f>P_A_R[[#This Row],[43+]]-P_A_R[[#This Row],[44+]]</f>
        <v>2.1999999999999998E-4</v>
      </c>
      <c r="CN215" s="5">
        <f>P_A_R[[#This Row],[44+]]-P_A_R[[#This Row],[45+]]</f>
        <v>1.5999999999999999E-4</v>
      </c>
      <c r="CO215" s="5">
        <f>P_A_R[[#This Row],[45+]]-P_A_R[[#This Row],[46+]]</f>
        <v>1.0999999999999999E-4</v>
      </c>
      <c r="CP215" s="5">
        <f>P_A_R[[#This Row],[46+]]-P_A_R[[#This Row],[47+]]</f>
        <v>7.0000000000000021E-5</v>
      </c>
      <c r="CQ215" s="5">
        <f>P_A_R[[#This Row],[47+]]-P_A_R[[#This Row],[48+]]</f>
        <v>4.9999999999999982E-5</v>
      </c>
      <c r="CR215" s="5">
        <f>P_A_R[[#This Row],[48+]]-P_A_R[[#This Row],[49+]]</f>
        <v>3.0000000000000004E-5</v>
      </c>
      <c r="CS215" s="5">
        <f>P_A_R[[#This Row],[49+]]-P_A_R[[#This Row],[50+]]</f>
        <v>2.0000000000000002E-5</v>
      </c>
      <c r="CT215" s="5">
        <f>P_A_R[[#This Row],[50+]]-P_A_R[[#This Row],[51+]]</f>
        <v>3.0000000000000001E-5</v>
      </c>
      <c r="CU215" s="5">
        <f>P_A_R[[#This Row],[51+]]-P_A_R[[#This Row],[52+]]</f>
        <v>0</v>
      </c>
      <c r="CV215" s="5">
        <f>P_A_R[[#This Row],[52+]]-P_A_R[[#This Row],[53+]]</f>
        <v>0</v>
      </c>
      <c r="CW215" s="5">
        <f>P_A_R[[#This Row],[53+]]-P_A_R[[#This Row],[54+]]</f>
        <v>0</v>
      </c>
      <c r="CX215" s="5">
        <f>P_A_R[[#This Row],[54+]]-P_A_R[[#This Row],[55+]]</f>
        <v>0</v>
      </c>
      <c r="CY215" s="5">
        <f>P_A_R[[#This Row],[55+]]-P_A_R[[#This Row],[56+]]</f>
        <v>0</v>
      </c>
      <c r="CZ215" s="5">
        <f>P_A_R[[#This Row],[56+]]-P_A_R[[#This Row],[57+]]</f>
        <v>0</v>
      </c>
      <c r="DA215" s="5">
        <f>P_A_R[[#This Row],[57+]]-P_A_R[[#This Row],[58+]]</f>
        <v>0</v>
      </c>
      <c r="DB215" s="5">
        <f>P_A_R[[#This Row],[58+]]-P_A_R[[#This Row],[59+]]</f>
        <v>0</v>
      </c>
    </row>
    <row r="216" spans="1:106" x14ac:dyDescent="0.25">
      <c r="A216" s="10">
        <v>22400796</v>
      </c>
      <c r="B216" t="s">
        <v>78</v>
      </c>
      <c r="C216" t="s">
        <v>77</v>
      </c>
      <c r="D216" s="11">
        <v>0.91666666666666663</v>
      </c>
      <c r="E216" s="9" t="str">
        <f>HYPERLINK("https://www.nba.com/stats/player/1631133/boxscores-traditional", "Jabari Walker")</f>
        <v>Jabari Walker</v>
      </c>
      <c r="F216">
        <v>12.6</v>
      </c>
      <c r="G216" s="4">
        <v>6.8289999999999997</v>
      </c>
      <c r="H216" s="3">
        <v>0.64802999999999999</v>
      </c>
      <c r="I216" s="3">
        <v>0.59094999999999998</v>
      </c>
      <c r="J216" s="3">
        <v>0.53586</v>
      </c>
      <c r="K216" s="3">
        <v>0.47608</v>
      </c>
      <c r="L216" s="3">
        <v>0.41682999999999998</v>
      </c>
      <c r="M216" s="3">
        <v>0.36316999999999999</v>
      </c>
      <c r="N216" s="3">
        <v>0.30853999999999998</v>
      </c>
      <c r="O216" s="3">
        <v>0.26108999999999999</v>
      </c>
      <c r="P216" s="3">
        <v>0.21476000000000001</v>
      </c>
      <c r="Q216" s="3">
        <v>0.17360999999999999</v>
      </c>
      <c r="R216" s="3">
        <v>0.14007</v>
      </c>
      <c r="S216" s="3">
        <v>0.10935</v>
      </c>
      <c r="T216" s="3">
        <v>8.3790000000000003E-2</v>
      </c>
      <c r="U216" s="3">
        <v>6.4259999999999998E-2</v>
      </c>
      <c r="V216" s="3">
        <v>4.7460000000000002E-2</v>
      </c>
      <c r="W216" s="3">
        <v>3.4380000000000001E-2</v>
      </c>
      <c r="X216" s="3">
        <v>2.5000000000000001E-2</v>
      </c>
      <c r="Y216" s="3">
        <v>1.7430000000000001E-2</v>
      </c>
      <c r="Z216" s="3">
        <v>1.191E-2</v>
      </c>
      <c r="AA216" s="3">
        <v>8.2000000000000007E-3</v>
      </c>
      <c r="AB216" s="3">
        <v>5.3899999999999998E-3</v>
      </c>
      <c r="AC216" s="3">
        <v>3.5699999999999998E-3</v>
      </c>
      <c r="AD216" s="3">
        <v>2.2599999999999999E-3</v>
      </c>
      <c r="AE216" s="3">
        <v>1.39E-3</v>
      </c>
      <c r="AF216" s="3">
        <v>8.7000000000000001E-4</v>
      </c>
      <c r="AG216" s="3">
        <v>5.1999999999999995E-4</v>
      </c>
      <c r="AH216" s="3">
        <v>2.9999999999999997E-4</v>
      </c>
      <c r="AI216" s="3">
        <v>1.8000000000000001E-4</v>
      </c>
      <c r="AJ216" s="3">
        <v>1E-4</v>
      </c>
      <c r="AK216" s="3">
        <v>5.0000000000000002E-5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5">
        <f>P_A_R[[#This Row],[10+]]-P_A_R[[#This Row],[11+]]</f>
        <v>5.708000000000002E-2</v>
      </c>
      <c r="BG216" s="5">
        <f>P_A_R[[#This Row],[11+]]-P_A_R[[#This Row],[12+]]</f>
        <v>5.5089999999999972E-2</v>
      </c>
      <c r="BH216" s="5">
        <f>P_A_R[[#This Row],[12+]]-P_A_R[[#This Row],[13+]]</f>
        <v>5.978E-2</v>
      </c>
      <c r="BI216" s="5">
        <f>P_A_R[[#This Row],[13+]]-P_A_R[[#This Row],[14+]]</f>
        <v>5.9250000000000025E-2</v>
      </c>
      <c r="BJ216" s="5">
        <f>P_A_R[[#This Row],[14+]]-P_A_R[[#This Row],[15+]]</f>
        <v>5.3659999999999985E-2</v>
      </c>
      <c r="BK216" s="5">
        <f>P_A_R[[#This Row],[15+]]-P_A_R[[#This Row],[16+]]</f>
        <v>5.4630000000000012E-2</v>
      </c>
      <c r="BL216" s="5">
        <f>P_A_R[[#This Row],[16+]]-P_A_R[[#This Row],[17+]]</f>
        <v>4.7449999999999992E-2</v>
      </c>
      <c r="BM216" s="5">
        <f>P_A_R[[#This Row],[17+]]-P_A_R[[#This Row],[18+]]</f>
        <v>4.6329999999999982E-2</v>
      </c>
      <c r="BN216" s="5">
        <f>P_A_R[[#This Row],[18+]]-P_A_R[[#This Row],[19+]]</f>
        <v>4.115000000000002E-2</v>
      </c>
      <c r="BO216" s="5">
        <f>P_A_R[[#This Row],[19+]]-P_A_R[[#This Row],[20+]]</f>
        <v>3.3539999999999986E-2</v>
      </c>
      <c r="BP216" s="5">
        <f>P_A_R[[#This Row],[20+]]-P_A_R[[#This Row],[21+]]</f>
        <v>3.0719999999999997E-2</v>
      </c>
      <c r="BQ216" s="5">
        <f>P_A_R[[#This Row],[21+]]-P_A_R[[#This Row],[22+]]</f>
        <v>2.5559999999999999E-2</v>
      </c>
      <c r="BR216" s="5">
        <f>P_A_R[[#This Row],[22+]]-P_A_R[[#This Row],[23+]]</f>
        <v>1.9530000000000006E-2</v>
      </c>
      <c r="BS216" s="5">
        <f>P_A_R[[#This Row],[23+]]-P_A_R[[#This Row],[24+]]</f>
        <v>1.6799999999999995E-2</v>
      </c>
      <c r="BT216" s="5">
        <f>P_A_R[[#This Row],[24+]]-P_A_R[[#This Row],[25+]]</f>
        <v>1.3080000000000001E-2</v>
      </c>
      <c r="BU216" s="5">
        <f>P_A_R[[#This Row],[25+]]-P_A_R[[#This Row],[26+]]</f>
        <v>9.3799999999999994E-3</v>
      </c>
      <c r="BV216" s="5">
        <f>P_A_R[[#This Row],[26+]]-P_A_R[[#This Row],[27+]]</f>
        <v>7.5700000000000003E-3</v>
      </c>
      <c r="BW216" s="5">
        <f>P_A_R[[#This Row],[27+]]-P_A_R[[#This Row],[28+]]</f>
        <v>5.5200000000000006E-3</v>
      </c>
      <c r="BX216" s="5">
        <f>P_A_R[[#This Row],[28+]]-P_A_R[[#This Row],[29+]]</f>
        <v>3.7099999999999998E-3</v>
      </c>
      <c r="BY216" s="5">
        <f>P_A_R[[#This Row],[29+]]-P_A_R[[#This Row],[30+]]</f>
        <v>2.8100000000000009E-3</v>
      </c>
      <c r="BZ216" s="5">
        <f>P_A_R[[#This Row],[30+]]-P_A_R[[#This Row],[31+]]</f>
        <v>1.82E-3</v>
      </c>
      <c r="CA216" s="5">
        <f>P_A_R[[#This Row],[31+]]-P_A_R[[#This Row],[32+]]</f>
        <v>1.31E-3</v>
      </c>
      <c r="CB216" s="5">
        <f>P_A_R[[#This Row],[32+]]-P_A_R[[#This Row],[33+]]</f>
        <v>8.699999999999999E-4</v>
      </c>
      <c r="CC216" s="5">
        <f>P_A_R[[#This Row],[33+]]-P_A_R[[#This Row],[34+]]</f>
        <v>5.1999999999999995E-4</v>
      </c>
      <c r="CD216" s="5">
        <f>P_A_R[[#This Row],[34+]]-P_A_R[[#This Row],[35+]]</f>
        <v>3.5000000000000005E-4</v>
      </c>
      <c r="CE216" s="5">
        <f>P_A_R[[#This Row],[35+]]-P_A_R[[#This Row],[36+]]</f>
        <v>2.1999999999999998E-4</v>
      </c>
      <c r="CF216" s="5">
        <f>P_A_R[[#This Row],[36+]]-P_A_R[[#This Row],[37+]]</f>
        <v>1.1999999999999996E-4</v>
      </c>
      <c r="CG216" s="5">
        <f>P_A_R[[#This Row],[37+]]-P_A_R[[#This Row],[38+]]</f>
        <v>8.0000000000000007E-5</v>
      </c>
      <c r="CH216" s="5">
        <f>P_A_R[[#This Row],[38+]]-P_A_R[[#This Row],[39+]]</f>
        <v>5.0000000000000002E-5</v>
      </c>
      <c r="CI216" s="5">
        <f>P_A_R[[#This Row],[39+]]-P_A_R[[#This Row],[40+]]</f>
        <v>5.0000000000000002E-5</v>
      </c>
      <c r="CJ216" s="5">
        <f>P_A_R[[#This Row],[40+]]-P_A_R[[#This Row],[41+]]</f>
        <v>0</v>
      </c>
      <c r="CK216" s="5">
        <f>P_A_R[[#This Row],[41+]]-P_A_R[[#This Row],[42+]]</f>
        <v>0</v>
      </c>
      <c r="CL216" s="5">
        <f>P_A_R[[#This Row],[42+]]-P_A_R[[#This Row],[43+]]</f>
        <v>0</v>
      </c>
      <c r="CM216" s="5">
        <f>P_A_R[[#This Row],[43+]]-P_A_R[[#This Row],[44+]]</f>
        <v>0</v>
      </c>
      <c r="CN216" s="5">
        <f>P_A_R[[#This Row],[44+]]-P_A_R[[#This Row],[45+]]</f>
        <v>0</v>
      </c>
      <c r="CO216" s="5">
        <f>P_A_R[[#This Row],[45+]]-P_A_R[[#This Row],[46+]]</f>
        <v>0</v>
      </c>
      <c r="CP216" s="5">
        <f>P_A_R[[#This Row],[46+]]-P_A_R[[#This Row],[47+]]</f>
        <v>0</v>
      </c>
      <c r="CQ216" s="5">
        <f>P_A_R[[#This Row],[47+]]-P_A_R[[#This Row],[48+]]</f>
        <v>0</v>
      </c>
      <c r="CR216" s="5">
        <f>P_A_R[[#This Row],[48+]]-P_A_R[[#This Row],[49+]]</f>
        <v>0</v>
      </c>
      <c r="CS216" s="5">
        <f>P_A_R[[#This Row],[49+]]-P_A_R[[#This Row],[50+]]</f>
        <v>0</v>
      </c>
      <c r="CT216" s="5">
        <f>P_A_R[[#This Row],[50+]]-P_A_R[[#This Row],[51+]]</f>
        <v>0</v>
      </c>
      <c r="CU216" s="5">
        <f>P_A_R[[#This Row],[51+]]-P_A_R[[#This Row],[52+]]</f>
        <v>0</v>
      </c>
      <c r="CV216" s="5">
        <f>P_A_R[[#This Row],[52+]]-P_A_R[[#This Row],[53+]]</f>
        <v>0</v>
      </c>
      <c r="CW216" s="5">
        <f>P_A_R[[#This Row],[53+]]-P_A_R[[#This Row],[54+]]</f>
        <v>0</v>
      </c>
      <c r="CX216" s="5">
        <f>P_A_R[[#This Row],[54+]]-P_A_R[[#This Row],[55+]]</f>
        <v>0</v>
      </c>
      <c r="CY216" s="5">
        <f>P_A_R[[#This Row],[55+]]-P_A_R[[#This Row],[56+]]</f>
        <v>0</v>
      </c>
      <c r="CZ216" s="5">
        <f>P_A_R[[#This Row],[56+]]-P_A_R[[#This Row],[57+]]</f>
        <v>0</v>
      </c>
      <c r="DA216" s="5">
        <f>P_A_R[[#This Row],[57+]]-P_A_R[[#This Row],[58+]]</f>
        <v>0</v>
      </c>
      <c r="DB216" s="5">
        <f>P_A_R[[#This Row],[58+]]-P_A_R[[#This Row],[59+]]</f>
        <v>0</v>
      </c>
    </row>
    <row r="217" spans="1:106" x14ac:dyDescent="0.25">
      <c r="BF217" s="5" t="e">
        <f>P_A_R[[#This Row],[10+]]-P_A_R[[#This Row],[11+]]</f>
        <v>#VALUE!</v>
      </c>
      <c r="BG217" s="5" t="e">
        <f>P_A_R[[#This Row],[11+]]-P_A_R[[#This Row],[12+]]</f>
        <v>#VALUE!</v>
      </c>
      <c r="BH217" s="5" t="e">
        <f>P_A_R[[#This Row],[12+]]-P_A_R[[#This Row],[13+]]</f>
        <v>#VALUE!</v>
      </c>
      <c r="BI217" s="5" t="e">
        <f>P_A_R[[#This Row],[13+]]-P_A_R[[#This Row],[14+]]</f>
        <v>#VALUE!</v>
      </c>
      <c r="BJ217" s="5" t="e">
        <f>P_A_R[[#This Row],[14+]]-P_A_R[[#This Row],[15+]]</f>
        <v>#VALUE!</v>
      </c>
      <c r="BK217" s="5" t="e">
        <f>P_A_R[[#This Row],[15+]]-P_A_R[[#This Row],[16+]]</f>
        <v>#VALUE!</v>
      </c>
      <c r="BL217" s="5" t="e">
        <f>P_A_R[[#This Row],[16+]]-P_A_R[[#This Row],[17+]]</f>
        <v>#VALUE!</v>
      </c>
      <c r="BM217" s="5" t="e">
        <f>P_A_R[[#This Row],[17+]]-P_A_R[[#This Row],[18+]]</f>
        <v>#VALUE!</v>
      </c>
      <c r="BN217" s="5" t="e">
        <f>P_A_R[[#This Row],[18+]]-P_A_R[[#This Row],[19+]]</f>
        <v>#VALUE!</v>
      </c>
      <c r="BO217" s="5" t="e">
        <f>P_A_R[[#This Row],[19+]]-P_A_R[[#This Row],[20+]]</f>
        <v>#VALUE!</v>
      </c>
      <c r="BP217" s="5" t="e">
        <f>P_A_R[[#This Row],[20+]]-P_A_R[[#This Row],[21+]]</f>
        <v>#VALUE!</v>
      </c>
      <c r="BQ217" s="5" t="e">
        <f>P_A_R[[#This Row],[21+]]-P_A_R[[#This Row],[22+]]</f>
        <v>#VALUE!</v>
      </c>
      <c r="BR217" s="5" t="e">
        <f>P_A_R[[#This Row],[22+]]-P_A_R[[#This Row],[23+]]</f>
        <v>#VALUE!</v>
      </c>
      <c r="BS217" s="5" t="e">
        <f>P_A_R[[#This Row],[23+]]-P_A_R[[#This Row],[24+]]</f>
        <v>#VALUE!</v>
      </c>
      <c r="BT217" s="5" t="e">
        <f>P_A_R[[#This Row],[24+]]-P_A_R[[#This Row],[25+]]</f>
        <v>#VALUE!</v>
      </c>
      <c r="BU217" s="5" t="e">
        <f>P_A_R[[#This Row],[25+]]-P_A_R[[#This Row],[26+]]</f>
        <v>#VALUE!</v>
      </c>
      <c r="BV217" s="5" t="e">
        <f>P_A_R[[#This Row],[26+]]-P_A_R[[#This Row],[27+]]</f>
        <v>#VALUE!</v>
      </c>
      <c r="BW217" s="5" t="e">
        <f>P_A_R[[#This Row],[27+]]-P_A_R[[#This Row],[28+]]</f>
        <v>#VALUE!</v>
      </c>
      <c r="BX217" s="5" t="e">
        <f>P_A_R[[#This Row],[28+]]-P_A_R[[#This Row],[29+]]</f>
        <v>#VALUE!</v>
      </c>
      <c r="BY217" s="5" t="e">
        <f>P_A_R[[#This Row],[29+]]-P_A_R[[#This Row],[30+]]</f>
        <v>#VALUE!</v>
      </c>
      <c r="BZ217" s="5" t="e">
        <f>P_A_R[[#This Row],[30+]]-P_A_R[[#This Row],[31+]]</f>
        <v>#VALUE!</v>
      </c>
      <c r="CA217" s="5" t="e">
        <f>P_A_R[[#This Row],[31+]]-P_A_R[[#This Row],[32+]]</f>
        <v>#VALUE!</v>
      </c>
      <c r="CB217" s="5" t="e">
        <f>P_A_R[[#This Row],[32+]]-P_A_R[[#This Row],[33+]]</f>
        <v>#VALUE!</v>
      </c>
      <c r="CC217" s="5" t="e">
        <f>P_A_R[[#This Row],[33+]]-P_A_R[[#This Row],[34+]]</f>
        <v>#VALUE!</v>
      </c>
      <c r="CD217" s="5" t="e">
        <f>P_A_R[[#This Row],[34+]]-P_A_R[[#This Row],[35+]]</f>
        <v>#VALUE!</v>
      </c>
      <c r="CE217" s="5" t="e">
        <f>P_A_R[[#This Row],[35+]]-P_A_R[[#This Row],[36+]]</f>
        <v>#VALUE!</v>
      </c>
      <c r="CF217" s="5" t="e">
        <f>P_A_R[[#This Row],[36+]]-P_A_R[[#This Row],[37+]]</f>
        <v>#VALUE!</v>
      </c>
      <c r="CG217" s="5" t="e">
        <f>P_A_R[[#This Row],[37+]]-P_A_R[[#This Row],[38+]]</f>
        <v>#VALUE!</v>
      </c>
      <c r="CH217" s="5" t="e">
        <f>P_A_R[[#This Row],[38+]]-P_A_R[[#This Row],[39+]]</f>
        <v>#VALUE!</v>
      </c>
      <c r="CI217" s="5" t="e">
        <f>P_A_R[[#This Row],[39+]]-P_A_R[[#This Row],[40+]]</f>
        <v>#VALUE!</v>
      </c>
      <c r="CJ217" s="5" t="e">
        <f>P_A_R[[#This Row],[40+]]-P_A_R[[#This Row],[41+]]</f>
        <v>#VALUE!</v>
      </c>
      <c r="CK217" s="5" t="e">
        <f>P_A_R[[#This Row],[41+]]-P_A_R[[#This Row],[42+]]</f>
        <v>#VALUE!</v>
      </c>
      <c r="CL217" s="5" t="e">
        <f>P_A_R[[#This Row],[42+]]-P_A_R[[#This Row],[43+]]</f>
        <v>#VALUE!</v>
      </c>
      <c r="CM217" s="5" t="e">
        <f>P_A_R[[#This Row],[43+]]-P_A_R[[#This Row],[44+]]</f>
        <v>#VALUE!</v>
      </c>
      <c r="CN217" s="5" t="e">
        <f>P_A_R[[#This Row],[44+]]-P_A_R[[#This Row],[45+]]</f>
        <v>#VALUE!</v>
      </c>
      <c r="CO217" s="5" t="e">
        <f>P_A_R[[#This Row],[45+]]-P_A_R[[#This Row],[46+]]</f>
        <v>#VALUE!</v>
      </c>
      <c r="CP217" s="5" t="e">
        <f>P_A_R[[#This Row],[46+]]-P_A_R[[#This Row],[47+]]</f>
        <v>#VALUE!</v>
      </c>
      <c r="CQ217" s="5" t="e">
        <f>P_A_R[[#This Row],[47+]]-P_A_R[[#This Row],[48+]]</f>
        <v>#VALUE!</v>
      </c>
      <c r="CR217" s="5" t="e">
        <f>P_A_R[[#This Row],[48+]]-P_A_R[[#This Row],[49+]]</f>
        <v>#VALUE!</v>
      </c>
      <c r="CS217" s="5" t="e">
        <f>P_A_R[[#This Row],[49+]]-P_A_R[[#This Row],[50+]]</f>
        <v>#VALUE!</v>
      </c>
      <c r="CT217" s="5" t="e">
        <f>P_A_R[[#This Row],[50+]]-P_A_R[[#This Row],[51+]]</f>
        <v>#VALUE!</v>
      </c>
      <c r="CU217" s="5" t="e">
        <f>P_A_R[[#This Row],[51+]]-P_A_R[[#This Row],[52+]]</f>
        <v>#VALUE!</v>
      </c>
      <c r="CV217" s="5" t="e">
        <f>P_A_R[[#This Row],[52+]]-P_A_R[[#This Row],[53+]]</f>
        <v>#VALUE!</v>
      </c>
      <c r="CW217" s="5" t="e">
        <f>P_A_R[[#This Row],[53+]]-P_A_R[[#This Row],[54+]]</f>
        <v>#VALUE!</v>
      </c>
      <c r="CX217" s="5" t="e">
        <f>P_A_R[[#This Row],[54+]]-P_A_R[[#This Row],[55+]]</f>
        <v>#VALUE!</v>
      </c>
      <c r="CY217" s="5" t="e">
        <f>P_A_R[[#This Row],[55+]]-P_A_R[[#This Row],[56+]]</f>
        <v>#VALUE!</v>
      </c>
      <c r="CZ217" s="5" t="e">
        <f>P_A_R[[#This Row],[56+]]-P_A_R[[#This Row],[57+]]</f>
        <v>#VALUE!</v>
      </c>
      <c r="DA217" s="5" t="e">
        <f>P_A_R[[#This Row],[57+]]-P_A_R[[#This Row],[58+]]</f>
        <v>#VALUE!</v>
      </c>
      <c r="DB217" s="5" t="e">
        <f>P_A_R[[#This Row],[58+]]-P_A_R[[#This Row],[59+]]</f>
        <v>#VALUE!</v>
      </c>
    </row>
    <row r="218" spans="1:106" x14ac:dyDescent="0.25">
      <c r="BF218" s="5" t="e">
        <f>P_A_R[[#This Row],[10+]]-P_A_R[[#This Row],[11+]]</f>
        <v>#VALUE!</v>
      </c>
      <c r="BG218" s="5" t="e">
        <f>P_A_R[[#This Row],[11+]]-P_A_R[[#This Row],[12+]]</f>
        <v>#VALUE!</v>
      </c>
      <c r="BH218" s="5" t="e">
        <f>P_A_R[[#This Row],[12+]]-P_A_R[[#This Row],[13+]]</f>
        <v>#VALUE!</v>
      </c>
      <c r="BI218" s="5" t="e">
        <f>P_A_R[[#This Row],[13+]]-P_A_R[[#This Row],[14+]]</f>
        <v>#VALUE!</v>
      </c>
      <c r="BJ218" s="5" t="e">
        <f>P_A_R[[#This Row],[14+]]-P_A_R[[#This Row],[15+]]</f>
        <v>#VALUE!</v>
      </c>
      <c r="BK218" s="5" t="e">
        <f>P_A_R[[#This Row],[15+]]-P_A_R[[#This Row],[16+]]</f>
        <v>#VALUE!</v>
      </c>
      <c r="BL218" s="5" t="e">
        <f>P_A_R[[#This Row],[16+]]-P_A_R[[#This Row],[17+]]</f>
        <v>#VALUE!</v>
      </c>
      <c r="BM218" s="5" t="e">
        <f>P_A_R[[#This Row],[17+]]-P_A_R[[#This Row],[18+]]</f>
        <v>#VALUE!</v>
      </c>
      <c r="BN218" s="5" t="e">
        <f>P_A_R[[#This Row],[18+]]-P_A_R[[#This Row],[19+]]</f>
        <v>#VALUE!</v>
      </c>
      <c r="BO218" s="5" t="e">
        <f>P_A_R[[#This Row],[19+]]-P_A_R[[#This Row],[20+]]</f>
        <v>#VALUE!</v>
      </c>
      <c r="BP218" s="5" t="e">
        <f>P_A_R[[#This Row],[20+]]-P_A_R[[#This Row],[21+]]</f>
        <v>#VALUE!</v>
      </c>
      <c r="BQ218" s="5" t="e">
        <f>P_A_R[[#This Row],[21+]]-P_A_R[[#This Row],[22+]]</f>
        <v>#VALUE!</v>
      </c>
      <c r="BR218" s="5" t="e">
        <f>P_A_R[[#This Row],[22+]]-P_A_R[[#This Row],[23+]]</f>
        <v>#VALUE!</v>
      </c>
      <c r="BS218" s="5" t="e">
        <f>P_A_R[[#This Row],[23+]]-P_A_R[[#This Row],[24+]]</f>
        <v>#VALUE!</v>
      </c>
      <c r="BT218" s="5" t="e">
        <f>P_A_R[[#This Row],[24+]]-P_A_R[[#This Row],[25+]]</f>
        <v>#VALUE!</v>
      </c>
      <c r="BU218" s="5" t="e">
        <f>P_A_R[[#This Row],[25+]]-P_A_R[[#This Row],[26+]]</f>
        <v>#VALUE!</v>
      </c>
      <c r="BV218" s="5" t="e">
        <f>P_A_R[[#This Row],[26+]]-P_A_R[[#This Row],[27+]]</f>
        <v>#VALUE!</v>
      </c>
      <c r="BW218" s="5" t="e">
        <f>P_A_R[[#This Row],[27+]]-P_A_R[[#This Row],[28+]]</f>
        <v>#VALUE!</v>
      </c>
      <c r="BX218" s="5" t="e">
        <f>P_A_R[[#This Row],[28+]]-P_A_R[[#This Row],[29+]]</f>
        <v>#VALUE!</v>
      </c>
      <c r="BY218" s="5" t="e">
        <f>P_A_R[[#This Row],[29+]]-P_A_R[[#This Row],[30+]]</f>
        <v>#VALUE!</v>
      </c>
      <c r="BZ218" s="5" t="e">
        <f>P_A_R[[#This Row],[30+]]-P_A_R[[#This Row],[31+]]</f>
        <v>#VALUE!</v>
      </c>
      <c r="CA218" s="5" t="e">
        <f>P_A_R[[#This Row],[31+]]-P_A_R[[#This Row],[32+]]</f>
        <v>#VALUE!</v>
      </c>
      <c r="CB218" s="5" t="e">
        <f>P_A_R[[#This Row],[32+]]-P_A_R[[#This Row],[33+]]</f>
        <v>#VALUE!</v>
      </c>
      <c r="CC218" s="5" t="e">
        <f>P_A_R[[#This Row],[33+]]-P_A_R[[#This Row],[34+]]</f>
        <v>#VALUE!</v>
      </c>
      <c r="CD218" s="5" t="e">
        <f>P_A_R[[#This Row],[34+]]-P_A_R[[#This Row],[35+]]</f>
        <v>#VALUE!</v>
      </c>
      <c r="CE218" s="5" t="e">
        <f>P_A_R[[#This Row],[35+]]-P_A_R[[#This Row],[36+]]</f>
        <v>#VALUE!</v>
      </c>
      <c r="CF218" s="5" t="e">
        <f>P_A_R[[#This Row],[36+]]-P_A_R[[#This Row],[37+]]</f>
        <v>#VALUE!</v>
      </c>
      <c r="CG218" s="5" t="e">
        <f>P_A_R[[#This Row],[37+]]-P_A_R[[#This Row],[38+]]</f>
        <v>#VALUE!</v>
      </c>
      <c r="CH218" s="5" t="e">
        <f>P_A_R[[#This Row],[38+]]-P_A_R[[#This Row],[39+]]</f>
        <v>#VALUE!</v>
      </c>
      <c r="CI218" s="5" t="e">
        <f>P_A_R[[#This Row],[39+]]-P_A_R[[#This Row],[40+]]</f>
        <v>#VALUE!</v>
      </c>
      <c r="CJ218" s="5" t="e">
        <f>P_A_R[[#This Row],[40+]]-P_A_R[[#This Row],[41+]]</f>
        <v>#VALUE!</v>
      </c>
      <c r="CK218" s="5" t="e">
        <f>P_A_R[[#This Row],[41+]]-P_A_R[[#This Row],[42+]]</f>
        <v>#VALUE!</v>
      </c>
      <c r="CL218" s="5" t="e">
        <f>P_A_R[[#This Row],[42+]]-P_A_R[[#This Row],[43+]]</f>
        <v>#VALUE!</v>
      </c>
      <c r="CM218" s="5" t="e">
        <f>P_A_R[[#This Row],[43+]]-P_A_R[[#This Row],[44+]]</f>
        <v>#VALUE!</v>
      </c>
      <c r="CN218" s="5" t="e">
        <f>P_A_R[[#This Row],[44+]]-P_A_R[[#This Row],[45+]]</f>
        <v>#VALUE!</v>
      </c>
      <c r="CO218" s="5" t="e">
        <f>P_A_R[[#This Row],[45+]]-P_A_R[[#This Row],[46+]]</f>
        <v>#VALUE!</v>
      </c>
      <c r="CP218" s="5" t="e">
        <f>P_A_R[[#This Row],[46+]]-P_A_R[[#This Row],[47+]]</f>
        <v>#VALUE!</v>
      </c>
      <c r="CQ218" s="5" t="e">
        <f>P_A_R[[#This Row],[47+]]-P_A_R[[#This Row],[48+]]</f>
        <v>#VALUE!</v>
      </c>
      <c r="CR218" s="5" t="e">
        <f>P_A_R[[#This Row],[48+]]-P_A_R[[#This Row],[49+]]</f>
        <v>#VALUE!</v>
      </c>
      <c r="CS218" s="5" t="e">
        <f>P_A_R[[#This Row],[49+]]-P_A_R[[#This Row],[50+]]</f>
        <v>#VALUE!</v>
      </c>
      <c r="CT218" s="5" t="e">
        <f>P_A_R[[#This Row],[50+]]-P_A_R[[#This Row],[51+]]</f>
        <v>#VALUE!</v>
      </c>
      <c r="CU218" s="5" t="e">
        <f>P_A_R[[#This Row],[51+]]-P_A_R[[#This Row],[52+]]</f>
        <v>#VALUE!</v>
      </c>
      <c r="CV218" s="5" t="e">
        <f>P_A_R[[#This Row],[52+]]-P_A_R[[#This Row],[53+]]</f>
        <v>#VALUE!</v>
      </c>
      <c r="CW218" s="5" t="e">
        <f>P_A_R[[#This Row],[53+]]-P_A_R[[#This Row],[54+]]</f>
        <v>#VALUE!</v>
      </c>
      <c r="CX218" s="5" t="e">
        <f>P_A_R[[#This Row],[54+]]-P_A_R[[#This Row],[55+]]</f>
        <v>#VALUE!</v>
      </c>
      <c r="CY218" s="5" t="e">
        <f>P_A_R[[#This Row],[55+]]-P_A_R[[#This Row],[56+]]</f>
        <v>#VALUE!</v>
      </c>
      <c r="CZ218" s="5" t="e">
        <f>P_A_R[[#This Row],[56+]]-P_A_R[[#This Row],[57+]]</f>
        <v>#VALUE!</v>
      </c>
      <c r="DA218" s="5" t="e">
        <f>P_A_R[[#This Row],[57+]]-P_A_R[[#This Row],[58+]]</f>
        <v>#VALUE!</v>
      </c>
      <c r="DB218" s="5" t="e">
        <f>P_A_R[[#This Row],[58+]]-P_A_R[[#This Row],[59+]]</f>
        <v>#VALUE!</v>
      </c>
    </row>
    <row r="219" spans="1:106" x14ac:dyDescent="0.25">
      <c r="BF219" s="5" t="e">
        <f>P_A_R[[#This Row],[10+]]-P_A_R[[#This Row],[11+]]</f>
        <v>#VALUE!</v>
      </c>
      <c r="BG219" s="5" t="e">
        <f>P_A_R[[#This Row],[11+]]-P_A_R[[#This Row],[12+]]</f>
        <v>#VALUE!</v>
      </c>
      <c r="BH219" s="5" t="e">
        <f>P_A_R[[#This Row],[12+]]-P_A_R[[#This Row],[13+]]</f>
        <v>#VALUE!</v>
      </c>
      <c r="BI219" s="5" t="e">
        <f>P_A_R[[#This Row],[13+]]-P_A_R[[#This Row],[14+]]</f>
        <v>#VALUE!</v>
      </c>
      <c r="BJ219" s="5" t="e">
        <f>P_A_R[[#This Row],[14+]]-P_A_R[[#This Row],[15+]]</f>
        <v>#VALUE!</v>
      </c>
      <c r="BK219" s="5" t="e">
        <f>P_A_R[[#This Row],[15+]]-P_A_R[[#This Row],[16+]]</f>
        <v>#VALUE!</v>
      </c>
      <c r="BL219" s="5" t="e">
        <f>P_A_R[[#This Row],[16+]]-P_A_R[[#This Row],[17+]]</f>
        <v>#VALUE!</v>
      </c>
      <c r="BM219" s="5" t="e">
        <f>P_A_R[[#This Row],[17+]]-P_A_R[[#This Row],[18+]]</f>
        <v>#VALUE!</v>
      </c>
      <c r="BN219" s="5" t="e">
        <f>P_A_R[[#This Row],[18+]]-P_A_R[[#This Row],[19+]]</f>
        <v>#VALUE!</v>
      </c>
      <c r="BO219" s="5" t="e">
        <f>P_A_R[[#This Row],[19+]]-P_A_R[[#This Row],[20+]]</f>
        <v>#VALUE!</v>
      </c>
      <c r="BP219" s="5" t="e">
        <f>P_A_R[[#This Row],[20+]]-P_A_R[[#This Row],[21+]]</f>
        <v>#VALUE!</v>
      </c>
      <c r="BQ219" s="5" t="e">
        <f>P_A_R[[#This Row],[21+]]-P_A_R[[#This Row],[22+]]</f>
        <v>#VALUE!</v>
      </c>
      <c r="BR219" s="5" t="e">
        <f>P_A_R[[#This Row],[22+]]-P_A_R[[#This Row],[23+]]</f>
        <v>#VALUE!</v>
      </c>
      <c r="BS219" s="5" t="e">
        <f>P_A_R[[#This Row],[23+]]-P_A_R[[#This Row],[24+]]</f>
        <v>#VALUE!</v>
      </c>
      <c r="BT219" s="5" t="e">
        <f>P_A_R[[#This Row],[24+]]-P_A_R[[#This Row],[25+]]</f>
        <v>#VALUE!</v>
      </c>
      <c r="BU219" s="5" t="e">
        <f>P_A_R[[#This Row],[25+]]-P_A_R[[#This Row],[26+]]</f>
        <v>#VALUE!</v>
      </c>
      <c r="BV219" s="5" t="e">
        <f>P_A_R[[#This Row],[26+]]-P_A_R[[#This Row],[27+]]</f>
        <v>#VALUE!</v>
      </c>
      <c r="BW219" s="5" t="e">
        <f>P_A_R[[#This Row],[27+]]-P_A_R[[#This Row],[28+]]</f>
        <v>#VALUE!</v>
      </c>
      <c r="BX219" s="5" t="e">
        <f>P_A_R[[#This Row],[28+]]-P_A_R[[#This Row],[29+]]</f>
        <v>#VALUE!</v>
      </c>
      <c r="BY219" s="5" t="e">
        <f>P_A_R[[#This Row],[29+]]-P_A_R[[#This Row],[30+]]</f>
        <v>#VALUE!</v>
      </c>
      <c r="BZ219" s="5" t="e">
        <f>P_A_R[[#This Row],[30+]]-P_A_R[[#This Row],[31+]]</f>
        <v>#VALUE!</v>
      </c>
      <c r="CA219" s="5" t="e">
        <f>P_A_R[[#This Row],[31+]]-P_A_R[[#This Row],[32+]]</f>
        <v>#VALUE!</v>
      </c>
      <c r="CB219" s="5" t="e">
        <f>P_A_R[[#This Row],[32+]]-P_A_R[[#This Row],[33+]]</f>
        <v>#VALUE!</v>
      </c>
      <c r="CC219" s="5" t="e">
        <f>P_A_R[[#This Row],[33+]]-P_A_R[[#This Row],[34+]]</f>
        <v>#VALUE!</v>
      </c>
      <c r="CD219" s="5" t="e">
        <f>P_A_R[[#This Row],[34+]]-P_A_R[[#This Row],[35+]]</f>
        <v>#VALUE!</v>
      </c>
      <c r="CE219" s="5" t="e">
        <f>P_A_R[[#This Row],[35+]]-P_A_R[[#This Row],[36+]]</f>
        <v>#VALUE!</v>
      </c>
      <c r="CF219" s="5" t="e">
        <f>P_A_R[[#This Row],[36+]]-P_A_R[[#This Row],[37+]]</f>
        <v>#VALUE!</v>
      </c>
      <c r="CG219" s="5" t="e">
        <f>P_A_R[[#This Row],[37+]]-P_A_R[[#This Row],[38+]]</f>
        <v>#VALUE!</v>
      </c>
      <c r="CH219" s="5" t="e">
        <f>P_A_R[[#This Row],[38+]]-P_A_R[[#This Row],[39+]]</f>
        <v>#VALUE!</v>
      </c>
      <c r="CI219" s="5" t="e">
        <f>P_A_R[[#This Row],[39+]]-P_A_R[[#This Row],[40+]]</f>
        <v>#VALUE!</v>
      </c>
      <c r="CJ219" s="5" t="e">
        <f>P_A_R[[#This Row],[40+]]-P_A_R[[#This Row],[41+]]</f>
        <v>#VALUE!</v>
      </c>
      <c r="CK219" s="5" t="e">
        <f>P_A_R[[#This Row],[41+]]-P_A_R[[#This Row],[42+]]</f>
        <v>#VALUE!</v>
      </c>
      <c r="CL219" s="5" t="e">
        <f>P_A_R[[#This Row],[42+]]-P_A_R[[#This Row],[43+]]</f>
        <v>#VALUE!</v>
      </c>
      <c r="CM219" s="5" t="e">
        <f>P_A_R[[#This Row],[43+]]-P_A_R[[#This Row],[44+]]</f>
        <v>#VALUE!</v>
      </c>
      <c r="CN219" s="5" t="e">
        <f>P_A_R[[#This Row],[44+]]-P_A_R[[#This Row],[45+]]</f>
        <v>#VALUE!</v>
      </c>
      <c r="CO219" s="5" t="e">
        <f>P_A_R[[#This Row],[45+]]-P_A_R[[#This Row],[46+]]</f>
        <v>#VALUE!</v>
      </c>
      <c r="CP219" s="5" t="e">
        <f>P_A_R[[#This Row],[46+]]-P_A_R[[#This Row],[47+]]</f>
        <v>#VALUE!</v>
      </c>
      <c r="CQ219" s="5" t="e">
        <f>P_A_R[[#This Row],[47+]]-P_A_R[[#This Row],[48+]]</f>
        <v>#VALUE!</v>
      </c>
      <c r="CR219" s="5" t="e">
        <f>P_A_R[[#This Row],[48+]]-P_A_R[[#This Row],[49+]]</f>
        <v>#VALUE!</v>
      </c>
      <c r="CS219" s="5" t="e">
        <f>P_A_R[[#This Row],[49+]]-P_A_R[[#This Row],[50+]]</f>
        <v>#VALUE!</v>
      </c>
      <c r="CT219" s="5" t="e">
        <f>P_A_R[[#This Row],[50+]]-P_A_R[[#This Row],[51+]]</f>
        <v>#VALUE!</v>
      </c>
      <c r="CU219" s="5" t="e">
        <f>P_A_R[[#This Row],[51+]]-P_A_R[[#This Row],[52+]]</f>
        <v>#VALUE!</v>
      </c>
      <c r="CV219" s="5" t="e">
        <f>P_A_R[[#This Row],[52+]]-P_A_R[[#This Row],[53+]]</f>
        <v>#VALUE!</v>
      </c>
      <c r="CW219" s="5" t="e">
        <f>P_A_R[[#This Row],[53+]]-P_A_R[[#This Row],[54+]]</f>
        <v>#VALUE!</v>
      </c>
      <c r="CX219" s="5" t="e">
        <f>P_A_R[[#This Row],[54+]]-P_A_R[[#This Row],[55+]]</f>
        <v>#VALUE!</v>
      </c>
      <c r="CY219" s="5" t="e">
        <f>P_A_R[[#This Row],[55+]]-P_A_R[[#This Row],[56+]]</f>
        <v>#VALUE!</v>
      </c>
      <c r="CZ219" s="5" t="e">
        <f>P_A_R[[#This Row],[56+]]-P_A_R[[#This Row],[57+]]</f>
        <v>#VALUE!</v>
      </c>
      <c r="DA219" s="5" t="e">
        <f>P_A_R[[#This Row],[57+]]-P_A_R[[#This Row],[58+]]</f>
        <v>#VALUE!</v>
      </c>
      <c r="DB219" s="5" t="e">
        <f>P_A_R[[#This Row],[58+]]-P_A_R[[#This Row],[59+]]</f>
        <v>#VALUE!</v>
      </c>
    </row>
    <row r="220" spans="1:106" x14ac:dyDescent="0.25">
      <c r="BF220" s="5" t="e">
        <f>P_A_R[[#This Row],[10+]]-P_A_R[[#This Row],[11+]]</f>
        <v>#VALUE!</v>
      </c>
      <c r="BG220" s="5" t="e">
        <f>P_A_R[[#This Row],[11+]]-P_A_R[[#This Row],[12+]]</f>
        <v>#VALUE!</v>
      </c>
      <c r="BH220" s="5" t="e">
        <f>P_A_R[[#This Row],[12+]]-P_A_R[[#This Row],[13+]]</f>
        <v>#VALUE!</v>
      </c>
      <c r="BI220" s="5" t="e">
        <f>P_A_R[[#This Row],[13+]]-P_A_R[[#This Row],[14+]]</f>
        <v>#VALUE!</v>
      </c>
      <c r="BJ220" s="5" t="e">
        <f>P_A_R[[#This Row],[14+]]-P_A_R[[#This Row],[15+]]</f>
        <v>#VALUE!</v>
      </c>
      <c r="BK220" s="5" t="e">
        <f>P_A_R[[#This Row],[15+]]-P_A_R[[#This Row],[16+]]</f>
        <v>#VALUE!</v>
      </c>
      <c r="BL220" s="5" t="e">
        <f>P_A_R[[#This Row],[16+]]-P_A_R[[#This Row],[17+]]</f>
        <v>#VALUE!</v>
      </c>
      <c r="BM220" s="5" t="e">
        <f>P_A_R[[#This Row],[17+]]-P_A_R[[#This Row],[18+]]</f>
        <v>#VALUE!</v>
      </c>
      <c r="BN220" s="5" t="e">
        <f>P_A_R[[#This Row],[18+]]-P_A_R[[#This Row],[19+]]</f>
        <v>#VALUE!</v>
      </c>
      <c r="BO220" s="5" t="e">
        <f>P_A_R[[#This Row],[19+]]-P_A_R[[#This Row],[20+]]</f>
        <v>#VALUE!</v>
      </c>
      <c r="BP220" s="5" t="e">
        <f>P_A_R[[#This Row],[20+]]-P_A_R[[#This Row],[21+]]</f>
        <v>#VALUE!</v>
      </c>
      <c r="BQ220" s="5" t="e">
        <f>P_A_R[[#This Row],[21+]]-P_A_R[[#This Row],[22+]]</f>
        <v>#VALUE!</v>
      </c>
      <c r="BR220" s="5" t="e">
        <f>P_A_R[[#This Row],[22+]]-P_A_R[[#This Row],[23+]]</f>
        <v>#VALUE!</v>
      </c>
      <c r="BS220" s="5" t="e">
        <f>P_A_R[[#This Row],[23+]]-P_A_R[[#This Row],[24+]]</f>
        <v>#VALUE!</v>
      </c>
      <c r="BT220" s="5" t="e">
        <f>P_A_R[[#This Row],[24+]]-P_A_R[[#This Row],[25+]]</f>
        <v>#VALUE!</v>
      </c>
      <c r="BU220" s="5" t="e">
        <f>P_A_R[[#This Row],[25+]]-P_A_R[[#This Row],[26+]]</f>
        <v>#VALUE!</v>
      </c>
      <c r="BV220" s="5" t="e">
        <f>P_A_R[[#This Row],[26+]]-P_A_R[[#This Row],[27+]]</f>
        <v>#VALUE!</v>
      </c>
      <c r="BW220" s="5" t="e">
        <f>P_A_R[[#This Row],[27+]]-P_A_R[[#This Row],[28+]]</f>
        <v>#VALUE!</v>
      </c>
      <c r="BX220" s="5" t="e">
        <f>P_A_R[[#This Row],[28+]]-P_A_R[[#This Row],[29+]]</f>
        <v>#VALUE!</v>
      </c>
      <c r="BY220" s="5" t="e">
        <f>P_A_R[[#This Row],[29+]]-P_A_R[[#This Row],[30+]]</f>
        <v>#VALUE!</v>
      </c>
      <c r="BZ220" s="5" t="e">
        <f>P_A_R[[#This Row],[30+]]-P_A_R[[#This Row],[31+]]</f>
        <v>#VALUE!</v>
      </c>
      <c r="CA220" s="5" t="e">
        <f>P_A_R[[#This Row],[31+]]-P_A_R[[#This Row],[32+]]</f>
        <v>#VALUE!</v>
      </c>
      <c r="CB220" s="5" t="e">
        <f>P_A_R[[#This Row],[32+]]-P_A_R[[#This Row],[33+]]</f>
        <v>#VALUE!</v>
      </c>
      <c r="CC220" s="5" t="e">
        <f>P_A_R[[#This Row],[33+]]-P_A_R[[#This Row],[34+]]</f>
        <v>#VALUE!</v>
      </c>
      <c r="CD220" s="5" t="e">
        <f>P_A_R[[#This Row],[34+]]-P_A_R[[#This Row],[35+]]</f>
        <v>#VALUE!</v>
      </c>
      <c r="CE220" s="5" t="e">
        <f>P_A_R[[#This Row],[35+]]-P_A_R[[#This Row],[36+]]</f>
        <v>#VALUE!</v>
      </c>
      <c r="CF220" s="5" t="e">
        <f>P_A_R[[#This Row],[36+]]-P_A_R[[#This Row],[37+]]</f>
        <v>#VALUE!</v>
      </c>
      <c r="CG220" s="5" t="e">
        <f>P_A_R[[#This Row],[37+]]-P_A_R[[#This Row],[38+]]</f>
        <v>#VALUE!</v>
      </c>
      <c r="CH220" s="5" t="e">
        <f>P_A_R[[#This Row],[38+]]-P_A_R[[#This Row],[39+]]</f>
        <v>#VALUE!</v>
      </c>
      <c r="CI220" s="5" t="e">
        <f>P_A_R[[#This Row],[39+]]-P_A_R[[#This Row],[40+]]</f>
        <v>#VALUE!</v>
      </c>
      <c r="CJ220" s="5" t="e">
        <f>P_A_R[[#This Row],[40+]]-P_A_R[[#This Row],[41+]]</f>
        <v>#VALUE!</v>
      </c>
      <c r="CK220" s="5" t="e">
        <f>P_A_R[[#This Row],[41+]]-P_A_R[[#This Row],[42+]]</f>
        <v>#VALUE!</v>
      </c>
      <c r="CL220" s="5" t="e">
        <f>P_A_R[[#This Row],[42+]]-P_A_R[[#This Row],[43+]]</f>
        <v>#VALUE!</v>
      </c>
      <c r="CM220" s="5" t="e">
        <f>P_A_R[[#This Row],[43+]]-P_A_R[[#This Row],[44+]]</f>
        <v>#VALUE!</v>
      </c>
      <c r="CN220" s="5" t="e">
        <f>P_A_R[[#This Row],[44+]]-P_A_R[[#This Row],[45+]]</f>
        <v>#VALUE!</v>
      </c>
      <c r="CO220" s="5" t="e">
        <f>P_A_R[[#This Row],[45+]]-P_A_R[[#This Row],[46+]]</f>
        <v>#VALUE!</v>
      </c>
      <c r="CP220" s="5" t="e">
        <f>P_A_R[[#This Row],[46+]]-P_A_R[[#This Row],[47+]]</f>
        <v>#VALUE!</v>
      </c>
      <c r="CQ220" s="5" t="e">
        <f>P_A_R[[#This Row],[47+]]-P_A_R[[#This Row],[48+]]</f>
        <v>#VALUE!</v>
      </c>
      <c r="CR220" s="5" t="e">
        <f>P_A_R[[#This Row],[48+]]-P_A_R[[#This Row],[49+]]</f>
        <v>#VALUE!</v>
      </c>
      <c r="CS220" s="5" t="e">
        <f>P_A_R[[#This Row],[49+]]-P_A_R[[#This Row],[50+]]</f>
        <v>#VALUE!</v>
      </c>
      <c r="CT220" s="5" t="e">
        <f>P_A_R[[#This Row],[50+]]-P_A_R[[#This Row],[51+]]</f>
        <v>#VALUE!</v>
      </c>
      <c r="CU220" s="5" t="e">
        <f>P_A_R[[#This Row],[51+]]-P_A_R[[#This Row],[52+]]</f>
        <v>#VALUE!</v>
      </c>
      <c r="CV220" s="5" t="e">
        <f>P_A_R[[#This Row],[52+]]-P_A_R[[#This Row],[53+]]</f>
        <v>#VALUE!</v>
      </c>
      <c r="CW220" s="5" t="e">
        <f>P_A_R[[#This Row],[53+]]-P_A_R[[#This Row],[54+]]</f>
        <v>#VALUE!</v>
      </c>
      <c r="CX220" s="5" t="e">
        <f>P_A_R[[#This Row],[54+]]-P_A_R[[#This Row],[55+]]</f>
        <v>#VALUE!</v>
      </c>
      <c r="CY220" s="5" t="e">
        <f>P_A_R[[#This Row],[55+]]-P_A_R[[#This Row],[56+]]</f>
        <v>#VALUE!</v>
      </c>
      <c r="CZ220" s="5" t="e">
        <f>P_A_R[[#This Row],[56+]]-P_A_R[[#This Row],[57+]]</f>
        <v>#VALUE!</v>
      </c>
      <c r="DA220" s="5" t="e">
        <f>P_A_R[[#This Row],[57+]]-P_A_R[[#This Row],[58+]]</f>
        <v>#VALUE!</v>
      </c>
      <c r="DB220" s="5" t="e">
        <f>P_A_R[[#This Row],[58+]]-P_A_R[[#This Row],[59+]]</f>
        <v>#VALUE!</v>
      </c>
    </row>
    <row r="221" spans="1:106" x14ac:dyDescent="0.25">
      <c r="BF221" s="5" t="e">
        <f>P_A_R[[#This Row],[10+]]-P_A_R[[#This Row],[11+]]</f>
        <v>#VALUE!</v>
      </c>
      <c r="BG221" s="5" t="e">
        <f>P_A_R[[#This Row],[11+]]-P_A_R[[#This Row],[12+]]</f>
        <v>#VALUE!</v>
      </c>
      <c r="BH221" s="5" t="e">
        <f>P_A_R[[#This Row],[12+]]-P_A_R[[#This Row],[13+]]</f>
        <v>#VALUE!</v>
      </c>
      <c r="BI221" s="5" t="e">
        <f>P_A_R[[#This Row],[13+]]-P_A_R[[#This Row],[14+]]</f>
        <v>#VALUE!</v>
      </c>
      <c r="BJ221" s="5" t="e">
        <f>P_A_R[[#This Row],[14+]]-P_A_R[[#This Row],[15+]]</f>
        <v>#VALUE!</v>
      </c>
      <c r="BK221" s="5" t="e">
        <f>P_A_R[[#This Row],[15+]]-P_A_R[[#This Row],[16+]]</f>
        <v>#VALUE!</v>
      </c>
      <c r="BL221" s="5" t="e">
        <f>P_A_R[[#This Row],[16+]]-P_A_R[[#This Row],[17+]]</f>
        <v>#VALUE!</v>
      </c>
      <c r="BM221" s="5" t="e">
        <f>P_A_R[[#This Row],[17+]]-P_A_R[[#This Row],[18+]]</f>
        <v>#VALUE!</v>
      </c>
      <c r="BN221" s="5" t="e">
        <f>P_A_R[[#This Row],[18+]]-P_A_R[[#This Row],[19+]]</f>
        <v>#VALUE!</v>
      </c>
      <c r="BO221" s="5" t="e">
        <f>P_A_R[[#This Row],[19+]]-P_A_R[[#This Row],[20+]]</f>
        <v>#VALUE!</v>
      </c>
      <c r="BP221" s="5" t="e">
        <f>P_A_R[[#This Row],[20+]]-P_A_R[[#This Row],[21+]]</f>
        <v>#VALUE!</v>
      </c>
      <c r="BQ221" s="5" t="e">
        <f>P_A_R[[#This Row],[21+]]-P_A_R[[#This Row],[22+]]</f>
        <v>#VALUE!</v>
      </c>
      <c r="BR221" s="5" t="e">
        <f>P_A_R[[#This Row],[22+]]-P_A_R[[#This Row],[23+]]</f>
        <v>#VALUE!</v>
      </c>
      <c r="BS221" s="5" t="e">
        <f>P_A_R[[#This Row],[23+]]-P_A_R[[#This Row],[24+]]</f>
        <v>#VALUE!</v>
      </c>
      <c r="BT221" s="5" t="e">
        <f>P_A_R[[#This Row],[24+]]-P_A_R[[#This Row],[25+]]</f>
        <v>#VALUE!</v>
      </c>
      <c r="BU221" s="5" t="e">
        <f>P_A_R[[#This Row],[25+]]-P_A_R[[#This Row],[26+]]</f>
        <v>#VALUE!</v>
      </c>
      <c r="BV221" s="5" t="e">
        <f>P_A_R[[#This Row],[26+]]-P_A_R[[#This Row],[27+]]</f>
        <v>#VALUE!</v>
      </c>
      <c r="BW221" s="5" t="e">
        <f>P_A_R[[#This Row],[27+]]-P_A_R[[#This Row],[28+]]</f>
        <v>#VALUE!</v>
      </c>
      <c r="BX221" s="5" t="e">
        <f>P_A_R[[#This Row],[28+]]-P_A_R[[#This Row],[29+]]</f>
        <v>#VALUE!</v>
      </c>
      <c r="BY221" s="5" t="e">
        <f>P_A_R[[#This Row],[29+]]-P_A_R[[#This Row],[30+]]</f>
        <v>#VALUE!</v>
      </c>
      <c r="BZ221" s="5" t="e">
        <f>P_A_R[[#This Row],[30+]]-P_A_R[[#This Row],[31+]]</f>
        <v>#VALUE!</v>
      </c>
      <c r="CA221" s="5" t="e">
        <f>P_A_R[[#This Row],[31+]]-P_A_R[[#This Row],[32+]]</f>
        <v>#VALUE!</v>
      </c>
      <c r="CB221" s="5" t="e">
        <f>P_A_R[[#This Row],[32+]]-P_A_R[[#This Row],[33+]]</f>
        <v>#VALUE!</v>
      </c>
      <c r="CC221" s="5" t="e">
        <f>P_A_R[[#This Row],[33+]]-P_A_R[[#This Row],[34+]]</f>
        <v>#VALUE!</v>
      </c>
      <c r="CD221" s="5" t="e">
        <f>P_A_R[[#This Row],[34+]]-P_A_R[[#This Row],[35+]]</f>
        <v>#VALUE!</v>
      </c>
      <c r="CE221" s="5" t="e">
        <f>P_A_R[[#This Row],[35+]]-P_A_R[[#This Row],[36+]]</f>
        <v>#VALUE!</v>
      </c>
      <c r="CF221" s="5" t="e">
        <f>P_A_R[[#This Row],[36+]]-P_A_R[[#This Row],[37+]]</f>
        <v>#VALUE!</v>
      </c>
      <c r="CG221" s="5" t="e">
        <f>P_A_R[[#This Row],[37+]]-P_A_R[[#This Row],[38+]]</f>
        <v>#VALUE!</v>
      </c>
      <c r="CH221" s="5" t="e">
        <f>P_A_R[[#This Row],[38+]]-P_A_R[[#This Row],[39+]]</f>
        <v>#VALUE!</v>
      </c>
      <c r="CI221" s="5" t="e">
        <f>P_A_R[[#This Row],[39+]]-P_A_R[[#This Row],[40+]]</f>
        <v>#VALUE!</v>
      </c>
      <c r="CJ221" s="5" t="e">
        <f>P_A_R[[#This Row],[40+]]-P_A_R[[#This Row],[41+]]</f>
        <v>#VALUE!</v>
      </c>
      <c r="CK221" s="5" t="e">
        <f>P_A_R[[#This Row],[41+]]-P_A_R[[#This Row],[42+]]</f>
        <v>#VALUE!</v>
      </c>
      <c r="CL221" s="5" t="e">
        <f>P_A_R[[#This Row],[42+]]-P_A_R[[#This Row],[43+]]</f>
        <v>#VALUE!</v>
      </c>
      <c r="CM221" s="5" t="e">
        <f>P_A_R[[#This Row],[43+]]-P_A_R[[#This Row],[44+]]</f>
        <v>#VALUE!</v>
      </c>
      <c r="CN221" s="5" t="e">
        <f>P_A_R[[#This Row],[44+]]-P_A_R[[#This Row],[45+]]</f>
        <v>#VALUE!</v>
      </c>
      <c r="CO221" s="5" t="e">
        <f>P_A_R[[#This Row],[45+]]-P_A_R[[#This Row],[46+]]</f>
        <v>#VALUE!</v>
      </c>
      <c r="CP221" s="5" t="e">
        <f>P_A_R[[#This Row],[46+]]-P_A_R[[#This Row],[47+]]</f>
        <v>#VALUE!</v>
      </c>
      <c r="CQ221" s="5" t="e">
        <f>P_A_R[[#This Row],[47+]]-P_A_R[[#This Row],[48+]]</f>
        <v>#VALUE!</v>
      </c>
      <c r="CR221" s="5" t="e">
        <f>P_A_R[[#This Row],[48+]]-P_A_R[[#This Row],[49+]]</f>
        <v>#VALUE!</v>
      </c>
      <c r="CS221" s="5" t="e">
        <f>P_A_R[[#This Row],[49+]]-P_A_R[[#This Row],[50+]]</f>
        <v>#VALUE!</v>
      </c>
      <c r="CT221" s="5" t="e">
        <f>P_A_R[[#This Row],[50+]]-P_A_R[[#This Row],[51+]]</f>
        <v>#VALUE!</v>
      </c>
      <c r="CU221" s="5" t="e">
        <f>P_A_R[[#This Row],[51+]]-P_A_R[[#This Row],[52+]]</f>
        <v>#VALUE!</v>
      </c>
      <c r="CV221" s="5" t="e">
        <f>P_A_R[[#This Row],[52+]]-P_A_R[[#This Row],[53+]]</f>
        <v>#VALUE!</v>
      </c>
      <c r="CW221" s="5" t="e">
        <f>P_A_R[[#This Row],[53+]]-P_A_R[[#This Row],[54+]]</f>
        <v>#VALUE!</v>
      </c>
      <c r="CX221" s="5" t="e">
        <f>P_A_R[[#This Row],[54+]]-P_A_R[[#This Row],[55+]]</f>
        <v>#VALUE!</v>
      </c>
      <c r="CY221" s="5" t="e">
        <f>P_A_R[[#This Row],[55+]]-P_A_R[[#This Row],[56+]]</f>
        <v>#VALUE!</v>
      </c>
      <c r="CZ221" s="5" t="e">
        <f>P_A_R[[#This Row],[56+]]-P_A_R[[#This Row],[57+]]</f>
        <v>#VALUE!</v>
      </c>
      <c r="DA221" s="5" t="e">
        <f>P_A_R[[#This Row],[57+]]-P_A_R[[#This Row],[58+]]</f>
        <v>#VALUE!</v>
      </c>
      <c r="DB221" s="5" t="e">
        <f>P_A_R[[#This Row],[58+]]-P_A_R[[#This Row],[59+]]</f>
        <v>#VALUE!</v>
      </c>
    </row>
    <row r="222" spans="1:106" x14ac:dyDescent="0.25">
      <c r="BF222" s="5" t="e">
        <f>P_A_R[[#This Row],[10+]]-P_A_R[[#This Row],[11+]]</f>
        <v>#VALUE!</v>
      </c>
      <c r="BG222" s="5" t="e">
        <f>P_A_R[[#This Row],[11+]]-P_A_R[[#This Row],[12+]]</f>
        <v>#VALUE!</v>
      </c>
      <c r="BH222" s="5" t="e">
        <f>P_A_R[[#This Row],[12+]]-P_A_R[[#This Row],[13+]]</f>
        <v>#VALUE!</v>
      </c>
      <c r="BI222" s="5" t="e">
        <f>P_A_R[[#This Row],[13+]]-P_A_R[[#This Row],[14+]]</f>
        <v>#VALUE!</v>
      </c>
      <c r="BJ222" s="5" t="e">
        <f>P_A_R[[#This Row],[14+]]-P_A_R[[#This Row],[15+]]</f>
        <v>#VALUE!</v>
      </c>
      <c r="BK222" s="5" t="e">
        <f>P_A_R[[#This Row],[15+]]-P_A_R[[#This Row],[16+]]</f>
        <v>#VALUE!</v>
      </c>
      <c r="BL222" s="5" t="e">
        <f>P_A_R[[#This Row],[16+]]-P_A_R[[#This Row],[17+]]</f>
        <v>#VALUE!</v>
      </c>
      <c r="BM222" s="5" t="e">
        <f>P_A_R[[#This Row],[17+]]-P_A_R[[#This Row],[18+]]</f>
        <v>#VALUE!</v>
      </c>
      <c r="BN222" s="5" t="e">
        <f>P_A_R[[#This Row],[18+]]-P_A_R[[#This Row],[19+]]</f>
        <v>#VALUE!</v>
      </c>
      <c r="BO222" s="5" t="e">
        <f>P_A_R[[#This Row],[19+]]-P_A_R[[#This Row],[20+]]</f>
        <v>#VALUE!</v>
      </c>
      <c r="BP222" s="5" t="e">
        <f>P_A_R[[#This Row],[20+]]-P_A_R[[#This Row],[21+]]</f>
        <v>#VALUE!</v>
      </c>
      <c r="BQ222" s="5" t="e">
        <f>P_A_R[[#This Row],[21+]]-P_A_R[[#This Row],[22+]]</f>
        <v>#VALUE!</v>
      </c>
      <c r="BR222" s="5" t="e">
        <f>P_A_R[[#This Row],[22+]]-P_A_R[[#This Row],[23+]]</f>
        <v>#VALUE!</v>
      </c>
      <c r="BS222" s="5" t="e">
        <f>P_A_R[[#This Row],[23+]]-P_A_R[[#This Row],[24+]]</f>
        <v>#VALUE!</v>
      </c>
      <c r="BT222" s="5" t="e">
        <f>P_A_R[[#This Row],[24+]]-P_A_R[[#This Row],[25+]]</f>
        <v>#VALUE!</v>
      </c>
      <c r="BU222" s="5" t="e">
        <f>P_A_R[[#This Row],[25+]]-P_A_R[[#This Row],[26+]]</f>
        <v>#VALUE!</v>
      </c>
      <c r="BV222" s="5" t="e">
        <f>P_A_R[[#This Row],[26+]]-P_A_R[[#This Row],[27+]]</f>
        <v>#VALUE!</v>
      </c>
      <c r="BW222" s="5" t="e">
        <f>P_A_R[[#This Row],[27+]]-P_A_R[[#This Row],[28+]]</f>
        <v>#VALUE!</v>
      </c>
      <c r="BX222" s="5" t="e">
        <f>P_A_R[[#This Row],[28+]]-P_A_R[[#This Row],[29+]]</f>
        <v>#VALUE!</v>
      </c>
      <c r="BY222" s="5" t="e">
        <f>P_A_R[[#This Row],[29+]]-P_A_R[[#This Row],[30+]]</f>
        <v>#VALUE!</v>
      </c>
      <c r="BZ222" s="5" t="e">
        <f>P_A_R[[#This Row],[30+]]-P_A_R[[#This Row],[31+]]</f>
        <v>#VALUE!</v>
      </c>
      <c r="CA222" s="5" t="e">
        <f>P_A_R[[#This Row],[31+]]-P_A_R[[#This Row],[32+]]</f>
        <v>#VALUE!</v>
      </c>
      <c r="CB222" s="5" t="e">
        <f>P_A_R[[#This Row],[32+]]-P_A_R[[#This Row],[33+]]</f>
        <v>#VALUE!</v>
      </c>
      <c r="CC222" s="5" t="e">
        <f>P_A_R[[#This Row],[33+]]-P_A_R[[#This Row],[34+]]</f>
        <v>#VALUE!</v>
      </c>
      <c r="CD222" s="5" t="e">
        <f>P_A_R[[#This Row],[34+]]-P_A_R[[#This Row],[35+]]</f>
        <v>#VALUE!</v>
      </c>
      <c r="CE222" s="5" t="e">
        <f>P_A_R[[#This Row],[35+]]-P_A_R[[#This Row],[36+]]</f>
        <v>#VALUE!</v>
      </c>
      <c r="CF222" s="5" t="e">
        <f>P_A_R[[#This Row],[36+]]-P_A_R[[#This Row],[37+]]</f>
        <v>#VALUE!</v>
      </c>
      <c r="CG222" s="5" t="e">
        <f>P_A_R[[#This Row],[37+]]-P_A_R[[#This Row],[38+]]</f>
        <v>#VALUE!</v>
      </c>
      <c r="CH222" s="5" t="e">
        <f>P_A_R[[#This Row],[38+]]-P_A_R[[#This Row],[39+]]</f>
        <v>#VALUE!</v>
      </c>
      <c r="CI222" s="5" t="e">
        <f>P_A_R[[#This Row],[39+]]-P_A_R[[#This Row],[40+]]</f>
        <v>#VALUE!</v>
      </c>
      <c r="CJ222" s="5" t="e">
        <f>P_A_R[[#This Row],[40+]]-P_A_R[[#This Row],[41+]]</f>
        <v>#VALUE!</v>
      </c>
      <c r="CK222" s="5" t="e">
        <f>P_A_R[[#This Row],[41+]]-P_A_R[[#This Row],[42+]]</f>
        <v>#VALUE!</v>
      </c>
      <c r="CL222" s="5" t="e">
        <f>P_A_R[[#This Row],[42+]]-P_A_R[[#This Row],[43+]]</f>
        <v>#VALUE!</v>
      </c>
      <c r="CM222" s="5" t="e">
        <f>P_A_R[[#This Row],[43+]]-P_A_R[[#This Row],[44+]]</f>
        <v>#VALUE!</v>
      </c>
      <c r="CN222" s="5" t="e">
        <f>P_A_R[[#This Row],[44+]]-P_A_R[[#This Row],[45+]]</f>
        <v>#VALUE!</v>
      </c>
      <c r="CO222" s="5" t="e">
        <f>P_A_R[[#This Row],[45+]]-P_A_R[[#This Row],[46+]]</f>
        <v>#VALUE!</v>
      </c>
      <c r="CP222" s="5" t="e">
        <f>P_A_R[[#This Row],[46+]]-P_A_R[[#This Row],[47+]]</f>
        <v>#VALUE!</v>
      </c>
      <c r="CQ222" s="5" t="e">
        <f>P_A_R[[#This Row],[47+]]-P_A_R[[#This Row],[48+]]</f>
        <v>#VALUE!</v>
      </c>
      <c r="CR222" s="5" t="e">
        <f>P_A_R[[#This Row],[48+]]-P_A_R[[#This Row],[49+]]</f>
        <v>#VALUE!</v>
      </c>
      <c r="CS222" s="5" t="e">
        <f>P_A_R[[#This Row],[49+]]-P_A_R[[#This Row],[50+]]</f>
        <v>#VALUE!</v>
      </c>
      <c r="CT222" s="5" t="e">
        <f>P_A_R[[#This Row],[50+]]-P_A_R[[#This Row],[51+]]</f>
        <v>#VALUE!</v>
      </c>
      <c r="CU222" s="5" t="e">
        <f>P_A_R[[#This Row],[51+]]-P_A_R[[#This Row],[52+]]</f>
        <v>#VALUE!</v>
      </c>
      <c r="CV222" s="5" t="e">
        <f>P_A_R[[#This Row],[52+]]-P_A_R[[#This Row],[53+]]</f>
        <v>#VALUE!</v>
      </c>
      <c r="CW222" s="5" t="e">
        <f>P_A_R[[#This Row],[53+]]-P_A_R[[#This Row],[54+]]</f>
        <v>#VALUE!</v>
      </c>
      <c r="CX222" s="5" t="e">
        <f>P_A_R[[#This Row],[54+]]-P_A_R[[#This Row],[55+]]</f>
        <v>#VALUE!</v>
      </c>
      <c r="CY222" s="5" t="e">
        <f>P_A_R[[#This Row],[55+]]-P_A_R[[#This Row],[56+]]</f>
        <v>#VALUE!</v>
      </c>
      <c r="CZ222" s="5" t="e">
        <f>P_A_R[[#This Row],[56+]]-P_A_R[[#This Row],[57+]]</f>
        <v>#VALUE!</v>
      </c>
      <c r="DA222" s="5" t="e">
        <f>P_A_R[[#This Row],[57+]]-P_A_R[[#This Row],[58+]]</f>
        <v>#VALUE!</v>
      </c>
      <c r="DB222" s="5" t="e">
        <f>P_A_R[[#This Row],[58+]]-P_A_R[[#This Row],[59+]]</f>
        <v>#VALUE!</v>
      </c>
    </row>
    <row r="223" spans="1:106" x14ac:dyDescent="0.25">
      <c r="BF223" s="5" t="e">
        <f>P_A_R[[#This Row],[10+]]-P_A_R[[#This Row],[11+]]</f>
        <v>#VALUE!</v>
      </c>
      <c r="BG223" s="5" t="e">
        <f>P_A_R[[#This Row],[11+]]-P_A_R[[#This Row],[12+]]</f>
        <v>#VALUE!</v>
      </c>
      <c r="BH223" s="5" t="e">
        <f>P_A_R[[#This Row],[12+]]-P_A_R[[#This Row],[13+]]</f>
        <v>#VALUE!</v>
      </c>
      <c r="BI223" s="5" t="e">
        <f>P_A_R[[#This Row],[13+]]-P_A_R[[#This Row],[14+]]</f>
        <v>#VALUE!</v>
      </c>
      <c r="BJ223" s="5" t="e">
        <f>P_A_R[[#This Row],[14+]]-P_A_R[[#This Row],[15+]]</f>
        <v>#VALUE!</v>
      </c>
      <c r="BK223" s="5" t="e">
        <f>P_A_R[[#This Row],[15+]]-P_A_R[[#This Row],[16+]]</f>
        <v>#VALUE!</v>
      </c>
      <c r="BL223" s="5" t="e">
        <f>P_A_R[[#This Row],[16+]]-P_A_R[[#This Row],[17+]]</f>
        <v>#VALUE!</v>
      </c>
      <c r="BM223" s="5" t="e">
        <f>P_A_R[[#This Row],[17+]]-P_A_R[[#This Row],[18+]]</f>
        <v>#VALUE!</v>
      </c>
      <c r="BN223" s="5" t="e">
        <f>P_A_R[[#This Row],[18+]]-P_A_R[[#This Row],[19+]]</f>
        <v>#VALUE!</v>
      </c>
      <c r="BO223" s="5" t="e">
        <f>P_A_R[[#This Row],[19+]]-P_A_R[[#This Row],[20+]]</f>
        <v>#VALUE!</v>
      </c>
      <c r="BP223" s="5" t="e">
        <f>P_A_R[[#This Row],[20+]]-P_A_R[[#This Row],[21+]]</f>
        <v>#VALUE!</v>
      </c>
      <c r="BQ223" s="5" t="e">
        <f>P_A_R[[#This Row],[21+]]-P_A_R[[#This Row],[22+]]</f>
        <v>#VALUE!</v>
      </c>
      <c r="BR223" s="5" t="e">
        <f>P_A_R[[#This Row],[22+]]-P_A_R[[#This Row],[23+]]</f>
        <v>#VALUE!</v>
      </c>
      <c r="BS223" s="5" t="e">
        <f>P_A_R[[#This Row],[23+]]-P_A_R[[#This Row],[24+]]</f>
        <v>#VALUE!</v>
      </c>
      <c r="BT223" s="5" t="e">
        <f>P_A_R[[#This Row],[24+]]-P_A_R[[#This Row],[25+]]</f>
        <v>#VALUE!</v>
      </c>
      <c r="BU223" s="5" t="e">
        <f>P_A_R[[#This Row],[25+]]-P_A_R[[#This Row],[26+]]</f>
        <v>#VALUE!</v>
      </c>
      <c r="BV223" s="5" t="e">
        <f>P_A_R[[#This Row],[26+]]-P_A_R[[#This Row],[27+]]</f>
        <v>#VALUE!</v>
      </c>
      <c r="BW223" s="5" t="e">
        <f>P_A_R[[#This Row],[27+]]-P_A_R[[#This Row],[28+]]</f>
        <v>#VALUE!</v>
      </c>
      <c r="BX223" s="5" t="e">
        <f>P_A_R[[#This Row],[28+]]-P_A_R[[#This Row],[29+]]</f>
        <v>#VALUE!</v>
      </c>
      <c r="BY223" s="5" t="e">
        <f>P_A_R[[#This Row],[29+]]-P_A_R[[#This Row],[30+]]</f>
        <v>#VALUE!</v>
      </c>
      <c r="BZ223" s="5" t="e">
        <f>P_A_R[[#This Row],[30+]]-P_A_R[[#This Row],[31+]]</f>
        <v>#VALUE!</v>
      </c>
      <c r="CA223" s="5" t="e">
        <f>P_A_R[[#This Row],[31+]]-P_A_R[[#This Row],[32+]]</f>
        <v>#VALUE!</v>
      </c>
      <c r="CB223" s="5" t="e">
        <f>P_A_R[[#This Row],[32+]]-P_A_R[[#This Row],[33+]]</f>
        <v>#VALUE!</v>
      </c>
      <c r="CC223" s="5" t="e">
        <f>P_A_R[[#This Row],[33+]]-P_A_R[[#This Row],[34+]]</f>
        <v>#VALUE!</v>
      </c>
      <c r="CD223" s="5" t="e">
        <f>P_A_R[[#This Row],[34+]]-P_A_R[[#This Row],[35+]]</f>
        <v>#VALUE!</v>
      </c>
      <c r="CE223" s="5" t="e">
        <f>P_A_R[[#This Row],[35+]]-P_A_R[[#This Row],[36+]]</f>
        <v>#VALUE!</v>
      </c>
      <c r="CF223" s="5" t="e">
        <f>P_A_R[[#This Row],[36+]]-P_A_R[[#This Row],[37+]]</f>
        <v>#VALUE!</v>
      </c>
      <c r="CG223" s="5" t="e">
        <f>P_A_R[[#This Row],[37+]]-P_A_R[[#This Row],[38+]]</f>
        <v>#VALUE!</v>
      </c>
      <c r="CH223" s="5" t="e">
        <f>P_A_R[[#This Row],[38+]]-P_A_R[[#This Row],[39+]]</f>
        <v>#VALUE!</v>
      </c>
      <c r="CI223" s="5" t="e">
        <f>P_A_R[[#This Row],[39+]]-P_A_R[[#This Row],[40+]]</f>
        <v>#VALUE!</v>
      </c>
      <c r="CJ223" s="5" t="e">
        <f>P_A_R[[#This Row],[40+]]-P_A_R[[#This Row],[41+]]</f>
        <v>#VALUE!</v>
      </c>
      <c r="CK223" s="5" t="e">
        <f>P_A_R[[#This Row],[41+]]-P_A_R[[#This Row],[42+]]</f>
        <v>#VALUE!</v>
      </c>
      <c r="CL223" s="5" t="e">
        <f>P_A_R[[#This Row],[42+]]-P_A_R[[#This Row],[43+]]</f>
        <v>#VALUE!</v>
      </c>
      <c r="CM223" s="5" t="e">
        <f>P_A_R[[#This Row],[43+]]-P_A_R[[#This Row],[44+]]</f>
        <v>#VALUE!</v>
      </c>
      <c r="CN223" s="5" t="e">
        <f>P_A_R[[#This Row],[44+]]-P_A_R[[#This Row],[45+]]</f>
        <v>#VALUE!</v>
      </c>
      <c r="CO223" s="5" t="e">
        <f>P_A_R[[#This Row],[45+]]-P_A_R[[#This Row],[46+]]</f>
        <v>#VALUE!</v>
      </c>
      <c r="CP223" s="5" t="e">
        <f>P_A_R[[#This Row],[46+]]-P_A_R[[#This Row],[47+]]</f>
        <v>#VALUE!</v>
      </c>
      <c r="CQ223" s="5" t="e">
        <f>P_A_R[[#This Row],[47+]]-P_A_R[[#This Row],[48+]]</f>
        <v>#VALUE!</v>
      </c>
      <c r="CR223" s="5" t="e">
        <f>P_A_R[[#This Row],[48+]]-P_A_R[[#This Row],[49+]]</f>
        <v>#VALUE!</v>
      </c>
      <c r="CS223" s="5" t="e">
        <f>P_A_R[[#This Row],[49+]]-P_A_R[[#This Row],[50+]]</f>
        <v>#VALUE!</v>
      </c>
      <c r="CT223" s="5" t="e">
        <f>P_A_R[[#This Row],[50+]]-P_A_R[[#This Row],[51+]]</f>
        <v>#VALUE!</v>
      </c>
      <c r="CU223" s="5" t="e">
        <f>P_A_R[[#This Row],[51+]]-P_A_R[[#This Row],[52+]]</f>
        <v>#VALUE!</v>
      </c>
      <c r="CV223" s="5" t="e">
        <f>P_A_R[[#This Row],[52+]]-P_A_R[[#This Row],[53+]]</f>
        <v>#VALUE!</v>
      </c>
      <c r="CW223" s="5" t="e">
        <f>P_A_R[[#This Row],[53+]]-P_A_R[[#This Row],[54+]]</f>
        <v>#VALUE!</v>
      </c>
      <c r="CX223" s="5" t="e">
        <f>P_A_R[[#This Row],[54+]]-P_A_R[[#This Row],[55+]]</f>
        <v>#VALUE!</v>
      </c>
      <c r="CY223" s="5" t="e">
        <f>P_A_R[[#This Row],[55+]]-P_A_R[[#This Row],[56+]]</f>
        <v>#VALUE!</v>
      </c>
      <c r="CZ223" s="5" t="e">
        <f>P_A_R[[#This Row],[56+]]-P_A_R[[#This Row],[57+]]</f>
        <v>#VALUE!</v>
      </c>
      <c r="DA223" s="5" t="e">
        <f>P_A_R[[#This Row],[57+]]-P_A_R[[#This Row],[58+]]</f>
        <v>#VALUE!</v>
      </c>
      <c r="DB223" s="5" t="e">
        <f>P_A_R[[#This Row],[58+]]-P_A_R[[#This Row],[59+]]</f>
        <v>#VALUE!</v>
      </c>
    </row>
    <row r="224" spans="1:106" x14ac:dyDescent="0.25">
      <c r="BF224" s="5" t="e">
        <f>P_A_R[[#This Row],[10+]]-P_A_R[[#This Row],[11+]]</f>
        <v>#VALUE!</v>
      </c>
      <c r="BG224" s="5" t="e">
        <f>P_A_R[[#This Row],[11+]]-P_A_R[[#This Row],[12+]]</f>
        <v>#VALUE!</v>
      </c>
      <c r="BH224" s="5" t="e">
        <f>P_A_R[[#This Row],[12+]]-P_A_R[[#This Row],[13+]]</f>
        <v>#VALUE!</v>
      </c>
      <c r="BI224" s="5" t="e">
        <f>P_A_R[[#This Row],[13+]]-P_A_R[[#This Row],[14+]]</f>
        <v>#VALUE!</v>
      </c>
      <c r="BJ224" s="5" t="e">
        <f>P_A_R[[#This Row],[14+]]-P_A_R[[#This Row],[15+]]</f>
        <v>#VALUE!</v>
      </c>
      <c r="BK224" s="5" t="e">
        <f>P_A_R[[#This Row],[15+]]-P_A_R[[#This Row],[16+]]</f>
        <v>#VALUE!</v>
      </c>
      <c r="BL224" s="5" t="e">
        <f>P_A_R[[#This Row],[16+]]-P_A_R[[#This Row],[17+]]</f>
        <v>#VALUE!</v>
      </c>
      <c r="BM224" s="5" t="e">
        <f>P_A_R[[#This Row],[17+]]-P_A_R[[#This Row],[18+]]</f>
        <v>#VALUE!</v>
      </c>
      <c r="BN224" s="5" t="e">
        <f>P_A_R[[#This Row],[18+]]-P_A_R[[#This Row],[19+]]</f>
        <v>#VALUE!</v>
      </c>
      <c r="BO224" s="5" t="e">
        <f>P_A_R[[#This Row],[19+]]-P_A_R[[#This Row],[20+]]</f>
        <v>#VALUE!</v>
      </c>
      <c r="BP224" s="5" t="e">
        <f>P_A_R[[#This Row],[20+]]-P_A_R[[#This Row],[21+]]</f>
        <v>#VALUE!</v>
      </c>
      <c r="BQ224" s="5" t="e">
        <f>P_A_R[[#This Row],[21+]]-P_A_R[[#This Row],[22+]]</f>
        <v>#VALUE!</v>
      </c>
      <c r="BR224" s="5" t="e">
        <f>P_A_R[[#This Row],[22+]]-P_A_R[[#This Row],[23+]]</f>
        <v>#VALUE!</v>
      </c>
      <c r="BS224" s="5" t="e">
        <f>P_A_R[[#This Row],[23+]]-P_A_R[[#This Row],[24+]]</f>
        <v>#VALUE!</v>
      </c>
      <c r="BT224" s="5" t="e">
        <f>P_A_R[[#This Row],[24+]]-P_A_R[[#This Row],[25+]]</f>
        <v>#VALUE!</v>
      </c>
      <c r="BU224" s="5" t="e">
        <f>P_A_R[[#This Row],[25+]]-P_A_R[[#This Row],[26+]]</f>
        <v>#VALUE!</v>
      </c>
      <c r="BV224" s="5" t="e">
        <f>P_A_R[[#This Row],[26+]]-P_A_R[[#This Row],[27+]]</f>
        <v>#VALUE!</v>
      </c>
      <c r="BW224" s="5" t="e">
        <f>P_A_R[[#This Row],[27+]]-P_A_R[[#This Row],[28+]]</f>
        <v>#VALUE!</v>
      </c>
      <c r="BX224" s="5" t="e">
        <f>P_A_R[[#This Row],[28+]]-P_A_R[[#This Row],[29+]]</f>
        <v>#VALUE!</v>
      </c>
      <c r="BY224" s="5" t="e">
        <f>P_A_R[[#This Row],[29+]]-P_A_R[[#This Row],[30+]]</f>
        <v>#VALUE!</v>
      </c>
      <c r="BZ224" s="5" t="e">
        <f>P_A_R[[#This Row],[30+]]-P_A_R[[#This Row],[31+]]</f>
        <v>#VALUE!</v>
      </c>
      <c r="CA224" s="5" t="e">
        <f>P_A_R[[#This Row],[31+]]-P_A_R[[#This Row],[32+]]</f>
        <v>#VALUE!</v>
      </c>
      <c r="CB224" s="5" t="e">
        <f>P_A_R[[#This Row],[32+]]-P_A_R[[#This Row],[33+]]</f>
        <v>#VALUE!</v>
      </c>
      <c r="CC224" s="5" t="e">
        <f>P_A_R[[#This Row],[33+]]-P_A_R[[#This Row],[34+]]</f>
        <v>#VALUE!</v>
      </c>
      <c r="CD224" s="5" t="e">
        <f>P_A_R[[#This Row],[34+]]-P_A_R[[#This Row],[35+]]</f>
        <v>#VALUE!</v>
      </c>
      <c r="CE224" s="5" t="e">
        <f>P_A_R[[#This Row],[35+]]-P_A_R[[#This Row],[36+]]</f>
        <v>#VALUE!</v>
      </c>
      <c r="CF224" s="5" t="e">
        <f>P_A_R[[#This Row],[36+]]-P_A_R[[#This Row],[37+]]</f>
        <v>#VALUE!</v>
      </c>
      <c r="CG224" s="5" t="e">
        <f>P_A_R[[#This Row],[37+]]-P_A_R[[#This Row],[38+]]</f>
        <v>#VALUE!</v>
      </c>
      <c r="CH224" s="5" t="e">
        <f>P_A_R[[#This Row],[38+]]-P_A_R[[#This Row],[39+]]</f>
        <v>#VALUE!</v>
      </c>
      <c r="CI224" s="5" t="e">
        <f>P_A_R[[#This Row],[39+]]-P_A_R[[#This Row],[40+]]</f>
        <v>#VALUE!</v>
      </c>
      <c r="CJ224" s="5" t="e">
        <f>P_A_R[[#This Row],[40+]]-P_A_R[[#This Row],[41+]]</f>
        <v>#VALUE!</v>
      </c>
      <c r="CK224" s="5" t="e">
        <f>P_A_R[[#This Row],[41+]]-P_A_R[[#This Row],[42+]]</f>
        <v>#VALUE!</v>
      </c>
      <c r="CL224" s="5" t="e">
        <f>P_A_R[[#This Row],[42+]]-P_A_R[[#This Row],[43+]]</f>
        <v>#VALUE!</v>
      </c>
      <c r="CM224" s="5" t="e">
        <f>P_A_R[[#This Row],[43+]]-P_A_R[[#This Row],[44+]]</f>
        <v>#VALUE!</v>
      </c>
      <c r="CN224" s="5" t="e">
        <f>P_A_R[[#This Row],[44+]]-P_A_R[[#This Row],[45+]]</f>
        <v>#VALUE!</v>
      </c>
      <c r="CO224" s="5" t="e">
        <f>P_A_R[[#This Row],[45+]]-P_A_R[[#This Row],[46+]]</f>
        <v>#VALUE!</v>
      </c>
      <c r="CP224" s="5" t="e">
        <f>P_A_R[[#This Row],[46+]]-P_A_R[[#This Row],[47+]]</f>
        <v>#VALUE!</v>
      </c>
      <c r="CQ224" s="5" t="e">
        <f>P_A_R[[#This Row],[47+]]-P_A_R[[#This Row],[48+]]</f>
        <v>#VALUE!</v>
      </c>
      <c r="CR224" s="5" t="e">
        <f>P_A_R[[#This Row],[48+]]-P_A_R[[#This Row],[49+]]</f>
        <v>#VALUE!</v>
      </c>
      <c r="CS224" s="5" t="e">
        <f>P_A_R[[#This Row],[49+]]-P_A_R[[#This Row],[50+]]</f>
        <v>#VALUE!</v>
      </c>
      <c r="CT224" s="5" t="e">
        <f>P_A_R[[#This Row],[50+]]-P_A_R[[#This Row],[51+]]</f>
        <v>#VALUE!</v>
      </c>
      <c r="CU224" s="5" t="e">
        <f>P_A_R[[#This Row],[51+]]-P_A_R[[#This Row],[52+]]</f>
        <v>#VALUE!</v>
      </c>
      <c r="CV224" s="5" t="e">
        <f>P_A_R[[#This Row],[52+]]-P_A_R[[#This Row],[53+]]</f>
        <v>#VALUE!</v>
      </c>
      <c r="CW224" s="5" t="e">
        <f>P_A_R[[#This Row],[53+]]-P_A_R[[#This Row],[54+]]</f>
        <v>#VALUE!</v>
      </c>
      <c r="CX224" s="5" t="e">
        <f>P_A_R[[#This Row],[54+]]-P_A_R[[#This Row],[55+]]</f>
        <v>#VALUE!</v>
      </c>
      <c r="CY224" s="5" t="e">
        <f>P_A_R[[#This Row],[55+]]-P_A_R[[#This Row],[56+]]</f>
        <v>#VALUE!</v>
      </c>
      <c r="CZ224" s="5" t="e">
        <f>P_A_R[[#This Row],[56+]]-P_A_R[[#This Row],[57+]]</f>
        <v>#VALUE!</v>
      </c>
      <c r="DA224" s="5" t="e">
        <f>P_A_R[[#This Row],[57+]]-P_A_R[[#This Row],[58+]]</f>
        <v>#VALUE!</v>
      </c>
      <c r="DB224" s="5" t="e">
        <f>P_A_R[[#This Row],[58+]]-P_A_R[[#This Row],[59+]]</f>
        <v>#VALUE!</v>
      </c>
    </row>
    <row r="225" spans="58:106" x14ac:dyDescent="0.25">
      <c r="BF225" s="5" t="e">
        <f>P_A_R[[#This Row],[10+]]-P_A_R[[#This Row],[11+]]</f>
        <v>#VALUE!</v>
      </c>
      <c r="BG225" s="5" t="e">
        <f>P_A_R[[#This Row],[11+]]-P_A_R[[#This Row],[12+]]</f>
        <v>#VALUE!</v>
      </c>
      <c r="BH225" s="5" t="e">
        <f>P_A_R[[#This Row],[12+]]-P_A_R[[#This Row],[13+]]</f>
        <v>#VALUE!</v>
      </c>
      <c r="BI225" s="5" t="e">
        <f>P_A_R[[#This Row],[13+]]-P_A_R[[#This Row],[14+]]</f>
        <v>#VALUE!</v>
      </c>
      <c r="BJ225" s="5" t="e">
        <f>P_A_R[[#This Row],[14+]]-P_A_R[[#This Row],[15+]]</f>
        <v>#VALUE!</v>
      </c>
      <c r="BK225" s="5" t="e">
        <f>P_A_R[[#This Row],[15+]]-P_A_R[[#This Row],[16+]]</f>
        <v>#VALUE!</v>
      </c>
      <c r="BL225" s="5" t="e">
        <f>P_A_R[[#This Row],[16+]]-P_A_R[[#This Row],[17+]]</f>
        <v>#VALUE!</v>
      </c>
      <c r="BM225" s="5" t="e">
        <f>P_A_R[[#This Row],[17+]]-P_A_R[[#This Row],[18+]]</f>
        <v>#VALUE!</v>
      </c>
      <c r="BN225" s="5" t="e">
        <f>P_A_R[[#This Row],[18+]]-P_A_R[[#This Row],[19+]]</f>
        <v>#VALUE!</v>
      </c>
      <c r="BO225" s="5" t="e">
        <f>P_A_R[[#This Row],[19+]]-P_A_R[[#This Row],[20+]]</f>
        <v>#VALUE!</v>
      </c>
      <c r="BP225" s="5" t="e">
        <f>P_A_R[[#This Row],[20+]]-P_A_R[[#This Row],[21+]]</f>
        <v>#VALUE!</v>
      </c>
      <c r="BQ225" s="5" t="e">
        <f>P_A_R[[#This Row],[21+]]-P_A_R[[#This Row],[22+]]</f>
        <v>#VALUE!</v>
      </c>
      <c r="BR225" s="5" t="e">
        <f>P_A_R[[#This Row],[22+]]-P_A_R[[#This Row],[23+]]</f>
        <v>#VALUE!</v>
      </c>
      <c r="BS225" s="5" t="e">
        <f>P_A_R[[#This Row],[23+]]-P_A_R[[#This Row],[24+]]</f>
        <v>#VALUE!</v>
      </c>
      <c r="BT225" s="5" t="e">
        <f>P_A_R[[#This Row],[24+]]-P_A_R[[#This Row],[25+]]</f>
        <v>#VALUE!</v>
      </c>
      <c r="BU225" s="5" t="e">
        <f>P_A_R[[#This Row],[25+]]-P_A_R[[#This Row],[26+]]</f>
        <v>#VALUE!</v>
      </c>
      <c r="BV225" s="5" t="e">
        <f>P_A_R[[#This Row],[26+]]-P_A_R[[#This Row],[27+]]</f>
        <v>#VALUE!</v>
      </c>
      <c r="BW225" s="5" t="e">
        <f>P_A_R[[#This Row],[27+]]-P_A_R[[#This Row],[28+]]</f>
        <v>#VALUE!</v>
      </c>
      <c r="BX225" s="5" t="e">
        <f>P_A_R[[#This Row],[28+]]-P_A_R[[#This Row],[29+]]</f>
        <v>#VALUE!</v>
      </c>
      <c r="BY225" s="5" t="e">
        <f>P_A_R[[#This Row],[29+]]-P_A_R[[#This Row],[30+]]</f>
        <v>#VALUE!</v>
      </c>
      <c r="BZ225" s="5" t="e">
        <f>P_A_R[[#This Row],[30+]]-P_A_R[[#This Row],[31+]]</f>
        <v>#VALUE!</v>
      </c>
      <c r="CA225" s="5" t="e">
        <f>P_A_R[[#This Row],[31+]]-P_A_R[[#This Row],[32+]]</f>
        <v>#VALUE!</v>
      </c>
      <c r="CB225" s="5" t="e">
        <f>P_A_R[[#This Row],[32+]]-P_A_R[[#This Row],[33+]]</f>
        <v>#VALUE!</v>
      </c>
      <c r="CC225" s="5" t="e">
        <f>P_A_R[[#This Row],[33+]]-P_A_R[[#This Row],[34+]]</f>
        <v>#VALUE!</v>
      </c>
      <c r="CD225" s="5" t="e">
        <f>P_A_R[[#This Row],[34+]]-P_A_R[[#This Row],[35+]]</f>
        <v>#VALUE!</v>
      </c>
      <c r="CE225" s="5" t="e">
        <f>P_A_R[[#This Row],[35+]]-P_A_R[[#This Row],[36+]]</f>
        <v>#VALUE!</v>
      </c>
      <c r="CF225" s="5" t="e">
        <f>P_A_R[[#This Row],[36+]]-P_A_R[[#This Row],[37+]]</f>
        <v>#VALUE!</v>
      </c>
      <c r="CG225" s="5" t="e">
        <f>P_A_R[[#This Row],[37+]]-P_A_R[[#This Row],[38+]]</f>
        <v>#VALUE!</v>
      </c>
      <c r="CH225" s="5" t="e">
        <f>P_A_R[[#This Row],[38+]]-P_A_R[[#This Row],[39+]]</f>
        <v>#VALUE!</v>
      </c>
      <c r="CI225" s="5" t="e">
        <f>P_A_R[[#This Row],[39+]]-P_A_R[[#This Row],[40+]]</f>
        <v>#VALUE!</v>
      </c>
      <c r="CJ225" s="5" t="e">
        <f>P_A_R[[#This Row],[40+]]-P_A_R[[#This Row],[41+]]</f>
        <v>#VALUE!</v>
      </c>
      <c r="CK225" s="5" t="e">
        <f>P_A_R[[#This Row],[41+]]-P_A_R[[#This Row],[42+]]</f>
        <v>#VALUE!</v>
      </c>
      <c r="CL225" s="5" t="e">
        <f>P_A_R[[#This Row],[42+]]-P_A_R[[#This Row],[43+]]</f>
        <v>#VALUE!</v>
      </c>
      <c r="CM225" s="5" t="e">
        <f>P_A_R[[#This Row],[43+]]-P_A_R[[#This Row],[44+]]</f>
        <v>#VALUE!</v>
      </c>
      <c r="CN225" s="5" t="e">
        <f>P_A_R[[#This Row],[44+]]-P_A_R[[#This Row],[45+]]</f>
        <v>#VALUE!</v>
      </c>
      <c r="CO225" s="5" t="e">
        <f>P_A_R[[#This Row],[45+]]-P_A_R[[#This Row],[46+]]</f>
        <v>#VALUE!</v>
      </c>
      <c r="CP225" s="5" t="e">
        <f>P_A_R[[#This Row],[46+]]-P_A_R[[#This Row],[47+]]</f>
        <v>#VALUE!</v>
      </c>
      <c r="CQ225" s="5" t="e">
        <f>P_A_R[[#This Row],[47+]]-P_A_R[[#This Row],[48+]]</f>
        <v>#VALUE!</v>
      </c>
      <c r="CR225" s="5" t="e">
        <f>P_A_R[[#This Row],[48+]]-P_A_R[[#This Row],[49+]]</f>
        <v>#VALUE!</v>
      </c>
      <c r="CS225" s="5" t="e">
        <f>P_A_R[[#This Row],[49+]]-P_A_R[[#This Row],[50+]]</f>
        <v>#VALUE!</v>
      </c>
      <c r="CT225" s="5" t="e">
        <f>P_A_R[[#This Row],[50+]]-P_A_R[[#This Row],[51+]]</f>
        <v>#VALUE!</v>
      </c>
      <c r="CU225" s="5" t="e">
        <f>P_A_R[[#This Row],[51+]]-P_A_R[[#This Row],[52+]]</f>
        <v>#VALUE!</v>
      </c>
      <c r="CV225" s="5" t="e">
        <f>P_A_R[[#This Row],[52+]]-P_A_R[[#This Row],[53+]]</f>
        <v>#VALUE!</v>
      </c>
      <c r="CW225" s="5" t="e">
        <f>P_A_R[[#This Row],[53+]]-P_A_R[[#This Row],[54+]]</f>
        <v>#VALUE!</v>
      </c>
      <c r="CX225" s="5" t="e">
        <f>P_A_R[[#This Row],[54+]]-P_A_R[[#This Row],[55+]]</f>
        <v>#VALUE!</v>
      </c>
      <c r="CY225" s="5" t="e">
        <f>P_A_R[[#This Row],[55+]]-P_A_R[[#This Row],[56+]]</f>
        <v>#VALUE!</v>
      </c>
      <c r="CZ225" s="5" t="e">
        <f>P_A_R[[#This Row],[56+]]-P_A_R[[#This Row],[57+]]</f>
        <v>#VALUE!</v>
      </c>
      <c r="DA225" s="5" t="e">
        <f>P_A_R[[#This Row],[57+]]-P_A_R[[#This Row],[58+]]</f>
        <v>#VALUE!</v>
      </c>
      <c r="DB225" s="5" t="e">
        <f>P_A_R[[#This Row],[58+]]-P_A_R[[#This Row],[59+]]</f>
        <v>#VALUE!</v>
      </c>
    </row>
    <row r="226" spans="58:106" x14ac:dyDescent="0.25">
      <c r="BF226" s="5" t="e">
        <f>P_A_R[[#This Row],[10+]]-P_A_R[[#This Row],[11+]]</f>
        <v>#VALUE!</v>
      </c>
      <c r="BG226" s="5" t="e">
        <f>P_A_R[[#This Row],[11+]]-P_A_R[[#This Row],[12+]]</f>
        <v>#VALUE!</v>
      </c>
      <c r="BH226" s="5" t="e">
        <f>P_A_R[[#This Row],[12+]]-P_A_R[[#This Row],[13+]]</f>
        <v>#VALUE!</v>
      </c>
      <c r="BI226" s="5" t="e">
        <f>P_A_R[[#This Row],[13+]]-P_A_R[[#This Row],[14+]]</f>
        <v>#VALUE!</v>
      </c>
      <c r="BJ226" s="5" t="e">
        <f>P_A_R[[#This Row],[14+]]-P_A_R[[#This Row],[15+]]</f>
        <v>#VALUE!</v>
      </c>
      <c r="BK226" s="5" t="e">
        <f>P_A_R[[#This Row],[15+]]-P_A_R[[#This Row],[16+]]</f>
        <v>#VALUE!</v>
      </c>
      <c r="BL226" s="5" t="e">
        <f>P_A_R[[#This Row],[16+]]-P_A_R[[#This Row],[17+]]</f>
        <v>#VALUE!</v>
      </c>
      <c r="BM226" s="5" t="e">
        <f>P_A_R[[#This Row],[17+]]-P_A_R[[#This Row],[18+]]</f>
        <v>#VALUE!</v>
      </c>
      <c r="BN226" s="5" t="e">
        <f>P_A_R[[#This Row],[18+]]-P_A_R[[#This Row],[19+]]</f>
        <v>#VALUE!</v>
      </c>
      <c r="BO226" s="5" t="e">
        <f>P_A_R[[#This Row],[19+]]-P_A_R[[#This Row],[20+]]</f>
        <v>#VALUE!</v>
      </c>
      <c r="BP226" s="5" t="e">
        <f>P_A_R[[#This Row],[20+]]-P_A_R[[#This Row],[21+]]</f>
        <v>#VALUE!</v>
      </c>
      <c r="BQ226" s="5" t="e">
        <f>P_A_R[[#This Row],[21+]]-P_A_R[[#This Row],[22+]]</f>
        <v>#VALUE!</v>
      </c>
      <c r="BR226" s="5" t="e">
        <f>P_A_R[[#This Row],[22+]]-P_A_R[[#This Row],[23+]]</f>
        <v>#VALUE!</v>
      </c>
      <c r="BS226" s="5" t="e">
        <f>P_A_R[[#This Row],[23+]]-P_A_R[[#This Row],[24+]]</f>
        <v>#VALUE!</v>
      </c>
      <c r="BT226" s="5" t="e">
        <f>P_A_R[[#This Row],[24+]]-P_A_R[[#This Row],[25+]]</f>
        <v>#VALUE!</v>
      </c>
      <c r="BU226" s="5" t="e">
        <f>P_A_R[[#This Row],[25+]]-P_A_R[[#This Row],[26+]]</f>
        <v>#VALUE!</v>
      </c>
      <c r="BV226" s="5" t="e">
        <f>P_A_R[[#This Row],[26+]]-P_A_R[[#This Row],[27+]]</f>
        <v>#VALUE!</v>
      </c>
      <c r="BW226" s="5" t="e">
        <f>P_A_R[[#This Row],[27+]]-P_A_R[[#This Row],[28+]]</f>
        <v>#VALUE!</v>
      </c>
      <c r="BX226" s="5" t="e">
        <f>P_A_R[[#This Row],[28+]]-P_A_R[[#This Row],[29+]]</f>
        <v>#VALUE!</v>
      </c>
      <c r="BY226" s="5" t="e">
        <f>P_A_R[[#This Row],[29+]]-P_A_R[[#This Row],[30+]]</f>
        <v>#VALUE!</v>
      </c>
      <c r="BZ226" s="5" t="e">
        <f>P_A_R[[#This Row],[30+]]-P_A_R[[#This Row],[31+]]</f>
        <v>#VALUE!</v>
      </c>
      <c r="CA226" s="5" t="e">
        <f>P_A_R[[#This Row],[31+]]-P_A_R[[#This Row],[32+]]</f>
        <v>#VALUE!</v>
      </c>
      <c r="CB226" s="5" t="e">
        <f>P_A_R[[#This Row],[32+]]-P_A_R[[#This Row],[33+]]</f>
        <v>#VALUE!</v>
      </c>
      <c r="CC226" s="5" t="e">
        <f>P_A_R[[#This Row],[33+]]-P_A_R[[#This Row],[34+]]</f>
        <v>#VALUE!</v>
      </c>
      <c r="CD226" s="5" t="e">
        <f>P_A_R[[#This Row],[34+]]-P_A_R[[#This Row],[35+]]</f>
        <v>#VALUE!</v>
      </c>
      <c r="CE226" s="5" t="e">
        <f>P_A_R[[#This Row],[35+]]-P_A_R[[#This Row],[36+]]</f>
        <v>#VALUE!</v>
      </c>
      <c r="CF226" s="5" t="e">
        <f>P_A_R[[#This Row],[36+]]-P_A_R[[#This Row],[37+]]</f>
        <v>#VALUE!</v>
      </c>
      <c r="CG226" s="5" t="e">
        <f>P_A_R[[#This Row],[37+]]-P_A_R[[#This Row],[38+]]</f>
        <v>#VALUE!</v>
      </c>
      <c r="CH226" s="5" t="e">
        <f>P_A_R[[#This Row],[38+]]-P_A_R[[#This Row],[39+]]</f>
        <v>#VALUE!</v>
      </c>
      <c r="CI226" s="5" t="e">
        <f>P_A_R[[#This Row],[39+]]-P_A_R[[#This Row],[40+]]</f>
        <v>#VALUE!</v>
      </c>
      <c r="CJ226" s="5" t="e">
        <f>P_A_R[[#This Row],[40+]]-P_A_R[[#This Row],[41+]]</f>
        <v>#VALUE!</v>
      </c>
      <c r="CK226" s="5" t="e">
        <f>P_A_R[[#This Row],[41+]]-P_A_R[[#This Row],[42+]]</f>
        <v>#VALUE!</v>
      </c>
      <c r="CL226" s="5" t="e">
        <f>P_A_R[[#This Row],[42+]]-P_A_R[[#This Row],[43+]]</f>
        <v>#VALUE!</v>
      </c>
      <c r="CM226" s="5" t="e">
        <f>P_A_R[[#This Row],[43+]]-P_A_R[[#This Row],[44+]]</f>
        <v>#VALUE!</v>
      </c>
      <c r="CN226" s="5" t="e">
        <f>P_A_R[[#This Row],[44+]]-P_A_R[[#This Row],[45+]]</f>
        <v>#VALUE!</v>
      </c>
      <c r="CO226" s="5" t="e">
        <f>P_A_R[[#This Row],[45+]]-P_A_R[[#This Row],[46+]]</f>
        <v>#VALUE!</v>
      </c>
      <c r="CP226" s="5" t="e">
        <f>P_A_R[[#This Row],[46+]]-P_A_R[[#This Row],[47+]]</f>
        <v>#VALUE!</v>
      </c>
      <c r="CQ226" s="5" t="e">
        <f>P_A_R[[#This Row],[47+]]-P_A_R[[#This Row],[48+]]</f>
        <v>#VALUE!</v>
      </c>
      <c r="CR226" s="5" t="e">
        <f>P_A_R[[#This Row],[48+]]-P_A_R[[#This Row],[49+]]</f>
        <v>#VALUE!</v>
      </c>
      <c r="CS226" s="5" t="e">
        <f>P_A_R[[#This Row],[49+]]-P_A_R[[#This Row],[50+]]</f>
        <v>#VALUE!</v>
      </c>
      <c r="CT226" s="5" t="e">
        <f>P_A_R[[#This Row],[50+]]-P_A_R[[#This Row],[51+]]</f>
        <v>#VALUE!</v>
      </c>
      <c r="CU226" s="5" t="e">
        <f>P_A_R[[#This Row],[51+]]-P_A_R[[#This Row],[52+]]</f>
        <v>#VALUE!</v>
      </c>
      <c r="CV226" s="5" t="e">
        <f>P_A_R[[#This Row],[52+]]-P_A_R[[#This Row],[53+]]</f>
        <v>#VALUE!</v>
      </c>
      <c r="CW226" s="5" t="e">
        <f>P_A_R[[#This Row],[53+]]-P_A_R[[#This Row],[54+]]</f>
        <v>#VALUE!</v>
      </c>
      <c r="CX226" s="5" t="e">
        <f>P_A_R[[#This Row],[54+]]-P_A_R[[#This Row],[55+]]</f>
        <v>#VALUE!</v>
      </c>
      <c r="CY226" s="5" t="e">
        <f>P_A_R[[#This Row],[55+]]-P_A_R[[#This Row],[56+]]</f>
        <v>#VALUE!</v>
      </c>
      <c r="CZ226" s="5" t="e">
        <f>P_A_R[[#This Row],[56+]]-P_A_R[[#This Row],[57+]]</f>
        <v>#VALUE!</v>
      </c>
      <c r="DA226" s="5" t="e">
        <f>P_A_R[[#This Row],[57+]]-P_A_R[[#This Row],[58+]]</f>
        <v>#VALUE!</v>
      </c>
      <c r="DB226" s="5" t="e">
        <f>P_A_R[[#This Row],[58+]]-P_A_R[[#This Row],[59+]]</f>
        <v>#VALUE!</v>
      </c>
    </row>
    <row r="227" spans="58:106" x14ac:dyDescent="0.25">
      <c r="BF227" s="5" t="e">
        <f>P_A_R[[#This Row],[10+]]-P_A_R[[#This Row],[11+]]</f>
        <v>#VALUE!</v>
      </c>
      <c r="BG227" s="5" t="e">
        <f>P_A_R[[#This Row],[11+]]-P_A_R[[#This Row],[12+]]</f>
        <v>#VALUE!</v>
      </c>
      <c r="BH227" s="5" t="e">
        <f>P_A_R[[#This Row],[12+]]-P_A_R[[#This Row],[13+]]</f>
        <v>#VALUE!</v>
      </c>
      <c r="BI227" s="5" t="e">
        <f>P_A_R[[#This Row],[13+]]-P_A_R[[#This Row],[14+]]</f>
        <v>#VALUE!</v>
      </c>
      <c r="BJ227" s="5" t="e">
        <f>P_A_R[[#This Row],[14+]]-P_A_R[[#This Row],[15+]]</f>
        <v>#VALUE!</v>
      </c>
      <c r="BK227" s="5" t="e">
        <f>P_A_R[[#This Row],[15+]]-P_A_R[[#This Row],[16+]]</f>
        <v>#VALUE!</v>
      </c>
      <c r="BL227" s="5" t="e">
        <f>P_A_R[[#This Row],[16+]]-P_A_R[[#This Row],[17+]]</f>
        <v>#VALUE!</v>
      </c>
      <c r="BM227" s="5" t="e">
        <f>P_A_R[[#This Row],[17+]]-P_A_R[[#This Row],[18+]]</f>
        <v>#VALUE!</v>
      </c>
      <c r="BN227" s="5" t="e">
        <f>P_A_R[[#This Row],[18+]]-P_A_R[[#This Row],[19+]]</f>
        <v>#VALUE!</v>
      </c>
      <c r="BO227" s="5" t="e">
        <f>P_A_R[[#This Row],[19+]]-P_A_R[[#This Row],[20+]]</f>
        <v>#VALUE!</v>
      </c>
      <c r="BP227" s="5" t="e">
        <f>P_A_R[[#This Row],[20+]]-P_A_R[[#This Row],[21+]]</f>
        <v>#VALUE!</v>
      </c>
      <c r="BQ227" s="5" t="e">
        <f>P_A_R[[#This Row],[21+]]-P_A_R[[#This Row],[22+]]</f>
        <v>#VALUE!</v>
      </c>
      <c r="BR227" s="5" t="e">
        <f>P_A_R[[#This Row],[22+]]-P_A_R[[#This Row],[23+]]</f>
        <v>#VALUE!</v>
      </c>
      <c r="BS227" s="5" t="e">
        <f>P_A_R[[#This Row],[23+]]-P_A_R[[#This Row],[24+]]</f>
        <v>#VALUE!</v>
      </c>
      <c r="BT227" s="5" t="e">
        <f>P_A_R[[#This Row],[24+]]-P_A_R[[#This Row],[25+]]</f>
        <v>#VALUE!</v>
      </c>
      <c r="BU227" s="5" t="e">
        <f>P_A_R[[#This Row],[25+]]-P_A_R[[#This Row],[26+]]</f>
        <v>#VALUE!</v>
      </c>
      <c r="BV227" s="5" t="e">
        <f>P_A_R[[#This Row],[26+]]-P_A_R[[#This Row],[27+]]</f>
        <v>#VALUE!</v>
      </c>
      <c r="BW227" s="5" t="e">
        <f>P_A_R[[#This Row],[27+]]-P_A_R[[#This Row],[28+]]</f>
        <v>#VALUE!</v>
      </c>
      <c r="BX227" s="5" t="e">
        <f>P_A_R[[#This Row],[28+]]-P_A_R[[#This Row],[29+]]</f>
        <v>#VALUE!</v>
      </c>
      <c r="BY227" s="5" t="e">
        <f>P_A_R[[#This Row],[29+]]-P_A_R[[#This Row],[30+]]</f>
        <v>#VALUE!</v>
      </c>
      <c r="BZ227" s="5" t="e">
        <f>P_A_R[[#This Row],[30+]]-P_A_R[[#This Row],[31+]]</f>
        <v>#VALUE!</v>
      </c>
      <c r="CA227" s="5" t="e">
        <f>P_A_R[[#This Row],[31+]]-P_A_R[[#This Row],[32+]]</f>
        <v>#VALUE!</v>
      </c>
      <c r="CB227" s="5" t="e">
        <f>P_A_R[[#This Row],[32+]]-P_A_R[[#This Row],[33+]]</f>
        <v>#VALUE!</v>
      </c>
      <c r="CC227" s="5" t="e">
        <f>P_A_R[[#This Row],[33+]]-P_A_R[[#This Row],[34+]]</f>
        <v>#VALUE!</v>
      </c>
      <c r="CD227" s="5" t="e">
        <f>P_A_R[[#This Row],[34+]]-P_A_R[[#This Row],[35+]]</f>
        <v>#VALUE!</v>
      </c>
      <c r="CE227" s="5" t="e">
        <f>P_A_R[[#This Row],[35+]]-P_A_R[[#This Row],[36+]]</f>
        <v>#VALUE!</v>
      </c>
      <c r="CF227" s="5" t="e">
        <f>P_A_R[[#This Row],[36+]]-P_A_R[[#This Row],[37+]]</f>
        <v>#VALUE!</v>
      </c>
      <c r="CG227" s="5" t="e">
        <f>P_A_R[[#This Row],[37+]]-P_A_R[[#This Row],[38+]]</f>
        <v>#VALUE!</v>
      </c>
      <c r="CH227" s="5" t="e">
        <f>P_A_R[[#This Row],[38+]]-P_A_R[[#This Row],[39+]]</f>
        <v>#VALUE!</v>
      </c>
      <c r="CI227" s="5" t="e">
        <f>P_A_R[[#This Row],[39+]]-P_A_R[[#This Row],[40+]]</f>
        <v>#VALUE!</v>
      </c>
      <c r="CJ227" s="5" t="e">
        <f>P_A_R[[#This Row],[40+]]-P_A_R[[#This Row],[41+]]</f>
        <v>#VALUE!</v>
      </c>
      <c r="CK227" s="5" t="e">
        <f>P_A_R[[#This Row],[41+]]-P_A_R[[#This Row],[42+]]</f>
        <v>#VALUE!</v>
      </c>
      <c r="CL227" s="5" t="e">
        <f>P_A_R[[#This Row],[42+]]-P_A_R[[#This Row],[43+]]</f>
        <v>#VALUE!</v>
      </c>
      <c r="CM227" s="5" t="e">
        <f>P_A_R[[#This Row],[43+]]-P_A_R[[#This Row],[44+]]</f>
        <v>#VALUE!</v>
      </c>
      <c r="CN227" s="5" t="e">
        <f>P_A_R[[#This Row],[44+]]-P_A_R[[#This Row],[45+]]</f>
        <v>#VALUE!</v>
      </c>
      <c r="CO227" s="5" t="e">
        <f>P_A_R[[#This Row],[45+]]-P_A_R[[#This Row],[46+]]</f>
        <v>#VALUE!</v>
      </c>
      <c r="CP227" s="5" t="e">
        <f>P_A_R[[#This Row],[46+]]-P_A_R[[#This Row],[47+]]</f>
        <v>#VALUE!</v>
      </c>
      <c r="CQ227" s="5" t="e">
        <f>P_A_R[[#This Row],[47+]]-P_A_R[[#This Row],[48+]]</f>
        <v>#VALUE!</v>
      </c>
      <c r="CR227" s="5" t="e">
        <f>P_A_R[[#This Row],[48+]]-P_A_R[[#This Row],[49+]]</f>
        <v>#VALUE!</v>
      </c>
      <c r="CS227" s="5" t="e">
        <f>P_A_R[[#This Row],[49+]]-P_A_R[[#This Row],[50+]]</f>
        <v>#VALUE!</v>
      </c>
      <c r="CT227" s="5" t="e">
        <f>P_A_R[[#This Row],[50+]]-P_A_R[[#This Row],[51+]]</f>
        <v>#VALUE!</v>
      </c>
      <c r="CU227" s="5" t="e">
        <f>P_A_R[[#This Row],[51+]]-P_A_R[[#This Row],[52+]]</f>
        <v>#VALUE!</v>
      </c>
      <c r="CV227" s="5" t="e">
        <f>P_A_R[[#This Row],[52+]]-P_A_R[[#This Row],[53+]]</f>
        <v>#VALUE!</v>
      </c>
      <c r="CW227" s="5" t="e">
        <f>P_A_R[[#This Row],[53+]]-P_A_R[[#This Row],[54+]]</f>
        <v>#VALUE!</v>
      </c>
      <c r="CX227" s="5" t="e">
        <f>P_A_R[[#This Row],[54+]]-P_A_R[[#This Row],[55+]]</f>
        <v>#VALUE!</v>
      </c>
      <c r="CY227" s="5" t="e">
        <f>P_A_R[[#This Row],[55+]]-P_A_R[[#This Row],[56+]]</f>
        <v>#VALUE!</v>
      </c>
      <c r="CZ227" s="5" t="e">
        <f>P_A_R[[#This Row],[56+]]-P_A_R[[#This Row],[57+]]</f>
        <v>#VALUE!</v>
      </c>
      <c r="DA227" s="5" t="e">
        <f>P_A_R[[#This Row],[57+]]-P_A_R[[#This Row],[58+]]</f>
        <v>#VALUE!</v>
      </c>
      <c r="DB227" s="5" t="e">
        <f>P_A_R[[#This Row],[58+]]-P_A_R[[#This Row],[59+]]</f>
        <v>#VALUE!</v>
      </c>
    </row>
    <row r="228" spans="58:106" x14ac:dyDescent="0.25">
      <c r="BF228" s="5" t="e">
        <f>P_A_R[[#This Row],[10+]]-P_A_R[[#This Row],[11+]]</f>
        <v>#VALUE!</v>
      </c>
      <c r="BG228" s="5" t="e">
        <f>P_A_R[[#This Row],[11+]]-P_A_R[[#This Row],[12+]]</f>
        <v>#VALUE!</v>
      </c>
      <c r="BH228" s="5" t="e">
        <f>P_A_R[[#This Row],[12+]]-P_A_R[[#This Row],[13+]]</f>
        <v>#VALUE!</v>
      </c>
      <c r="BI228" s="5" t="e">
        <f>P_A_R[[#This Row],[13+]]-P_A_R[[#This Row],[14+]]</f>
        <v>#VALUE!</v>
      </c>
      <c r="BJ228" s="5" t="e">
        <f>P_A_R[[#This Row],[14+]]-P_A_R[[#This Row],[15+]]</f>
        <v>#VALUE!</v>
      </c>
      <c r="BK228" s="5" t="e">
        <f>P_A_R[[#This Row],[15+]]-P_A_R[[#This Row],[16+]]</f>
        <v>#VALUE!</v>
      </c>
      <c r="BL228" s="5" t="e">
        <f>P_A_R[[#This Row],[16+]]-P_A_R[[#This Row],[17+]]</f>
        <v>#VALUE!</v>
      </c>
      <c r="BM228" s="5" t="e">
        <f>P_A_R[[#This Row],[17+]]-P_A_R[[#This Row],[18+]]</f>
        <v>#VALUE!</v>
      </c>
      <c r="BN228" s="5" t="e">
        <f>P_A_R[[#This Row],[18+]]-P_A_R[[#This Row],[19+]]</f>
        <v>#VALUE!</v>
      </c>
      <c r="BO228" s="5" t="e">
        <f>P_A_R[[#This Row],[19+]]-P_A_R[[#This Row],[20+]]</f>
        <v>#VALUE!</v>
      </c>
      <c r="BP228" s="5" t="e">
        <f>P_A_R[[#This Row],[20+]]-P_A_R[[#This Row],[21+]]</f>
        <v>#VALUE!</v>
      </c>
      <c r="BQ228" s="5" t="e">
        <f>P_A_R[[#This Row],[21+]]-P_A_R[[#This Row],[22+]]</f>
        <v>#VALUE!</v>
      </c>
      <c r="BR228" s="5" t="e">
        <f>P_A_R[[#This Row],[22+]]-P_A_R[[#This Row],[23+]]</f>
        <v>#VALUE!</v>
      </c>
      <c r="BS228" s="5" t="e">
        <f>P_A_R[[#This Row],[23+]]-P_A_R[[#This Row],[24+]]</f>
        <v>#VALUE!</v>
      </c>
      <c r="BT228" s="5" t="e">
        <f>P_A_R[[#This Row],[24+]]-P_A_R[[#This Row],[25+]]</f>
        <v>#VALUE!</v>
      </c>
      <c r="BU228" s="5" t="e">
        <f>P_A_R[[#This Row],[25+]]-P_A_R[[#This Row],[26+]]</f>
        <v>#VALUE!</v>
      </c>
      <c r="BV228" s="5" t="e">
        <f>P_A_R[[#This Row],[26+]]-P_A_R[[#This Row],[27+]]</f>
        <v>#VALUE!</v>
      </c>
      <c r="BW228" s="5" t="e">
        <f>P_A_R[[#This Row],[27+]]-P_A_R[[#This Row],[28+]]</f>
        <v>#VALUE!</v>
      </c>
      <c r="BX228" s="5" t="e">
        <f>P_A_R[[#This Row],[28+]]-P_A_R[[#This Row],[29+]]</f>
        <v>#VALUE!</v>
      </c>
      <c r="BY228" s="5" t="e">
        <f>P_A_R[[#This Row],[29+]]-P_A_R[[#This Row],[30+]]</f>
        <v>#VALUE!</v>
      </c>
      <c r="BZ228" s="5" t="e">
        <f>P_A_R[[#This Row],[30+]]-P_A_R[[#This Row],[31+]]</f>
        <v>#VALUE!</v>
      </c>
      <c r="CA228" s="5" t="e">
        <f>P_A_R[[#This Row],[31+]]-P_A_R[[#This Row],[32+]]</f>
        <v>#VALUE!</v>
      </c>
      <c r="CB228" s="5" t="e">
        <f>P_A_R[[#This Row],[32+]]-P_A_R[[#This Row],[33+]]</f>
        <v>#VALUE!</v>
      </c>
      <c r="CC228" s="5" t="e">
        <f>P_A_R[[#This Row],[33+]]-P_A_R[[#This Row],[34+]]</f>
        <v>#VALUE!</v>
      </c>
      <c r="CD228" s="5" t="e">
        <f>P_A_R[[#This Row],[34+]]-P_A_R[[#This Row],[35+]]</f>
        <v>#VALUE!</v>
      </c>
      <c r="CE228" s="5" t="e">
        <f>P_A_R[[#This Row],[35+]]-P_A_R[[#This Row],[36+]]</f>
        <v>#VALUE!</v>
      </c>
      <c r="CF228" s="5" t="e">
        <f>P_A_R[[#This Row],[36+]]-P_A_R[[#This Row],[37+]]</f>
        <v>#VALUE!</v>
      </c>
      <c r="CG228" s="5" t="e">
        <f>P_A_R[[#This Row],[37+]]-P_A_R[[#This Row],[38+]]</f>
        <v>#VALUE!</v>
      </c>
      <c r="CH228" s="5" t="e">
        <f>P_A_R[[#This Row],[38+]]-P_A_R[[#This Row],[39+]]</f>
        <v>#VALUE!</v>
      </c>
      <c r="CI228" s="5" t="e">
        <f>P_A_R[[#This Row],[39+]]-P_A_R[[#This Row],[40+]]</f>
        <v>#VALUE!</v>
      </c>
      <c r="CJ228" s="5" t="e">
        <f>P_A_R[[#This Row],[40+]]-P_A_R[[#This Row],[41+]]</f>
        <v>#VALUE!</v>
      </c>
      <c r="CK228" s="5" t="e">
        <f>P_A_R[[#This Row],[41+]]-P_A_R[[#This Row],[42+]]</f>
        <v>#VALUE!</v>
      </c>
      <c r="CL228" s="5" t="e">
        <f>P_A_R[[#This Row],[42+]]-P_A_R[[#This Row],[43+]]</f>
        <v>#VALUE!</v>
      </c>
      <c r="CM228" s="5" t="e">
        <f>P_A_R[[#This Row],[43+]]-P_A_R[[#This Row],[44+]]</f>
        <v>#VALUE!</v>
      </c>
      <c r="CN228" s="5" t="e">
        <f>P_A_R[[#This Row],[44+]]-P_A_R[[#This Row],[45+]]</f>
        <v>#VALUE!</v>
      </c>
      <c r="CO228" s="5" t="e">
        <f>P_A_R[[#This Row],[45+]]-P_A_R[[#This Row],[46+]]</f>
        <v>#VALUE!</v>
      </c>
      <c r="CP228" s="5" t="e">
        <f>P_A_R[[#This Row],[46+]]-P_A_R[[#This Row],[47+]]</f>
        <v>#VALUE!</v>
      </c>
      <c r="CQ228" s="5" t="e">
        <f>P_A_R[[#This Row],[47+]]-P_A_R[[#This Row],[48+]]</f>
        <v>#VALUE!</v>
      </c>
      <c r="CR228" s="5" t="e">
        <f>P_A_R[[#This Row],[48+]]-P_A_R[[#This Row],[49+]]</f>
        <v>#VALUE!</v>
      </c>
      <c r="CS228" s="5" t="e">
        <f>P_A_R[[#This Row],[49+]]-P_A_R[[#This Row],[50+]]</f>
        <v>#VALUE!</v>
      </c>
      <c r="CT228" s="5" t="e">
        <f>P_A_R[[#This Row],[50+]]-P_A_R[[#This Row],[51+]]</f>
        <v>#VALUE!</v>
      </c>
      <c r="CU228" s="5" t="e">
        <f>P_A_R[[#This Row],[51+]]-P_A_R[[#This Row],[52+]]</f>
        <v>#VALUE!</v>
      </c>
      <c r="CV228" s="5" t="e">
        <f>P_A_R[[#This Row],[52+]]-P_A_R[[#This Row],[53+]]</f>
        <v>#VALUE!</v>
      </c>
      <c r="CW228" s="5" t="e">
        <f>P_A_R[[#This Row],[53+]]-P_A_R[[#This Row],[54+]]</f>
        <v>#VALUE!</v>
      </c>
      <c r="CX228" s="5" t="e">
        <f>P_A_R[[#This Row],[54+]]-P_A_R[[#This Row],[55+]]</f>
        <v>#VALUE!</v>
      </c>
      <c r="CY228" s="5" t="e">
        <f>P_A_R[[#This Row],[55+]]-P_A_R[[#This Row],[56+]]</f>
        <v>#VALUE!</v>
      </c>
      <c r="CZ228" s="5" t="e">
        <f>P_A_R[[#This Row],[56+]]-P_A_R[[#This Row],[57+]]</f>
        <v>#VALUE!</v>
      </c>
      <c r="DA228" s="5" t="e">
        <f>P_A_R[[#This Row],[57+]]-P_A_R[[#This Row],[58+]]</f>
        <v>#VALUE!</v>
      </c>
      <c r="DB228" s="5" t="e">
        <f>P_A_R[[#This Row],[58+]]-P_A_R[[#This Row],[59+]]</f>
        <v>#VALUE!</v>
      </c>
    </row>
    <row r="229" spans="58:106" x14ac:dyDescent="0.25">
      <c r="BF229" s="5" t="e">
        <f>P_A_R[[#This Row],[10+]]-P_A_R[[#This Row],[11+]]</f>
        <v>#VALUE!</v>
      </c>
      <c r="BG229" s="5" t="e">
        <f>P_A_R[[#This Row],[11+]]-P_A_R[[#This Row],[12+]]</f>
        <v>#VALUE!</v>
      </c>
      <c r="BH229" s="5" t="e">
        <f>P_A_R[[#This Row],[12+]]-P_A_R[[#This Row],[13+]]</f>
        <v>#VALUE!</v>
      </c>
      <c r="BI229" s="5" t="e">
        <f>P_A_R[[#This Row],[13+]]-P_A_R[[#This Row],[14+]]</f>
        <v>#VALUE!</v>
      </c>
      <c r="BJ229" s="5" t="e">
        <f>P_A_R[[#This Row],[14+]]-P_A_R[[#This Row],[15+]]</f>
        <v>#VALUE!</v>
      </c>
      <c r="BK229" s="5" t="e">
        <f>P_A_R[[#This Row],[15+]]-P_A_R[[#This Row],[16+]]</f>
        <v>#VALUE!</v>
      </c>
      <c r="BL229" s="5" t="e">
        <f>P_A_R[[#This Row],[16+]]-P_A_R[[#This Row],[17+]]</f>
        <v>#VALUE!</v>
      </c>
      <c r="BM229" s="5" t="e">
        <f>P_A_R[[#This Row],[17+]]-P_A_R[[#This Row],[18+]]</f>
        <v>#VALUE!</v>
      </c>
      <c r="BN229" s="5" t="e">
        <f>P_A_R[[#This Row],[18+]]-P_A_R[[#This Row],[19+]]</f>
        <v>#VALUE!</v>
      </c>
      <c r="BO229" s="5" t="e">
        <f>P_A_R[[#This Row],[19+]]-P_A_R[[#This Row],[20+]]</f>
        <v>#VALUE!</v>
      </c>
      <c r="BP229" s="5" t="e">
        <f>P_A_R[[#This Row],[20+]]-P_A_R[[#This Row],[21+]]</f>
        <v>#VALUE!</v>
      </c>
      <c r="BQ229" s="5" t="e">
        <f>P_A_R[[#This Row],[21+]]-P_A_R[[#This Row],[22+]]</f>
        <v>#VALUE!</v>
      </c>
      <c r="BR229" s="5" t="e">
        <f>P_A_R[[#This Row],[22+]]-P_A_R[[#This Row],[23+]]</f>
        <v>#VALUE!</v>
      </c>
      <c r="BS229" s="5" t="e">
        <f>P_A_R[[#This Row],[23+]]-P_A_R[[#This Row],[24+]]</f>
        <v>#VALUE!</v>
      </c>
      <c r="BT229" s="5" t="e">
        <f>P_A_R[[#This Row],[24+]]-P_A_R[[#This Row],[25+]]</f>
        <v>#VALUE!</v>
      </c>
      <c r="BU229" s="5" t="e">
        <f>P_A_R[[#This Row],[25+]]-P_A_R[[#This Row],[26+]]</f>
        <v>#VALUE!</v>
      </c>
      <c r="BV229" s="5" t="e">
        <f>P_A_R[[#This Row],[26+]]-P_A_R[[#This Row],[27+]]</f>
        <v>#VALUE!</v>
      </c>
      <c r="BW229" s="5" t="e">
        <f>P_A_R[[#This Row],[27+]]-P_A_R[[#This Row],[28+]]</f>
        <v>#VALUE!</v>
      </c>
      <c r="BX229" s="5" t="e">
        <f>P_A_R[[#This Row],[28+]]-P_A_R[[#This Row],[29+]]</f>
        <v>#VALUE!</v>
      </c>
      <c r="BY229" s="5" t="e">
        <f>P_A_R[[#This Row],[29+]]-P_A_R[[#This Row],[30+]]</f>
        <v>#VALUE!</v>
      </c>
      <c r="BZ229" s="5" t="e">
        <f>P_A_R[[#This Row],[30+]]-P_A_R[[#This Row],[31+]]</f>
        <v>#VALUE!</v>
      </c>
      <c r="CA229" s="5" t="e">
        <f>P_A_R[[#This Row],[31+]]-P_A_R[[#This Row],[32+]]</f>
        <v>#VALUE!</v>
      </c>
      <c r="CB229" s="5" t="e">
        <f>P_A_R[[#This Row],[32+]]-P_A_R[[#This Row],[33+]]</f>
        <v>#VALUE!</v>
      </c>
      <c r="CC229" s="5" t="e">
        <f>P_A_R[[#This Row],[33+]]-P_A_R[[#This Row],[34+]]</f>
        <v>#VALUE!</v>
      </c>
      <c r="CD229" s="5" t="e">
        <f>P_A_R[[#This Row],[34+]]-P_A_R[[#This Row],[35+]]</f>
        <v>#VALUE!</v>
      </c>
      <c r="CE229" s="5" t="e">
        <f>P_A_R[[#This Row],[35+]]-P_A_R[[#This Row],[36+]]</f>
        <v>#VALUE!</v>
      </c>
      <c r="CF229" s="5" t="e">
        <f>P_A_R[[#This Row],[36+]]-P_A_R[[#This Row],[37+]]</f>
        <v>#VALUE!</v>
      </c>
      <c r="CG229" s="5" t="e">
        <f>P_A_R[[#This Row],[37+]]-P_A_R[[#This Row],[38+]]</f>
        <v>#VALUE!</v>
      </c>
      <c r="CH229" s="5" t="e">
        <f>P_A_R[[#This Row],[38+]]-P_A_R[[#This Row],[39+]]</f>
        <v>#VALUE!</v>
      </c>
      <c r="CI229" s="5" t="e">
        <f>P_A_R[[#This Row],[39+]]-P_A_R[[#This Row],[40+]]</f>
        <v>#VALUE!</v>
      </c>
      <c r="CJ229" s="5" t="e">
        <f>P_A_R[[#This Row],[40+]]-P_A_R[[#This Row],[41+]]</f>
        <v>#VALUE!</v>
      </c>
      <c r="CK229" s="5" t="e">
        <f>P_A_R[[#This Row],[41+]]-P_A_R[[#This Row],[42+]]</f>
        <v>#VALUE!</v>
      </c>
      <c r="CL229" s="5" t="e">
        <f>P_A_R[[#This Row],[42+]]-P_A_R[[#This Row],[43+]]</f>
        <v>#VALUE!</v>
      </c>
      <c r="CM229" s="5" t="e">
        <f>P_A_R[[#This Row],[43+]]-P_A_R[[#This Row],[44+]]</f>
        <v>#VALUE!</v>
      </c>
      <c r="CN229" s="5" t="e">
        <f>P_A_R[[#This Row],[44+]]-P_A_R[[#This Row],[45+]]</f>
        <v>#VALUE!</v>
      </c>
      <c r="CO229" s="5" t="e">
        <f>P_A_R[[#This Row],[45+]]-P_A_R[[#This Row],[46+]]</f>
        <v>#VALUE!</v>
      </c>
      <c r="CP229" s="5" t="e">
        <f>P_A_R[[#This Row],[46+]]-P_A_R[[#This Row],[47+]]</f>
        <v>#VALUE!</v>
      </c>
      <c r="CQ229" s="5" t="e">
        <f>P_A_R[[#This Row],[47+]]-P_A_R[[#This Row],[48+]]</f>
        <v>#VALUE!</v>
      </c>
      <c r="CR229" s="5" t="e">
        <f>P_A_R[[#This Row],[48+]]-P_A_R[[#This Row],[49+]]</f>
        <v>#VALUE!</v>
      </c>
      <c r="CS229" s="5" t="e">
        <f>P_A_R[[#This Row],[49+]]-P_A_R[[#This Row],[50+]]</f>
        <v>#VALUE!</v>
      </c>
      <c r="CT229" s="5" t="e">
        <f>P_A_R[[#This Row],[50+]]-P_A_R[[#This Row],[51+]]</f>
        <v>#VALUE!</v>
      </c>
      <c r="CU229" s="5" t="e">
        <f>P_A_R[[#This Row],[51+]]-P_A_R[[#This Row],[52+]]</f>
        <v>#VALUE!</v>
      </c>
      <c r="CV229" s="5" t="e">
        <f>P_A_R[[#This Row],[52+]]-P_A_R[[#This Row],[53+]]</f>
        <v>#VALUE!</v>
      </c>
      <c r="CW229" s="5" t="e">
        <f>P_A_R[[#This Row],[53+]]-P_A_R[[#This Row],[54+]]</f>
        <v>#VALUE!</v>
      </c>
      <c r="CX229" s="5" t="e">
        <f>P_A_R[[#This Row],[54+]]-P_A_R[[#This Row],[55+]]</f>
        <v>#VALUE!</v>
      </c>
      <c r="CY229" s="5" t="e">
        <f>P_A_R[[#This Row],[55+]]-P_A_R[[#This Row],[56+]]</f>
        <v>#VALUE!</v>
      </c>
      <c r="CZ229" s="5" t="e">
        <f>P_A_R[[#This Row],[56+]]-P_A_R[[#This Row],[57+]]</f>
        <v>#VALUE!</v>
      </c>
      <c r="DA229" s="5" t="e">
        <f>P_A_R[[#This Row],[57+]]-P_A_R[[#This Row],[58+]]</f>
        <v>#VALUE!</v>
      </c>
      <c r="DB229" s="5" t="e">
        <f>P_A_R[[#This Row],[58+]]-P_A_R[[#This Row],[59+]]</f>
        <v>#VALUE!</v>
      </c>
    </row>
    <row r="230" spans="58:106" x14ac:dyDescent="0.25">
      <c r="BF230" s="5" t="e">
        <f>P_A_R[[#This Row],[10+]]-P_A_R[[#This Row],[11+]]</f>
        <v>#VALUE!</v>
      </c>
      <c r="BG230" s="5" t="e">
        <f>P_A_R[[#This Row],[11+]]-P_A_R[[#This Row],[12+]]</f>
        <v>#VALUE!</v>
      </c>
      <c r="BH230" s="5" t="e">
        <f>P_A_R[[#This Row],[12+]]-P_A_R[[#This Row],[13+]]</f>
        <v>#VALUE!</v>
      </c>
      <c r="BI230" s="5" t="e">
        <f>P_A_R[[#This Row],[13+]]-P_A_R[[#This Row],[14+]]</f>
        <v>#VALUE!</v>
      </c>
      <c r="BJ230" s="5" t="e">
        <f>P_A_R[[#This Row],[14+]]-P_A_R[[#This Row],[15+]]</f>
        <v>#VALUE!</v>
      </c>
      <c r="BK230" s="5" t="e">
        <f>P_A_R[[#This Row],[15+]]-P_A_R[[#This Row],[16+]]</f>
        <v>#VALUE!</v>
      </c>
      <c r="BL230" s="5" t="e">
        <f>P_A_R[[#This Row],[16+]]-P_A_R[[#This Row],[17+]]</f>
        <v>#VALUE!</v>
      </c>
      <c r="BM230" s="5" t="e">
        <f>P_A_R[[#This Row],[17+]]-P_A_R[[#This Row],[18+]]</f>
        <v>#VALUE!</v>
      </c>
      <c r="BN230" s="5" t="e">
        <f>P_A_R[[#This Row],[18+]]-P_A_R[[#This Row],[19+]]</f>
        <v>#VALUE!</v>
      </c>
      <c r="BO230" s="5" t="e">
        <f>P_A_R[[#This Row],[19+]]-P_A_R[[#This Row],[20+]]</f>
        <v>#VALUE!</v>
      </c>
      <c r="BP230" s="5" t="e">
        <f>P_A_R[[#This Row],[20+]]-P_A_R[[#This Row],[21+]]</f>
        <v>#VALUE!</v>
      </c>
      <c r="BQ230" s="5" t="e">
        <f>P_A_R[[#This Row],[21+]]-P_A_R[[#This Row],[22+]]</f>
        <v>#VALUE!</v>
      </c>
      <c r="BR230" s="5" t="e">
        <f>P_A_R[[#This Row],[22+]]-P_A_R[[#This Row],[23+]]</f>
        <v>#VALUE!</v>
      </c>
      <c r="BS230" s="5" t="e">
        <f>P_A_R[[#This Row],[23+]]-P_A_R[[#This Row],[24+]]</f>
        <v>#VALUE!</v>
      </c>
      <c r="BT230" s="5" t="e">
        <f>P_A_R[[#This Row],[24+]]-P_A_R[[#This Row],[25+]]</f>
        <v>#VALUE!</v>
      </c>
      <c r="BU230" s="5" t="e">
        <f>P_A_R[[#This Row],[25+]]-P_A_R[[#This Row],[26+]]</f>
        <v>#VALUE!</v>
      </c>
      <c r="BV230" s="5" t="e">
        <f>P_A_R[[#This Row],[26+]]-P_A_R[[#This Row],[27+]]</f>
        <v>#VALUE!</v>
      </c>
      <c r="BW230" s="5" t="e">
        <f>P_A_R[[#This Row],[27+]]-P_A_R[[#This Row],[28+]]</f>
        <v>#VALUE!</v>
      </c>
      <c r="BX230" s="5" t="e">
        <f>P_A_R[[#This Row],[28+]]-P_A_R[[#This Row],[29+]]</f>
        <v>#VALUE!</v>
      </c>
      <c r="BY230" s="5" t="e">
        <f>P_A_R[[#This Row],[29+]]-P_A_R[[#This Row],[30+]]</f>
        <v>#VALUE!</v>
      </c>
      <c r="BZ230" s="5" t="e">
        <f>P_A_R[[#This Row],[30+]]-P_A_R[[#This Row],[31+]]</f>
        <v>#VALUE!</v>
      </c>
      <c r="CA230" s="5" t="e">
        <f>P_A_R[[#This Row],[31+]]-P_A_R[[#This Row],[32+]]</f>
        <v>#VALUE!</v>
      </c>
      <c r="CB230" s="5" t="e">
        <f>P_A_R[[#This Row],[32+]]-P_A_R[[#This Row],[33+]]</f>
        <v>#VALUE!</v>
      </c>
      <c r="CC230" s="5" t="e">
        <f>P_A_R[[#This Row],[33+]]-P_A_R[[#This Row],[34+]]</f>
        <v>#VALUE!</v>
      </c>
      <c r="CD230" s="5" t="e">
        <f>P_A_R[[#This Row],[34+]]-P_A_R[[#This Row],[35+]]</f>
        <v>#VALUE!</v>
      </c>
      <c r="CE230" s="5" t="e">
        <f>P_A_R[[#This Row],[35+]]-P_A_R[[#This Row],[36+]]</f>
        <v>#VALUE!</v>
      </c>
      <c r="CF230" s="5" t="e">
        <f>P_A_R[[#This Row],[36+]]-P_A_R[[#This Row],[37+]]</f>
        <v>#VALUE!</v>
      </c>
      <c r="CG230" s="5" t="e">
        <f>P_A_R[[#This Row],[37+]]-P_A_R[[#This Row],[38+]]</f>
        <v>#VALUE!</v>
      </c>
      <c r="CH230" s="5" t="e">
        <f>P_A_R[[#This Row],[38+]]-P_A_R[[#This Row],[39+]]</f>
        <v>#VALUE!</v>
      </c>
      <c r="CI230" s="5" t="e">
        <f>P_A_R[[#This Row],[39+]]-P_A_R[[#This Row],[40+]]</f>
        <v>#VALUE!</v>
      </c>
      <c r="CJ230" s="5" t="e">
        <f>P_A_R[[#This Row],[40+]]-P_A_R[[#This Row],[41+]]</f>
        <v>#VALUE!</v>
      </c>
      <c r="CK230" s="5" t="e">
        <f>P_A_R[[#This Row],[41+]]-P_A_R[[#This Row],[42+]]</f>
        <v>#VALUE!</v>
      </c>
      <c r="CL230" s="5" t="e">
        <f>P_A_R[[#This Row],[42+]]-P_A_R[[#This Row],[43+]]</f>
        <v>#VALUE!</v>
      </c>
      <c r="CM230" s="5" t="e">
        <f>P_A_R[[#This Row],[43+]]-P_A_R[[#This Row],[44+]]</f>
        <v>#VALUE!</v>
      </c>
      <c r="CN230" s="5" t="e">
        <f>P_A_R[[#This Row],[44+]]-P_A_R[[#This Row],[45+]]</f>
        <v>#VALUE!</v>
      </c>
      <c r="CO230" s="5" t="e">
        <f>P_A_R[[#This Row],[45+]]-P_A_R[[#This Row],[46+]]</f>
        <v>#VALUE!</v>
      </c>
      <c r="CP230" s="5" t="e">
        <f>P_A_R[[#This Row],[46+]]-P_A_R[[#This Row],[47+]]</f>
        <v>#VALUE!</v>
      </c>
      <c r="CQ230" s="5" t="e">
        <f>P_A_R[[#This Row],[47+]]-P_A_R[[#This Row],[48+]]</f>
        <v>#VALUE!</v>
      </c>
      <c r="CR230" s="5" t="e">
        <f>P_A_R[[#This Row],[48+]]-P_A_R[[#This Row],[49+]]</f>
        <v>#VALUE!</v>
      </c>
      <c r="CS230" s="5" t="e">
        <f>P_A_R[[#This Row],[49+]]-P_A_R[[#This Row],[50+]]</f>
        <v>#VALUE!</v>
      </c>
      <c r="CT230" s="5" t="e">
        <f>P_A_R[[#This Row],[50+]]-P_A_R[[#This Row],[51+]]</f>
        <v>#VALUE!</v>
      </c>
      <c r="CU230" s="5" t="e">
        <f>P_A_R[[#This Row],[51+]]-P_A_R[[#This Row],[52+]]</f>
        <v>#VALUE!</v>
      </c>
      <c r="CV230" s="5" t="e">
        <f>P_A_R[[#This Row],[52+]]-P_A_R[[#This Row],[53+]]</f>
        <v>#VALUE!</v>
      </c>
      <c r="CW230" s="5" t="e">
        <f>P_A_R[[#This Row],[53+]]-P_A_R[[#This Row],[54+]]</f>
        <v>#VALUE!</v>
      </c>
      <c r="CX230" s="5" t="e">
        <f>P_A_R[[#This Row],[54+]]-P_A_R[[#This Row],[55+]]</f>
        <v>#VALUE!</v>
      </c>
      <c r="CY230" s="5" t="e">
        <f>P_A_R[[#This Row],[55+]]-P_A_R[[#This Row],[56+]]</f>
        <v>#VALUE!</v>
      </c>
      <c r="CZ230" s="5" t="e">
        <f>P_A_R[[#This Row],[56+]]-P_A_R[[#This Row],[57+]]</f>
        <v>#VALUE!</v>
      </c>
      <c r="DA230" s="5" t="e">
        <f>P_A_R[[#This Row],[57+]]-P_A_R[[#This Row],[58+]]</f>
        <v>#VALUE!</v>
      </c>
      <c r="DB230" s="5" t="e">
        <f>P_A_R[[#This Row],[58+]]-P_A_R[[#This Row],[59+]]</f>
        <v>#VALUE!</v>
      </c>
    </row>
    <row r="231" spans="58:106" x14ac:dyDescent="0.25">
      <c r="BF231" s="5" t="e">
        <f>P_A_R[[#This Row],[10+]]-P_A_R[[#This Row],[11+]]</f>
        <v>#VALUE!</v>
      </c>
      <c r="BG231" s="5" t="e">
        <f>P_A_R[[#This Row],[11+]]-P_A_R[[#This Row],[12+]]</f>
        <v>#VALUE!</v>
      </c>
      <c r="BH231" s="5" t="e">
        <f>P_A_R[[#This Row],[12+]]-P_A_R[[#This Row],[13+]]</f>
        <v>#VALUE!</v>
      </c>
      <c r="BI231" s="5" t="e">
        <f>P_A_R[[#This Row],[13+]]-P_A_R[[#This Row],[14+]]</f>
        <v>#VALUE!</v>
      </c>
      <c r="BJ231" s="5" t="e">
        <f>P_A_R[[#This Row],[14+]]-P_A_R[[#This Row],[15+]]</f>
        <v>#VALUE!</v>
      </c>
      <c r="BK231" s="5" t="e">
        <f>P_A_R[[#This Row],[15+]]-P_A_R[[#This Row],[16+]]</f>
        <v>#VALUE!</v>
      </c>
      <c r="BL231" s="5" t="e">
        <f>P_A_R[[#This Row],[16+]]-P_A_R[[#This Row],[17+]]</f>
        <v>#VALUE!</v>
      </c>
      <c r="BM231" s="5" t="e">
        <f>P_A_R[[#This Row],[17+]]-P_A_R[[#This Row],[18+]]</f>
        <v>#VALUE!</v>
      </c>
      <c r="BN231" s="5" t="e">
        <f>P_A_R[[#This Row],[18+]]-P_A_R[[#This Row],[19+]]</f>
        <v>#VALUE!</v>
      </c>
      <c r="BO231" s="5" t="e">
        <f>P_A_R[[#This Row],[19+]]-P_A_R[[#This Row],[20+]]</f>
        <v>#VALUE!</v>
      </c>
      <c r="BP231" s="5" t="e">
        <f>P_A_R[[#This Row],[20+]]-P_A_R[[#This Row],[21+]]</f>
        <v>#VALUE!</v>
      </c>
      <c r="BQ231" s="5" t="e">
        <f>P_A_R[[#This Row],[21+]]-P_A_R[[#This Row],[22+]]</f>
        <v>#VALUE!</v>
      </c>
      <c r="BR231" s="5" t="e">
        <f>P_A_R[[#This Row],[22+]]-P_A_R[[#This Row],[23+]]</f>
        <v>#VALUE!</v>
      </c>
      <c r="BS231" s="5" t="e">
        <f>P_A_R[[#This Row],[23+]]-P_A_R[[#This Row],[24+]]</f>
        <v>#VALUE!</v>
      </c>
      <c r="BT231" s="5" t="e">
        <f>P_A_R[[#This Row],[24+]]-P_A_R[[#This Row],[25+]]</f>
        <v>#VALUE!</v>
      </c>
      <c r="BU231" s="5" t="e">
        <f>P_A_R[[#This Row],[25+]]-P_A_R[[#This Row],[26+]]</f>
        <v>#VALUE!</v>
      </c>
      <c r="BV231" s="5" t="e">
        <f>P_A_R[[#This Row],[26+]]-P_A_R[[#This Row],[27+]]</f>
        <v>#VALUE!</v>
      </c>
      <c r="BW231" s="5" t="e">
        <f>P_A_R[[#This Row],[27+]]-P_A_R[[#This Row],[28+]]</f>
        <v>#VALUE!</v>
      </c>
      <c r="BX231" s="5" t="e">
        <f>P_A_R[[#This Row],[28+]]-P_A_R[[#This Row],[29+]]</f>
        <v>#VALUE!</v>
      </c>
      <c r="BY231" s="5" t="e">
        <f>P_A_R[[#This Row],[29+]]-P_A_R[[#This Row],[30+]]</f>
        <v>#VALUE!</v>
      </c>
      <c r="BZ231" s="5" t="e">
        <f>P_A_R[[#This Row],[30+]]-P_A_R[[#This Row],[31+]]</f>
        <v>#VALUE!</v>
      </c>
      <c r="CA231" s="5" t="e">
        <f>P_A_R[[#This Row],[31+]]-P_A_R[[#This Row],[32+]]</f>
        <v>#VALUE!</v>
      </c>
      <c r="CB231" s="5" t="e">
        <f>P_A_R[[#This Row],[32+]]-P_A_R[[#This Row],[33+]]</f>
        <v>#VALUE!</v>
      </c>
      <c r="CC231" s="5" t="e">
        <f>P_A_R[[#This Row],[33+]]-P_A_R[[#This Row],[34+]]</f>
        <v>#VALUE!</v>
      </c>
      <c r="CD231" s="5" t="e">
        <f>P_A_R[[#This Row],[34+]]-P_A_R[[#This Row],[35+]]</f>
        <v>#VALUE!</v>
      </c>
      <c r="CE231" s="5" t="e">
        <f>P_A_R[[#This Row],[35+]]-P_A_R[[#This Row],[36+]]</f>
        <v>#VALUE!</v>
      </c>
      <c r="CF231" s="5" t="e">
        <f>P_A_R[[#This Row],[36+]]-P_A_R[[#This Row],[37+]]</f>
        <v>#VALUE!</v>
      </c>
      <c r="CG231" s="5" t="e">
        <f>P_A_R[[#This Row],[37+]]-P_A_R[[#This Row],[38+]]</f>
        <v>#VALUE!</v>
      </c>
      <c r="CH231" s="5" t="e">
        <f>P_A_R[[#This Row],[38+]]-P_A_R[[#This Row],[39+]]</f>
        <v>#VALUE!</v>
      </c>
      <c r="CI231" s="5" t="e">
        <f>P_A_R[[#This Row],[39+]]-P_A_R[[#This Row],[40+]]</f>
        <v>#VALUE!</v>
      </c>
      <c r="CJ231" s="5" t="e">
        <f>P_A_R[[#This Row],[40+]]-P_A_R[[#This Row],[41+]]</f>
        <v>#VALUE!</v>
      </c>
      <c r="CK231" s="5" t="e">
        <f>P_A_R[[#This Row],[41+]]-P_A_R[[#This Row],[42+]]</f>
        <v>#VALUE!</v>
      </c>
      <c r="CL231" s="5" t="e">
        <f>P_A_R[[#This Row],[42+]]-P_A_R[[#This Row],[43+]]</f>
        <v>#VALUE!</v>
      </c>
      <c r="CM231" s="5" t="e">
        <f>P_A_R[[#This Row],[43+]]-P_A_R[[#This Row],[44+]]</f>
        <v>#VALUE!</v>
      </c>
      <c r="CN231" s="5" t="e">
        <f>P_A_R[[#This Row],[44+]]-P_A_R[[#This Row],[45+]]</f>
        <v>#VALUE!</v>
      </c>
      <c r="CO231" s="5" t="e">
        <f>P_A_R[[#This Row],[45+]]-P_A_R[[#This Row],[46+]]</f>
        <v>#VALUE!</v>
      </c>
      <c r="CP231" s="5" t="e">
        <f>P_A_R[[#This Row],[46+]]-P_A_R[[#This Row],[47+]]</f>
        <v>#VALUE!</v>
      </c>
      <c r="CQ231" s="5" t="e">
        <f>P_A_R[[#This Row],[47+]]-P_A_R[[#This Row],[48+]]</f>
        <v>#VALUE!</v>
      </c>
      <c r="CR231" s="5" t="e">
        <f>P_A_R[[#This Row],[48+]]-P_A_R[[#This Row],[49+]]</f>
        <v>#VALUE!</v>
      </c>
      <c r="CS231" s="5" t="e">
        <f>P_A_R[[#This Row],[49+]]-P_A_R[[#This Row],[50+]]</f>
        <v>#VALUE!</v>
      </c>
      <c r="CT231" s="5" t="e">
        <f>P_A_R[[#This Row],[50+]]-P_A_R[[#This Row],[51+]]</f>
        <v>#VALUE!</v>
      </c>
      <c r="CU231" s="5" t="e">
        <f>P_A_R[[#This Row],[51+]]-P_A_R[[#This Row],[52+]]</f>
        <v>#VALUE!</v>
      </c>
      <c r="CV231" s="5" t="e">
        <f>P_A_R[[#This Row],[52+]]-P_A_R[[#This Row],[53+]]</f>
        <v>#VALUE!</v>
      </c>
      <c r="CW231" s="5" t="e">
        <f>P_A_R[[#This Row],[53+]]-P_A_R[[#This Row],[54+]]</f>
        <v>#VALUE!</v>
      </c>
      <c r="CX231" s="5" t="e">
        <f>P_A_R[[#This Row],[54+]]-P_A_R[[#This Row],[55+]]</f>
        <v>#VALUE!</v>
      </c>
      <c r="CY231" s="5" t="e">
        <f>P_A_R[[#This Row],[55+]]-P_A_R[[#This Row],[56+]]</f>
        <v>#VALUE!</v>
      </c>
      <c r="CZ231" s="5" t="e">
        <f>P_A_R[[#This Row],[56+]]-P_A_R[[#This Row],[57+]]</f>
        <v>#VALUE!</v>
      </c>
      <c r="DA231" s="5" t="e">
        <f>P_A_R[[#This Row],[57+]]-P_A_R[[#This Row],[58+]]</f>
        <v>#VALUE!</v>
      </c>
      <c r="DB231" s="5" t="e">
        <f>P_A_R[[#This Row],[58+]]-P_A_R[[#This Row],[59+]]</f>
        <v>#VALUE!</v>
      </c>
    </row>
    <row r="232" spans="58:106" x14ac:dyDescent="0.25">
      <c r="BF232" s="5" t="e">
        <f>P_A_R[[#This Row],[10+]]-P_A_R[[#This Row],[11+]]</f>
        <v>#VALUE!</v>
      </c>
      <c r="BG232" s="5" t="e">
        <f>P_A_R[[#This Row],[11+]]-P_A_R[[#This Row],[12+]]</f>
        <v>#VALUE!</v>
      </c>
      <c r="BH232" s="5" t="e">
        <f>P_A_R[[#This Row],[12+]]-P_A_R[[#This Row],[13+]]</f>
        <v>#VALUE!</v>
      </c>
      <c r="BI232" s="5" t="e">
        <f>P_A_R[[#This Row],[13+]]-P_A_R[[#This Row],[14+]]</f>
        <v>#VALUE!</v>
      </c>
      <c r="BJ232" s="5" t="e">
        <f>P_A_R[[#This Row],[14+]]-P_A_R[[#This Row],[15+]]</f>
        <v>#VALUE!</v>
      </c>
      <c r="BK232" s="5" t="e">
        <f>P_A_R[[#This Row],[15+]]-P_A_R[[#This Row],[16+]]</f>
        <v>#VALUE!</v>
      </c>
      <c r="BL232" s="5" t="e">
        <f>P_A_R[[#This Row],[16+]]-P_A_R[[#This Row],[17+]]</f>
        <v>#VALUE!</v>
      </c>
      <c r="BM232" s="5" t="e">
        <f>P_A_R[[#This Row],[17+]]-P_A_R[[#This Row],[18+]]</f>
        <v>#VALUE!</v>
      </c>
      <c r="BN232" s="5" t="e">
        <f>P_A_R[[#This Row],[18+]]-P_A_R[[#This Row],[19+]]</f>
        <v>#VALUE!</v>
      </c>
      <c r="BO232" s="5" t="e">
        <f>P_A_R[[#This Row],[19+]]-P_A_R[[#This Row],[20+]]</f>
        <v>#VALUE!</v>
      </c>
      <c r="BP232" s="5" t="e">
        <f>P_A_R[[#This Row],[20+]]-P_A_R[[#This Row],[21+]]</f>
        <v>#VALUE!</v>
      </c>
      <c r="BQ232" s="5" t="e">
        <f>P_A_R[[#This Row],[21+]]-P_A_R[[#This Row],[22+]]</f>
        <v>#VALUE!</v>
      </c>
      <c r="BR232" s="5" t="e">
        <f>P_A_R[[#This Row],[22+]]-P_A_R[[#This Row],[23+]]</f>
        <v>#VALUE!</v>
      </c>
      <c r="BS232" s="5" t="e">
        <f>P_A_R[[#This Row],[23+]]-P_A_R[[#This Row],[24+]]</f>
        <v>#VALUE!</v>
      </c>
      <c r="BT232" s="5" t="e">
        <f>P_A_R[[#This Row],[24+]]-P_A_R[[#This Row],[25+]]</f>
        <v>#VALUE!</v>
      </c>
      <c r="BU232" s="5" t="e">
        <f>P_A_R[[#This Row],[25+]]-P_A_R[[#This Row],[26+]]</f>
        <v>#VALUE!</v>
      </c>
      <c r="BV232" s="5" t="e">
        <f>P_A_R[[#This Row],[26+]]-P_A_R[[#This Row],[27+]]</f>
        <v>#VALUE!</v>
      </c>
      <c r="BW232" s="5" t="e">
        <f>P_A_R[[#This Row],[27+]]-P_A_R[[#This Row],[28+]]</f>
        <v>#VALUE!</v>
      </c>
      <c r="BX232" s="5" t="e">
        <f>P_A_R[[#This Row],[28+]]-P_A_R[[#This Row],[29+]]</f>
        <v>#VALUE!</v>
      </c>
      <c r="BY232" s="5" t="e">
        <f>P_A_R[[#This Row],[29+]]-P_A_R[[#This Row],[30+]]</f>
        <v>#VALUE!</v>
      </c>
      <c r="BZ232" s="5" t="e">
        <f>P_A_R[[#This Row],[30+]]-P_A_R[[#This Row],[31+]]</f>
        <v>#VALUE!</v>
      </c>
      <c r="CA232" s="5" t="e">
        <f>P_A_R[[#This Row],[31+]]-P_A_R[[#This Row],[32+]]</f>
        <v>#VALUE!</v>
      </c>
      <c r="CB232" s="5" t="e">
        <f>P_A_R[[#This Row],[32+]]-P_A_R[[#This Row],[33+]]</f>
        <v>#VALUE!</v>
      </c>
      <c r="CC232" s="5" t="e">
        <f>P_A_R[[#This Row],[33+]]-P_A_R[[#This Row],[34+]]</f>
        <v>#VALUE!</v>
      </c>
      <c r="CD232" s="5" t="e">
        <f>P_A_R[[#This Row],[34+]]-P_A_R[[#This Row],[35+]]</f>
        <v>#VALUE!</v>
      </c>
      <c r="CE232" s="5" t="e">
        <f>P_A_R[[#This Row],[35+]]-P_A_R[[#This Row],[36+]]</f>
        <v>#VALUE!</v>
      </c>
      <c r="CF232" s="5" t="e">
        <f>P_A_R[[#This Row],[36+]]-P_A_R[[#This Row],[37+]]</f>
        <v>#VALUE!</v>
      </c>
      <c r="CG232" s="5" t="e">
        <f>P_A_R[[#This Row],[37+]]-P_A_R[[#This Row],[38+]]</f>
        <v>#VALUE!</v>
      </c>
      <c r="CH232" s="5" t="e">
        <f>P_A_R[[#This Row],[38+]]-P_A_R[[#This Row],[39+]]</f>
        <v>#VALUE!</v>
      </c>
      <c r="CI232" s="5" t="e">
        <f>P_A_R[[#This Row],[39+]]-P_A_R[[#This Row],[40+]]</f>
        <v>#VALUE!</v>
      </c>
      <c r="CJ232" s="5" t="e">
        <f>P_A_R[[#This Row],[40+]]-P_A_R[[#This Row],[41+]]</f>
        <v>#VALUE!</v>
      </c>
      <c r="CK232" s="5" t="e">
        <f>P_A_R[[#This Row],[41+]]-P_A_R[[#This Row],[42+]]</f>
        <v>#VALUE!</v>
      </c>
      <c r="CL232" s="5" t="e">
        <f>P_A_R[[#This Row],[42+]]-P_A_R[[#This Row],[43+]]</f>
        <v>#VALUE!</v>
      </c>
      <c r="CM232" s="5" t="e">
        <f>P_A_R[[#This Row],[43+]]-P_A_R[[#This Row],[44+]]</f>
        <v>#VALUE!</v>
      </c>
      <c r="CN232" s="5" t="e">
        <f>P_A_R[[#This Row],[44+]]-P_A_R[[#This Row],[45+]]</f>
        <v>#VALUE!</v>
      </c>
      <c r="CO232" s="5" t="e">
        <f>P_A_R[[#This Row],[45+]]-P_A_R[[#This Row],[46+]]</f>
        <v>#VALUE!</v>
      </c>
      <c r="CP232" s="5" t="e">
        <f>P_A_R[[#This Row],[46+]]-P_A_R[[#This Row],[47+]]</f>
        <v>#VALUE!</v>
      </c>
      <c r="CQ232" s="5" t="e">
        <f>P_A_R[[#This Row],[47+]]-P_A_R[[#This Row],[48+]]</f>
        <v>#VALUE!</v>
      </c>
      <c r="CR232" s="5" t="e">
        <f>P_A_R[[#This Row],[48+]]-P_A_R[[#This Row],[49+]]</f>
        <v>#VALUE!</v>
      </c>
      <c r="CS232" s="5" t="e">
        <f>P_A_R[[#This Row],[49+]]-P_A_R[[#This Row],[50+]]</f>
        <v>#VALUE!</v>
      </c>
      <c r="CT232" s="5" t="e">
        <f>P_A_R[[#This Row],[50+]]-P_A_R[[#This Row],[51+]]</f>
        <v>#VALUE!</v>
      </c>
      <c r="CU232" s="5" t="e">
        <f>P_A_R[[#This Row],[51+]]-P_A_R[[#This Row],[52+]]</f>
        <v>#VALUE!</v>
      </c>
      <c r="CV232" s="5" t="e">
        <f>P_A_R[[#This Row],[52+]]-P_A_R[[#This Row],[53+]]</f>
        <v>#VALUE!</v>
      </c>
      <c r="CW232" s="5" t="e">
        <f>P_A_R[[#This Row],[53+]]-P_A_R[[#This Row],[54+]]</f>
        <v>#VALUE!</v>
      </c>
      <c r="CX232" s="5" t="e">
        <f>P_A_R[[#This Row],[54+]]-P_A_R[[#This Row],[55+]]</f>
        <v>#VALUE!</v>
      </c>
      <c r="CY232" s="5" t="e">
        <f>P_A_R[[#This Row],[55+]]-P_A_R[[#This Row],[56+]]</f>
        <v>#VALUE!</v>
      </c>
      <c r="CZ232" s="5" t="e">
        <f>P_A_R[[#This Row],[56+]]-P_A_R[[#This Row],[57+]]</f>
        <v>#VALUE!</v>
      </c>
      <c r="DA232" s="5" t="e">
        <f>P_A_R[[#This Row],[57+]]-P_A_R[[#This Row],[58+]]</f>
        <v>#VALUE!</v>
      </c>
      <c r="DB232" s="5" t="e">
        <f>P_A_R[[#This Row],[58+]]-P_A_R[[#This Row],[59+]]</f>
        <v>#VALUE!</v>
      </c>
    </row>
    <row r="233" spans="58:106" x14ac:dyDescent="0.25">
      <c r="BF233" s="5" t="e">
        <f>P_A_R[[#This Row],[10+]]-P_A_R[[#This Row],[11+]]</f>
        <v>#VALUE!</v>
      </c>
      <c r="BG233" s="5" t="e">
        <f>P_A_R[[#This Row],[11+]]-P_A_R[[#This Row],[12+]]</f>
        <v>#VALUE!</v>
      </c>
      <c r="BH233" s="5" t="e">
        <f>P_A_R[[#This Row],[12+]]-P_A_R[[#This Row],[13+]]</f>
        <v>#VALUE!</v>
      </c>
      <c r="BI233" s="5" t="e">
        <f>P_A_R[[#This Row],[13+]]-P_A_R[[#This Row],[14+]]</f>
        <v>#VALUE!</v>
      </c>
      <c r="BJ233" s="5" t="e">
        <f>P_A_R[[#This Row],[14+]]-P_A_R[[#This Row],[15+]]</f>
        <v>#VALUE!</v>
      </c>
      <c r="BK233" s="5" t="e">
        <f>P_A_R[[#This Row],[15+]]-P_A_R[[#This Row],[16+]]</f>
        <v>#VALUE!</v>
      </c>
      <c r="BL233" s="5" t="e">
        <f>P_A_R[[#This Row],[16+]]-P_A_R[[#This Row],[17+]]</f>
        <v>#VALUE!</v>
      </c>
      <c r="BM233" s="5" t="e">
        <f>P_A_R[[#This Row],[17+]]-P_A_R[[#This Row],[18+]]</f>
        <v>#VALUE!</v>
      </c>
      <c r="BN233" s="5" t="e">
        <f>P_A_R[[#This Row],[18+]]-P_A_R[[#This Row],[19+]]</f>
        <v>#VALUE!</v>
      </c>
      <c r="BO233" s="5" t="e">
        <f>P_A_R[[#This Row],[19+]]-P_A_R[[#This Row],[20+]]</f>
        <v>#VALUE!</v>
      </c>
      <c r="BP233" s="5" t="e">
        <f>P_A_R[[#This Row],[20+]]-P_A_R[[#This Row],[21+]]</f>
        <v>#VALUE!</v>
      </c>
      <c r="BQ233" s="5" t="e">
        <f>P_A_R[[#This Row],[21+]]-P_A_R[[#This Row],[22+]]</f>
        <v>#VALUE!</v>
      </c>
      <c r="BR233" s="5" t="e">
        <f>P_A_R[[#This Row],[22+]]-P_A_R[[#This Row],[23+]]</f>
        <v>#VALUE!</v>
      </c>
      <c r="BS233" s="5" t="e">
        <f>P_A_R[[#This Row],[23+]]-P_A_R[[#This Row],[24+]]</f>
        <v>#VALUE!</v>
      </c>
      <c r="BT233" s="5" t="e">
        <f>P_A_R[[#This Row],[24+]]-P_A_R[[#This Row],[25+]]</f>
        <v>#VALUE!</v>
      </c>
      <c r="BU233" s="5" t="e">
        <f>P_A_R[[#This Row],[25+]]-P_A_R[[#This Row],[26+]]</f>
        <v>#VALUE!</v>
      </c>
      <c r="BV233" s="5" t="e">
        <f>P_A_R[[#This Row],[26+]]-P_A_R[[#This Row],[27+]]</f>
        <v>#VALUE!</v>
      </c>
      <c r="BW233" s="5" t="e">
        <f>P_A_R[[#This Row],[27+]]-P_A_R[[#This Row],[28+]]</f>
        <v>#VALUE!</v>
      </c>
      <c r="BX233" s="5" t="e">
        <f>P_A_R[[#This Row],[28+]]-P_A_R[[#This Row],[29+]]</f>
        <v>#VALUE!</v>
      </c>
      <c r="BY233" s="5" t="e">
        <f>P_A_R[[#This Row],[29+]]-P_A_R[[#This Row],[30+]]</f>
        <v>#VALUE!</v>
      </c>
      <c r="BZ233" s="5" t="e">
        <f>P_A_R[[#This Row],[30+]]-P_A_R[[#This Row],[31+]]</f>
        <v>#VALUE!</v>
      </c>
      <c r="CA233" s="5" t="e">
        <f>P_A_R[[#This Row],[31+]]-P_A_R[[#This Row],[32+]]</f>
        <v>#VALUE!</v>
      </c>
      <c r="CB233" s="5" t="e">
        <f>P_A_R[[#This Row],[32+]]-P_A_R[[#This Row],[33+]]</f>
        <v>#VALUE!</v>
      </c>
      <c r="CC233" s="5" t="e">
        <f>P_A_R[[#This Row],[33+]]-P_A_R[[#This Row],[34+]]</f>
        <v>#VALUE!</v>
      </c>
      <c r="CD233" s="5" t="e">
        <f>P_A_R[[#This Row],[34+]]-P_A_R[[#This Row],[35+]]</f>
        <v>#VALUE!</v>
      </c>
      <c r="CE233" s="5" t="e">
        <f>P_A_R[[#This Row],[35+]]-P_A_R[[#This Row],[36+]]</f>
        <v>#VALUE!</v>
      </c>
      <c r="CF233" s="5" t="e">
        <f>P_A_R[[#This Row],[36+]]-P_A_R[[#This Row],[37+]]</f>
        <v>#VALUE!</v>
      </c>
      <c r="CG233" s="5" t="e">
        <f>P_A_R[[#This Row],[37+]]-P_A_R[[#This Row],[38+]]</f>
        <v>#VALUE!</v>
      </c>
      <c r="CH233" s="5" t="e">
        <f>P_A_R[[#This Row],[38+]]-P_A_R[[#This Row],[39+]]</f>
        <v>#VALUE!</v>
      </c>
      <c r="CI233" s="5" t="e">
        <f>P_A_R[[#This Row],[39+]]-P_A_R[[#This Row],[40+]]</f>
        <v>#VALUE!</v>
      </c>
      <c r="CJ233" s="5" t="e">
        <f>P_A_R[[#This Row],[40+]]-P_A_R[[#This Row],[41+]]</f>
        <v>#VALUE!</v>
      </c>
      <c r="CK233" s="5" t="e">
        <f>P_A_R[[#This Row],[41+]]-P_A_R[[#This Row],[42+]]</f>
        <v>#VALUE!</v>
      </c>
      <c r="CL233" s="5" t="e">
        <f>P_A_R[[#This Row],[42+]]-P_A_R[[#This Row],[43+]]</f>
        <v>#VALUE!</v>
      </c>
      <c r="CM233" s="5" t="e">
        <f>P_A_R[[#This Row],[43+]]-P_A_R[[#This Row],[44+]]</f>
        <v>#VALUE!</v>
      </c>
      <c r="CN233" s="5" t="e">
        <f>P_A_R[[#This Row],[44+]]-P_A_R[[#This Row],[45+]]</f>
        <v>#VALUE!</v>
      </c>
      <c r="CO233" s="5" t="e">
        <f>P_A_R[[#This Row],[45+]]-P_A_R[[#This Row],[46+]]</f>
        <v>#VALUE!</v>
      </c>
      <c r="CP233" s="5" t="e">
        <f>P_A_R[[#This Row],[46+]]-P_A_R[[#This Row],[47+]]</f>
        <v>#VALUE!</v>
      </c>
      <c r="CQ233" s="5" t="e">
        <f>P_A_R[[#This Row],[47+]]-P_A_R[[#This Row],[48+]]</f>
        <v>#VALUE!</v>
      </c>
      <c r="CR233" s="5" t="e">
        <f>P_A_R[[#This Row],[48+]]-P_A_R[[#This Row],[49+]]</f>
        <v>#VALUE!</v>
      </c>
      <c r="CS233" s="5" t="e">
        <f>P_A_R[[#This Row],[49+]]-P_A_R[[#This Row],[50+]]</f>
        <v>#VALUE!</v>
      </c>
      <c r="CT233" s="5" t="e">
        <f>P_A_R[[#This Row],[50+]]-P_A_R[[#This Row],[51+]]</f>
        <v>#VALUE!</v>
      </c>
      <c r="CU233" s="5" t="e">
        <f>P_A_R[[#This Row],[51+]]-P_A_R[[#This Row],[52+]]</f>
        <v>#VALUE!</v>
      </c>
      <c r="CV233" s="5" t="e">
        <f>P_A_R[[#This Row],[52+]]-P_A_R[[#This Row],[53+]]</f>
        <v>#VALUE!</v>
      </c>
      <c r="CW233" s="5" t="e">
        <f>P_A_R[[#This Row],[53+]]-P_A_R[[#This Row],[54+]]</f>
        <v>#VALUE!</v>
      </c>
      <c r="CX233" s="5" t="e">
        <f>P_A_R[[#This Row],[54+]]-P_A_R[[#This Row],[55+]]</f>
        <v>#VALUE!</v>
      </c>
      <c r="CY233" s="5" t="e">
        <f>P_A_R[[#This Row],[55+]]-P_A_R[[#This Row],[56+]]</f>
        <v>#VALUE!</v>
      </c>
      <c r="CZ233" s="5" t="e">
        <f>P_A_R[[#This Row],[56+]]-P_A_R[[#This Row],[57+]]</f>
        <v>#VALUE!</v>
      </c>
      <c r="DA233" s="5" t="e">
        <f>P_A_R[[#This Row],[57+]]-P_A_R[[#This Row],[58+]]</f>
        <v>#VALUE!</v>
      </c>
      <c r="DB233" s="5" t="e">
        <f>P_A_R[[#This Row],[58+]]-P_A_R[[#This Row],[59+]]</f>
        <v>#VALUE!</v>
      </c>
    </row>
    <row r="234" spans="58:106" x14ac:dyDescent="0.25">
      <c r="BF234" s="5" t="e">
        <f>P_A_R[[#This Row],[10+]]-P_A_R[[#This Row],[11+]]</f>
        <v>#VALUE!</v>
      </c>
      <c r="BG234" s="5" t="e">
        <f>P_A_R[[#This Row],[11+]]-P_A_R[[#This Row],[12+]]</f>
        <v>#VALUE!</v>
      </c>
      <c r="BH234" s="5" t="e">
        <f>P_A_R[[#This Row],[12+]]-P_A_R[[#This Row],[13+]]</f>
        <v>#VALUE!</v>
      </c>
      <c r="BI234" s="5" t="e">
        <f>P_A_R[[#This Row],[13+]]-P_A_R[[#This Row],[14+]]</f>
        <v>#VALUE!</v>
      </c>
      <c r="BJ234" s="5" t="e">
        <f>P_A_R[[#This Row],[14+]]-P_A_R[[#This Row],[15+]]</f>
        <v>#VALUE!</v>
      </c>
      <c r="BK234" s="5" t="e">
        <f>P_A_R[[#This Row],[15+]]-P_A_R[[#This Row],[16+]]</f>
        <v>#VALUE!</v>
      </c>
      <c r="BL234" s="5" t="e">
        <f>P_A_R[[#This Row],[16+]]-P_A_R[[#This Row],[17+]]</f>
        <v>#VALUE!</v>
      </c>
      <c r="BM234" s="5" t="e">
        <f>P_A_R[[#This Row],[17+]]-P_A_R[[#This Row],[18+]]</f>
        <v>#VALUE!</v>
      </c>
      <c r="BN234" s="5" t="e">
        <f>P_A_R[[#This Row],[18+]]-P_A_R[[#This Row],[19+]]</f>
        <v>#VALUE!</v>
      </c>
      <c r="BO234" s="5" t="e">
        <f>P_A_R[[#This Row],[19+]]-P_A_R[[#This Row],[20+]]</f>
        <v>#VALUE!</v>
      </c>
      <c r="BP234" s="5" t="e">
        <f>P_A_R[[#This Row],[20+]]-P_A_R[[#This Row],[21+]]</f>
        <v>#VALUE!</v>
      </c>
      <c r="BQ234" s="5" t="e">
        <f>P_A_R[[#This Row],[21+]]-P_A_R[[#This Row],[22+]]</f>
        <v>#VALUE!</v>
      </c>
      <c r="BR234" s="5" t="e">
        <f>P_A_R[[#This Row],[22+]]-P_A_R[[#This Row],[23+]]</f>
        <v>#VALUE!</v>
      </c>
      <c r="BS234" s="5" t="e">
        <f>P_A_R[[#This Row],[23+]]-P_A_R[[#This Row],[24+]]</f>
        <v>#VALUE!</v>
      </c>
      <c r="BT234" s="5" t="e">
        <f>P_A_R[[#This Row],[24+]]-P_A_R[[#This Row],[25+]]</f>
        <v>#VALUE!</v>
      </c>
      <c r="BU234" s="5" t="e">
        <f>P_A_R[[#This Row],[25+]]-P_A_R[[#This Row],[26+]]</f>
        <v>#VALUE!</v>
      </c>
      <c r="BV234" s="5" t="e">
        <f>P_A_R[[#This Row],[26+]]-P_A_R[[#This Row],[27+]]</f>
        <v>#VALUE!</v>
      </c>
      <c r="BW234" s="5" t="e">
        <f>P_A_R[[#This Row],[27+]]-P_A_R[[#This Row],[28+]]</f>
        <v>#VALUE!</v>
      </c>
      <c r="BX234" s="5" t="e">
        <f>P_A_R[[#This Row],[28+]]-P_A_R[[#This Row],[29+]]</f>
        <v>#VALUE!</v>
      </c>
      <c r="BY234" s="5" t="e">
        <f>P_A_R[[#This Row],[29+]]-P_A_R[[#This Row],[30+]]</f>
        <v>#VALUE!</v>
      </c>
      <c r="BZ234" s="5" t="e">
        <f>P_A_R[[#This Row],[30+]]-P_A_R[[#This Row],[31+]]</f>
        <v>#VALUE!</v>
      </c>
      <c r="CA234" s="5" t="e">
        <f>P_A_R[[#This Row],[31+]]-P_A_R[[#This Row],[32+]]</f>
        <v>#VALUE!</v>
      </c>
      <c r="CB234" s="5" t="e">
        <f>P_A_R[[#This Row],[32+]]-P_A_R[[#This Row],[33+]]</f>
        <v>#VALUE!</v>
      </c>
      <c r="CC234" s="5" t="e">
        <f>P_A_R[[#This Row],[33+]]-P_A_R[[#This Row],[34+]]</f>
        <v>#VALUE!</v>
      </c>
      <c r="CD234" s="5" t="e">
        <f>P_A_R[[#This Row],[34+]]-P_A_R[[#This Row],[35+]]</f>
        <v>#VALUE!</v>
      </c>
      <c r="CE234" s="5" t="e">
        <f>P_A_R[[#This Row],[35+]]-P_A_R[[#This Row],[36+]]</f>
        <v>#VALUE!</v>
      </c>
      <c r="CF234" s="5" t="e">
        <f>P_A_R[[#This Row],[36+]]-P_A_R[[#This Row],[37+]]</f>
        <v>#VALUE!</v>
      </c>
      <c r="CG234" s="5" t="e">
        <f>P_A_R[[#This Row],[37+]]-P_A_R[[#This Row],[38+]]</f>
        <v>#VALUE!</v>
      </c>
      <c r="CH234" s="5" t="e">
        <f>P_A_R[[#This Row],[38+]]-P_A_R[[#This Row],[39+]]</f>
        <v>#VALUE!</v>
      </c>
      <c r="CI234" s="5" t="e">
        <f>P_A_R[[#This Row],[39+]]-P_A_R[[#This Row],[40+]]</f>
        <v>#VALUE!</v>
      </c>
      <c r="CJ234" s="5" t="e">
        <f>P_A_R[[#This Row],[40+]]-P_A_R[[#This Row],[41+]]</f>
        <v>#VALUE!</v>
      </c>
      <c r="CK234" s="5" t="e">
        <f>P_A_R[[#This Row],[41+]]-P_A_R[[#This Row],[42+]]</f>
        <v>#VALUE!</v>
      </c>
      <c r="CL234" s="5" t="e">
        <f>P_A_R[[#This Row],[42+]]-P_A_R[[#This Row],[43+]]</f>
        <v>#VALUE!</v>
      </c>
      <c r="CM234" s="5" t="e">
        <f>P_A_R[[#This Row],[43+]]-P_A_R[[#This Row],[44+]]</f>
        <v>#VALUE!</v>
      </c>
      <c r="CN234" s="5" t="e">
        <f>P_A_R[[#This Row],[44+]]-P_A_R[[#This Row],[45+]]</f>
        <v>#VALUE!</v>
      </c>
      <c r="CO234" s="5" t="e">
        <f>P_A_R[[#This Row],[45+]]-P_A_R[[#This Row],[46+]]</f>
        <v>#VALUE!</v>
      </c>
      <c r="CP234" s="5" t="e">
        <f>P_A_R[[#This Row],[46+]]-P_A_R[[#This Row],[47+]]</f>
        <v>#VALUE!</v>
      </c>
      <c r="CQ234" s="5" t="e">
        <f>P_A_R[[#This Row],[47+]]-P_A_R[[#This Row],[48+]]</f>
        <v>#VALUE!</v>
      </c>
      <c r="CR234" s="5" t="e">
        <f>P_A_R[[#This Row],[48+]]-P_A_R[[#This Row],[49+]]</f>
        <v>#VALUE!</v>
      </c>
      <c r="CS234" s="5" t="e">
        <f>P_A_R[[#This Row],[49+]]-P_A_R[[#This Row],[50+]]</f>
        <v>#VALUE!</v>
      </c>
      <c r="CT234" s="5" t="e">
        <f>P_A_R[[#This Row],[50+]]-P_A_R[[#This Row],[51+]]</f>
        <v>#VALUE!</v>
      </c>
      <c r="CU234" s="5" t="e">
        <f>P_A_R[[#This Row],[51+]]-P_A_R[[#This Row],[52+]]</f>
        <v>#VALUE!</v>
      </c>
      <c r="CV234" s="5" t="e">
        <f>P_A_R[[#This Row],[52+]]-P_A_R[[#This Row],[53+]]</f>
        <v>#VALUE!</v>
      </c>
      <c r="CW234" s="5" t="e">
        <f>P_A_R[[#This Row],[53+]]-P_A_R[[#This Row],[54+]]</f>
        <v>#VALUE!</v>
      </c>
      <c r="CX234" s="5" t="e">
        <f>P_A_R[[#This Row],[54+]]-P_A_R[[#This Row],[55+]]</f>
        <v>#VALUE!</v>
      </c>
      <c r="CY234" s="5" t="e">
        <f>P_A_R[[#This Row],[55+]]-P_A_R[[#This Row],[56+]]</f>
        <v>#VALUE!</v>
      </c>
      <c r="CZ234" s="5" t="e">
        <f>P_A_R[[#This Row],[56+]]-P_A_R[[#This Row],[57+]]</f>
        <v>#VALUE!</v>
      </c>
      <c r="DA234" s="5" t="e">
        <f>P_A_R[[#This Row],[57+]]-P_A_R[[#This Row],[58+]]</f>
        <v>#VALUE!</v>
      </c>
      <c r="DB234" s="5" t="e">
        <f>P_A_R[[#This Row],[58+]]-P_A_R[[#This Row],[59+]]</f>
        <v>#VALUE!</v>
      </c>
    </row>
    <row r="235" spans="58:106" x14ac:dyDescent="0.25">
      <c r="BF235" s="5" t="e">
        <f>P_A_R[[#This Row],[10+]]-P_A_R[[#This Row],[11+]]</f>
        <v>#VALUE!</v>
      </c>
      <c r="BG235" s="5" t="e">
        <f>P_A_R[[#This Row],[11+]]-P_A_R[[#This Row],[12+]]</f>
        <v>#VALUE!</v>
      </c>
      <c r="BH235" s="5" t="e">
        <f>P_A_R[[#This Row],[12+]]-P_A_R[[#This Row],[13+]]</f>
        <v>#VALUE!</v>
      </c>
      <c r="BI235" s="5" t="e">
        <f>P_A_R[[#This Row],[13+]]-P_A_R[[#This Row],[14+]]</f>
        <v>#VALUE!</v>
      </c>
      <c r="BJ235" s="5" t="e">
        <f>P_A_R[[#This Row],[14+]]-P_A_R[[#This Row],[15+]]</f>
        <v>#VALUE!</v>
      </c>
      <c r="BK235" s="5" t="e">
        <f>P_A_R[[#This Row],[15+]]-P_A_R[[#This Row],[16+]]</f>
        <v>#VALUE!</v>
      </c>
      <c r="BL235" s="5" t="e">
        <f>P_A_R[[#This Row],[16+]]-P_A_R[[#This Row],[17+]]</f>
        <v>#VALUE!</v>
      </c>
      <c r="BM235" s="5" t="e">
        <f>P_A_R[[#This Row],[17+]]-P_A_R[[#This Row],[18+]]</f>
        <v>#VALUE!</v>
      </c>
      <c r="BN235" s="5" t="e">
        <f>P_A_R[[#This Row],[18+]]-P_A_R[[#This Row],[19+]]</f>
        <v>#VALUE!</v>
      </c>
      <c r="BO235" s="5" t="e">
        <f>P_A_R[[#This Row],[19+]]-P_A_R[[#This Row],[20+]]</f>
        <v>#VALUE!</v>
      </c>
      <c r="BP235" s="5" t="e">
        <f>P_A_R[[#This Row],[20+]]-P_A_R[[#This Row],[21+]]</f>
        <v>#VALUE!</v>
      </c>
      <c r="BQ235" s="5" t="e">
        <f>P_A_R[[#This Row],[21+]]-P_A_R[[#This Row],[22+]]</f>
        <v>#VALUE!</v>
      </c>
      <c r="BR235" s="5" t="e">
        <f>P_A_R[[#This Row],[22+]]-P_A_R[[#This Row],[23+]]</f>
        <v>#VALUE!</v>
      </c>
      <c r="BS235" s="5" t="e">
        <f>P_A_R[[#This Row],[23+]]-P_A_R[[#This Row],[24+]]</f>
        <v>#VALUE!</v>
      </c>
      <c r="BT235" s="5" t="e">
        <f>P_A_R[[#This Row],[24+]]-P_A_R[[#This Row],[25+]]</f>
        <v>#VALUE!</v>
      </c>
      <c r="BU235" s="5" t="e">
        <f>P_A_R[[#This Row],[25+]]-P_A_R[[#This Row],[26+]]</f>
        <v>#VALUE!</v>
      </c>
      <c r="BV235" s="5" t="e">
        <f>P_A_R[[#This Row],[26+]]-P_A_R[[#This Row],[27+]]</f>
        <v>#VALUE!</v>
      </c>
      <c r="BW235" s="5" t="e">
        <f>P_A_R[[#This Row],[27+]]-P_A_R[[#This Row],[28+]]</f>
        <v>#VALUE!</v>
      </c>
      <c r="BX235" s="5" t="e">
        <f>P_A_R[[#This Row],[28+]]-P_A_R[[#This Row],[29+]]</f>
        <v>#VALUE!</v>
      </c>
      <c r="BY235" s="5" t="e">
        <f>P_A_R[[#This Row],[29+]]-P_A_R[[#This Row],[30+]]</f>
        <v>#VALUE!</v>
      </c>
      <c r="BZ235" s="5" t="e">
        <f>P_A_R[[#This Row],[30+]]-P_A_R[[#This Row],[31+]]</f>
        <v>#VALUE!</v>
      </c>
      <c r="CA235" s="5" t="e">
        <f>P_A_R[[#This Row],[31+]]-P_A_R[[#This Row],[32+]]</f>
        <v>#VALUE!</v>
      </c>
      <c r="CB235" s="5" t="e">
        <f>P_A_R[[#This Row],[32+]]-P_A_R[[#This Row],[33+]]</f>
        <v>#VALUE!</v>
      </c>
      <c r="CC235" s="5" t="e">
        <f>P_A_R[[#This Row],[33+]]-P_A_R[[#This Row],[34+]]</f>
        <v>#VALUE!</v>
      </c>
      <c r="CD235" s="5" t="e">
        <f>P_A_R[[#This Row],[34+]]-P_A_R[[#This Row],[35+]]</f>
        <v>#VALUE!</v>
      </c>
      <c r="CE235" s="5" t="e">
        <f>P_A_R[[#This Row],[35+]]-P_A_R[[#This Row],[36+]]</f>
        <v>#VALUE!</v>
      </c>
      <c r="CF235" s="5" t="e">
        <f>P_A_R[[#This Row],[36+]]-P_A_R[[#This Row],[37+]]</f>
        <v>#VALUE!</v>
      </c>
      <c r="CG235" s="5" t="e">
        <f>P_A_R[[#This Row],[37+]]-P_A_R[[#This Row],[38+]]</f>
        <v>#VALUE!</v>
      </c>
      <c r="CH235" s="5" t="e">
        <f>P_A_R[[#This Row],[38+]]-P_A_R[[#This Row],[39+]]</f>
        <v>#VALUE!</v>
      </c>
      <c r="CI235" s="5" t="e">
        <f>P_A_R[[#This Row],[39+]]-P_A_R[[#This Row],[40+]]</f>
        <v>#VALUE!</v>
      </c>
      <c r="CJ235" s="5" t="e">
        <f>P_A_R[[#This Row],[40+]]-P_A_R[[#This Row],[41+]]</f>
        <v>#VALUE!</v>
      </c>
      <c r="CK235" s="5" t="e">
        <f>P_A_R[[#This Row],[41+]]-P_A_R[[#This Row],[42+]]</f>
        <v>#VALUE!</v>
      </c>
      <c r="CL235" s="5" t="e">
        <f>P_A_R[[#This Row],[42+]]-P_A_R[[#This Row],[43+]]</f>
        <v>#VALUE!</v>
      </c>
      <c r="CM235" s="5" t="e">
        <f>P_A_R[[#This Row],[43+]]-P_A_R[[#This Row],[44+]]</f>
        <v>#VALUE!</v>
      </c>
      <c r="CN235" s="5" t="e">
        <f>P_A_R[[#This Row],[44+]]-P_A_R[[#This Row],[45+]]</f>
        <v>#VALUE!</v>
      </c>
      <c r="CO235" s="5" t="e">
        <f>P_A_R[[#This Row],[45+]]-P_A_R[[#This Row],[46+]]</f>
        <v>#VALUE!</v>
      </c>
      <c r="CP235" s="5" t="e">
        <f>P_A_R[[#This Row],[46+]]-P_A_R[[#This Row],[47+]]</f>
        <v>#VALUE!</v>
      </c>
      <c r="CQ235" s="5" t="e">
        <f>P_A_R[[#This Row],[47+]]-P_A_R[[#This Row],[48+]]</f>
        <v>#VALUE!</v>
      </c>
      <c r="CR235" s="5" t="e">
        <f>P_A_R[[#This Row],[48+]]-P_A_R[[#This Row],[49+]]</f>
        <v>#VALUE!</v>
      </c>
      <c r="CS235" s="5" t="e">
        <f>P_A_R[[#This Row],[49+]]-P_A_R[[#This Row],[50+]]</f>
        <v>#VALUE!</v>
      </c>
      <c r="CT235" s="5" t="e">
        <f>P_A_R[[#This Row],[50+]]-P_A_R[[#This Row],[51+]]</f>
        <v>#VALUE!</v>
      </c>
      <c r="CU235" s="5" t="e">
        <f>P_A_R[[#This Row],[51+]]-P_A_R[[#This Row],[52+]]</f>
        <v>#VALUE!</v>
      </c>
      <c r="CV235" s="5" t="e">
        <f>P_A_R[[#This Row],[52+]]-P_A_R[[#This Row],[53+]]</f>
        <v>#VALUE!</v>
      </c>
      <c r="CW235" s="5" t="e">
        <f>P_A_R[[#This Row],[53+]]-P_A_R[[#This Row],[54+]]</f>
        <v>#VALUE!</v>
      </c>
      <c r="CX235" s="5" t="e">
        <f>P_A_R[[#This Row],[54+]]-P_A_R[[#This Row],[55+]]</f>
        <v>#VALUE!</v>
      </c>
      <c r="CY235" s="5" t="e">
        <f>P_A_R[[#This Row],[55+]]-P_A_R[[#This Row],[56+]]</f>
        <v>#VALUE!</v>
      </c>
      <c r="CZ235" s="5" t="e">
        <f>P_A_R[[#This Row],[56+]]-P_A_R[[#This Row],[57+]]</f>
        <v>#VALUE!</v>
      </c>
      <c r="DA235" s="5" t="e">
        <f>P_A_R[[#This Row],[57+]]-P_A_R[[#This Row],[58+]]</f>
        <v>#VALUE!</v>
      </c>
      <c r="DB235" s="5" t="e">
        <f>P_A_R[[#This Row],[58+]]-P_A_R[[#This Row],[59+]]</f>
        <v>#VALUE!</v>
      </c>
    </row>
    <row r="236" spans="58:106" x14ac:dyDescent="0.25">
      <c r="BF236" s="5" t="e">
        <f>P_A_R[[#This Row],[10+]]-P_A_R[[#This Row],[11+]]</f>
        <v>#VALUE!</v>
      </c>
      <c r="BG236" s="5" t="e">
        <f>P_A_R[[#This Row],[11+]]-P_A_R[[#This Row],[12+]]</f>
        <v>#VALUE!</v>
      </c>
      <c r="BH236" s="5" t="e">
        <f>P_A_R[[#This Row],[12+]]-P_A_R[[#This Row],[13+]]</f>
        <v>#VALUE!</v>
      </c>
      <c r="BI236" s="5" t="e">
        <f>P_A_R[[#This Row],[13+]]-P_A_R[[#This Row],[14+]]</f>
        <v>#VALUE!</v>
      </c>
      <c r="BJ236" s="5" t="e">
        <f>P_A_R[[#This Row],[14+]]-P_A_R[[#This Row],[15+]]</f>
        <v>#VALUE!</v>
      </c>
      <c r="BK236" s="5" t="e">
        <f>P_A_R[[#This Row],[15+]]-P_A_R[[#This Row],[16+]]</f>
        <v>#VALUE!</v>
      </c>
      <c r="BL236" s="5" t="e">
        <f>P_A_R[[#This Row],[16+]]-P_A_R[[#This Row],[17+]]</f>
        <v>#VALUE!</v>
      </c>
      <c r="BM236" s="5" t="e">
        <f>P_A_R[[#This Row],[17+]]-P_A_R[[#This Row],[18+]]</f>
        <v>#VALUE!</v>
      </c>
      <c r="BN236" s="5" t="e">
        <f>P_A_R[[#This Row],[18+]]-P_A_R[[#This Row],[19+]]</f>
        <v>#VALUE!</v>
      </c>
      <c r="BO236" s="5" t="e">
        <f>P_A_R[[#This Row],[19+]]-P_A_R[[#This Row],[20+]]</f>
        <v>#VALUE!</v>
      </c>
      <c r="BP236" s="5" t="e">
        <f>P_A_R[[#This Row],[20+]]-P_A_R[[#This Row],[21+]]</f>
        <v>#VALUE!</v>
      </c>
      <c r="BQ236" s="5" t="e">
        <f>P_A_R[[#This Row],[21+]]-P_A_R[[#This Row],[22+]]</f>
        <v>#VALUE!</v>
      </c>
      <c r="BR236" s="5" t="e">
        <f>P_A_R[[#This Row],[22+]]-P_A_R[[#This Row],[23+]]</f>
        <v>#VALUE!</v>
      </c>
      <c r="BS236" s="5" t="e">
        <f>P_A_R[[#This Row],[23+]]-P_A_R[[#This Row],[24+]]</f>
        <v>#VALUE!</v>
      </c>
      <c r="BT236" s="5" t="e">
        <f>P_A_R[[#This Row],[24+]]-P_A_R[[#This Row],[25+]]</f>
        <v>#VALUE!</v>
      </c>
      <c r="BU236" s="5" t="e">
        <f>P_A_R[[#This Row],[25+]]-P_A_R[[#This Row],[26+]]</f>
        <v>#VALUE!</v>
      </c>
      <c r="BV236" s="5" t="e">
        <f>P_A_R[[#This Row],[26+]]-P_A_R[[#This Row],[27+]]</f>
        <v>#VALUE!</v>
      </c>
      <c r="BW236" s="5" t="e">
        <f>P_A_R[[#This Row],[27+]]-P_A_R[[#This Row],[28+]]</f>
        <v>#VALUE!</v>
      </c>
      <c r="BX236" s="5" t="e">
        <f>P_A_R[[#This Row],[28+]]-P_A_R[[#This Row],[29+]]</f>
        <v>#VALUE!</v>
      </c>
      <c r="BY236" s="5" t="e">
        <f>P_A_R[[#This Row],[29+]]-P_A_R[[#This Row],[30+]]</f>
        <v>#VALUE!</v>
      </c>
      <c r="BZ236" s="5" t="e">
        <f>P_A_R[[#This Row],[30+]]-P_A_R[[#This Row],[31+]]</f>
        <v>#VALUE!</v>
      </c>
      <c r="CA236" s="5" t="e">
        <f>P_A_R[[#This Row],[31+]]-P_A_R[[#This Row],[32+]]</f>
        <v>#VALUE!</v>
      </c>
      <c r="CB236" s="5" t="e">
        <f>P_A_R[[#This Row],[32+]]-P_A_R[[#This Row],[33+]]</f>
        <v>#VALUE!</v>
      </c>
      <c r="CC236" s="5" t="e">
        <f>P_A_R[[#This Row],[33+]]-P_A_R[[#This Row],[34+]]</f>
        <v>#VALUE!</v>
      </c>
      <c r="CD236" s="5" t="e">
        <f>P_A_R[[#This Row],[34+]]-P_A_R[[#This Row],[35+]]</f>
        <v>#VALUE!</v>
      </c>
      <c r="CE236" s="5" t="e">
        <f>P_A_R[[#This Row],[35+]]-P_A_R[[#This Row],[36+]]</f>
        <v>#VALUE!</v>
      </c>
      <c r="CF236" s="5" t="e">
        <f>P_A_R[[#This Row],[36+]]-P_A_R[[#This Row],[37+]]</f>
        <v>#VALUE!</v>
      </c>
      <c r="CG236" s="5" t="e">
        <f>P_A_R[[#This Row],[37+]]-P_A_R[[#This Row],[38+]]</f>
        <v>#VALUE!</v>
      </c>
      <c r="CH236" s="5" t="e">
        <f>P_A_R[[#This Row],[38+]]-P_A_R[[#This Row],[39+]]</f>
        <v>#VALUE!</v>
      </c>
      <c r="CI236" s="5" t="e">
        <f>P_A_R[[#This Row],[39+]]-P_A_R[[#This Row],[40+]]</f>
        <v>#VALUE!</v>
      </c>
      <c r="CJ236" s="5" t="e">
        <f>P_A_R[[#This Row],[40+]]-P_A_R[[#This Row],[41+]]</f>
        <v>#VALUE!</v>
      </c>
      <c r="CK236" s="5" t="e">
        <f>P_A_R[[#This Row],[41+]]-P_A_R[[#This Row],[42+]]</f>
        <v>#VALUE!</v>
      </c>
      <c r="CL236" s="5" t="e">
        <f>P_A_R[[#This Row],[42+]]-P_A_R[[#This Row],[43+]]</f>
        <v>#VALUE!</v>
      </c>
      <c r="CM236" s="5" t="e">
        <f>P_A_R[[#This Row],[43+]]-P_A_R[[#This Row],[44+]]</f>
        <v>#VALUE!</v>
      </c>
      <c r="CN236" s="5" t="e">
        <f>P_A_R[[#This Row],[44+]]-P_A_R[[#This Row],[45+]]</f>
        <v>#VALUE!</v>
      </c>
      <c r="CO236" s="5" t="e">
        <f>P_A_R[[#This Row],[45+]]-P_A_R[[#This Row],[46+]]</f>
        <v>#VALUE!</v>
      </c>
      <c r="CP236" s="5" t="e">
        <f>P_A_R[[#This Row],[46+]]-P_A_R[[#This Row],[47+]]</f>
        <v>#VALUE!</v>
      </c>
      <c r="CQ236" s="5" t="e">
        <f>P_A_R[[#This Row],[47+]]-P_A_R[[#This Row],[48+]]</f>
        <v>#VALUE!</v>
      </c>
      <c r="CR236" s="5" t="e">
        <f>P_A_R[[#This Row],[48+]]-P_A_R[[#This Row],[49+]]</f>
        <v>#VALUE!</v>
      </c>
      <c r="CS236" s="5" t="e">
        <f>P_A_R[[#This Row],[49+]]-P_A_R[[#This Row],[50+]]</f>
        <v>#VALUE!</v>
      </c>
      <c r="CT236" s="5" t="e">
        <f>P_A_R[[#This Row],[50+]]-P_A_R[[#This Row],[51+]]</f>
        <v>#VALUE!</v>
      </c>
      <c r="CU236" s="5" t="e">
        <f>P_A_R[[#This Row],[51+]]-P_A_R[[#This Row],[52+]]</f>
        <v>#VALUE!</v>
      </c>
      <c r="CV236" s="5" t="e">
        <f>P_A_R[[#This Row],[52+]]-P_A_R[[#This Row],[53+]]</f>
        <v>#VALUE!</v>
      </c>
      <c r="CW236" s="5" t="e">
        <f>P_A_R[[#This Row],[53+]]-P_A_R[[#This Row],[54+]]</f>
        <v>#VALUE!</v>
      </c>
      <c r="CX236" s="5" t="e">
        <f>P_A_R[[#This Row],[54+]]-P_A_R[[#This Row],[55+]]</f>
        <v>#VALUE!</v>
      </c>
      <c r="CY236" s="5" t="e">
        <f>P_A_R[[#This Row],[55+]]-P_A_R[[#This Row],[56+]]</f>
        <v>#VALUE!</v>
      </c>
      <c r="CZ236" s="5" t="e">
        <f>P_A_R[[#This Row],[56+]]-P_A_R[[#This Row],[57+]]</f>
        <v>#VALUE!</v>
      </c>
      <c r="DA236" s="5" t="e">
        <f>P_A_R[[#This Row],[57+]]-P_A_R[[#This Row],[58+]]</f>
        <v>#VALUE!</v>
      </c>
      <c r="DB236" s="5" t="e">
        <f>P_A_R[[#This Row],[58+]]-P_A_R[[#This Row],[59+]]</f>
        <v>#VALUE!</v>
      </c>
    </row>
    <row r="237" spans="58:106" x14ac:dyDescent="0.25">
      <c r="BF237" s="5" t="e">
        <f>P_A_R[[#This Row],[10+]]-P_A_R[[#This Row],[11+]]</f>
        <v>#VALUE!</v>
      </c>
      <c r="BG237" s="5" t="e">
        <f>P_A_R[[#This Row],[11+]]-P_A_R[[#This Row],[12+]]</f>
        <v>#VALUE!</v>
      </c>
      <c r="BH237" s="5" t="e">
        <f>P_A_R[[#This Row],[12+]]-P_A_R[[#This Row],[13+]]</f>
        <v>#VALUE!</v>
      </c>
      <c r="BI237" s="5" t="e">
        <f>P_A_R[[#This Row],[13+]]-P_A_R[[#This Row],[14+]]</f>
        <v>#VALUE!</v>
      </c>
      <c r="BJ237" s="5" t="e">
        <f>P_A_R[[#This Row],[14+]]-P_A_R[[#This Row],[15+]]</f>
        <v>#VALUE!</v>
      </c>
      <c r="BK237" s="5" t="e">
        <f>P_A_R[[#This Row],[15+]]-P_A_R[[#This Row],[16+]]</f>
        <v>#VALUE!</v>
      </c>
      <c r="BL237" s="5" t="e">
        <f>P_A_R[[#This Row],[16+]]-P_A_R[[#This Row],[17+]]</f>
        <v>#VALUE!</v>
      </c>
      <c r="BM237" s="5" t="e">
        <f>P_A_R[[#This Row],[17+]]-P_A_R[[#This Row],[18+]]</f>
        <v>#VALUE!</v>
      </c>
      <c r="BN237" s="5" t="e">
        <f>P_A_R[[#This Row],[18+]]-P_A_R[[#This Row],[19+]]</f>
        <v>#VALUE!</v>
      </c>
      <c r="BO237" s="5" t="e">
        <f>P_A_R[[#This Row],[19+]]-P_A_R[[#This Row],[20+]]</f>
        <v>#VALUE!</v>
      </c>
      <c r="BP237" s="5" t="e">
        <f>P_A_R[[#This Row],[20+]]-P_A_R[[#This Row],[21+]]</f>
        <v>#VALUE!</v>
      </c>
      <c r="BQ237" s="5" t="e">
        <f>P_A_R[[#This Row],[21+]]-P_A_R[[#This Row],[22+]]</f>
        <v>#VALUE!</v>
      </c>
      <c r="BR237" s="5" t="e">
        <f>P_A_R[[#This Row],[22+]]-P_A_R[[#This Row],[23+]]</f>
        <v>#VALUE!</v>
      </c>
      <c r="BS237" s="5" t="e">
        <f>P_A_R[[#This Row],[23+]]-P_A_R[[#This Row],[24+]]</f>
        <v>#VALUE!</v>
      </c>
      <c r="BT237" s="5" t="e">
        <f>P_A_R[[#This Row],[24+]]-P_A_R[[#This Row],[25+]]</f>
        <v>#VALUE!</v>
      </c>
      <c r="BU237" s="5" t="e">
        <f>P_A_R[[#This Row],[25+]]-P_A_R[[#This Row],[26+]]</f>
        <v>#VALUE!</v>
      </c>
      <c r="BV237" s="5" t="e">
        <f>P_A_R[[#This Row],[26+]]-P_A_R[[#This Row],[27+]]</f>
        <v>#VALUE!</v>
      </c>
      <c r="BW237" s="5" t="e">
        <f>P_A_R[[#This Row],[27+]]-P_A_R[[#This Row],[28+]]</f>
        <v>#VALUE!</v>
      </c>
      <c r="BX237" s="5" t="e">
        <f>P_A_R[[#This Row],[28+]]-P_A_R[[#This Row],[29+]]</f>
        <v>#VALUE!</v>
      </c>
      <c r="BY237" s="5" t="e">
        <f>P_A_R[[#This Row],[29+]]-P_A_R[[#This Row],[30+]]</f>
        <v>#VALUE!</v>
      </c>
      <c r="BZ237" s="5" t="e">
        <f>P_A_R[[#This Row],[30+]]-P_A_R[[#This Row],[31+]]</f>
        <v>#VALUE!</v>
      </c>
      <c r="CA237" s="5" t="e">
        <f>P_A_R[[#This Row],[31+]]-P_A_R[[#This Row],[32+]]</f>
        <v>#VALUE!</v>
      </c>
      <c r="CB237" s="5" t="e">
        <f>P_A_R[[#This Row],[32+]]-P_A_R[[#This Row],[33+]]</f>
        <v>#VALUE!</v>
      </c>
      <c r="CC237" s="5" t="e">
        <f>P_A_R[[#This Row],[33+]]-P_A_R[[#This Row],[34+]]</f>
        <v>#VALUE!</v>
      </c>
      <c r="CD237" s="5" t="e">
        <f>P_A_R[[#This Row],[34+]]-P_A_R[[#This Row],[35+]]</f>
        <v>#VALUE!</v>
      </c>
      <c r="CE237" s="5" t="e">
        <f>P_A_R[[#This Row],[35+]]-P_A_R[[#This Row],[36+]]</f>
        <v>#VALUE!</v>
      </c>
      <c r="CF237" s="5" t="e">
        <f>P_A_R[[#This Row],[36+]]-P_A_R[[#This Row],[37+]]</f>
        <v>#VALUE!</v>
      </c>
      <c r="CG237" s="5" t="e">
        <f>P_A_R[[#This Row],[37+]]-P_A_R[[#This Row],[38+]]</f>
        <v>#VALUE!</v>
      </c>
      <c r="CH237" s="5" t="e">
        <f>P_A_R[[#This Row],[38+]]-P_A_R[[#This Row],[39+]]</f>
        <v>#VALUE!</v>
      </c>
      <c r="CI237" s="5" t="e">
        <f>P_A_R[[#This Row],[39+]]-P_A_R[[#This Row],[40+]]</f>
        <v>#VALUE!</v>
      </c>
      <c r="CJ237" s="5" t="e">
        <f>P_A_R[[#This Row],[40+]]-P_A_R[[#This Row],[41+]]</f>
        <v>#VALUE!</v>
      </c>
      <c r="CK237" s="5" t="e">
        <f>P_A_R[[#This Row],[41+]]-P_A_R[[#This Row],[42+]]</f>
        <v>#VALUE!</v>
      </c>
      <c r="CL237" s="5" t="e">
        <f>P_A_R[[#This Row],[42+]]-P_A_R[[#This Row],[43+]]</f>
        <v>#VALUE!</v>
      </c>
      <c r="CM237" s="5" t="e">
        <f>P_A_R[[#This Row],[43+]]-P_A_R[[#This Row],[44+]]</f>
        <v>#VALUE!</v>
      </c>
      <c r="CN237" s="5" t="e">
        <f>P_A_R[[#This Row],[44+]]-P_A_R[[#This Row],[45+]]</f>
        <v>#VALUE!</v>
      </c>
      <c r="CO237" s="5" t="e">
        <f>P_A_R[[#This Row],[45+]]-P_A_R[[#This Row],[46+]]</f>
        <v>#VALUE!</v>
      </c>
      <c r="CP237" s="5" t="e">
        <f>P_A_R[[#This Row],[46+]]-P_A_R[[#This Row],[47+]]</f>
        <v>#VALUE!</v>
      </c>
      <c r="CQ237" s="5" t="e">
        <f>P_A_R[[#This Row],[47+]]-P_A_R[[#This Row],[48+]]</f>
        <v>#VALUE!</v>
      </c>
      <c r="CR237" s="5" t="e">
        <f>P_A_R[[#This Row],[48+]]-P_A_R[[#This Row],[49+]]</f>
        <v>#VALUE!</v>
      </c>
      <c r="CS237" s="5" t="e">
        <f>P_A_R[[#This Row],[49+]]-P_A_R[[#This Row],[50+]]</f>
        <v>#VALUE!</v>
      </c>
      <c r="CT237" s="5" t="e">
        <f>P_A_R[[#This Row],[50+]]-P_A_R[[#This Row],[51+]]</f>
        <v>#VALUE!</v>
      </c>
      <c r="CU237" s="5" t="e">
        <f>P_A_R[[#This Row],[51+]]-P_A_R[[#This Row],[52+]]</f>
        <v>#VALUE!</v>
      </c>
      <c r="CV237" s="5" t="e">
        <f>P_A_R[[#This Row],[52+]]-P_A_R[[#This Row],[53+]]</f>
        <v>#VALUE!</v>
      </c>
      <c r="CW237" s="5" t="e">
        <f>P_A_R[[#This Row],[53+]]-P_A_R[[#This Row],[54+]]</f>
        <v>#VALUE!</v>
      </c>
      <c r="CX237" s="5" t="e">
        <f>P_A_R[[#This Row],[54+]]-P_A_R[[#This Row],[55+]]</f>
        <v>#VALUE!</v>
      </c>
      <c r="CY237" s="5" t="e">
        <f>P_A_R[[#This Row],[55+]]-P_A_R[[#This Row],[56+]]</f>
        <v>#VALUE!</v>
      </c>
      <c r="CZ237" s="5" t="e">
        <f>P_A_R[[#This Row],[56+]]-P_A_R[[#This Row],[57+]]</f>
        <v>#VALUE!</v>
      </c>
      <c r="DA237" s="5" t="e">
        <f>P_A_R[[#This Row],[57+]]-P_A_R[[#This Row],[58+]]</f>
        <v>#VALUE!</v>
      </c>
      <c r="DB237" s="5" t="e">
        <f>P_A_R[[#This Row],[58+]]-P_A_R[[#This Row],[59+]]</f>
        <v>#VALUE!</v>
      </c>
    </row>
    <row r="238" spans="58:106" x14ac:dyDescent="0.25">
      <c r="BF238" s="5" t="e">
        <f>P_A_R[[#This Row],[10+]]-P_A_R[[#This Row],[11+]]</f>
        <v>#VALUE!</v>
      </c>
      <c r="BG238" s="5" t="e">
        <f>P_A_R[[#This Row],[11+]]-P_A_R[[#This Row],[12+]]</f>
        <v>#VALUE!</v>
      </c>
      <c r="BH238" s="5" t="e">
        <f>P_A_R[[#This Row],[12+]]-P_A_R[[#This Row],[13+]]</f>
        <v>#VALUE!</v>
      </c>
      <c r="BI238" s="5" t="e">
        <f>P_A_R[[#This Row],[13+]]-P_A_R[[#This Row],[14+]]</f>
        <v>#VALUE!</v>
      </c>
      <c r="BJ238" s="5" t="e">
        <f>P_A_R[[#This Row],[14+]]-P_A_R[[#This Row],[15+]]</f>
        <v>#VALUE!</v>
      </c>
      <c r="BK238" s="5" t="e">
        <f>P_A_R[[#This Row],[15+]]-P_A_R[[#This Row],[16+]]</f>
        <v>#VALUE!</v>
      </c>
      <c r="BL238" s="5" t="e">
        <f>P_A_R[[#This Row],[16+]]-P_A_R[[#This Row],[17+]]</f>
        <v>#VALUE!</v>
      </c>
      <c r="BM238" s="5" t="e">
        <f>P_A_R[[#This Row],[17+]]-P_A_R[[#This Row],[18+]]</f>
        <v>#VALUE!</v>
      </c>
      <c r="BN238" s="5" t="e">
        <f>P_A_R[[#This Row],[18+]]-P_A_R[[#This Row],[19+]]</f>
        <v>#VALUE!</v>
      </c>
      <c r="BO238" s="5" t="e">
        <f>P_A_R[[#This Row],[19+]]-P_A_R[[#This Row],[20+]]</f>
        <v>#VALUE!</v>
      </c>
      <c r="BP238" s="5" t="e">
        <f>P_A_R[[#This Row],[20+]]-P_A_R[[#This Row],[21+]]</f>
        <v>#VALUE!</v>
      </c>
      <c r="BQ238" s="5" t="e">
        <f>P_A_R[[#This Row],[21+]]-P_A_R[[#This Row],[22+]]</f>
        <v>#VALUE!</v>
      </c>
      <c r="BR238" s="5" t="e">
        <f>P_A_R[[#This Row],[22+]]-P_A_R[[#This Row],[23+]]</f>
        <v>#VALUE!</v>
      </c>
      <c r="BS238" s="5" t="e">
        <f>P_A_R[[#This Row],[23+]]-P_A_R[[#This Row],[24+]]</f>
        <v>#VALUE!</v>
      </c>
      <c r="BT238" s="5" t="e">
        <f>P_A_R[[#This Row],[24+]]-P_A_R[[#This Row],[25+]]</f>
        <v>#VALUE!</v>
      </c>
      <c r="BU238" s="5" t="e">
        <f>P_A_R[[#This Row],[25+]]-P_A_R[[#This Row],[26+]]</f>
        <v>#VALUE!</v>
      </c>
      <c r="BV238" s="5" t="e">
        <f>P_A_R[[#This Row],[26+]]-P_A_R[[#This Row],[27+]]</f>
        <v>#VALUE!</v>
      </c>
      <c r="BW238" s="5" t="e">
        <f>P_A_R[[#This Row],[27+]]-P_A_R[[#This Row],[28+]]</f>
        <v>#VALUE!</v>
      </c>
      <c r="BX238" s="5" t="e">
        <f>P_A_R[[#This Row],[28+]]-P_A_R[[#This Row],[29+]]</f>
        <v>#VALUE!</v>
      </c>
      <c r="BY238" s="5" t="e">
        <f>P_A_R[[#This Row],[29+]]-P_A_R[[#This Row],[30+]]</f>
        <v>#VALUE!</v>
      </c>
      <c r="BZ238" s="5" t="e">
        <f>P_A_R[[#This Row],[30+]]-P_A_R[[#This Row],[31+]]</f>
        <v>#VALUE!</v>
      </c>
      <c r="CA238" s="5" t="e">
        <f>P_A_R[[#This Row],[31+]]-P_A_R[[#This Row],[32+]]</f>
        <v>#VALUE!</v>
      </c>
      <c r="CB238" s="5" t="e">
        <f>P_A_R[[#This Row],[32+]]-P_A_R[[#This Row],[33+]]</f>
        <v>#VALUE!</v>
      </c>
      <c r="CC238" s="5" t="e">
        <f>P_A_R[[#This Row],[33+]]-P_A_R[[#This Row],[34+]]</f>
        <v>#VALUE!</v>
      </c>
      <c r="CD238" s="5" t="e">
        <f>P_A_R[[#This Row],[34+]]-P_A_R[[#This Row],[35+]]</f>
        <v>#VALUE!</v>
      </c>
      <c r="CE238" s="5" t="e">
        <f>P_A_R[[#This Row],[35+]]-P_A_R[[#This Row],[36+]]</f>
        <v>#VALUE!</v>
      </c>
      <c r="CF238" s="5" t="e">
        <f>P_A_R[[#This Row],[36+]]-P_A_R[[#This Row],[37+]]</f>
        <v>#VALUE!</v>
      </c>
      <c r="CG238" s="5" t="e">
        <f>P_A_R[[#This Row],[37+]]-P_A_R[[#This Row],[38+]]</f>
        <v>#VALUE!</v>
      </c>
      <c r="CH238" s="5" t="e">
        <f>P_A_R[[#This Row],[38+]]-P_A_R[[#This Row],[39+]]</f>
        <v>#VALUE!</v>
      </c>
      <c r="CI238" s="5" t="e">
        <f>P_A_R[[#This Row],[39+]]-P_A_R[[#This Row],[40+]]</f>
        <v>#VALUE!</v>
      </c>
      <c r="CJ238" s="5" t="e">
        <f>P_A_R[[#This Row],[40+]]-P_A_R[[#This Row],[41+]]</f>
        <v>#VALUE!</v>
      </c>
      <c r="CK238" s="5" t="e">
        <f>P_A_R[[#This Row],[41+]]-P_A_R[[#This Row],[42+]]</f>
        <v>#VALUE!</v>
      </c>
      <c r="CL238" s="5" t="e">
        <f>P_A_R[[#This Row],[42+]]-P_A_R[[#This Row],[43+]]</f>
        <v>#VALUE!</v>
      </c>
      <c r="CM238" s="5" t="e">
        <f>P_A_R[[#This Row],[43+]]-P_A_R[[#This Row],[44+]]</f>
        <v>#VALUE!</v>
      </c>
      <c r="CN238" s="5" t="e">
        <f>P_A_R[[#This Row],[44+]]-P_A_R[[#This Row],[45+]]</f>
        <v>#VALUE!</v>
      </c>
      <c r="CO238" s="5" t="e">
        <f>P_A_R[[#This Row],[45+]]-P_A_R[[#This Row],[46+]]</f>
        <v>#VALUE!</v>
      </c>
      <c r="CP238" s="5" t="e">
        <f>P_A_R[[#This Row],[46+]]-P_A_R[[#This Row],[47+]]</f>
        <v>#VALUE!</v>
      </c>
      <c r="CQ238" s="5" t="e">
        <f>P_A_R[[#This Row],[47+]]-P_A_R[[#This Row],[48+]]</f>
        <v>#VALUE!</v>
      </c>
      <c r="CR238" s="5" t="e">
        <f>P_A_R[[#This Row],[48+]]-P_A_R[[#This Row],[49+]]</f>
        <v>#VALUE!</v>
      </c>
      <c r="CS238" s="5" t="e">
        <f>P_A_R[[#This Row],[49+]]-P_A_R[[#This Row],[50+]]</f>
        <v>#VALUE!</v>
      </c>
      <c r="CT238" s="5" t="e">
        <f>P_A_R[[#This Row],[50+]]-P_A_R[[#This Row],[51+]]</f>
        <v>#VALUE!</v>
      </c>
      <c r="CU238" s="5" t="e">
        <f>P_A_R[[#This Row],[51+]]-P_A_R[[#This Row],[52+]]</f>
        <v>#VALUE!</v>
      </c>
      <c r="CV238" s="5" t="e">
        <f>P_A_R[[#This Row],[52+]]-P_A_R[[#This Row],[53+]]</f>
        <v>#VALUE!</v>
      </c>
      <c r="CW238" s="5" t="e">
        <f>P_A_R[[#This Row],[53+]]-P_A_R[[#This Row],[54+]]</f>
        <v>#VALUE!</v>
      </c>
      <c r="CX238" s="5" t="e">
        <f>P_A_R[[#This Row],[54+]]-P_A_R[[#This Row],[55+]]</f>
        <v>#VALUE!</v>
      </c>
      <c r="CY238" s="5" t="e">
        <f>P_A_R[[#This Row],[55+]]-P_A_R[[#This Row],[56+]]</f>
        <v>#VALUE!</v>
      </c>
      <c r="CZ238" s="5" t="e">
        <f>P_A_R[[#This Row],[56+]]-P_A_R[[#This Row],[57+]]</f>
        <v>#VALUE!</v>
      </c>
      <c r="DA238" s="5" t="e">
        <f>P_A_R[[#This Row],[57+]]-P_A_R[[#This Row],[58+]]</f>
        <v>#VALUE!</v>
      </c>
      <c r="DB238" s="5" t="e">
        <f>P_A_R[[#This Row],[58+]]-P_A_R[[#This Row],[59+]]</f>
        <v>#VALUE!</v>
      </c>
    </row>
    <row r="239" spans="58:106" x14ac:dyDescent="0.25">
      <c r="BF239" s="5" t="e">
        <f>P_A_R[[#This Row],[10+]]-P_A_R[[#This Row],[11+]]</f>
        <v>#VALUE!</v>
      </c>
      <c r="BG239" s="5" t="e">
        <f>P_A_R[[#This Row],[11+]]-P_A_R[[#This Row],[12+]]</f>
        <v>#VALUE!</v>
      </c>
      <c r="BH239" s="5" t="e">
        <f>P_A_R[[#This Row],[12+]]-P_A_R[[#This Row],[13+]]</f>
        <v>#VALUE!</v>
      </c>
      <c r="BI239" s="5" t="e">
        <f>P_A_R[[#This Row],[13+]]-P_A_R[[#This Row],[14+]]</f>
        <v>#VALUE!</v>
      </c>
      <c r="BJ239" s="5" t="e">
        <f>P_A_R[[#This Row],[14+]]-P_A_R[[#This Row],[15+]]</f>
        <v>#VALUE!</v>
      </c>
      <c r="BK239" s="5" t="e">
        <f>P_A_R[[#This Row],[15+]]-P_A_R[[#This Row],[16+]]</f>
        <v>#VALUE!</v>
      </c>
      <c r="BL239" s="5" t="e">
        <f>P_A_R[[#This Row],[16+]]-P_A_R[[#This Row],[17+]]</f>
        <v>#VALUE!</v>
      </c>
      <c r="BM239" s="5" t="e">
        <f>P_A_R[[#This Row],[17+]]-P_A_R[[#This Row],[18+]]</f>
        <v>#VALUE!</v>
      </c>
      <c r="BN239" s="5" t="e">
        <f>P_A_R[[#This Row],[18+]]-P_A_R[[#This Row],[19+]]</f>
        <v>#VALUE!</v>
      </c>
      <c r="BO239" s="5" t="e">
        <f>P_A_R[[#This Row],[19+]]-P_A_R[[#This Row],[20+]]</f>
        <v>#VALUE!</v>
      </c>
      <c r="BP239" s="5" t="e">
        <f>P_A_R[[#This Row],[20+]]-P_A_R[[#This Row],[21+]]</f>
        <v>#VALUE!</v>
      </c>
      <c r="BQ239" s="5" t="e">
        <f>P_A_R[[#This Row],[21+]]-P_A_R[[#This Row],[22+]]</f>
        <v>#VALUE!</v>
      </c>
      <c r="BR239" s="5" t="e">
        <f>P_A_R[[#This Row],[22+]]-P_A_R[[#This Row],[23+]]</f>
        <v>#VALUE!</v>
      </c>
      <c r="BS239" s="5" t="e">
        <f>P_A_R[[#This Row],[23+]]-P_A_R[[#This Row],[24+]]</f>
        <v>#VALUE!</v>
      </c>
      <c r="BT239" s="5" t="e">
        <f>P_A_R[[#This Row],[24+]]-P_A_R[[#This Row],[25+]]</f>
        <v>#VALUE!</v>
      </c>
      <c r="BU239" s="5" t="e">
        <f>P_A_R[[#This Row],[25+]]-P_A_R[[#This Row],[26+]]</f>
        <v>#VALUE!</v>
      </c>
      <c r="BV239" s="5" t="e">
        <f>P_A_R[[#This Row],[26+]]-P_A_R[[#This Row],[27+]]</f>
        <v>#VALUE!</v>
      </c>
      <c r="BW239" s="5" t="e">
        <f>P_A_R[[#This Row],[27+]]-P_A_R[[#This Row],[28+]]</f>
        <v>#VALUE!</v>
      </c>
      <c r="BX239" s="5" t="e">
        <f>P_A_R[[#This Row],[28+]]-P_A_R[[#This Row],[29+]]</f>
        <v>#VALUE!</v>
      </c>
      <c r="BY239" s="5" t="e">
        <f>P_A_R[[#This Row],[29+]]-P_A_R[[#This Row],[30+]]</f>
        <v>#VALUE!</v>
      </c>
      <c r="BZ239" s="5" t="e">
        <f>P_A_R[[#This Row],[30+]]-P_A_R[[#This Row],[31+]]</f>
        <v>#VALUE!</v>
      </c>
      <c r="CA239" s="5" t="e">
        <f>P_A_R[[#This Row],[31+]]-P_A_R[[#This Row],[32+]]</f>
        <v>#VALUE!</v>
      </c>
      <c r="CB239" s="5" t="e">
        <f>P_A_R[[#This Row],[32+]]-P_A_R[[#This Row],[33+]]</f>
        <v>#VALUE!</v>
      </c>
      <c r="CC239" s="5" t="e">
        <f>P_A_R[[#This Row],[33+]]-P_A_R[[#This Row],[34+]]</f>
        <v>#VALUE!</v>
      </c>
      <c r="CD239" s="5" t="e">
        <f>P_A_R[[#This Row],[34+]]-P_A_R[[#This Row],[35+]]</f>
        <v>#VALUE!</v>
      </c>
      <c r="CE239" s="5" t="e">
        <f>P_A_R[[#This Row],[35+]]-P_A_R[[#This Row],[36+]]</f>
        <v>#VALUE!</v>
      </c>
      <c r="CF239" s="5" t="e">
        <f>P_A_R[[#This Row],[36+]]-P_A_R[[#This Row],[37+]]</f>
        <v>#VALUE!</v>
      </c>
      <c r="CG239" s="5" t="e">
        <f>P_A_R[[#This Row],[37+]]-P_A_R[[#This Row],[38+]]</f>
        <v>#VALUE!</v>
      </c>
      <c r="CH239" s="5" t="e">
        <f>P_A_R[[#This Row],[38+]]-P_A_R[[#This Row],[39+]]</f>
        <v>#VALUE!</v>
      </c>
      <c r="CI239" s="5" t="e">
        <f>P_A_R[[#This Row],[39+]]-P_A_R[[#This Row],[40+]]</f>
        <v>#VALUE!</v>
      </c>
      <c r="CJ239" s="5" t="e">
        <f>P_A_R[[#This Row],[40+]]-P_A_R[[#This Row],[41+]]</f>
        <v>#VALUE!</v>
      </c>
      <c r="CK239" s="5" t="e">
        <f>P_A_R[[#This Row],[41+]]-P_A_R[[#This Row],[42+]]</f>
        <v>#VALUE!</v>
      </c>
      <c r="CL239" s="5" t="e">
        <f>P_A_R[[#This Row],[42+]]-P_A_R[[#This Row],[43+]]</f>
        <v>#VALUE!</v>
      </c>
      <c r="CM239" s="5" t="e">
        <f>P_A_R[[#This Row],[43+]]-P_A_R[[#This Row],[44+]]</f>
        <v>#VALUE!</v>
      </c>
      <c r="CN239" s="5" t="e">
        <f>P_A_R[[#This Row],[44+]]-P_A_R[[#This Row],[45+]]</f>
        <v>#VALUE!</v>
      </c>
      <c r="CO239" s="5" t="e">
        <f>P_A_R[[#This Row],[45+]]-P_A_R[[#This Row],[46+]]</f>
        <v>#VALUE!</v>
      </c>
      <c r="CP239" s="5" t="e">
        <f>P_A_R[[#This Row],[46+]]-P_A_R[[#This Row],[47+]]</f>
        <v>#VALUE!</v>
      </c>
      <c r="CQ239" s="5" t="e">
        <f>P_A_R[[#This Row],[47+]]-P_A_R[[#This Row],[48+]]</f>
        <v>#VALUE!</v>
      </c>
      <c r="CR239" s="5" t="e">
        <f>P_A_R[[#This Row],[48+]]-P_A_R[[#This Row],[49+]]</f>
        <v>#VALUE!</v>
      </c>
      <c r="CS239" s="5" t="e">
        <f>P_A_R[[#This Row],[49+]]-P_A_R[[#This Row],[50+]]</f>
        <v>#VALUE!</v>
      </c>
      <c r="CT239" s="5" t="e">
        <f>P_A_R[[#This Row],[50+]]-P_A_R[[#This Row],[51+]]</f>
        <v>#VALUE!</v>
      </c>
      <c r="CU239" s="5" t="e">
        <f>P_A_R[[#This Row],[51+]]-P_A_R[[#This Row],[52+]]</f>
        <v>#VALUE!</v>
      </c>
      <c r="CV239" s="5" t="e">
        <f>P_A_R[[#This Row],[52+]]-P_A_R[[#This Row],[53+]]</f>
        <v>#VALUE!</v>
      </c>
      <c r="CW239" s="5" t="e">
        <f>P_A_R[[#This Row],[53+]]-P_A_R[[#This Row],[54+]]</f>
        <v>#VALUE!</v>
      </c>
      <c r="CX239" s="5" t="e">
        <f>P_A_R[[#This Row],[54+]]-P_A_R[[#This Row],[55+]]</f>
        <v>#VALUE!</v>
      </c>
      <c r="CY239" s="5" t="e">
        <f>P_A_R[[#This Row],[55+]]-P_A_R[[#This Row],[56+]]</f>
        <v>#VALUE!</v>
      </c>
      <c r="CZ239" s="5" t="e">
        <f>P_A_R[[#This Row],[56+]]-P_A_R[[#This Row],[57+]]</f>
        <v>#VALUE!</v>
      </c>
      <c r="DA239" s="5" t="e">
        <f>P_A_R[[#This Row],[57+]]-P_A_R[[#This Row],[58+]]</f>
        <v>#VALUE!</v>
      </c>
      <c r="DB239" s="5" t="e">
        <f>P_A_R[[#This Row],[58+]]-P_A_R[[#This Row],[59+]]</f>
        <v>#VALUE!</v>
      </c>
    </row>
    <row r="240" spans="58:106" x14ac:dyDescent="0.25">
      <c r="BF240" s="5" t="e">
        <f>P_A_R[[#This Row],[10+]]-P_A_R[[#This Row],[11+]]</f>
        <v>#VALUE!</v>
      </c>
      <c r="BG240" s="5" t="e">
        <f>P_A_R[[#This Row],[11+]]-P_A_R[[#This Row],[12+]]</f>
        <v>#VALUE!</v>
      </c>
      <c r="BH240" s="5" t="e">
        <f>P_A_R[[#This Row],[12+]]-P_A_R[[#This Row],[13+]]</f>
        <v>#VALUE!</v>
      </c>
      <c r="BI240" s="5" t="e">
        <f>P_A_R[[#This Row],[13+]]-P_A_R[[#This Row],[14+]]</f>
        <v>#VALUE!</v>
      </c>
      <c r="BJ240" s="5" t="e">
        <f>P_A_R[[#This Row],[14+]]-P_A_R[[#This Row],[15+]]</f>
        <v>#VALUE!</v>
      </c>
      <c r="BK240" s="5" t="e">
        <f>P_A_R[[#This Row],[15+]]-P_A_R[[#This Row],[16+]]</f>
        <v>#VALUE!</v>
      </c>
      <c r="BL240" s="5" t="e">
        <f>P_A_R[[#This Row],[16+]]-P_A_R[[#This Row],[17+]]</f>
        <v>#VALUE!</v>
      </c>
      <c r="BM240" s="5" t="e">
        <f>P_A_R[[#This Row],[17+]]-P_A_R[[#This Row],[18+]]</f>
        <v>#VALUE!</v>
      </c>
      <c r="BN240" s="5" t="e">
        <f>P_A_R[[#This Row],[18+]]-P_A_R[[#This Row],[19+]]</f>
        <v>#VALUE!</v>
      </c>
      <c r="BO240" s="5" t="e">
        <f>P_A_R[[#This Row],[19+]]-P_A_R[[#This Row],[20+]]</f>
        <v>#VALUE!</v>
      </c>
      <c r="BP240" s="5" t="e">
        <f>P_A_R[[#This Row],[20+]]-P_A_R[[#This Row],[21+]]</f>
        <v>#VALUE!</v>
      </c>
      <c r="BQ240" s="5" t="e">
        <f>P_A_R[[#This Row],[21+]]-P_A_R[[#This Row],[22+]]</f>
        <v>#VALUE!</v>
      </c>
      <c r="BR240" s="5" t="e">
        <f>P_A_R[[#This Row],[22+]]-P_A_R[[#This Row],[23+]]</f>
        <v>#VALUE!</v>
      </c>
      <c r="BS240" s="5" t="e">
        <f>P_A_R[[#This Row],[23+]]-P_A_R[[#This Row],[24+]]</f>
        <v>#VALUE!</v>
      </c>
      <c r="BT240" s="5" t="e">
        <f>P_A_R[[#This Row],[24+]]-P_A_R[[#This Row],[25+]]</f>
        <v>#VALUE!</v>
      </c>
      <c r="BU240" s="5" t="e">
        <f>P_A_R[[#This Row],[25+]]-P_A_R[[#This Row],[26+]]</f>
        <v>#VALUE!</v>
      </c>
      <c r="BV240" s="5" t="e">
        <f>P_A_R[[#This Row],[26+]]-P_A_R[[#This Row],[27+]]</f>
        <v>#VALUE!</v>
      </c>
      <c r="BW240" s="5" t="e">
        <f>P_A_R[[#This Row],[27+]]-P_A_R[[#This Row],[28+]]</f>
        <v>#VALUE!</v>
      </c>
      <c r="BX240" s="5" t="e">
        <f>P_A_R[[#This Row],[28+]]-P_A_R[[#This Row],[29+]]</f>
        <v>#VALUE!</v>
      </c>
      <c r="BY240" s="5" t="e">
        <f>P_A_R[[#This Row],[29+]]-P_A_R[[#This Row],[30+]]</f>
        <v>#VALUE!</v>
      </c>
      <c r="BZ240" s="5" t="e">
        <f>P_A_R[[#This Row],[30+]]-P_A_R[[#This Row],[31+]]</f>
        <v>#VALUE!</v>
      </c>
      <c r="CA240" s="5" t="e">
        <f>P_A_R[[#This Row],[31+]]-P_A_R[[#This Row],[32+]]</f>
        <v>#VALUE!</v>
      </c>
      <c r="CB240" s="5" t="e">
        <f>P_A_R[[#This Row],[32+]]-P_A_R[[#This Row],[33+]]</f>
        <v>#VALUE!</v>
      </c>
      <c r="CC240" s="5" t="e">
        <f>P_A_R[[#This Row],[33+]]-P_A_R[[#This Row],[34+]]</f>
        <v>#VALUE!</v>
      </c>
      <c r="CD240" s="5" t="e">
        <f>P_A_R[[#This Row],[34+]]-P_A_R[[#This Row],[35+]]</f>
        <v>#VALUE!</v>
      </c>
      <c r="CE240" s="5" t="e">
        <f>P_A_R[[#This Row],[35+]]-P_A_R[[#This Row],[36+]]</f>
        <v>#VALUE!</v>
      </c>
      <c r="CF240" s="5" t="e">
        <f>P_A_R[[#This Row],[36+]]-P_A_R[[#This Row],[37+]]</f>
        <v>#VALUE!</v>
      </c>
      <c r="CG240" s="5" t="e">
        <f>P_A_R[[#This Row],[37+]]-P_A_R[[#This Row],[38+]]</f>
        <v>#VALUE!</v>
      </c>
      <c r="CH240" s="5" t="e">
        <f>P_A_R[[#This Row],[38+]]-P_A_R[[#This Row],[39+]]</f>
        <v>#VALUE!</v>
      </c>
      <c r="CI240" s="5" t="e">
        <f>P_A_R[[#This Row],[39+]]-P_A_R[[#This Row],[40+]]</f>
        <v>#VALUE!</v>
      </c>
      <c r="CJ240" s="5" t="e">
        <f>P_A_R[[#This Row],[40+]]-P_A_R[[#This Row],[41+]]</f>
        <v>#VALUE!</v>
      </c>
      <c r="CK240" s="5" t="e">
        <f>P_A_R[[#This Row],[41+]]-P_A_R[[#This Row],[42+]]</f>
        <v>#VALUE!</v>
      </c>
      <c r="CL240" s="5" t="e">
        <f>P_A_R[[#This Row],[42+]]-P_A_R[[#This Row],[43+]]</f>
        <v>#VALUE!</v>
      </c>
      <c r="CM240" s="5" t="e">
        <f>P_A_R[[#This Row],[43+]]-P_A_R[[#This Row],[44+]]</f>
        <v>#VALUE!</v>
      </c>
      <c r="CN240" s="5" t="e">
        <f>P_A_R[[#This Row],[44+]]-P_A_R[[#This Row],[45+]]</f>
        <v>#VALUE!</v>
      </c>
      <c r="CO240" s="5" t="e">
        <f>P_A_R[[#This Row],[45+]]-P_A_R[[#This Row],[46+]]</f>
        <v>#VALUE!</v>
      </c>
      <c r="CP240" s="5" t="e">
        <f>P_A_R[[#This Row],[46+]]-P_A_R[[#This Row],[47+]]</f>
        <v>#VALUE!</v>
      </c>
      <c r="CQ240" s="5" t="e">
        <f>P_A_R[[#This Row],[47+]]-P_A_R[[#This Row],[48+]]</f>
        <v>#VALUE!</v>
      </c>
      <c r="CR240" s="5" t="e">
        <f>P_A_R[[#This Row],[48+]]-P_A_R[[#This Row],[49+]]</f>
        <v>#VALUE!</v>
      </c>
      <c r="CS240" s="5" t="e">
        <f>P_A_R[[#This Row],[49+]]-P_A_R[[#This Row],[50+]]</f>
        <v>#VALUE!</v>
      </c>
      <c r="CT240" s="5" t="e">
        <f>P_A_R[[#This Row],[50+]]-P_A_R[[#This Row],[51+]]</f>
        <v>#VALUE!</v>
      </c>
      <c r="CU240" s="5" t="e">
        <f>P_A_R[[#This Row],[51+]]-P_A_R[[#This Row],[52+]]</f>
        <v>#VALUE!</v>
      </c>
      <c r="CV240" s="5" t="e">
        <f>P_A_R[[#This Row],[52+]]-P_A_R[[#This Row],[53+]]</f>
        <v>#VALUE!</v>
      </c>
      <c r="CW240" s="5" t="e">
        <f>P_A_R[[#This Row],[53+]]-P_A_R[[#This Row],[54+]]</f>
        <v>#VALUE!</v>
      </c>
      <c r="CX240" s="5" t="e">
        <f>P_A_R[[#This Row],[54+]]-P_A_R[[#This Row],[55+]]</f>
        <v>#VALUE!</v>
      </c>
      <c r="CY240" s="5" t="e">
        <f>P_A_R[[#This Row],[55+]]-P_A_R[[#This Row],[56+]]</f>
        <v>#VALUE!</v>
      </c>
      <c r="CZ240" s="5" t="e">
        <f>P_A_R[[#This Row],[56+]]-P_A_R[[#This Row],[57+]]</f>
        <v>#VALUE!</v>
      </c>
      <c r="DA240" s="5" t="e">
        <f>P_A_R[[#This Row],[57+]]-P_A_R[[#This Row],[58+]]</f>
        <v>#VALUE!</v>
      </c>
      <c r="DB240" s="5" t="e">
        <f>P_A_R[[#This Row],[58+]]-P_A_R[[#This Row],[59+]]</f>
        <v>#VALUE!</v>
      </c>
    </row>
    <row r="241" spans="58:106" x14ac:dyDescent="0.25">
      <c r="BF241" s="5" t="e">
        <f>P_A_R[[#This Row],[10+]]-P_A_R[[#This Row],[11+]]</f>
        <v>#VALUE!</v>
      </c>
      <c r="BG241" s="5" t="e">
        <f>P_A_R[[#This Row],[11+]]-P_A_R[[#This Row],[12+]]</f>
        <v>#VALUE!</v>
      </c>
      <c r="BH241" s="5" t="e">
        <f>P_A_R[[#This Row],[12+]]-P_A_R[[#This Row],[13+]]</f>
        <v>#VALUE!</v>
      </c>
      <c r="BI241" s="5" t="e">
        <f>P_A_R[[#This Row],[13+]]-P_A_R[[#This Row],[14+]]</f>
        <v>#VALUE!</v>
      </c>
      <c r="BJ241" s="5" t="e">
        <f>P_A_R[[#This Row],[14+]]-P_A_R[[#This Row],[15+]]</f>
        <v>#VALUE!</v>
      </c>
      <c r="BK241" s="5" t="e">
        <f>P_A_R[[#This Row],[15+]]-P_A_R[[#This Row],[16+]]</f>
        <v>#VALUE!</v>
      </c>
      <c r="BL241" s="5" t="e">
        <f>P_A_R[[#This Row],[16+]]-P_A_R[[#This Row],[17+]]</f>
        <v>#VALUE!</v>
      </c>
      <c r="BM241" s="5" t="e">
        <f>P_A_R[[#This Row],[17+]]-P_A_R[[#This Row],[18+]]</f>
        <v>#VALUE!</v>
      </c>
      <c r="BN241" s="5" t="e">
        <f>P_A_R[[#This Row],[18+]]-P_A_R[[#This Row],[19+]]</f>
        <v>#VALUE!</v>
      </c>
      <c r="BO241" s="5" t="e">
        <f>P_A_R[[#This Row],[19+]]-P_A_R[[#This Row],[20+]]</f>
        <v>#VALUE!</v>
      </c>
      <c r="BP241" s="5" t="e">
        <f>P_A_R[[#This Row],[20+]]-P_A_R[[#This Row],[21+]]</f>
        <v>#VALUE!</v>
      </c>
      <c r="BQ241" s="5" t="e">
        <f>P_A_R[[#This Row],[21+]]-P_A_R[[#This Row],[22+]]</f>
        <v>#VALUE!</v>
      </c>
      <c r="BR241" s="5" t="e">
        <f>P_A_R[[#This Row],[22+]]-P_A_R[[#This Row],[23+]]</f>
        <v>#VALUE!</v>
      </c>
      <c r="BS241" s="5" t="e">
        <f>P_A_R[[#This Row],[23+]]-P_A_R[[#This Row],[24+]]</f>
        <v>#VALUE!</v>
      </c>
      <c r="BT241" s="5" t="e">
        <f>P_A_R[[#This Row],[24+]]-P_A_R[[#This Row],[25+]]</f>
        <v>#VALUE!</v>
      </c>
      <c r="BU241" s="5" t="e">
        <f>P_A_R[[#This Row],[25+]]-P_A_R[[#This Row],[26+]]</f>
        <v>#VALUE!</v>
      </c>
      <c r="BV241" s="5" t="e">
        <f>P_A_R[[#This Row],[26+]]-P_A_R[[#This Row],[27+]]</f>
        <v>#VALUE!</v>
      </c>
      <c r="BW241" s="5" t="e">
        <f>P_A_R[[#This Row],[27+]]-P_A_R[[#This Row],[28+]]</f>
        <v>#VALUE!</v>
      </c>
      <c r="BX241" s="5" t="e">
        <f>P_A_R[[#This Row],[28+]]-P_A_R[[#This Row],[29+]]</f>
        <v>#VALUE!</v>
      </c>
      <c r="BY241" s="5" t="e">
        <f>P_A_R[[#This Row],[29+]]-P_A_R[[#This Row],[30+]]</f>
        <v>#VALUE!</v>
      </c>
      <c r="BZ241" s="5" t="e">
        <f>P_A_R[[#This Row],[30+]]-P_A_R[[#This Row],[31+]]</f>
        <v>#VALUE!</v>
      </c>
      <c r="CA241" s="5" t="e">
        <f>P_A_R[[#This Row],[31+]]-P_A_R[[#This Row],[32+]]</f>
        <v>#VALUE!</v>
      </c>
      <c r="CB241" s="5" t="e">
        <f>P_A_R[[#This Row],[32+]]-P_A_R[[#This Row],[33+]]</f>
        <v>#VALUE!</v>
      </c>
      <c r="CC241" s="5" t="e">
        <f>P_A_R[[#This Row],[33+]]-P_A_R[[#This Row],[34+]]</f>
        <v>#VALUE!</v>
      </c>
      <c r="CD241" s="5" t="e">
        <f>P_A_R[[#This Row],[34+]]-P_A_R[[#This Row],[35+]]</f>
        <v>#VALUE!</v>
      </c>
      <c r="CE241" s="5" t="e">
        <f>P_A_R[[#This Row],[35+]]-P_A_R[[#This Row],[36+]]</f>
        <v>#VALUE!</v>
      </c>
      <c r="CF241" s="5" t="e">
        <f>P_A_R[[#This Row],[36+]]-P_A_R[[#This Row],[37+]]</f>
        <v>#VALUE!</v>
      </c>
      <c r="CG241" s="5" t="e">
        <f>P_A_R[[#This Row],[37+]]-P_A_R[[#This Row],[38+]]</f>
        <v>#VALUE!</v>
      </c>
      <c r="CH241" s="5" t="e">
        <f>P_A_R[[#This Row],[38+]]-P_A_R[[#This Row],[39+]]</f>
        <v>#VALUE!</v>
      </c>
      <c r="CI241" s="5" t="e">
        <f>P_A_R[[#This Row],[39+]]-P_A_R[[#This Row],[40+]]</f>
        <v>#VALUE!</v>
      </c>
      <c r="CJ241" s="5" t="e">
        <f>P_A_R[[#This Row],[40+]]-P_A_R[[#This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Row],[43+]]</f>
        <v>#VALUE!</v>
      </c>
      <c r="CM241" s="5" t="e">
        <f>P_A_R[[#This Row],[43+]]-P_A_R[[#This Row],[44+]]</f>
        <v>#VALUE!</v>
      </c>
      <c r="CN241" s="5" t="e">
        <f>P_A_R[[#This Row],[44+]]-P_A_R[[#This Row],[45+]]</f>
        <v>#VALUE!</v>
      </c>
      <c r="CO241" s="5" t="e">
        <f>P_A_R[[#This Row],[45+]]-P_A_R[[#This Row],[46+]]</f>
        <v>#VALUE!</v>
      </c>
      <c r="CP241" s="5" t="e">
        <f>P_A_R[[#This Row],[46+]]-P_A_R[[#This Row],[47+]]</f>
        <v>#VALUE!</v>
      </c>
      <c r="CQ241" s="5" t="e">
        <f>P_A_R[[#This Row],[47+]]-P_A_R[[#This Row],[48+]]</f>
        <v>#VALUE!</v>
      </c>
      <c r="CR241" s="5" t="e">
        <f>P_A_R[[#This Row],[48+]]-P_A_R[[#This Row],[49+]]</f>
        <v>#VALUE!</v>
      </c>
      <c r="CS241" s="5" t="e">
        <f>P_A_R[[#This Row],[49+]]-P_A_R[[#This Row],[50+]]</f>
        <v>#VALUE!</v>
      </c>
      <c r="CT241" s="5" t="e">
        <f>P_A_R[[#This Row],[50+]]-P_A_R[[#This Row],[51+]]</f>
        <v>#VALUE!</v>
      </c>
      <c r="CU241" s="5" t="e">
        <f>P_A_R[[#This Row],[51+]]-P_A_R[[#This Row],[52+]]</f>
        <v>#VALUE!</v>
      </c>
      <c r="CV241" s="5" t="e">
        <f>P_A_R[[#This Row],[52+]]-P_A_R[[#This Row],[53+]]</f>
        <v>#VALUE!</v>
      </c>
      <c r="CW241" s="5" t="e">
        <f>P_A_R[[#This Row],[53+]]-P_A_R[[#This Row],[54+]]</f>
        <v>#VALUE!</v>
      </c>
      <c r="CX241" s="5" t="e">
        <f>P_A_R[[#This Row],[54+]]-P_A_R[[#This Row],[55+]]</f>
        <v>#VALUE!</v>
      </c>
      <c r="CY241" s="5" t="e">
        <f>P_A_R[[#This Row],[55+]]-P_A_R[[#This Row],[56+]]</f>
        <v>#VALUE!</v>
      </c>
      <c r="CZ241" s="5" t="e">
        <f>P_A_R[[#This Row],[56+]]-P_A_R[[#This Row],[57+]]</f>
        <v>#VALUE!</v>
      </c>
      <c r="DA241" s="5" t="e">
        <f>P_A_R[[#This Row],[57+]]-P_A_R[[#This Row],[58+]]</f>
        <v>#VALUE!</v>
      </c>
      <c r="DB241" s="5" t="e">
        <f>P_A_R[[#This Row],[58+]]-P_A_R[[#This Row],[59+]]</f>
        <v>#VALUE!</v>
      </c>
    </row>
    <row r="242" spans="58:106" x14ac:dyDescent="0.25">
      <c r="BF242" s="5" t="e">
        <f>P_A_R[[#This Row],[10+]]-P_A_R[[#This Row],[11+]]</f>
        <v>#VALUE!</v>
      </c>
      <c r="BG242" s="5" t="e">
        <f>P_A_R[[#This Row],[11+]]-P_A_R[[#This Row],[12+]]</f>
        <v>#VALUE!</v>
      </c>
      <c r="BH242" s="5" t="e">
        <f>P_A_R[[#This Row],[12+]]-P_A_R[[#This Row],[13+]]</f>
        <v>#VALUE!</v>
      </c>
      <c r="BI242" s="5" t="e">
        <f>P_A_R[[#This Row],[13+]]-P_A_R[[#This Row],[14+]]</f>
        <v>#VALUE!</v>
      </c>
      <c r="BJ242" s="5" t="e">
        <f>P_A_R[[#This Row],[14+]]-P_A_R[[#This Row],[15+]]</f>
        <v>#VALUE!</v>
      </c>
      <c r="BK242" s="5" t="e">
        <f>P_A_R[[#This Row],[15+]]-P_A_R[[#This Row],[16+]]</f>
        <v>#VALUE!</v>
      </c>
      <c r="BL242" s="5" t="e">
        <f>P_A_R[[#This Row],[16+]]-P_A_R[[#This Row],[17+]]</f>
        <v>#VALUE!</v>
      </c>
      <c r="BM242" s="5" t="e">
        <f>P_A_R[[#This Row],[17+]]-P_A_R[[#This Row],[18+]]</f>
        <v>#VALUE!</v>
      </c>
      <c r="BN242" s="5" t="e">
        <f>P_A_R[[#This Row],[18+]]-P_A_R[[#This Row],[19+]]</f>
        <v>#VALUE!</v>
      </c>
      <c r="BO242" s="5" t="e">
        <f>P_A_R[[#This Row],[19+]]-P_A_R[[#This Row],[20+]]</f>
        <v>#VALUE!</v>
      </c>
      <c r="BP242" s="5" t="e">
        <f>P_A_R[[#This Row],[20+]]-P_A_R[[#This Row],[21+]]</f>
        <v>#VALUE!</v>
      </c>
      <c r="BQ242" s="5" t="e">
        <f>P_A_R[[#This Row],[21+]]-P_A_R[[#This Row],[22+]]</f>
        <v>#VALUE!</v>
      </c>
      <c r="BR242" s="5" t="e">
        <f>P_A_R[[#This Row],[22+]]-P_A_R[[#This Row],[23+]]</f>
        <v>#VALUE!</v>
      </c>
      <c r="BS242" s="5" t="e">
        <f>P_A_R[[#This Row],[23+]]-P_A_R[[#This Row],[24+]]</f>
        <v>#VALUE!</v>
      </c>
      <c r="BT242" s="5" t="e">
        <f>P_A_R[[#This Row],[24+]]-P_A_R[[#This Row],[25+]]</f>
        <v>#VALUE!</v>
      </c>
      <c r="BU242" s="5" t="e">
        <f>P_A_R[[#This Row],[25+]]-P_A_R[[#This Row],[26+]]</f>
        <v>#VALUE!</v>
      </c>
      <c r="BV242" s="5" t="e">
        <f>P_A_R[[#This Row],[26+]]-P_A_R[[#This Row],[27+]]</f>
        <v>#VALUE!</v>
      </c>
      <c r="BW242" s="5" t="e">
        <f>P_A_R[[#This Row],[27+]]-P_A_R[[#This Row],[28+]]</f>
        <v>#VALUE!</v>
      </c>
      <c r="BX242" s="5" t="e">
        <f>P_A_R[[#This Row],[28+]]-P_A_R[[#This Row],[29+]]</f>
        <v>#VALUE!</v>
      </c>
      <c r="BY242" s="5" t="e">
        <f>P_A_R[[#This Row],[29+]]-P_A_R[[#This Row],[30+]]</f>
        <v>#VALUE!</v>
      </c>
      <c r="BZ242" s="5" t="e">
        <f>P_A_R[[#This Row],[30+]]-P_A_R[[#This Row],[31+]]</f>
        <v>#VALUE!</v>
      </c>
      <c r="CA242" s="5" t="e">
        <f>P_A_R[[#This Row],[31+]]-P_A_R[[#This Row],[32+]]</f>
        <v>#VALUE!</v>
      </c>
      <c r="CB242" s="5" t="e">
        <f>P_A_R[[#This Row],[32+]]-P_A_R[[#This Row],[33+]]</f>
        <v>#VALUE!</v>
      </c>
      <c r="CC242" s="5" t="e">
        <f>P_A_R[[#This Row],[33+]]-P_A_R[[#This Row],[34+]]</f>
        <v>#VALUE!</v>
      </c>
      <c r="CD242" s="5" t="e">
        <f>P_A_R[[#This Row],[34+]]-P_A_R[[#This Row],[35+]]</f>
        <v>#VALUE!</v>
      </c>
      <c r="CE242" s="5" t="e">
        <f>P_A_R[[#This Row],[35+]]-P_A_R[[#This Row],[36+]]</f>
        <v>#VALUE!</v>
      </c>
      <c r="CF242" s="5" t="e">
        <f>P_A_R[[#This Row],[36+]]-P_A_R[[#This Row],[37+]]</f>
        <v>#VALUE!</v>
      </c>
      <c r="CG242" s="5" t="e">
        <f>P_A_R[[#This Row],[37+]]-P_A_R[[#This Row],[38+]]</f>
        <v>#VALUE!</v>
      </c>
      <c r="CH242" s="5" t="e">
        <f>P_A_R[[#This Row],[38+]]-P_A_R[[#This Row],[39+]]</f>
        <v>#VALUE!</v>
      </c>
      <c r="CI242" s="5" t="e">
        <f>P_A_R[[#This Row],[39+]]-P_A_R[[#This Row],[40+]]</f>
        <v>#VALUE!</v>
      </c>
      <c r="CJ242" s="5" t="e">
        <f>P_A_R[[#This Row],[40+]]-P_A_R[[#This Row],[41+]]</f>
        <v>#VALUE!</v>
      </c>
      <c r="CK242" s="5" t="e">
        <f>P_A_R[[#This Row],[41+]]-P_A_R[[#This Row],[42+]]</f>
        <v>#VALUE!</v>
      </c>
      <c r="CL242" s="5" t="e">
        <f>P_A_R[[#This Row],[42+]]-P_A_R[[#This Row],[43+]]</f>
        <v>#VALUE!</v>
      </c>
      <c r="CM242" s="5" t="e">
        <f>P_A_R[[#This Row],[43+]]-P_A_R[[#This Row],[44+]]</f>
        <v>#VALUE!</v>
      </c>
      <c r="CN242" s="5" t="e">
        <f>P_A_R[[#This Row],[44+]]-P_A_R[[#This Row],[45+]]</f>
        <v>#VALUE!</v>
      </c>
      <c r="CO242" s="5" t="e">
        <f>P_A_R[[#This Row],[45+]]-P_A_R[[#This Row],[46+]]</f>
        <v>#VALUE!</v>
      </c>
      <c r="CP242" s="5" t="e">
        <f>P_A_R[[#This Row],[46+]]-P_A_R[[#This Row],[47+]]</f>
        <v>#VALUE!</v>
      </c>
      <c r="CQ242" s="5" t="e">
        <f>P_A_R[[#This Row],[47+]]-P_A_R[[#This Row],[48+]]</f>
        <v>#VALUE!</v>
      </c>
      <c r="CR242" s="5" t="e">
        <f>P_A_R[[#This Row],[48+]]-P_A_R[[#This Row],[49+]]</f>
        <v>#VALUE!</v>
      </c>
      <c r="CS242" s="5" t="e">
        <f>P_A_R[[#This Row],[49+]]-P_A_R[[#This Row],[50+]]</f>
        <v>#VALUE!</v>
      </c>
      <c r="CT242" s="5" t="e">
        <f>P_A_R[[#This Row],[50+]]-P_A_R[[#This Row],[51+]]</f>
        <v>#VALUE!</v>
      </c>
      <c r="CU242" s="5" t="e">
        <f>P_A_R[[#This Row],[51+]]-P_A_R[[#This Row],[52+]]</f>
        <v>#VALUE!</v>
      </c>
      <c r="CV242" s="5" t="e">
        <f>P_A_R[[#This Row],[52+]]-P_A_R[[#This Row],[53+]]</f>
        <v>#VALUE!</v>
      </c>
      <c r="CW242" s="5" t="e">
        <f>P_A_R[[#This Row],[53+]]-P_A_R[[#This Row],[54+]]</f>
        <v>#VALUE!</v>
      </c>
      <c r="CX242" s="5" t="e">
        <f>P_A_R[[#This Row],[54+]]-P_A_R[[#This Row],[55+]]</f>
        <v>#VALUE!</v>
      </c>
      <c r="CY242" s="5" t="e">
        <f>P_A_R[[#This Row],[55+]]-P_A_R[[#This Row],[56+]]</f>
        <v>#VALUE!</v>
      </c>
      <c r="CZ242" s="5" t="e">
        <f>P_A_R[[#This Row],[56+]]-P_A_R[[#This Row],[57+]]</f>
        <v>#VALUE!</v>
      </c>
      <c r="DA242" s="5" t="e">
        <f>P_A_R[[#This Row],[57+]]-P_A_R[[#This Row],[58+]]</f>
        <v>#VALUE!</v>
      </c>
      <c r="DB242" s="5" t="e">
        <f>P_A_R[[#This Row],[58+]]-P_A_R[[#This Row],[59+]]</f>
        <v>#VALUE!</v>
      </c>
    </row>
    <row r="243" spans="58:106" x14ac:dyDescent="0.25">
      <c r="BF243" s="5" t="e">
        <f>P_A_R[[#This Row],[10+]]-P_A_R[[#This Row],[11+]]</f>
        <v>#VALUE!</v>
      </c>
      <c r="BG243" s="5" t="e">
        <f>P_A_R[[#This Row],[11+]]-P_A_R[[#This Row],[12+]]</f>
        <v>#VALUE!</v>
      </c>
      <c r="BH243" s="5" t="e">
        <f>P_A_R[[#This Row],[12+]]-P_A_R[[#This Row],[13+]]</f>
        <v>#VALUE!</v>
      </c>
      <c r="BI243" s="5" t="e">
        <f>P_A_R[[#This Row],[13+]]-P_A_R[[#This Row],[14+]]</f>
        <v>#VALUE!</v>
      </c>
      <c r="BJ243" s="5" t="e">
        <f>P_A_R[[#This Row],[14+]]-P_A_R[[#This Row],[15+]]</f>
        <v>#VALUE!</v>
      </c>
      <c r="BK243" s="5" t="e">
        <f>P_A_R[[#This Row],[15+]]-P_A_R[[#This Row],[16+]]</f>
        <v>#VALUE!</v>
      </c>
      <c r="BL243" s="5" t="e">
        <f>P_A_R[[#This Row],[16+]]-P_A_R[[#This Row],[17+]]</f>
        <v>#VALUE!</v>
      </c>
      <c r="BM243" s="5" t="e">
        <f>P_A_R[[#This Row],[17+]]-P_A_R[[#This Row],[18+]]</f>
        <v>#VALUE!</v>
      </c>
      <c r="BN243" s="5" t="e">
        <f>P_A_R[[#This Row],[18+]]-P_A_R[[#This Row],[19+]]</f>
        <v>#VALUE!</v>
      </c>
      <c r="BO243" s="5" t="e">
        <f>P_A_R[[#This Row],[19+]]-P_A_R[[#This Row],[20+]]</f>
        <v>#VALUE!</v>
      </c>
      <c r="BP243" s="5" t="e">
        <f>P_A_R[[#This Row],[20+]]-P_A_R[[#This Row],[21+]]</f>
        <v>#VALUE!</v>
      </c>
      <c r="BQ243" s="5" t="e">
        <f>P_A_R[[#This Row],[21+]]-P_A_R[[#This Row],[22+]]</f>
        <v>#VALUE!</v>
      </c>
      <c r="BR243" s="5" t="e">
        <f>P_A_R[[#This Row],[22+]]-P_A_R[[#This Row],[23+]]</f>
        <v>#VALUE!</v>
      </c>
      <c r="BS243" s="5" t="e">
        <f>P_A_R[[#This Row],[23+]]-P_A_R[[#This Row],[24+]]</f>
        <v>#VALUE!</v>
      </c>
      <c r="BT243" s="5" t="e">
        <f>P_A_R[[#This Row],[24+]]-P_A_R[[#This Row],[25+]]</f>
        <v>#VALUE!</v>
      </c>
      <c r="BU243" s="5" t="e">
        <f>P_A_R[[#This Row],[25+]]-P_A_R[[#This Row],[26+]]</f>
        <v>#VALUE!</v>
      </c>
      <c r="BV243" s="5" t="e">
        <f>P_A_R[[#This Row],[26+]]-P_A_R[[#This Row],[27+]]</f>
        <v>#VALUE!</v>
      </c>
      <c r="BW243" s="5" t="e">
        <f>P_A_R[[#This Row],[27+]]-P_A_R[[#This Row],[28+]]</f>
        <v>#VALUE!</v>
      </c>
      <c r="BX243" s="5" t="e">
        <f>P_A_R[[#This Row],[28+]]-P_A_R[[#This Row],[29+]]</f>
        <v>#VALUE!</v>
      </c>
      <c r="BY243" s="5" t="e">
        <f>P_A_R[[#This Row],[29+]]-P_A_R[[#This Row],[30+]]</f>
        <v>#VALUE!</v>
      </c>
      <c r="BZ243" s="5" t="e">
        <f>P_A_R[[#This Row],[30+]]-P_A_R[[#This Row],[31+]]</f>
        <v>#VALUE!</v>
      </c>
      <c r="CA243" s="5" t="e">
        <f>P_A_R[[#This Row],[31+]]-P_A_R[[#This Row],[32+]]</f>
        <v>#VALUE!</v>
      </c>
      <c r="CB243" s="5" t="e">
        <f>P_A_R[[#This Row],[32+]]-P_A_R[[#This Row],[33+]]</f>
        <v>#VALUE!</v>
      </c>
      <c r="CC243" s="5" t="e">
        <f>P_A_R[[#This Row],[33+]]-P_A_R[[#This Row],[34+]]</f>
        <v>#VALUE!</v>
      </c>
      <c r="CD243" s="5" t="e">
        <f>P_A_R[[#This Row],[34+]]-P_A_R[[#This Row],[35+]]</f>
        <v>#VALUE!</v>
      </c>
      <c r="CE243" s="5" t="e">
        <f>P_A_R[[#This Row],[35+]]-P_A_R[[#This Row],[36+]]</f>
        <v>#VALUE!</v>
      </c>
      <c r="CF243" s="5" t="e">
        <f>P_A_R[[#This Row],[36+]]-P_A_R[[#This Row],[37+]]</f>
        <v>#VALUE!</v>
      </c>
      <c r="CG243" s="5" t="e">
        <f>P_A_R[[#This Row],[37+]]-P_A_R[[#This Row],[38+]]</f>
        <v>#VALUE!</v>
      </c>
      <c r="CH243" s="5" t="e">
        <f>P_A_R[[#This Row],[38+]]-P_A_R[[#This Row],[39+]]</f>
        <v>#VALUE!</v>
      </c>
      <c r="CI243" s="5" t="e">
        <f>P_A_R[[#This Row],[39+]]-P_A_R[[#This Row],[40+]]</f>
        <v>#VALUE!</v>
      </c>
      <c r="CJ243" s="5" t="e">
        <f>P_A_R[[#This Row],[40+]]-P_A_R[[#This Row],[41+]]</f>
        <v>#VALUE!</v>
      </c>
      <c r="CK243" s="5" t="e">
        <f>P_A_R[[#This Row],[41+]]-P_A_R[[#This Row],[42+]]</f>
        <v>#VALUE!</v>
      </c>
      <c r="CL243" s="5" t="e">
        <f>P_A_R[[#This Row],[42+]]-P_A_R[[#This Row],[43+]]</f>
        <v>#VALUE!</v>
      </c>
      <c r="CM243" s="5" t="e">
        <f>P_A_R[[#This Row],[43+]]-P_A_R[[#This Row],[44+]]</f>
        <v>#VALUE!</v>
      </c>
      <c r="CN243" s="5" t="e">
        <f>P_A_R[[#This Row],[44+]]-P_A_R[[#This Row],[45+]]</f>
        <v>#VALUE!</v>
      </c>
      <c r="CO243" s="5" t="e">
        <f>P_A_R[[#This Row],[45+]]-P_A_R[[#This Row],[46+]]</f>
        <v>#VALUE!</v>
      </c>
      <c r="CP243" s="5" t="e">
        <f>P_A_R[[#This Row],[46+]]-P_A_R[[#This Row],[47+]]</f>
        <v>#VALUE!</v>
      </c>
      <c r="CQ243" s="5" t="e">
        <f>P_A_R[[#This Row],[47+]]-P_A_R[[#This Row],[48+]]</f>
        <v>#VALUE!</v>
      </c>
      <c r="CR243" s="5" t="e">
        <f>P_A_R[[#This Row],[48+]]-P_A_R[[#This Row],[49+]]</f>
        <v>#VALUE!</v>
      </c>
      <c r="CS243" s="5" t="e">
        <f>P_A_R[[#This Row],[49+]]-P_A_R[[#This Row],[50+]]</f>
        <v>#VALUE!</v>
      </c>
      <c r="CT243" s="5" t="e">
        <f>P_A_R[[#This Row],[50+]]-P_A_R[[#This Row],[51+]]</f>
        <v>#VALUE!</v>
      </c>
      <c r="CU243" s="5" t="e">
        <f>P_A_R[[#This Row],[51+]]-P_A_R[[#This Row],[52+]]</f>
        <v>#VALUE!</v>
      </c>
      <c r="CV243" s="5" t="e">
        <f>P_A_R[[#This Row],[52+]]-P_A_R[[#This Row],[53+]]</f>
        <v>#VALUE!</v>
      </c>
      <c r="CW243" s="5" t="e">
        <f>P_A_R[[#This Row],[53+]]-P_A_R[[#This Row],[54+]]</f>
        <v>#VALUE!</v>
      </c>
      <c r="CX243" s="5" t="e">
        <f>P_A_R[[#This Row],[54+]]-P_A_R[[#This Row],[55+]]</f>
        <v>#VALUE!</v>
      </c>
      <c r="CY243" s="5" t="e">
        <f>P_A_R[[#This Row],[55+]]-P_A_R[[#This Row],[56+]]</f>
        <v>#VALUE!</v>
      </c>
      <c r="CZ243" s="5" t="e">
        <f>P_A_R[[#This Row],[56+]]-P_A_R[[#This Row],[57+]]</f>
        <v>#VALUE!</v>
      </c>
      <c r="DA243" s="5" t="e">
        <f>P_A_R[[#This Row],[57+]]-P_A_R[[#This Row],[58+]]</f>
        <v>#VALUE!</v>
      </c>
      <c r="DB243" s="5" t="e">
        <f>P_A_R[[#This Row],[58+]]-P_A_R[[#This Row],[59+]]</f>
        <v>#VALUE!</v>
      </c>
    </row>
    <row r="244" spans="58:106" x14ac:dyDescent="0.25">
      <c r="BF244" s="5" t="e">
        <f>P_A_R[[#This Row],[10+]]-P_A_R[[#This Row],[11+]]</f>
        <v>#VALUE!</v>
      </c>
      <c r="BG244" s="5" t="e">
        <f>P_A_R[[#This Row],[11+]]-P_A_R[[#This Row],[12+]]</f>
        <v>#VALUE!</v>
      </c>
      <c r="BH244" s="5" t="e">
        <f>P_A_R[[#This Row],[12+]]-P_A_R[[#This Row],[13+]]</f>
        <v>#VALUE!</v>
      </c>
      <c r="BI244" s="5" t="e">
        <f>P_A_R[[#This Row],[13+]]-P_A_R[[#This Row],[14+]]</f>
        <v>#VALUE!</v>
      </c>
      <c r="BJ244" s="5" t="e">
        <f>P_A_R[[#This Row],[14+]]-P_A_R[[#This Row],[15+]]</f>
        <v>#VALUE!</v>
      </c>
      <c r="BK244" s="5" t="e">
        <f>P_A_R[[#This Row],[15+]]-P_A_R[[#This Row],[16+]]</f>
        <v>#VALUE!</v>
      </c>
      <c r="BL244" s="5" t="e">
        <f>P_A_R[[#This Row],[16+]]-P_A_R[[#This Row],[17+]]</f>
        <v>#VALUE!</v>
      </c>
      <c r="BM244" s="5" t="e">
        <f>P_A_R[[#This Row],[17+]]-P_A_R[[#This Row],[18+]]</f>
        <v>#VALUE!</v>
      </c>
      <c r="BN244" s="5" t="e">
        <f>P_A_R[[#This Row],[18+]]-P_A_R[[#This Row],[19+]]</f>
        <v>#VALUE!</v>
      </c>
      <c r="BO244" s="5" t="e">
        <f>P_A_R[[#This Row],[19+]]-P_A_R[[#This Row],[20+]]</f>
        <v>#VALUE!</v>
      </c>
      <c r="BP244" s="5" t="e">
        <f>P_A_R[[#This Row],[20+]]-P_A_R[[#This Row],[21+]]</f>
        <v>#VALUE!</v>
      </c>
      <c r="BQ244" s="5" t="e">
        <f>P_A_R[[#This Row],[21+]]-P_A_R[[#This Row],[22+]]</f>
        <v>#VALUE!</v>
      </c>
      <c r="BR244" s="5" t="e">
        <f>P_A_R[[#This Row],[22+]]-P_A_R[[#This Row],[23+]]</f>
        <v>#VALUE!</v>
      </c>
      <c r="BS244" s="5" t="e">
        <f>P_A_R[[#This Row],[23+]]-P_A_R[[#This Row],[24+]]</f>
        <v>#VALUE!</v>
      </c>
      <c r="BT244" s="5" t="e">
        <f>P_A_R[[#This Row],[24+]]-P_A_R[[#This Row],[25+]]</f>
        <v>#VALUE!</v>
      </c>
      <c r="BU244" s="5" t="e">
        <f>P_A_R[[#This Row],[25+]]-P_A_R[[#This Row],[26+]]</f>
        <v>#VALUE!</v>
      </c>
      <c r="BV244" s="5" t="e">
        <f>P_A_R[[#This Row],[26+]]-P_A_R[[#This Row],[27+]]</f>
        <v>#VALUE!</v>
      </c>
      <c r="BW244" s="5" t="e">
        <f>P_A_R[[#This Row],[27+]]-P_A_R[[#This Row],[28+]]</f>
        <v>#VALUE!</v>
      </c>
      <c r="BX244" s="5" t="e">
        <f>P_A_R[[#This Row],[28+]]-P_A_R[[#This Row],[29+]]</f>
        <v>#VALUE!</v>
      </c>
      <c r="BY244" s="5" t="e">
        <f>P_A_R[[#This Row],[29+]]-P_A_R[[#This Row],[30+]]</f>
        <v>#VALUE!</v>
      </c>
      <c r="BZ244" s="5" t="e">
        <f>P_A_R[[#This Row],[30+]]-P_A_R[[#This Row],[31+]]</f>
        <v>#VALUE!</v>
      </c>
      <c r="CA244" s="5" t="e">
        <f>P_A_R[[#This Row],[31+]]-P_A_R[[#This Row],[32+]]</f>
        <v>#VALUE!</v>
      </c>
      <c r="CB244" s="5" t="e">
        <f>P_A_R[[#This Row],[32+]]-P_A_R[[#This Row],[33+]]</f>
        <v>#VALUE!</v>
      </c>
      <c r="CC244" s="5" t="e">
        <f>P_A_R[[#This Row],[33+]]-P_A_R[[#This Row],[34+]]</f>
        <v>#VALUE!</v>
      </c>
      <c r="CD244" s="5" t="e">
        <f>P_A_R[[#This Row],[34+]]-P_A_R[[#This Row],[35+]]</f>
        <v>#VALUE!</v>
      </c>
      <c r="CE244" s="5" t="e">
        <f>P_A_R[[#This Row],[35+]]-P_A_R[[#This Row],[36+]]</f>
        <v>#VALUE!</v>
      </c>
      <c r="CF244" s="5" t="e">
        <f>P_A_R[[#This Row],[36+]]-P_A_R[[#This Row],[37+]]</f>
        <v>#VALUE!</v>
      </c>
      <c r="CG244" s="5" t="e">
        <f>P_A_R[[#This Row],[37+]]-P_A_R[[#This Row],[38+]]</f>
        <v>#VALUE!</v>
      </c>
      <c r="CH244" s="5" t="e">
        <f>P_A_R[[#This Row],[38+]]-P_A_R[[#This Row],[39+]]</f>
        <v>#VALUE!</v>
      </c>
      <c r="CI244" s="5" t="e">
        <f>P_A_R[[#This Row],[39+]]-P_A_R[[#This Row],[40+]]</f>
        <v>#VALUE!</v>
      </c>
      <c r="CJ244" s="5" t="e">
        <f>P_A_R[[#This Row],[40+]]-P_A_R[[#This Row],[41+]]</f>
        <v>#VALUE!</v>
      </c>
      <c r="CK244" s="5" t="e">
        <f>P_A_R[[#This Row],[41+]]-P_A_R[[#This Row],[42+]]</f>
        <v>#VALUE!</v>
      </c>
      <c r="CL244" s="5" t="e">
        <f>P_A_R[[#This Row],[42+]]-P_A_R[[#This Row],[43+]]</f>
        <v>#VALUE!</v>
      </c>
      <c r="CM244" s="5" t="e">
        <f>P_A_R[[#This Row],[43+]]-P_A_R[[#This Row],[44+]]</f>
        <v>#VALUE!</v>
      </c>
      <c r="CN244" s="5" t="e">
        <f>P_A_R[[#This Row],[44+]]-P_A_R[[#This Row],[45+]]</f>
        <v>#VALUE!</v>
      </c>
      <c r="CO244" s="5" t="e">
        <f>P_A_R[[#This Row],[45+]]-P_A_R[[#This Row],[46+]]</f>
        <v>#VALUE!</v>
      </c>
      <c r="CP244" s="5" t="e">
        <f>P_A_R[[#This Row],[46+]]-P_A_R[[#This Row],[47+]]</f>
        <v>#VALUE!</v>
      </c>
      <c r="CQ244" s="5" t="e">
        <f>P_A_R[[#This Row],[47+]]-P_A_R[[#This Row],[48+]]</f>
        <v>#VALUE!</v>
      </c>
      <c r="CR244" s="5" t="e">
        <f>P_A_R[[#This Row],[48+]]-P_A_R[[#This Row],[49+]]</f>
        <v>#VALUE!</v>
      </c>
      <c r="CS244" s="5" t="e">
        <f>P_A_R[[#This Row],[49+]]-P_A_R[[#This Row],[50+]]</f>
        <v>#VALUE!</v>
      </c>
      <c r="CT244" s="5" t="e">
        <f>P_A_R[[#This Row],[50+]]-P_A_R[[#This Row],[51+]]</f>
        <v>#VALUE!</v>
      </c>
      <c r="CU244" s="5" t="e">
        <f>P_A_R[[#This Row],[51+]]-P_A_R[[#This Row],[52+]]</f>
        <v>#VALUE!</v>
      </c>
      <c r="CV244" s="5" t="e">
        <f>P_A_R[[#This Row],[52+]]-P_A_R[[#This Row],[53+]]</f>
        <v>#VALUE!</v>
      </c>
      <c r="CW244" s="5" t="e">
        <f>P_A_R[[#This Row],[53+]]-P_A_R[[#This Row],[54+]]</f>
        <v>#VALUE!</v>
      </c>
      <c r="CX244" s="5" t="e">
        <f>P_A_R[[#This Row],[54+]]-P_A_R[[#This Row],[55+]]</f>
        <v>#VALUE!</v>
      </c>
      <c r="CY244" s="5" t="e">
        <f>P_A_R[[#This Row],[55+]]-P_A_R[[#This Row],[56+]]</f>
        <v>#VALUE!</v>
      </c>
      <c r="CZ244" s="5" t="e">
        <f>P_A_R[[#This Row],[56+]]-P_A_R[[#This Row],[57+]]</f>
        <v>#VALUE!</v>
      </c>
      <c r="DA244" s="5" t="e">
        <f>P_A_R[[#This Row],[57+]]-P_A_R[[#This Row],[58+]]</f>
        <v>#VALUE!</v>
      </c>
      <c r="DB244" s="5" t="e">
        <f>P_A_R[[#This Row],[58+]]-P_A_R[[#This Row],[59+]]</f>
        <v>#VALUE!</v>
      </c>
    </row>
    <row r="245" spans="58:106" x14ac:dyDescent="0.25">
      <c r="BF245" s="5" t="e">
        <f>P_A_R[[#This Row],[10+]]-P_A_R[[#This Row],[11+]]</f>
        <v>#VALUE!</v>
      </c>
      <c r="BG245" s="5" t="e">
        <f>P_A_R[[#This Row],[11+]]-P_A_R[[#This Row],[12+]]</f>
        <v>#VALUE!</v>
      </c>
      <c r="BH245" s="5" t="e">
        <f>P_A_R[[#This Row],[12+]]-P_A_R[[#This Row],[13+]]</f>
        <v>#VALUE!</v>
      </c>
      <c r="BI245" s="5" t="e">
        <f>P_A_R[[#This Row],[13+]]-P_A_R[[#This Row],[14+]]</f>
        <v>#VALUE!</v>
      </c>
      <c r="BJ245" s="5" t="e">
        <f>P_A_R[[#This Row],[14+]]-P_A_R[[#This Row],[15+]]</f>
        <v>#VALUE!</v>
      </c>
      <c r="BK245" s="5" t="e">
        <f>P_A_R[[#This Row],[15+]]-P_A_R[[#This Row],[16+]]</f>
        <v>#VALUE!</v>
      </c>
      <c r="BL245" s="5" t="e">
        <f>P_A_R[[#This Row],[16+]]-P_A_R[[#This Row],[17+]]</f>
        <v>#VALUE!</v>
      </c>
      <c r="BM245" s="5" t="e">
        <f>P_A_R[[#This Row],[17+]]-P_A_R[[#This Row],[18+]]</f>
        <v>#VALUE!</v>
      </c>
      <c r="BN245" s="5" t="e">
        <f>P_A_R[[#This Row],[18+]]-P_A_R[[#This Row],[19+]]</f>
        <v>#VALUE!</v>
      </c>
      <c r="BO245" s="5" t="e">
        <f>P_A_R[[#This Row],[19+]]-P_A_R[[#This Row],[20+]]</f>
        <v>#VALUE!</v>
      </c>
      <c r="BP245" s="5" t="e">
        <f>P_A_R[[#This Row],[20+]]-P_A_R[[#This Row],[21+]]</f>
        <v>#VALUE!</v>
      </c>
      <c r="BQ245" s="5" t="e">
        <f>P_A_R[[#This Row],[21+]]-P_A_R[[#This Row],[22+]]</f>
        <v>#VALUE!</v>
      </c>
      <c r="BR245" s="5" t="e">
        <f>P_A_R[[#This Row],[22+]]-P_A_R[[#This Row],[23+]]</f>
        <v>#VALUE!</v>
      </c>
      <c r="BS245" s="5" t="e">
        <f>P_A_R[[#This Row],[23+]]-P_A_R[[#This Row],[24+]]</f>
        <v>#VALUE!</v>
      </c>
      <c r="BT245" s="5" t="e">
        <f>P_A_R[[#This Row],[24+]]-P_A_R[[#This Row],[25+]]</f>
        <v>#VALUE!</v>
      </c>
      <c r="BU245" s="5" t="e">
        <f>P_A_R[[#This Row],[25+]]-P_A_R[[#This Row],[26+]]</f>
        <v>#VALUE!</v>
      </c>
      <c r="BV245" s="5" t="e">
        <f>P_A_R[[#This Row],[26+]]-P_A_R[[#This Row],[27+]]</f>
        <v>#VALUE!</v>
      </c>
      <c r="BW245" s="5" t="e">
        <f>P_A_R[[#This Row],[27+]]-P_A_R[[#This Row],[28+]]</f>
        <v>#VALUE!</v>
      </c>
      <c r="BX245" s="5" t="e">
        <f>P_A_R[[#This Row],[28+]]-P_A_R[[#This Row],[29+]]</f>
        <v>#VALUE!</v>
      </c>
      <c r="BY245" s="5" t="e">
        <f>P_A_R[[#This Row],[29+]]-P_A_R[[#This Row],[30+]]</f>
        <v>#VALUE!</v>
      </c>
      <c r="BZ245" s="5" t="e">
        <f>P_A_R[[#This Row],[30+]]-P_A_R[[#This Row],[31+]]</f>
        <v>#VALUE!</v>
      </c>
      <c r="CA245" s="5" t="e">
        <f>P_A_R[[#This Row],[31+]]-P_A_R[[#This Row],[32+]]</f>
        <v>#VALUE!</v>
      </c>
      <c r="CB245" s="5" t="e">
        <f>P_A_R[[#This Row],[32+]]-P_A_R[[#This Row],[33+]]</f>
        <v>#VALUE!</v>
      </c>
      <c r="CC245" s="5" t="e">
        <f>P_A_R[[#This Row],[33+]]-P_A_R[[#This Row],[34+]]</f>
        <v>#VALUE!</v>
      </c>
      <c r="CD245" s="5" t="e">
        <f>P_A_R[[#This Row],[34+]]-P_A_R[[#This Row],[35+]]</f>
        <v>#VALUE!</v>
      </c>
      <c r="CE245" s="5" t="e">
        <f>P_A_R[[#This Row],[35+]]-P_A_R[[#This Row],[36+]]</f>
        <v>#VALUE!</v>
      </c>
      <c r="CF245" s="5" t="e">
        <f>P_A_R[[#This Row],[36+]]-P_A_R[[#This Row],[37+]]</f>
        <v>#VALUE!</v>
      </c>
      <c r="CG245" s="5" t="e">
        <f>P_A_R[[#This Row],[37+]]-P_A_R[[#This Row],[38+]]</f>
        <v>#VALUE!</v>
      </c>
      <c r="CH245" s="5" t="e">
        <f>P_A_R[[#This Row],[38+]]-P_A_R[[#This Row],[39+]]</f>
        <v>#VALUE!</v>
      </c>
      <c r="CI245" s="5" t="e">
        <f>P_A_R[[#This Row],[39+]]-P_A_R[[#This Row],[40+]]</f>
        <v>#VALUE!</v>
      </c>
      <c r="CJ245" s="5" t="e">
        <f>P_A_R[[#This Row],[40+]]-P_A_R[[#This Row],[41+]]</f>
        <v>#VALUE!</v>
      </c>
      <c r="CK245" s="5" t="e">
        <f>P_A_R[[#This Row],[41+]]-P_A_R[[#This Row],[42+]]</f>
        <v>#VALUE!</v>
      </c>
      <c r="CL245" s="5" t="e">
        <f>P_A_R[[#This Row],[42+]]-P_A_R[[#This Row],[43+]]</f>
        <v>#VALUE!</v>
      </c>
      <c r="CM245" s="5" t="e">
        <f>P_A_R[[#This Row],[43+]]-P_A_R[[#This Row],[44+]]</f>
        <v>#VALUE!</v>
      </c>
      <c r="CN245" s="5" t="e">
        <f>P_A_R[[#This Row],[44+]]-P_A_R[[#This Row],[45+]]</f>
        <v>#VALUE!</v>
      </c>
      <c r="CO245" s="5" t="e">
        <f>P_A_R[[#This Row],[45+]]-P_A_R[[#This Row],[46+]]</f>
        <v>#VALUE!</v>
      </c>
      <c r="CP245" s="5" t="e">
        <f>P_A_R[[#This Row],[46+]]-P_A_R[[#This Row],[47+]]</f>
        <v>#VALUE!</v>
      </c>
      <c r="CQ245" s="5" t="e">
        <f>P_A_R[[#This Row],[47+]]-P_A_R[[#This Row],[48+]]</f>
        <v>#VALUE!</v>
      </c>
      <c r="CR245" s="5" t="e">
        <f>P_A_R[[#This Row],[48+]]-P_A_R[[#This Row],[49+]]</f>
        <v>#VALUE!</v>
      </c>
      <c r="CS245" s="5" t="e">
        <f>P_A_R[[#This Row],[49+]]-P_A_R[[#This Row],[50+]]</f>
        <v>#VALUE!</v>
      </c>
      <c r="CT245" s="5" t="e">
        <f>P_A_R[[#This Row],[50+]]-P_A_R[[#This Row],[51+]]</f>
        <v>#VALUE!</v>
      </c>
      <c r="CU245" s="5" t="e">
        <f>P_A_R[[#This Row],[51+]]-P_A_R[[#This Row],[52+]]</f>
        <v>#VALUE!</v>
      </c>
      <c r="CV245" s="5" t="e">
        <f>P_A_R[[#This Row],[52+]]-P_A_R[[#This Row],[53+]]</f>
        <v>#VALUE!</v>
      </c>
      <c r="CW245" s="5" t="e">
        <f>P_A_R[[#This Row],[53+]]-P_A_R[[#This Row],[54+]]</f>
        <v>#VALUE!</v>
      </c>
      <c r="CX245" s="5" t="e">
        <f>P_A_R[[#This Row],[54+]]-P_A_R[[#This Row],[55+]]</f>
        <v>#VALUE!</v>
      </c>
      <c r="CY245" s="5" t="e">
        <f>P_A_R[[#This Row],[55+]]-P_A_R[[#This Row],[56+]]</f>
        <v>#VALUE!</v>
      </c>
      <c r="CZ245" s="5" t="e">
        <f>P_A_R[[#This Row],[56+]]-P_A_R[[#This Row],[57+]]</f>
        <v>#VALUE!</v>
      </c>
      <c r="DA245" s="5" t="e">
        <f>P_A_R[[#This Row],[57+]]-P_A_R[[#This Row],[58+]]</f>
        <v>#VALUE!</v>
      </c>
      <c r="DB245" s="5" t="e">
        <f>P_A_R[[#This Row],[58+]]-P_A_R[[#This Row],[59+]]</f>
        <v>#VALUE!</v>
      </c>
    </row>
    <row r="246" spans="58:106" x14ac:dyDescent="0.25">
      <c r="BF246" s="5" t="e">
        <f>P_A_R[[#This Row],[10+]]-P_A_R[[#This Row],[11+]]</f>
        <v>#VALUE!</v>
      </c>
      <c r="BG246" s="5" t="e">
        <f>P_A_R[[#This Row],[11+]]-P_A_R[[#This Row],[12+]]</f>
        <v>#VALUE!</v>
      </c>
      <c r="BH246" s="5" t="e">
        <f>P_A_R[[#This Row],[12+]]-P_A_R[[#This Row],[13+]]</f>
        <v>#VALUE!</v>
      </c>
      <c r="BI246" s="5" t="e">
        <f>P_A_R[[#This Row],[13+]]-P_A_R[[#This Row],[14+]]</f>
        <v>#VALUE!</v>
      </c>
      <c r="BJ246" s="5" t="e">
        <f>P_A_R[[#This Row],[14+]]-P_A_R[[#This Row],[15+]]</f>
        <v>#VALUE!</v>
      </c>
      <c r="BK246" s="5" t="e">
        <f>P_A_R[[#This Row],[15+]]-P_A_R[[#This Row],[16+]]</f>
        <v>#VALUE!</v>
      </c>
      <c r="BL246" s="5" t="e">
        <f>P_A_R[[#This Row],[16+]]-P_A_R[[#This Row],[17+]]</f>
        <v>#VALUE!</v>
      </c>
      <c r="BM246" s="5" t="e">
        <f>P_A_R[[#This Row],[17+]]-P_A_R[[#This Row],[18+]]</f>
        <v>#VALUE!</v>
      </c>
      <c r="BN246" s="5" t="e">
        <f>P_A_R[[#This Row],[18+]]-P_A_R[[#This Row],[19+]]</f>
        <v>#VALUE!</v>
      </c>
      <c r="BO246" s="5" t="e">
        <f>P_A_R[[#This Row],[19+]]-P_A_R[[#This Row],[20+]]</f>
        <v>#VALUE!</v>
      </c>
      <c r="BP246" s="5" t="e">
        <f>P_A_R[[#This Row],[20+]]-P_A_R[[#This Row],[21+]]</f>
        <v>#VALUE!</v>
      </c>
      <c r="BQ246" s="5" t="e">
        <f>P_A_R[[#This Row],[21+]]-P_A_R[[#This Row],[22+]]</f>
        <v>#VALUE!</v>
      </c>
      <c r="BR246" s="5" t="e">
        <f>P_A_R[[#This Row],[22+]]-P_A_R[[#This Row],[23+]]</f>
        <v>#VALUE!</v>
      </c>
      <c r="BS246" s="5" t="e">
        <f>P_A_R[[#This Row],[23+]]-P_A_R[[#This Row],[24+]]</f>
        <v>#VALUE!</v>
      </c>
      <c r="BT246" s="5" t="e">
        <f>P_A_R[[#This Row],[24+]]-P_A_R[[#This Row],[25+]]</f>
        <v>#VALUE!</v>
      </c>
      <c r="BU246" s="5" t="e">
        <f>P_A_R[[#This Row],[25+]]-P_A_R[[#This Row],[26+]]</f>
        <v>#VALUE!</v>
      </c>
      <c r="BV246" s="5" t="e">
        <f>P_A_R[[#This Row],[26+]]-P_A_R[[#This Row],[27+]]</f>
        <v>#VALUE!</v>
      </c>
      <c r="BW246" s="5" t="e">
        <f>P_A_R[[#This Row],[27+]]-P_A_R[[#This Row],[28+]]</f>
        <v>#VALUE!</v>
      </c>
      <c r="BX246" s="5" t="e">
        <f>P_A_R[[#This Row],[28+]]-P_A_R[[#This Row],[29+]]</f>
        <v>#VALUE!</v>
      </c>
      <c r="BY246" s="5" t="e">
        <f>P_A_R[[#This Row],[29+]]-P_A_R[[#This Row],[30+]]</f>
        <v>#VALUE!</v>
      </c>
      <c r="BZ246" s="5" t="e">
        <f>P_A_R[[#This Row],[30+]]-P_A_R[[#This Row],[31+]]</f>
        <v>#VALUE!</v>
      </c>
      <c r="CA246" s="5" t="e">
        <f>P_A_R[[#This Row],[31+]]-P_A_R[[#This Row],[32+]]</f>
        <v>#VALUE!</v>
      </c>
      <c r="CB246" s="5" t="e">
        <f>P_A_R[[#This Row],[32+]]-P_A_R[[#This Row],[33+]]</f>
        <v>#VALUE!</v>
      </c>
      <c r="CC246" s="5" t="e">
        <f>P_A_R[[#This Row],[33+]]-P_A_R[[#This Row],[34+]]</f>
        <v>#VALUE!</v>
      </c>
      <c r="CD246" s="5" t="e">
        <f>P_A_R[[#This Row],[34+]]-P_A_R[[#This Row],[35+]]</f>
        <v>#VALUE!</v>
      </c>
      <c r="CE246" s="5" t="e">
        <f>P_A_R[[#This Row],[35+]]-P_A_R[[#This Row],[36+]]</f>
        <v>#VALUE!</v>
      </c>
      <c r="CF246" s="5" t="e">
        <f>P_A_R[[#This Row],[36+]]-P_A_R[[#This Row],[37+]]</f>
        <v>#VALUE!</v>
      </c>
      <c r="CG246" s="5" t="e">
        <f>P_A_R[[#This Row],[37+]]-P_A_R[[#This Row],[38+]]</f>
        <v>#VALUE!</v>
      </c>
      <c r="CH246" s="5" t="e">
        <f>P_A_R[[#This Row],[38+]]-P_A_R[[#This Row],[39+]]</f>
        <v>#VALUE!</v>
      </c>
      <c r="CI246" s="5" t="e">
        <f>P_A_R[[#This Row],[39+]]-P_A_R[[#This Row],[40+]]</f>
        <v>#VALUE!</v>
      </c>
      <c r="CJ246" s="5" t="e">
        <f>P_A_R[[#This Row],[40+]]-P_A_R[[#This Row],[41+]]</f>
        <v>#VALUE!</v>
      </c>
      <c r="CK246" s="5" t="e">
        <f>P_A_R[[#This Row],[41+]]-P_A_R[[#This Row],[42+]]</f>
        <v>#VALUE!</v>
      </c>
      <c r="CL246" s="5" t="e">
        <f>P_A_R[[#This Row],[42+]]-P_A_R[[#This Row],[43+]]</f>
        <v>#VALUE!</v>
      </c>
      <c r="CM246" s="5" t="e">
        <f>P_A_R[[#This Row],[43+]]-P_A_R[[#This Row],[44+]]</f>
        <v>#VALUE!</v>
      </c>
      <c r="CN246" s="5" t="e">
        <f>P_A_R[[#This Row],[44+]]-P_A_R[[#This Row],[45+]]</f>
        <v>#VALUE!</v>
      </c>
      <c r="CO246" s="5" t="e">
        <f>P_A_R[[#This Row],[45+]]-P_A_R[[#This Row],[46+]]</f>
        <v>#VALUE!</v>
      </c>
      <c r="CP246" s="5" t="e">
        <f>P_A_R[[#This Row],[46+]]-P_A_R[[#This Row],[47+]]</f>
        <v>#VALUE!</v>
      </c>
      <c r="CQ246" s="5" t="e">
        <f>P_A_R[[#This Row],[47+]]-P_A_R[[#This Row],[48+]]</f>
        <v>#VALUE!</v>
      </c>
      <c r="CR246" s="5" t="e">
        <f>P_A_R[[#This Row],[48+]]-P_A_R[[#This Row],[49+]]</f>
        <v>#VALUE!</v>
      </c>
      <c r="CS246" s="5" t="e">
        <f>P_A_R[[#This Row],[49+]]-P_A_R[[#This Row],[50+]]</f>
        <v>#VALUE!</v>
      </c>
      <c r="CT246" s="5" t="e">
        <f>P_A_R[[#This Row],[50+]]-P_A_R[[#This Row],[51+]]</f>
        <v>#VALUE!</v>
      </c>
      <c r="CU246" s="5" t="e">
        <f>P_A_R[[#This Row],[51+]]-P_A_R[[#This Row],[52+]]</f>
        <v>#VALUE!</v>
      </c>
      <c r="CV246" s="5" t="e">
        <f>P_A_R[[#This Row],[52+]]-P_A_R[[#This Row],[53+]]</f>
        <v>#VALUE!</v>
      </c>
      <c r="CW246" s="5" t="e">
        <f>P_A_R[[#This Row],[53+]]-P_A_R[[#This Row],[54+]]</f>
        <v>#VALUE!</v>
      </c>
      <c r="CX246" s="5" t="e">
        <f>P_A_R[[#This Row],[54+]]-P_A_R[[#This Row],[55+]]</f>
        <v>#VALUE!</v>
      </c>
      <c r="CY246" s="5" t="e">
        <f>P_A_R[[#This Row],[55+]]-P_A_R[[#This Row],[56+]]</f>
        <v>#VALUE!</v>
      </c>
      <c r="CZ246" s="5" t="e">
        <f>P_A_R[[#This Row],[56+]]-P_A_R[[#This Row],[57+]]</f>
        <v>#VALUE!</v>
      </c>
      <c r="DA246" s="5" t="e">
        <f>P_A_R[[#This Row],[57+]]-P_A_R[[#This Row],[58+]]</f>
        <v>#VALUE!</v>
      </c>
      <c r="DB246" s="5" t="e">
        <f>P_A_R[[#This Row],[58+]]-P_A_R[[#This Row],[59+]]</f>
        <v>#VALUE!</v>
      </c>
    </row>
    <row r="247" spans="58:106" x14ac:dyDescent="0.25">
      <c r="BF247" s="5" t="e">
        <f>P_A_R[[#This Row],[10+]]-P_A_R[[#This Row],[11+]]</f>
        <v>#VALUE!</v>
      </c>
      <c r="BG247" s="5" t="e">
        <f>P_A_R[[#This Row],[11+]]-P_A_R[[#This Row],[12+]]</f>
        <v>#VALUE!</v>
      </c>
      <c r="BH247" s="5" t="e">
        <f>P_A_R[[#This Row],[12+]]-P_A_R[[#This Row],[13+]]</f>
        <v>#VALUE!</v>
      </c>
      <c r="BI247" s="5" t="e">
        <f>P_A_R[[#This Row],[13+]]-P_A_R[[#This Row],[14+]]</f>
        <v>#VALUE!</v>
      </c>
      <c r="BJ247" s="5" t="e">
        <f>P_A_R[[#This Row],[14+]]-P_A_R[[#This Row],[15+]]</f>
        <v>#VALUE!</v>
      </c>
      <c r="BK247" s="5" t="e">
        <f>P_A_R[[#This Row],[15+]]-P_A_R[[#This Row],[16+]]</f>
        <v>#VALUE!</v>
      </c>
      <c r="BL247" s="5" t="e">
        <f>P_A_R[[#This Row],[16+]]-P_A_R[[#This Row],[17+]]</f>
        <v>#VALUE!</v>
      </c>
      <c r="BM247" s="5" t="e">
        <f>P_A_R[[#This Row],[17+]]-P_A_R[[#This Row],[18+]]</f>
        <v>#VALUE!</v>
      </c>
      <c r="BN247" s="5" t="e">
        <f>P_A_R[[#This Row],[18+]]-P_A_R[[#This Row],[19+]]</f>
        <v>#VALUE!</v>
      </c>
      <c r="BO247" s="5" t="e">
        <f>P_A_R[[#This Row],[19+]]-P_A_R[[#This Row],[20+]]</f>
        <v>#VALUE!</v>
      </c>
      <c r="BP247" s="5" t="e">
        <f>P_A_R[[#This Row],[20+]]-P_A_R[[#This Row],[21+]]</f>
        <v>#VALUE!</v>
      </c>
      <c r="BQ247" s="5" t="e">
        <f>P_A_R[[#This Row],[21+]]-P_A_R[[#This Row],[22+]]</f>
        <v>#VALUE!</v>
      </c>
      <c r="BR247" s="5" t="e">
        <f>P_A_R[[#This Row],[22+]]-P_A_R[[#This Row],[23+]]</f>
        <v>#VALUE!</v>
      </c>
      <c r="BS247" s="5" t="e">
        <f>P_A_R[[#This Row],[23+]]-P_A_R[[#This Row],[24+]]</f>
        <v>#VALUE!</v>
      </c>
      <c r="BT247" s="5" t="e">
        <f>P_A_R[[#This Row],[24+]]-P_A_R[[#This Row],[25+]]</f>
        <v>#VALUE!</v>
      </c>
      <c r="BU247" s="5" t="e">
        <f>P_A_R[[#This Row],[25+]]-P_A_R[[#This Row],[26+]]</f>
        <v>#VALUE!</v>
      </c>
      <c r="BV247" s="5" t="e">
        <f>P_A_R[[#This Row],[26+]]-P_A_R[[#This Row],[27+]]</f>
        <v>#VALUE!</v>
      </c>
      <c r="BW247" s="5" t="e">
        <f>P_A_R[[#This Row],[27+]]-P_A_R[[#This Row],[28+]]</f>
        <v>#VALUE!</v>
      </c>
      <c r="BX247" s="5" t="e">
        <f>P_A_R[[#This Row],[28+]]-P_A_R[[#This Row],[29+]]</f>
        <v>#VALUE!</v>
      </c>
      <c r="BY247" s="5" t="e">
        <f>P_A_R[[#This Row],[29+]]-P_A_R[[#This Row],[30+]]</f>
        <v>#VALUE!</v>
      </c>
      <c r="BZ247" s="5" t="e">
        <f>P_A_R[[#This Row],[30+]]-P_A_R[[#This Row],[31+]]</f>
        <v>#VALUE!</v>
      </c>
      <c r="CA247" s="5" t="e">
        <f>P_A_R[[#This Row],[31+]]-P_A_R[[#This Row],[32+]]</f>
        <v>#VALUE!</v>
      </c>
      <c r="CB247" s="5" t="e">
        <f>P_A_R[[#This Row],[32+]]-P_A_R[[#This Row],[33+]]</f>
        <v>#VALUE!</v>
      </c>
      <c r="CC247" s="5" t="e">
        <f>P_A_R[[#This Row],[33+]]-P_A_R[[#This Row],[34+]]</f>
        <v>#VALUE!</v>
      </c>
      <c r="CD247" s="5" t="e">
        <f>P_A_R[[#This Row],[34+]]-P_A_R[[#This Row],[35+]]</f>
        <v>#VALUE!</v>
      </c>
      <c r="CE247" s="5" t="e">
        <f>P_A_R[[#This Row],[35+]]-P_A_R[[#This Row],[36+]]</f>
        <v>#VALUE!</v>
      </c>
      <c r="CF247" s="5" t="e">
        <f>P_A_R[[#This Row],[36+]]-P_A_R[[#This Row],[37+]]</f>
        <v>#VALUE!</v>
      </c>
      <c r="CG247" s="5" t="e">
        <f>P_A_R[[#This Row],[37+]]-P_A_R[[#This Row],[38+]]</f>
        <v>#VALUE!</v>
      </c>
      <c r="CH247" s="5" t="e">
        <f>P_A_R[[#This Row],[38+]]-P_A_R[[#This Row],[39+]]</f>
        <v>#VALUE!</v>
      </c>
      <c r="CI247" s="5" t="e">
        <f>P_A_R[[#This Row],[39+]]-P_A_R[[#This Row],[40+]]</f>
        <v>#VALUE!</v>
      </c>
      <c r="CJ247" s="5" t="e">
        <f>P_A_R[[#This Row],[40+]]-P_A_R[[#This Row],[41+]]</f>
        <v>#VALUE!</v>
      </c>
      <c r="CK247" s="5" t="e">
        <f>P_A_R[[#This Row],[41+]]-P_A_R[[#This Row],[42+]]</f>
        <v>#VALUE!</v>
      </c>
      <c r="CL247" s="5" t="e">
        <f>P_A_R[[#This Row],[42+]]-P_A_R[[#This Row],[43+]]</f>
        <v>#VALUE!</v>
      </c>
      <c r="CM247" s="5" t="e">
        <f>P_A_R[[#This Row],[43+]]-P_A_R[[#This Row],[44+]]</f>
        <v>#VALUE!</v>
      </c>
      <c r="CN247" s="5" t="e">
        <f>P_A_R[[#This Row],[44+]]-P_A_R[[#This Row],[45+]]</f>
        <v>#VALUE!</v>
      </c>
      <c r="CO247" s="5" t="e">
        <f>P_A_R[[#This Row],[45+]]-P_A_R[[#This Row],[46+]]</f>
        <v>#VALUE!</v>
      </c>
      <c r="CP247" s="5" t="e">
        <f>P_A_R[[#This Row],[46+]]-P_A_R[[#This Row],[47+]]</f>
        <v>#VALUE!</v>
      </c>
      <c r="CQ247" s="5" t="e">
        <f>P_A_R[[#This Row],[47+]]-P_A_R[[#This Row],[48+]]</f>
        <v>#VALUE!</v>
      </c>
      <c r="CR247" s="5" t="e">
        <f>P_A_R[[#This Row],[48+]]-P_A_R[[#This Row],[49+]]</f>
        <v>#VALUE!</v>
      </c>
      <c r="CS247" s="5" t="e">
        <f>P_A_R[[#This Row],[49+]]-P_A_R[[#This Row],[50+]]</f>
        <v>#VALUE!</v>
      </c>
      <c r="CT247" s="5" t="e">
        <f>P_A_R[[#This Row],[50+]]-P_A_R[[#This Row],[51+]]</f>
        <v>#VALUE!</v>
      </c>
      <c r="CU247" s="5" t="e">
        <f>P_A_R[[#This Row],[51+]]-P_A_R[[#This Row],[52+]]</f>
        <v>#VALUE!</v>
      </c>
      <c r="CV247" s="5" t="e">
        <f>P_A_R[[#This Row],[52+]]-P_A_R[[#This Row],[53+]]</f>
        <v>#VALUE!</v>
      </c>
      <c r="CW247" s="5" t="e">
        <f>P_A_R[[#This Row],[53+]]-P_A_R[[#This Row],[54+]]</f>
        <v>#VALUE!</v>
      </c>
      <c r="CX247" s="5" t="e">
        <f>P_A_R[[#This Row],[54+]]-P_A_R[[#This Row],[55+]]</f>
        <v>#VALUE!</v>
      </c>
      <c r="CY247" s="5" t="e">
        <f>P_A_R[[#This Row],[55+]]-P_A_R[[#This Row],[56+]]</f>
        <v>#VALUE!</v>
      </c>
      <c r="CZ247" s="5" t="e">
        <f>P_A_R[[#This Row],[56+]]-P_A_R[[#This Row],[57+]]</f>
        <v>#VALUE!</v>
      </c>
      <c r="DA247" s="5" t="e">
        <f>P_A_R[[#This Row],[57+]]-P_A_R[[#This Row],[58+]]</f>
        <v>#VALUE!</v>
      </c>
      <c r="DB247" s="5" t="e">
        <f>P_A_R[[#This Row],[58+]]-P_A_R[[#This Row],[59+]]</f>
        <v>#VALUE!</v>
      </c>
    </row>
    <row r="248" spans="58:106" x14ac:dyDescent="0.25">
      <c r="BF248" s="5" t="e">
        <f>P_A_R[[#This Row],[10+]]-P_A_R[[#This Row],[11+]]</f>
        <v>#VALUE!</v>
      </c>
      <c r="BG248" s="5" t="e">
        <f>P_A_R[[#This Row],[11+]]-P_A_R[[#This Row],[12+]]</f>
        <v>#VALUE!</v>
      </c>
      <c r="BH248" s="5" t="e">
        <f>P_A_R[[#This Row],[12+]]-P_A_R[[#This Row],[13+]]</f>
        <v>#VALUE!</v>
      </c>
      <c r="BI248" s="5" t="e">
        <f>P_A_R[[#This Row],[13+]]-P_A_R[[#This Row],[14+]]</f>
        <v>#VALUE!</v>
      </c>
      <c r="BJ248" s="5" t="e">
        <f>P_A_R[[#This Row],[14+]]-P_A_R[[#This Row],[15+]]</f>
        <v>#VALUE!</v>
      </c>
      <c r="BK248" s="5" t="e">
        <f>P_A_R[[#This Row],[15+]]-P_A_R[[#This Row],[16+]]</f>
        <v>#VALUE!</v>
      </c>
      <c r="BL248" s="5" t="e">
        <f>P_A_R[[#This Row],[16+]]-P_A_R[[#This Row],[17+]]</f>
        <v>#VALUE!</v>
      </c>
      <c r="BM248" s="5" t="e">
        <f>P_A_R[[#This Row],[17+]]-P_A_R[[#This Row],[18+]]</f>
        <v>#VALUE!</v>
      </c>
      <c r="BN248" s="5" t="e">
        <f>P_A_R[[#This Row],[18+]]-P_A_R[[#This Row],[19+]]</f>
        <v>#VALUE!</v>
      </c>
      <c r="BO248" s="5" t="e">
        <f>P_A_R[[#This Row],[19+]]-P_A_R[[#This Row],[20+]]</f>
        <v>#VALUE!</v>
      </c>
      <c r="BP248" s="5" t="e">
        <f>P_A_R[[#This Row],[20+]]-P_A_R[[#This Row],[21+]]</f>
        <v>#VALUE!</v>
      </c>
      <c r="BQ248" s="5" t="e">
        <f>P_A_R[[#This Row],[21+]]-P_A_R[[#This Row],[22+]]</f>
        <v>#VALUE!</v>
      </c>
      <c r="BR248" s="5" t="e">
        <f>P_A_R[[#This Row],[22+]]-P_A_R[[#This Row],[23+]]</f>
        <v>#VALUE!</v>
      </c>
      <c r="BS248" s="5" t="e">
        <f>P_A_R[[#This Row],[23+]]-P_A_R[[#This Row],[24+]]</f>
        <v>#VALUE!</v>
      </c>
      <c r="BT248" s="5" t="e">
        <f>P_A_R[[#This Row],[24+]]-P_A_R[[#This Row],[25+]]</f>
        <v>#VALUE!</v>
      </c>
      <c r="BU248" s="5" t="e">
        <f>P_A_R[[#This Row],[25+]]-P_A_R[[#This Row],[26+]]</f>
        <v>#VALUE!</v>
      </c>
      <c r="BV248" s="5" t="e">
        <f>P_A_R[[#This Row],[26+]]-P_A_R[[#This Row],[27+]]</f>
        <v>#VALUE!</v>
      </c>
      <c r="BW248" s="5" t="e">
        <f>P_A_R[[#This Row],[27+]]-P_A_R[[#This Row],[28+]]</f>
        <v>#VALUE!</v>
      </c>
      <c r="BX248" s="5" t="e">
        <f>P_A_R[[#This Row],[28+]]-P_A_R[[#This Row],[29+]]</f>
        <v>#VALUE!</v>
      </c>
      <c r="BY248" s="5" t="e">
        <f>P_A_R[[#This Row],[29+]]-P_A_R[[#This Row],[30+]]</f>
        <v>#VALUE!</v>
      </c>
      <c r="BZ248" s="5" t="e">
        <f>P_A_R[[#This Row],[30+]]-P_A_R[[#This Row],[31+]]</f>
        <v>#VALUE!</v>
      </c>
      <c r="CA248" s="5" t="e">
        <f>P_A_R[[#This Row],[31+]]-P_A_R[[#This Row],[32+]]</f>
        <v>#VALUE!</v>
      </c>
      <c r="CB248" s="5" t="e">
        <f>P_A_R[[#This Row],[32+]]-P_A_R[[#This Row],[33+]]</f>
        <v>#VALUE!</v>
      </c>
      <c r="CC248" s="5" t="e">
        <f>P_A_R[[#This Row],[33+]]-P_A_R[[#This Row],[34+]]</f>
        <v>#VALUE!</v>
      </c>
      <c r="CD248" s="5" t="e">
        <f>P_A_R[[#This Row],[34+]]-P_A_R[[#This Row],[35+]]</f>
        <v>#VALUE!</v>
      </c>
      <c r="CE248" s="5" t="e">
        <f>P_A_R[[#This Row],[35+]]-P_A_R[[#This Row],[36+]]</f>
        <v>#VALUE!</v>
      </c>
      <c r="CF248" s="5" t="e">
        <f>P_A_R[[#This Row],[36+]]-P_A_R[[#This Row],[37+]]</f>
        <v>#VALUE!</v>
      </c>
      <c r="CG248" s="5" t="e">
        <f>P_A_R[[#This Row],[37+]]-P_A_R[[#This Row],[38+]]</f>
        <v>#VALUE!</v>
      </c>
      <c r="CH248" s="5" t="e">
        <f>P_A_R[[#This Row],[38+]]-P_A_R[[#This Row],[39+]]</f>
        <v>#VALUE!</v>
      </c>
      <c r="CI248" s="5" t="e">
        <f>P_A_R[[#This Row],[39+]]-P_A_R[[#This Row],[40+]]</f>
        <v>#VALUE!</v>
      </c>
      <c r="CJ248" s="5" t="e">
        <f>P_A_R[[#This Row],[40+]]-P_A_R[[#This Row],[41+]]</f>
        <v>#VALUE!</v>
      </c>
      <c r="CK248" s="5" t="e">
        <f>P_A_R[[#This Row],[41+]]-P_A_R[[#This Row],[42+]]</f>
        <v>#VALUE!</v>
      </c>
      <c r="CL248" s="5" t="e">
        <f>P_A_R[[#This Row],[42+]]-P_A_R[[#This Row],[43+]]</f>
        <v>#VALUE!</v>
      </c>
      <c r="CM248" s="5" t="e">
        <f>P_A_R[[#This Row],[43+]]-P_A_R[[#This Row],[44+]]</f>
        <v>#VALUE!</v>
      </c>
      <c r="CN248" s="5" t="e">
        <f>P_A_R[[#This Row],[44+]]-P_A_R[[#This Row],[45+]]</f>
        <v>#VALUE!</v>
      </c>
      <c r="CO248" s="5" t="e">
        <f>P_A_R[[#This Row],[45+]]-P_A_R[[#This Row],[46+]]</f>
        <v>#VALUE!</v>
      </c>
      <c r="CP248" s="5" t="e">
        <f>P_A_R[[#This Row],[46+]]-P_A_R[[#This Row],[47+]]</f>
        <v>#VALUE!</v>
      </c>
      <c r="CQ248" s="5" t="e">
        <f>P_A_R[[#This Row],[47+]]-P_A_R[[#This Row],[48+]]</f>
        <v>#VALUE!</v>
      </c>
      <c r="CR248" s="5" t="e">
        <f>P_A_R[[#This Row],[48+]]-P_A_R[[#This Row],[49+]]</f>
        <v>#VALUE!</v>
      </c>
      <c r="CS248" s="5" t="e">
        <f>P_A_R[[#This Row],[49+]]-P_A_R[[#This Row],[50+]]</f>
        <v>#VALUE!</v>
      </c>
      <c r="CT248" s="5" t="e">
        <f>P_A_R[[#This Row],[50+]]-P_A_R[[#This Row],[51+]]</f>
        <v>#VALUE!</v>
      </c>
      <c r="CU248" s="5" t="e">
        <f>P_A_R[[#This Row],[51+]]-P_A_R[[#This Row],[52+]]</f>
        <v>#VALUE!</v>
      </c>
      <c r="CV248" s="5" t="e">
        <f>P_A_R[[#This Row],[52+]]-P_A_R[[#This Row],[53+]]</f>
        <v>#VALUE!</v>
      </c>
      <c r="CW248" s="5" t="e">
        <f>P_A_R[[#This Row],[53+]]-P_A_R[[#This Row],[54+]]</f>
        <v>#VALUE!</v>
      </c>
      <c r="CX248" s="5" t="e">
        <f>P_A_R[[#This Row],[54+]]-P_A_R[[#This Row],[55+]]</f>
        <v>#VALUE!</v>
      </c>
      <c r="CY248" s="5" t="e">
        <f>P_A_R[[#This Row],[55+]]-P_A_R[[#This Row],[56+]]</f>
        <v>#VALUE!</v>
      </c>
      <c r="CZ248" s="5" t="e">
        <f>P_A_R[[#This Row],[56+]]-P_A_R[[#This Row],[57+]]</f>
        <v>#VALUE!</v>
      </c>
      <c r="DA248" s="5" t="e">
        <f>P_A_R[[#This Row],[57+]]-P_A_R[[#This Row],[58+]]</f>
        <v>#VALUE!</v>
      </c>
      <c r="DB248" s="5" t="e">
        <f>P_A_R[[#This Row],[58+]]-P_A_R[[#This Row],[59+]]</f>
        <v>#VALUE!</v>
      </c>
    </row>
    <row r="249" spans="58:106" x14ac:dyDescent="0.25">
      <c r="BF249" s="5" t="e">
        <f>P_A_R[[#This Row],[10+]]-P_A_R[[#This Row],[11+]]</f>
        <v>#VALUE!</v>
      </c>
      <c r="BG249" s="5" t="e">
        <f>P_A_R[[#This Row],[11+]]-P_A_R[[#This Row],[12+]]</f>
        <v>#VALUE!</v>
      </c>
      <c r="BH249" s="5" t="e">
        <f>P_A_R[[#This Row],[12+]]-P_A_R[[#This Row],[13+]]</f>
        <v>#VALUE!</v>
      </c>
      <c r="BI249" s="5" t="e">
        <f>P_A_R[[#This Row],[13+]]-P_A_R[[#This Row],[14+]]</f>
        <v>#VALUE!</v>
      </c>
      <c r="BJ249" s="5" t="e">
        <f>P_A_R[[#This Row],[14+]]-P_A_R[[#This Row],[15+]]</f>
        <v>#VALUE!</v>
      </c>
      <c r="BK249" s="5" t="e">
        <f>P_A_R[[#This Row],[15+]]-P_A_R[[#This Row],[16+]]</f>
        <v>#VALUE!</v>
      </c>
      <c r="BL249" s="5" t="e">
        <f>P_A_R[[#This Row],[16+]]-P_A_R[[#This Row],[17+]]</f>
        <v>#VALUE!</v>
      </c>
      <c r="BM249" s="5" t="e">
        <f>P_A_R[[#This Row],[17+]]-P_A_R[[#This Row],[18+]]</f>
        <v>#VALUE!</v>
      </c>
      <c r="BN249" s="5" t="e">
        <f>P_A_R[[#This Row],[18+]]-P_A_R[[#This Row],[19+]]</f>
        <v>#VALUE!</v>
      </c>
      <c r="BO249" s="5" t="e">
        <f>P_A_R[[#This Row],[19+]]-P_A_R[[#This Row],[20+]]</f>
        <v>#VALUE!</v>
      </c>
      <c r="BP249" s="5" t="e">
        <f>P_A_R[[#This Row],[20+]]-P_A_R[[#This Row],[21+]]</f>
        <v>#VALUE!</v>
      </c>
      <c r="BQ249" s="5" t="e">
        <f>P_A_R[[#This Row],[21+]]-P_A_R[[#This Row],[22+]]</f>
        <v>#VALUE!</v>
      </c>
      <c r="BR249" s="5" t="e">
        <f>P_A_R[[#This Row],[22+]]-P_A_R[[#This Row],[23+]]</f>
        <v>#VALUE!</v>
      </c>
      <c r="BS249" s="5" t="e">
        <f>P_A_R[[#This Row],[23+]]-P_A_R[[#This Row],[24+]]</f>
        <v>#VALUE!</v>
      </c>
      <c r="BT249" s="5" t="e">
        <f>P_A_R[[#This Row],[24+]]-P_A_R[[#This Row],[25+]]</f>
        <v>#VALUE!</v>
      </c>
      <c r="BU249" s="5" t="e">
        <f>P_A_R[[#This Row],[25+]]-P_A_R[[#This Row],[26+]]</f>
        <v>#VALUE!</v>
      </c>
      <c r="BV249" s="5" t="e">
        <f>P_A_R[[#This Row],[26+]]-P_A_R[[#This Row],[27+]]</f>
        <v>#VALUE!</v>
      </c>
      <c r="BW249" s="5" t="e">
        <f>P_A_R[[#This Row],[27+]]-P_A_R[[#This Row],[28+]]</f>
        <v>#VALUE!</v>
      </c>
      <c r="BX249" s="5" t="e">
        <f>P_A_R[[#This Row],[28+]]-P_A_R[[#This Row],[29+]]</f>
        <v>#VALUE!</v>
      </c>
      <c r="BY249" s="5" t="e">
        <f>P_A_R[[#This Row],[29+]]-P_A_R[[#This Row],[30+]]</f>
        <v>#VALUE!</v>
      </c>
      <c r="BZ249" s="5" t="e">
        <f>P_A_R[[#This Row],[30+]]-P_A_R[[#This Row],[31+]]</f>
        <v>#VALUE!</v>
      </c>
      <c r="CA249" s="5" t="e">
        <f>P_A_R[[#This Row],[31+]]-P_A_R[[#This Row],[32+]]</f>
        <v>#VALUE!</v>
      </c>
      <c r="CB249" s="5" t="e">
        <f>P_A_R[[#This Row],[32+]]-P_A_R[[#This Row],[33+]]</f>
        <v>#VALUE!</v>
      </c>
      <c r="CC249" s="5" t="e">
        <f>P_A_R[[#This Row],[33+]]-P_A_R[[#This Row],[34+]]</f>
        <v>#VALUE!</v>
      </c>
      <c r="CD249" s="5" t="e">
        <f>P_A_R[[#This Row],[34+]]-P_A_R[[#This Row],[35+]]</f>
        <v>#VALUE!</v>
      </c>
      <c r="CE249" s="5" t="e">
        <f>P_A_R[[#This Row],[35+]]-P_A_R[[#This Row],[36+]]</f>
        <v>#VALUE!</v>
      </c>
      <c r="CF249" s="5" t="e">
        <f>P_A_R[[#This Row],[36+]]-P_A_R[[#This Row],[37+]]</f>
        <v>#VALUE!</v>
      </c>
      <c r="CG249" s="5" t="e">
        <f>P_A_R[[#This Row],[37+]]-P_A_R[[#This Row],[38+]]</f>
        <v>#VALUE!</v>
      </c>
      <c r="CH249" s="5" t="e">
        <f>P_A_R[[#This Row],[38+]]-P_A_R[[#This Row],[39+]]</f>
        <v>#VALUE!</v>
      </c>
      <c r="CI249" s="5" t="e">
        <f>P_A_R[[#This Row],[39+]]-P_A_R[[#This Row],[40+]]</f>
        <v>#VALUE!</v>
      </c>
      <c r="CJ249" s="5" t="e">
        <f>P_A_R[[#This Row],[40+]]-P_A_R[[#This Row],[41+]]</f>
        <v>#VALUE!</v>
      </c>
      <c r="CK249" s="5" t="e">
        <f>P_A_R[[#This Row],[41+]]-P_A_R[[#This Row],[42+]]</f>
        <v>#VALUE!</v>
      </c>
      <c r="CL249" s="5" t="e">
        <f>P_A_R[[#This Row],[42+]]-P_A_R[[#This Row],[43+]]</f>
        <v>#VALUE!</v>
      </c>
      <c r="CM249" s="5" t="e">
        <f>P_A_R[[#This Row],[43+]]-P_A_R[[#This Row],[44+]]</f>
        <v>#VALUE!</v>
      </c>
      <c r="CN249" s="5" t="e">
        <f>P_A_R[[#This Row],[44+]]-P_A_R[[#This Row],[45+]]</f>
        <v>#VALUE!</v>
      </c>
      <c r="CO249" s="5" t="e">
        <f>P_A_R[[#This Row],[45+]]-P_A_R[[#This Row],[46+]]</f>
        <v>#VALUE!</v>
      </c>
      <c r="CP249" s="5" t="e">
        <f>P_A_R[[#This Row],[46+]]-P_A_R[[#This Row],[47+]]</f>
        <v>#VALUE!</v>
      </c>
      <c r="CQ249" s="5" t="e">
        <f>P_A_R[[#This Row],[47+]]-P_A_R[[#This Row],[48+]]</f>
        <v>#VALUE!</v>
      </c>
      <c r="CR249" s="5" t="e">
        <f>P_A_R[[#This Row],[48+]]-P_A_R[[#This Row],[49+]]</f>
        <v>#VALUE!</v>
      </c>
      <c r="CS249" s="5" t="e">
        <f>P_A_R[[#This Row],[49+]]-P_A_R[[#This Row],[50+]]</f>
        <v>#VALUE!</v>
      </c>
      <c r="CT249" s="5" t="e">
        <f>P_A_R[[#This Row],[50+]]-P_A_R[[#This Row],[51+]]</f>
        <v>#VALUE!</v>
      </c>
      <c r="CU249" s="5" t="e">
        <f>P_A_R[[#This Row],[51+]]-P_A_R[[#This Row],[52+]]</f>
        <v>#VALUE!</v>
      </c>
      <c r="CV249" s="5" t="e">
        <f>P_A_R[[#This Row],[52+]]-P_A_R[[#This Row],[53+]]</f>
        <v>#VALUE!</v>
      </c>
      <c r="CW249" s="5" t="e">
        <f>P_A_R[[#This Row],[53+]]-P_A_R[[#This Row],[54+]]</f>
        <v>#VALUE!</v>
      </c>
      <c r="CX249" s="5" t="e">
        <f>P_A_R[[#This Row],[54+]]-P_A_R[[#This Row],[55+]]</f>
        <v>#VALUE!</v>
      </c>
      <c r="CY249" s="5" t="e">
        <f>P_A_R[[#This Row],[55+]]-P_A_R[[#This Row],[56+]]</f>
        <v>#VALUE!</v>
      </c>
      <c r="CZ249" s="5" t="e">
        <f>P_A_R[[#This Row],[56+]]-P_A_R[[#This Row],[57+]]</f>
        <v>#VALUE!</v>
      </c>
      <c r="DA249" s="5" t="e">
        <f>P_A_R[[#This Row],[57+]]-P_A_R[[#This Row],[58+]]</f>
        <v>#VALUE!</v>
      </c>
      <c r="DB249" s="5" t="e">
        <f>P_A_R[[#This Row],[58+]]-P_A_R[[#This Row],[59+]]</f>
        <v>#VALUE!</v>
      </c>
    </row>
    <row r="250" spans="58:106" x14ac:dyDescent="0.25">
      <c r="BF250" s="5" t="e">
        <f>P_A_R[[#This Row],[10+]]-P_A_R[[#This Row],[11+]]</f>
        <v>#VALUE!</v>
      </c>
      <c r="BG250" s="5" t="e">
        <f>P_A_R[[#This Row],[11+]]-P_A_R[[#This Row],[12+]]</f>
        <v>#VALUE!</v>
      </c>
      <c r="BH250" s="5" t="e">
        <f>P_A_R[[#This Row],[12+]]-P_A_R[[#This Row],[13+]]</f>
        <v>#VALUE!</v>
      </c>
      <c r="BI250" s="5" t="e">
        <f>P_A_R[[#This Row],[13+]]-P_A_R[[#This Row],[14+]]</f>
        <v>#VALUE!</v>
      </c>
      <c r="BJ250" s="5" t="e">
        <f>P_A_R[[#This Row],[14+]]-P_A_R[[#This Row],[15+]]</f>
        <v>#VALUE!</v>
      </c>
      <c r="BK250" s="5" t="e">
        <f>P_A_R[[#This Row],[15+]]-P_A_R[[#This Row],[16+]]</f>
        <v>#VALUE!</v>
      </c>
      <c r="BL250" s="5" t="e">
        <f>P_A_R[[#This Row],[16+]]-P_A_R[[#This Row],[17+]]</f>
        <v>#VALUE!</v>
      </c>
      <c r="BM250" s="5" t="e">
        <f>P_A_R[[#This Row],[17+]]-P_A_R[[#This Row],[18+]]</f>
        <v>#VALUE!</v>
      </c>
      <c r="BN250" s="5" t="e">
        <f>P_A_R[[#This Row],[18+]]-P_A_R[[#This Row],[19+]]</f>
        <v>#VALUE!</v>
      </c>
      <c r="BO250" s="5" t="e">
        <f>P_A_R[[#This Row],[19+]]-P_A_R[[#This Row],[20+]]</f>
        <v>#VALUE!</v>
      </c>
      <c r="BP250" s="5" t="e">
        <f>P_A_R[[#This Row],[20+]]-P_A_R[[#This Row],[21+]]</f>
        <v>#VALUE!</v>
      </c>
      <c r="BQ250" s="5" t="e">
        <f>P_A_R[[#This Row],[21+]]-P_A_R[[#This Row],[22+]]</f>
        <v>#VALUE!</v>
      </c>
      <c r="BR250" s="5" t="e">
        <f>P_A_R[[#This Row],[22+]]-P_A_R[[#This Row],[23+]]</f>
        <v>#VALUE!</v>
      </c>
      <c r="BS250" s="5" t="e">
        <f>P_A_R[[#This Row],[23+]]-P_A_R[[#This Row],[24+]]</f>
        <v>#VALUE!</v>
      </c>
      <c r="BT250" s="5" t="e">
        <f>P_A_R[[#This Row],[24+]]-P_A_R[[#This Row],[25+]]</f>
        <v>#VALUE!</v>
      </c>
      <c r="BU250" s="5" t="e">
        <f>P_A_R[[#This Row],[25+]]-P_A_R[[#This Row],[26+]]</f>
        <v>#VALUE!</v>
      </c>
      <c r="BV250" s="5" t="e">
        <f>P_A_R[[#This Row],[26+]]-P_A_R[[#This Row],[27+]]</f>
        <v>#VALUE!</v>
      </c>
      <c r="BW250" s="5" t="e">
        <f>P_A_R[[#This Row],[27+]]-P_A_R[[#This Row],[28+]]</f>
        <v>#VALUE!</v>
      </c>
      <c r="BX250" s="5" t="e">
        <f>P_A_R[[#This Row],[28+]]-P_A_R[[#This Row],[29+]]</f>
        <v>#VALUE!</v>
      </c>
      <c r="BY250" s="5" t="e">
        <f>P_A_R[[#This Row],[29+]]-P_A_R[[#This Row],[30+]]</f>
        <v>#VALUE!</v>
      </c>
      <c r="BZ250" s="5" t="e">
        <f>P_A_R[[#This Row],[30+]]-P_A_R[[#This Row],[31+]]</f>
        <v>#VALUE!</v>
      </c>
      <c r="CA250" s="5" t="e">
        <f>P_A_R[[#This Row],[31+]]-P_A_R[[#This Row],[32+]]</f>
        <v>#VALUE!</v>
      </c>
      <c r="CB250" s="5" t="e">
        <f>P_A_R[[#This Row],[32+]]-P_A_R[[#This Row],[33+]]</f>
        <v>#VALUE!</v>
      </c>
      <c r="CC250" s="5" t="e">
        <f>P_A_R[[#This Row],[33+]]-P_A_R[[#This Row],[34+]]</f>
        <v>#VALUE!</v>
      </c>
      <c r="CD250" s="5" t="e">
        <f>P_A_R[[#This Row],[34+]]-P_A_R[[#This Row],[35+]]</f>
        <v>#VALUE!</v>
      </c>
      <c r="CE250" s="5" t="e">
        <f>P_A_R[[#This Row],[35+]]-P_A_R[[#This Row],[36+]]</f>
        <v>#VALUE!</v>
      </c>
      <c r="CF250" s="5" t="e">
        <f>P_A_R[[#This Row],[36+]]-P_A_R[[#This Row],[37+]]</f>
        <v>#VALUE!</v>
      </c>
      <c r="CG250" s="5" t="e">
        <f>P_A_R[[#This Row],[37+]]-P_A_R[[#This Row],[38+]]</f>
        <v>#VALUE!</v>
      </c>
      <c r="CH250" s="5" t="e">
        <f>P_A_R[[#This Row],[38+]]-P_A_R[[#This Row],[39+]]</f>
        <v>#VALUE!</v>
      </c>
      <c r="CI250" s="5" t="e">
        <f>P_A_R[[#This Row],[39+]]-P_A_R[[#This Row],[40+]]</f>
        <v>#VALUE!</v>
      </c>
      <c r="CJ250" s="5" t="e">
        <f>P_A_R[[#This Row],[40+]]-P_A_R[[#This Row],[41+]]</f>
        <v>#VALUE!</v>
      </c>
      <c r="CK250" s="5" t="e">
        <f>P_A_R[[#This Row],[41+]]-P_A_R[[#This Row],[42+]]</f>
        <v>#VALUE!</v>
      </c>
      <c r="CL250" s="5" t="e">
        <f>P_A_R[[#This Row],[42+]]-P_A_R[[#This Row],[43+]]</f>
        <v>#VALUE!</v>
      </c>
      <c r="CM250" s="5" t="e">
        <f>P_A_R[[#This Row],[43+]]-P_A_R[[#This Row],[44+]]</f>
        <v>#VALUE!</v>
      </c>
      <c r="CN250" s="5" t="e">
        <f>P_A_R[[#This Row],[44+]]-P_A_R[[#This Row],[45+]]</f>
        <v>#VALUE!</v>
      </c>
      <c r="CO250" s="5" t="e">
        <f>P_A_R[[#This Row],[45+]]-P_A_R[[#This Row],[46+]]</f>
        <v>#VALUE!</v>
      </c>
      <c r="CP250" s="5" t="e">
        <f>P_A_R[[#This Row],[46+]]-P_A_R[[#This Row],[47+]]</f>
        <v>#VALUE!</v>
      </c>
      <c r="CQ250" s="5" t="e">
        <f>P_A_R[[#This Row],[47+]]-P_A_R[[#This Row],[48+]]</f>
        <v>#VALUE!</v>
      </c>
      <c r="CR250" s="5" t="e">
        <f>P_A_R[[#This Row],[48+]]-P_A_R[[#This Row],[49+]]</f>
        <v>#VALUE!</v>
      </c>
      <c r="CS250" s="5" t="e">
        <f>P_A_R[[#This Row],[49+]]-P_A_R[[#This Row],[50+]]</f>
        <v>#VALUE!</v>
      </c>
      <c r="CT250" s="5" t="e">
        <f>P_A_R[[#This Row],[50+]]-P_A_R[[#This Row],[51+]]</f>
        <v>#VALUE!</v>
      </c>
      <c r="CU250" s="5" t="e">
        <f>P_A_R[[#This Row],[51+]]-P_A_R[[#This Row],[52+]]</f>
        <v>#VALUE!</v>
      </c>
      <c r="CV250" s="5" t="e">
        <f>P_A_R[[#This Row],[52+]]-P_A_R[[#This Row],[53+]]</f>
        <v>#VALUE!</v>
      </c>
      <c r="CW250" s="5" t="e">
        <f>P_A_R[[#This Row],[53+]]-P_A_R[[#This Row],[54+]]</f>
        <v>#VALUE!</v>
      </c>
      <c r="CX250" s="5" t="e">
        <f>P_A_R[[#This Row],[54+]]-P_A_R[[#This Row],[55+]]</f>
        <v>#VALUE!</v>
      </c>
      <c r="CY250" s="5" t="e">
        <f>P_A_R[[#This Row],[55+]]-P_A_R[[#This Row],[56+]]</f>
        <v>#VALUE!</v>
      </c>
      <c r="CZ250" s="5" t="e">
        <f>P_A_R[[#This Row],[56+]]-P_A_R[[#This Row],[57+]]</f>
        <v>#VALUE!</v>
      </c>
      <c r="DA250" s="5" t="e">
        <f>P_A_R[[#This Row],[57+]]-P_A_R[[#This Row],[58+]]</f>
        <v>#VALUE!</v>
      </c>
      <c r="DB250" s="5" t="e">
        <f>P_A_R[[#This Row],[58+]]-P_A_R[[#This Row],[59+]]</f>
        <v>#VALUE!</v>
      </c>
    </row>
    <row r="251" spans="58:106" x14ac:dyDescent="0.25">
      <c r="BF251" s="5" t="e">
        <f>P_A_R[[#This Row],[10+]]-P_A_R[[#This Row],[11+]]</f>
        <v>#VALUE!</v>
      </c>
      <c r="BG251" s="5" t="e">
        <f>P_A_R[[#This Row],[11+]]-P_A_R[[#This Row],[12+]]</f>
        <v>#VALUE!</v>
      </c>
      <c r="BH251" s="5" t="e">
        <f>P_A_R[[#This Row],[12+]]-P_A_R[[#This Row],[13+]]</f>
        <v>#VALUE!</v>
      </c>
      <c r="BI251" s="5" t="e">
        <f>P_A_R[[#This Row],[13+]]-P_A_R[[#This Row],[14+]]</f>
        <v>#VALUE!</v>
      </c>
      <c r="BJ251" s="5" t="e">
        <f>P_A_R[[#This Row],[14+]]-P_A_R[[#This Row],[15+]]</f>
        <v>#VALUE!</v>
      </c>
      <c r="BK251" s="5" t="e">
        <f>P_A_R[[#This Row],[15+]]-P_A_R[[#This Row],[16+]]</f>
        <v>#VALUE!</v>
      </c>
      <c r="BL251" s="5" t="e">
        <f>P_A_R[[#This Row],[16+]]-P_A_R[[#This Row],[17+]]</f>
        <v>#VALUE!</v>
      </c>
      <c r="BM251" s="5" t="e">
        <f>P_A_R[[#This Row],[17+]]-P_A_R[[#This Row],[18+]]</f>
        <v>#VALUE!</v>
      </c>
      <c r="BN251" s="5" t="e">
        <f>P_A_R[[#This Row],[18+]]-P_A_R[[#This Row],[19+]]</f>
        <v>#VALUE!</v>
      </c>
      <c r="BO251" s="5" t="e">
        <f>P_A_R[[#This Row],[19+]]-P_A_R[[#This Row],[20+]]</f>
        <v>#VALUE!</v>
      </c>
      <c r="BP251" s="5" t="e">
        <f>P_A_R[[#This Row],[20+]]-P_A_R[[#This Row],[21+]]</f>
        <v>#VALUE!</v>
      </c>
      <c r="BQ251" s="5" t="e">
        <f>P_A_R[[#This Row],[21+]]-P_A_R[[#This Row],[22+]]</f>
        <v>#VALUE!</v>
      </c>
      <c r="BR251" s="5" t="e">
        <f>P_A_R[[#This Row],[22+]]-P_A_R[[#This Row],[23+]]</f>
        <v>#VALUE!</v>
      </c>
      <c r="BS251" s="5" t="e">
        <f>P_A_R[[#This Row],[23+]]-P_A_R[[#This Row],[24+]]</f>
        <v>#VALUE!</v>
      </c>
      <c r="BT251" s="5" t="e">
        <f>P_A_R[[#This Row],[24+]]-P_A_R[[#This Row],[25+]]</f>
        <v>#VALUE!</v>
      </c>
      <c r="BU251" s="5" t="e">
        <f>P_A_R[[#This Row],[25+]]-P_A_R[[#This Row],[26+]]</f>
        <v>#VALUE!</v>
      </c>
      <c r="BV251" s="5" t="e">
        <f>P_A_R[[#This Row],[26+]]-P_A_R[[#This Row],[27+]]</f>
        <v>#VALUE!</v>
      </c>
      <c r="BW251" s="5" t="e">
        <f>P_A_R[[#This Row],[27+]]-P_A_R[[#This Row],[28+]]</f>
        <v>#VALUE!</v>
      </c>
      <c r="BX251" s="5" t="e">
        <f>P_A_R[[#This Row],[28+]]-P_A_R[[#This Row],[29+]]</f>
        <v>#VALUE!</v>
      </c>
      <c r="BY251" s="5" t="e">
        <f>P_A_R[[#This Row],[29+]]-P_A_R[[#This Row],[30+]]</f>
        <v>#VALUE!</v>
      </c>
      <c r="BZ251" s="5" t="e">
        <f>P_A_R[[#This Row],[30+]]-P_A_R[[#This Row],[31+]]</f>
        <v>#VALUE!</v>
      </c>
      <c r="CA251" s="5" t="e">
        <f>P_A_R[[#This Row],[31+]]-P_A_R[[#This Row],[32+]]</f>
        <v>#VALUE!</v>
      </c>
      <c r="CB251" s="5" t="e">
        <f>P_A_R[[#This Row],[32+]]-P_A_R[[#This Row],[33+]]</f>
        <v>#VALUE!</v>
      </c>
      <c r="CC251" s="5" t="e">
        <f>P_A_R[[#This Row],[33+]]-P_A_R[[#This Row],[34+]]</f>
        <v>#VALUE!</v>
      </c>
      <c r="CD251" s="5" t="e">
        <f>P_A_R[[#This Row],[34+]]-P_A_R[[#This Row],[35+]]</f>
        <v>#VALUE!</v>
      </c>
      <c r="CE251" s="5" t="e">
        <f>P_A_R[[#This Row],[35+]]-P_A_R[[#This Row],[36+]]</f>
        <v>#VALUE!</v>
      </c>
      <c r="CF251" s="5" t="e">
        <f>P_A_R[[#This Row],[36+]]-P_A_R[[#This Row],[37+]]</f>
        <v>#VALUE!</v>
      </c>
      <c r="CG251" s="5" t="e">
        <f>P_A_R[[#This Row],[37+]]-P_A_R[[#This Row],[38+]]</f>
        <v>#VALUE!</v>
      </c>
      <c r="CH251" s="5" t="e">
        <f>P_A_R[[#This Row],[38+]]-P_A_R[[#This Row],[39+]]</f>
        <v>#VALUE!</v>
      </c>
      <c r="CI251" s="5" t="e">
        <f>P_A_R[[#This Row],[39+]]-P_A_R[[#This Row],[40+]]</f>
        <v>#VALUE!</v>
      </c>
      <c r="CJ251" s="5" t="e">
        <f>P_A_R[[#This Row],[40+]]-P_A_R[[#This Row],[41+]]</f>
        <v>#VALUE!</v>
      </c>
      <c r="CK251" s="5" t="e">
        <f>P_A_R[[#This Row],[41+]]-P_A_R[[#This Row],[42+]]</f>
        <v>#VALUE!</v>
      </c>
      <c r="CL251" s="5" t="e">
        <f>P_A_R[[#This Row],[42+]]-P_A_R[[#This Row],[43+]]</f>
        <v>#VALUE!</v>
      </c>
      <c r="CM251" s="5" t="e">
        <f>P_A_R[[#This Row],[43+]]-P_A_R[[#This Row],[44+]]</f>
        <v>#VALUE!</v>
      </c>
      <c r="CN251" s="5" t="e">
        <f>P_A_R[[#This Row],[44+]]-P_A_R[[#This Row],[45+]]</f>
        <v>#VALUE!</v>
      </c>
      <c r="CO251" s="5" t="e">
        <f>P_A_R[[#This Row],[45+]]-P_A_R[[#This Row],[46+]]</f>
        <v>#VALUE!</v>
      </c>
      <c r="CP251" s="5" t="e">
        <f>P_A_R[[#This Row],[46+]]-P_A_R[[#This Row],[47+]]</f>
        <v>#VALUE!</v>
      </c>
      <c r="CQ251" s="5" t="e">
        <f>P_A_R[[#This Row],[47+]]-P_A_R[[#This Row],[48+]]</f>
        <v>#VALUE!</v>
      </c>
      <c r="CR251" s="5" t="e">
        <f>P_A_R[[#This Row],[48+]]-P_A_R[[#This Row],[49+]]</f>
        <v>#VALUE!</v>
      </c>
      <c r="CS251" s="5" t="e">
        <f>P_A_R[[#This Row],[49+]]-P_A_R[[#This Row],[50+]]</f>
        <v>#VALUE!</v>
      </c>
      <c r="CT251" s="5" t="e">
        <f>P_A_R[[#This Row],[50+]]-P_A_R[[#This Row],[51+]]</f>
        <v>#VALUE!</v>
      </c>
      <c r="CU251" s="5" t="e">
        <f>P_A_R[[#This Row],[51+]]-P_A_R[[#This Row],[52+]]</f>
        <v>#VALUE!</v>
      </c>
      <c r="CV251" s="5" t="e">
        <f>P_A_R[[#This Row],[52+]]-P_A_R[[#This Row],[53+]]</f>
        <v>#VALUE!</v>
      </c>
      <c r="CW251" s="5" t="e">
        <f>P_A_R[[#This Row],[53+]]-P_A_R[[#This Row],[54+]]</f>
        <v>#VALUE!</v>
      </c>
      <c r="CX251" s="5" t="e">
        <f>P_A_R[[#This Row],[54+]]-P_A_R[[#This Row],[55+]]</f>
        <v>#VALUE!</v>
      </c>
      <c r="CY251" s="5" t="e">
        <f>P_A_R[[#This Row],[55+]]-P_A_R[[#This Row],[56+]]</f>
        <v>#VALUE!</v>
      </c>
      <c r="CZ251" s="5" t="e">
        <f>P_A_R[[#This Row],[56+]]-P_A_R[[#This Row],[57+]]</f>
        <v>#VALUE!</v>
      </c>
      <c r="DA251" s="5" t="e">
        <f>P_A_R[[#This Row],[57+]]-P_A_R[[#This Row],[58+]]</f>
        <v>#VALUE!</v>
      </c>
      <c r="DB251" s="5" t="e">
        <f>P_A_R[[#This Row],[58+]]-P_A_R[[#This Row],[59+]]</f>
        <v>#VALUE!</v>
      </c>
    </row>
    <row r="252" spans="58:106" x14ac:dyDescent="0.25">
      <c r="BF252" s="5" t="e">
        <f>P_A_R[[#This Row],[10+]]-P_A_R[[#This Row],[11+]]</f>
        <v>#VALUE!</v>
      </c>
      <c r="BG252" s="5" t="e">
        <f>P_A_R[[#This Row],[11+]]-P_A_R[[#This Row],[12+]]</f>
        <v>#VALUE!</v>
      </c>
      <c r="BH252" s="5" t="e">
        <f>P_A_R[[#This Row],[12+]]-P_A_R[[#This Row],[13+]]</f>
        <v>#VALUE!</v>
      </c>
      <c r="BI252" s="5" t="e">
        <f>P_A_R[[#This Row],[13+]]-P_A_R[[#This Row],[14+]]</f>
        <v>#VALUE!</v>
      </c>
      <c r="BJ252" s="5" t="e">
        <f>P_A_R[[#This Row],[14+]]-P_A_R[[#This Row],[15+]]</f>
        <v>#VALUE!</v>
      </c>
      <c r="BK252" s="5" t="e">
        <f>P_A_R[[#This Row],[15+]]-P_A_R[[#This Row],[16+]]</f>
        <v>#VALUE!</v>
      </c>
      <c r="BL252" s="5" t="e">
        <f>P_A_R[[#This Row],[16+]]-P_A_R[[#This Row],[17+]]</f>
        <v>#VALUE!</v>
      </c>
      <c r="BM252" s="5" t="e">
        <f>P_A_R[[#This Row],[17+]]-P_A_R[[#This Row],[18+]]</f>
        <v>#VALUE!</v>
      </c>
      <c r="BN252" s="5" t="e">
        <f>P_A_R[[#This Row],[18+]]-P_A_R[[#This Row],[19+]]</f>
        <v>#VALUE!</v>
      </c>
      <c r="BO252" s="5" t="e">
        <f>P_A_R[[#This Row],[19+]]-P_A_R[[#This Row],[20+]]</f>
        <v>#VALUE!</v>
      </c>
      <c r="BP252" s="5" t="e">
        <f>P_A_R[[#This Row],[20+]]-P_A_R[[#This Row],[21+]]</f>
        <v>#VALUE!</v>
      </c>
      <c r="BQ252" s="5" t="e">
        <f>P_A_R[[#This Row],[21+]]-P_A_R[[#This Row],[22+]]</f>
        <v>#VALUE!</v>
      </c>
      <c r="BR252" s="5" t="e">
        <f>P_A_R[[#This Row],[22+]]-P_A_R[[#This Row],[23+]]</f>
        <v>#VALUE!</v>
      </c>
      <c r="BS252" s="5" t="e">
        <f>P_A_R[[#This Row],[23+]]-P_A_R[[#This Row],[24+]]</f>
        <v>#VALUE!</v>
      </c>
      <c r="BT252" s="5" t="e">
        <f>P_A_R[[#This Row],[24+]]-P_A_R[[#This Row],[25+]]</f>
        <v>#VALUE!</v>
      </c>
      <c r="BU252" s="5" t="e">
        <f>P_A_R[[#This Row],[25+]]-P_A_R[[#This Row],[26+]]</f>
        <v>#VALUE!</v>
      </c>
      <c r="BV252" s="5" t="e">
        <f>P_A_R[[#This Row],[26+]]-P_A_R[[#This Row],[27+]]</f>
        <v>#VALUE!</v>
      </c>
      <c r="BW252" s="5" t="e">
        <f>P_A_R[[#This Row],[27+]]-P_A_R[[#This Row],[28+]]</f>
        <v>#VALUE!</v>
      </c>
      <c r="BX252" s="5" t="e">
        <f>P_A_R[[#This Row],[28+]]-P_A_R[[#This Row],[29+]]</f>
        <v>#VALUE!</v>
      </c>
      <c r="BY252" s="5" t="e">
        <f>P_A_R[[#This Row],[29+]]-P_A_R[[#This Row],[30+]]</f>
        <v>#VALUE!</v>
      </c>
      <c r="BZ252" s="5" t="e">
        <f>P_A_R[[#This Row],[30+]]-P_A_R[[#This Row],[31+]]</f>
        <v>#VALUE!</v>
      </c>
      <c r="CA252" s="5" t="e">
        <f>P_A_R[[#This Row],[31+]]-P_A_R[[#This Row],[32+]]</f>
        <v>#VALUE!</v>
      </c>
      <c r="CB252" s="5" t="e">
        <f>P_A_R[[#This Row],[32+]]-P_A_R[[#This Row],[33+]]</f>
        <v>#VALUE!</v>
      </c>
      <c r="CC252" s="5" t="e">
        <f>P_A_R[[#This Row],[33+]]-P_A_R[[#This Row],[34+]]</f>
        <v>#VALUE!</v>
      </c>
      <c r="CD252" s="5" t="e">
        <f>P_A_R[[#This Row],[34+]]-P_A_R[[#This Row],[35+]]</f>
        <v>#VALUE!</v>
      </c>
      <c r="CE252" s="5" t="e">
        <f>P_A_R[[#This Row],[35+]]-P_A_R[[#This Row],[36+]]</f>
        <v>#VALUE!</v>
      </c>
      <c r="CF252" s="5" t="e">
        <f>P_A_R[[#This Row],[36+]]-P_A_R[[#This Row],[37+]]</f>
        <v>#VALUE!</v>
      </c>
      <c r="CG252" s="5" t="e">
        <f>P_A_R[[#This Row],[37+]]-P_A_R[[#This Row],[38+]]</f>
        <v>#VALUE!</v>
      </c>
      <c r="CH252" s="5" t="e">
        <f>P_A_R[[#This Row],[38+]]-P_A_R[[#This Row],[39+]]</f>
        <v>#VALUE!</v>
      </c>
      <c r="CI252" s="5" t="e">
        <f>P_A_R[[#This Row],[39+]]-P_A_R[[#This Row],[40+]]</f>
        <v>#VALUE!</v>
      </c>
      <c r="CJ252" s="5" t="e">
        <f>P_A_R[[#This Row],[40+]]-P_A_R[[#This Row],[41+]]</f>
        <v>#VALUE!</v>
      </c>
      <c r="CK252" s="5" t="e">
        <f>P_A_R[[#This Row],[41+]]-P_A_R[[#This Row],[42+]]</f>
        <v>#VALUE!</v>
      </c>
      <c r="CL252" s="5" t="e">
        <f>P_A_R[[#This Row],[42+]]-P_A_R[[#This Row],[43+]]</f>
        <v>#VALUE!</v>
      </c>
      <c r="CM252" s="5" t="e">
        <f>P_A_R[[#This Row],[43+]]-P_A_R[[#This Row],[44+]]</f>
        <v>#VALUE!</v>
      </c>
      <c r="CN252" s="5" t="e">
        <f>P_A_R[[#This Row],[44+]]-P_A_R[[#This Row],[45+]]</f>
        <v>#VALUE!</v>
      </c>
      <c r="CO252" s="5" t="e">
        <f>P_A_R[[#This Row],[45+]]-P_A_R[[#This Row],[46+]]</f>
        <v>#VALUE!</v>
      </c>
      <c r="CP252" s="5" t="e">
        <f>P_A_R[[#This Row],[46+]]-P_A_R[[#This Row],[47+]]</f>
        <v>#VALUE!</v>
      </c>
      <c r="CQ252" s="5" t="e">
        <f>P_A_R[[#This Row],[47+]]-P_A_R[[#This Row],[48+]]</f>
        <v>#VALUE!</v>
      </c>
      <c r="CR252" s="5" t="e">
        <f>P_A_R[[#This Row],[48+]]-P_A_R[[#This Row],[49+]]</f>
        <v>#VALUE!</v>
      </c>
      <c r="CS252" s="5" t="e">
        <f>P_A_R[[#This Row],[49+]]-P_A_R[[#This Row],[50+]]</f>
        <v>#VALUE!</v>
      </c>
      <c r="CT252" s="5" t="e">
        <f>P_A_R[[#This Row],[50+]]-P_A_R[[#This Row],[51+]]</f>
        <v>#VALUE!</v>
      </c>
      <c r="CU252" s="5" t="e">
        <f>P_A_R[[#This Row],[51+]]-P_A_R[[#This Row],[52+]]</f>
        <v>#VALUE!</v>
      </c>
      <c r="CV252" s="5" t="e">
        <f>P_A_R[[#This Row],[52+]]-P_A_R[[#This Row],[53+]]</f>
        <v>#VALUE!</v>
      </c>
      <c r="CW252" s="5" t="e">
        <f>P_A_R[[#This Row],[53+]]-P_A_R[[#This Row],[54+]]</f>
        <v>#VALUE!</v>
      </c>
      <c r="CX252" s="5" t="e">
        <f>P_A_R[[#This Row],[54+]]-P_A_R[[#This Row],[55+]]</f>
        <v>#VALUE!</v>
      </c>
      <c r="CY252" s="5" t="e">
        <f>P_A_R[[#This Row],[55+]]-P_A_R[[#This Row],[56+]]</f>
        <v>#VALUE!</v>
      </c>
      <c r="CZ252" s="5" t="e">
        <f>P_A_R[[#This Row],[56+]]-P_A_R[[#This Row],[57+]]</f>
        <v>#VALUE!</v>
      </c>
      <c r="DA252" s="5" t="e">
        <f>P_A_R[[#This Row],[57+]]-P_A_R[[#This Row],[58+]]</f>
        <v>#VALUE!</v>
      </c>
      <c r="DB252" s="5" t="e">
        <f>P_A_R[[#This Row],[58+]]-P_A_R[[#This Row],[59+]]</f>
        <v>#VALUE!</v>
      </c>
    </row>
    <row r="253" spans="58:106" x14ac:dyDescent="0.25">
      <c r="BF253" s="5" t="e">
        <f>P_A_R[[#This Row],[10+]]-P_A_R[[#This Row],[11+]]</f>
        <v>#VALUE!</v>
      </c>
      <c r="BG253" s="5" t="e">
        <f>P_A_R[[#This Row],[11+]]-P_A_R[[#This Row],[12+]]</f>
        <v>#VALUE!</v>
      </c>
      <c r="BH253" s="5" t="e">
        <f>P_A_R[[#This Row],[12+]]-P_A_R[[#This Row],[13+]]</f>
        <v>#VALUE!</v>
      </c>
      <c r="BI253" s="5" t="e">
        <f>P_A_R[[#This Row],[13+]]-P_A_R[[#This Row],[14+]]</f>
        <v>#VALUE!</v>
      </c>
      <c r="BJ253" s="5" t="e">
        <f>P_A_R[[#This Row],[14+]]-P_A_R[[#This Row],[15+]]</f>
        <v>#VALUE!</v>
      </c>
      <c r="BK253" s="5" t="e">
        <f>P_A_R[[#This Row],[15+]]-P_A_R[[#This Row],[16+]]</f>
        <v>#VALUE!</v>
      </c>
      <c r="BL253" s="5" t="e">
        <f>P_A_R[[#This Row],[16+]]-P_A_R[[#This Row],[17+]]</f>
        <v>#VALUE!</v>
      </c>
      <c r="BM253" s="5" t="e">
        <f>P_A_R[[#This Row],[17+]]-P_A_R[[#This Row],[18+]]</f>
        <v>#VALUE!</v>
      </c>
      <c r="BN253" s="5" t="e">
        <f>P_A_R[[#This Row],[18+]]-P_A_R[[#This Row],[19+]]</f>
        <v>#VALUE!</v>
      </c>
      <c r="BO253" s="5" t="e">
        <f>P_A_R[[#This Row],[19+]]-P_A_R[[#This Row],[20+]]</f>
        <v>#VALUE!</v>
      </c>
      <c r="BP253" s="5" t="e">
        <f>P_A_R[[#This Row],[20+]]-P_A_R[[#This Row],[21+]]</f>
        <v>#VALUE!</v>
      </c>
      <c r="BQ253" s="5" t="e">
        <f>P_A_R[[#This Row],[21+]]-P_A_R[[#This Row],[22+]]</f>
        <v>#VALUE!</v>
      </c>
      <c r="BR253" s="5" t="e">
        <f>P_A_R[[#This Row],[22+]]-P_A_R[[#This Row],[23+]]</f>
        <v>#VALUE!</v>
      </c>
      <c r="BS253" s="5" t="e">
        <f>P_A_R[[#This Row],[23+]]-P_A_R[[#This Row],[24+]]</f>
        <v>#VALUE!</v>
      </c>
      <c r="BT253" s="5" t="e">
        <f>P_A_R[[#This Row],[24+]]-P_A_R[[#This Row],[25+]]</f>
        <v>#VALUE!</v>
      </c>
      <c r="BU253" s="5" t="e">
        <f>P_A_R[[#This Row],[25+]]-P_A_R[[#This Row],[26+]]</f>
        <v>#VALUE!</v>
      </c>
      <c r="BV253" s="5" t="e">
        <f>P_A_R[[#This Row],[26+]]-P_A_R[[#This Row],[27+]]</f>
        <v>#VALUE!</v>
      </c>
      <c r="BW253" s="5" t="e">
        <f>P_A_R[[#This Row],[27+]]-P_A_R[[#This Row],[28+]]</f>
        <v>#VALUE!</v>
      </c>
      <c r="BX253" s="5" t="e">
        <f>P_A_R[[#This Row],[28+]]-P_A_R[[#This Row],[29+]]</f>
        <v>#VALUE!</v>
      </c>
      <c r="BY253" s="5" t="e">
        <f>P_A_R[[#This Row],[29+]]-P_A_R[[#This Row],[30+]]</f>
        <v>#VALUE!</v>
      </c>
      <c r="BZ253" s="5" t="e">
        <f>P_A_R[[#This Row],[30+]]-P_A_R[[#This Row],[31+]]</f>
        <v>#VALUE!</v>
      </c>
      <c r="CA253" s="5" t="e">
        <f>P_A_R[[#This Row],[31+]]-P_A_R[[#This Row],[32+]]</f>
        <v>#VALUE!</v>
      </c>
      <c r="CB253" s="5" t="e">
        <f>P_A_R[[#This Row],[32+]]-P_A_R[[#This Row],[33+]]</f>
        <v>#VALUE!</v>
      </c>
      <c r="CC253" s="5" t="e">
        <f>P_A_R[[#This Row],[33+]]-P_A_R[[#This Row],[34+]]</f>
        <v>#VALUE!</v>
      </c>
      <c r="CD253" s="5" t="e">
        <f>P_A_R[[#This Row],[34+]]-P_A_R[[#This Row],[35+]]</f>
        <v>#VALUE!</v>
      </c>
      <c r="CE253" s="5" t="e">
        <f>P_A_R[[#This Row],[35+]]-P_A_R[[#This Row],[36+]]</f>
        <v>#VALUE!</v>
      </c>
      <c r="CF253" s="5" t="e">
        <f>P_A_R[[#This Row],[36+]]-P_A_R[[#This Row],[37+]]</f>
        <v>#VALUE!</v>
      </c>
      <c r="CG253" s="5" t="e">
        <f>P_A_R[[#This Row],[37+]]-P_A_R[[#This Row],[38+]]</f>
        <v>#VALUE!</v>
      </c>
      <c r="CH253" s="5" t="e">
        <f>P_A_R[[#This Row],[38+]]-P_A_R[[#This Row],[39+]]</f>
        <v>#VALUE!</v>
      </c>
      <c r="CI253" s="5" t="e">
        <f>P_A_R[[#This Row],[39+]]-P_A_R[[#This Row],[40+]]</f>
        <v>#VALUE!</v>
      </c>
      <c r="CJ253" s="5" t="e">
        <f>P_A_R[[#This Row],[40+]]-P_A_R[[#This Row],[41+]]</f>
        <v>#VALUE!</v>
      </c>
      <c r="CK253" s="5" t="e">
        <f>P_A_R[[#This Row],[41+]]-P_A_R[[#This Row],[42+]]</f>
        <v>#VALUE!</v>
      </c>
      <c r="CL253" s="5" t="e">
        <f>P_A_R[[#This Row],[42+]]-P_A_R[[#This Row],[43+]]</f>
        <v>#VALUE!</v>
      </c>
      <c r="CM253" s="5" t="e">
        <f>P_A_R[[#This Row],[43+]]-P_A_R[[#This Row],[44+]]</f>
        <v>#VALUE!</v>
      </c>
      <c r="CN253" s="5" t="e">
        <f>P_A_R[[#This Row],[44+]]-P_A_R[[#This Row],[45+]]</f>
        <v>#VALUE!</v>
      </c>
      <c r="CO253" s="5" t="e">
        <f>P_A_R[[#This Row],[45+]]-P_A_R[[#This Row],[46+]]</f>
        <v>#VALUE!</v>
      </c>
      <c r="CP253" s="5" t="e">
        <f>P_A_R[[#This Row],[46+]]-P_A_R[[#This Row],[47+]]</f>
        <v>#VALUE!</v>
      </c>
      <c r="CQ253" s="5" t="e">
        <f>P_A_R[[#This Row],[47+]]-P_A_R[[#This Row],[48+]]</f>
        <v>#VALUE!</v>
      </c>
      <c r="CR253" s="5" t="e">
        <f>P_A_R[[#This Row],[48+]]-P_A_R[[#This Row],[49+]]</f>
        <v>#VALUE!</v>
      </c>
      <c r="CS253" s="5" t="e">
        <f>P_A_R[[#This Row],[49+]]-P_A_R[[#This Row],[50+]]</f>
        <v>#VALUE!</v>
      </c>
      <c r="CT253" s="5" t="e">
        <f>P_A_R[[#This Row],[50+]]-P_A_R[[#This Row],[51+]]</f>
        <v>#VALUE!</v>
      </c>
      <c r="CU253" s="5" t="e">
        <f>P_A_R[[#This Row],[51+]]-P_A_R[[#This Row],[52+]]</f>
        <v>#VALUE!</v>
      </c>
      <c r="CV253" s="5" t="e">
        <f>P_A_R[[#This Row],[52+]]-P_A_R[[#This Row],[53+]]</f>
        <v>#VALUE!</v>
      </c>
      <c r="CW253" s="5" t="e">
        <f>P_A_R[[#This Row],[53+]]-P_A_R[[#This Row],[54+]]</f>
        <v>#VALUE!</v>
      </c>
      <c r="CX253" s="5" t="e">
        <f>P_A_R[[#This Row],[54+]]-P_A_R[[#This Row],[55+]]</f>
        <v>#VALUE!</v>
      </c>
      <c r="CY253" s="5" t="e">
        <f>P_A_R[[#This Row],[55+]]-P_A_R[[#This Row],[56+]]</f>
        <v>#VALUE!</v>
      </c>
      <c r="CZ253" s="5" t="e">
        <f>P_A_R[[#This Row],[56+]]-P_A_R[[#This Row],[57+]]</f>
        <v>#VALUE!</v>
      </c>
      <c r="DA253" s="5" t="e">
        <f>P_A_R[[#This Row],[57+]]-P_A_R[[#This Row],[58+]]</f>
        <v>#VALUE!</v>
      </c>
      <c r="DB253" s="5" t="e">
        <f>P_A_R[[#This Row],[58+]]-P_A_R[[#This Row],[59+]]</f>
        <v>#VALUE!</v>
      </c>
    </row>
    <row r="254" spans="58:106" x14ac:dyDescent="0.25">
      <c r="BF254" s="5" t="e">
        <f>P_A_R[[#This Row],[10+]]-P_A_R[[#This Row],[11+]]</f>
        <v>#VALUE!</v>
      </c>
      <c r="BG254" s="5" t="e">
        <f>P_A_R[[#This Row],[11+]]-P_A_R[[#This Row],[12+]]</f>
        <v>#VALUE!</v>
      </c>
      <c r="BH254" s="5" t="e">
        <f>P_A_R[[#This Row],[12+]]-P_A_R[[#This Row],[13+]]</f>
        <v>#VALUE!</v>
      </c>
      <c r="BI254" s="5" t="e">
        <f>P_A_R[[#This Row],[13+]]-P_A_R[[#This Row],[14+]]</f>
        <v>#VALUE!</v>
      </c>
      <c r="BJ254" s="5" t="e">
        <f>P_A_R[[#This Row],[14+]]-P_A_R[[#This Row],[15+]]</f>
        <v>#VALUE!</v>
      </c>
      <c r="BK254" s="5" t="e">
        <f>P_A_R[[#This Row],[15+]]-P_A_R[[#This Row],[16+]]</f>
        <v>#VALUE!</v>
      </c>
      <c r="BL254" s="5" t="e">
        <f>P_A_R[[#This Row],[16+]]-P_A_R[[#This Row],[17+]]</f>
        <v>#VALUE!</v>
      </c>
      <c r="BM254" s="5" t="e">
        <f>P_A_R[[#This Row],[17+]]-P_A_R[[#This Row],[18+]]</f>
        <v>#VALUE!</v>
      </c>
      <c r="BN254" s="5" t="e">
        <f>P_A_R[[#This Row],[18+]]-P_A_R[[#This Row],[19+]]</f>
        <v>#VALUE!</v>
      </c>
      <c r="BO254" s="5" t="e">
        <f>P_A_R[[#This Row],[19+]]-P_A_R[[#This Row],[20+]]</f>
        <v>#VALUE!</v>
      </c>
      <c r="BP254" s="5" t="e">
        <f>P_A_R[[#This Row],[20+]]-P_A_R[[#This Row],[21+]]</f>
        <v>#VALUE!</v>
      </c>
      <c r="BQ254" s="5" t="e">
        <f>P_A_R[[#This Row],[21+]]-P_A_R[[#This Row],[22+]]</f>
        <v>#VALUE!</v>
      </c>
      <c r="BR254" s="5" t="e">
        <f>P_A_R[[#This Row],[22+]]-P_A_R[[#This Row],[23+]]</f>
        <v>#VALUE!</v>
      </c>
      <c r="BS254" s="5" t="e">
        <f>P_A_R[[#This Row],[23+]]-P_A_R[[#This Row],[24+]]</f>
        <v>#VALUE!</v>
      </c>
      <c r="BT254" s="5" t="e">
        <f>P_A_R[[#This Row],[24+]]-P_A_R[[#This Row],[25+]]</f>
        <v>#VALUE!</v>
      </c>
      <c r="BU254" s="5" t="e">
        <f>P_A_R[[#This Row],[25+]]-P_A_R[[#This Row],[26+]]</f>
        <v>#VALUE!</v>
      </c>
      <c r="BV254" s="5" t="e">
        <f>P_A_R[[#This Row],[26+]]-P_A_R[[#This Row],[27+]]</f>
        <v>#VALUE!</v>
      </c>
      <c r="BW254" s="5" t="e">
        <f>P_A_R[[#This Row],[27+]]-P_A_R[[#This Row],[28+]]</f>
        <v>#VALUE!</v>
      </c>
      <c r="BX254" s="5" t="e">
        <f>P_A_R[[#This Row],[28+]]-P_A_R[[#This Row],[29+]]</f>
        <v>#VALUE!</v>
      </c>
      <c r="BY254" s="5" t="e">
        <f>P_A_R[[#This Row],[29+]]-P_A_R[[#This Row],[30+]]</f>
        <v>#VALUE!</v>
      </c>
      <c r="BZ254" s="5" t="e">
        <f>P_A_R[[#This Row],[30+]]-P_A_R[[#This Row],[31+]]</f>
        <v>#VALUE!</v>
      </c>
      <c r="CA254" s="5" t="e">
        <f>P_A_R[[#This Row],[31+]]-P_A_R[[#This Row],[32+]]</f>
        <v>#VALUE!</v>
      </c>
      <c r="CB254" s="5" t="e">
        <f>P_A_R[[#This Row],[32+]]-P_A_R[[#This Row],[33+]]</f>
        <v>#VALUE!</v>
      </c>
      <c r="CC254" s="5" t="e">
        <f>P_A_R[[#This Row],[33+]]-P_A_R[[#This Row],[34+]]</f>
        <v>#VALUE!</v>
      </c>
      <c r="CD254" s="5" t="e">
        <f>P_A_R[[#This Row],[34+]]-P_A_R[[#This Row],[35+]]</f>
        <v>#VALUE!</v>
      </c>
      <c r="CE254" s="5" t="e">
        <f>P_A_R[[#This Row],[35+]]-P_A_R[[#This Row],[36+]]</f>
        <v>#VALUE!</v>
      </c>
      <c r="CF254" s="5" t="e">
        <f>P_A_R[[#This Row],[36+]]-P_A_R[[#This Row],[37+]]</f>
        <v>#VALUE!</v>
      </c>
      <c r="CG254" s="5" t="e">
        <f>P_A_R[[#This Row],[37+]]-P_A_R[[#This Row],[38+]]</f>
        <v>#VALUE!</v>
      </c>
      <c r="CH254" s="5" t="e">
        <f>P_A_R[[#This Row],[38+]]-P_A_R[[#This Row],[39+]]</f>
        <v>#VALUE!</v>
      </c>
      <c r="CI254" s="5" t="e">
        <f>P_A_R[[#This Row],[39+]]-P_A_R[[#This Row],[40+]]</f>
        <v>#VALUE!</v>
      </c>
      <c r="CJ254" s="5" t="e">
        <f>P_A_R[[#This Row],[40+]]-P_A_R[[#This Row],[41+]]</f>
        <v>#VALUE!</v>
      </c>
      <c r="CK254" s="5" t="e">
        <f>P_A_R[[#This Row],[41+]]-P_A_R[[#This Row],[42+]]</f>
        <v>#VALUE!</v>
      </c>
      <c r="CL254" s="5" t="e">
        <f>P_A_R[[#This Row],[42+]]-P_A_R[[#This Row],[43+]]</f>
        <v>#VALUE!</v>
      </c>
      <c r="CM254" s="5" t="e">
        <f>P_A_R[[#This Row],[43+]]-P_A_R[[#This Row],[44+]]</f>
        <v>#VALUE!</v>
      </c>
      <c r="CN254" s="5" t="e">
        <f>P_A_R[[#This Row],[44+]]-P_A_R[[#This Row],[45+]]</f>
        <v>#VALUE!</v>
      </c>
      <c r="CO254" s="5" t="e">
        <f>P_A_R[[#This Row],[45+]]-P_A_R[[#This Row],[46+]]</f>
        <v>#VALUE!</v>
      </c>
      <c r="CP254" s="5" t="e">
        <f>P_A_R[[#This Row],[46+]]-P_A_R[[#This Row],[47+]]</f>
        <v>#VALUE!</v>
      </c>
      <c r="CQ254" s="5" t="e">
        <f>P_A_R[[#This Row],[47+]]-P_A_R[[#This Row],[48+]]</f>
        <v>#VALUE!</v>
      </c>
      <c r="CR254" s="5" t="e">
        <f>P_A_R[[#This Row],[48+]]-P_A_R[[#This Row],[49+]]</f>
        <v>#VALUE!</v>
      </c>
      <c r="CS254" s="5" t="e">
        <f>P_A_R[[#This Row],[49+]]-P_A_R[[#This Row],[50+]]</f>
        <v>#VALUE!</v>
      </c>
      <c r="CT254" s="5" t="e">
        <f>P_A_R[[#This Row],[50+]]-P_A_R[[#This Row],[51+]]</f>
        <v>#VALUE!</v>
      </c>
      <c r="CU254" s="5" t="e">
        <f>P_A_R[[#This Row],[51+]]-P_A_R[[#This Row],[52+]]</f>
        <v>#VALUE!</v>
      </c>
      <c r="CV254" s="5" t="e">
        <f>P_A_R[[#This Row],[52+]]-P_A_R[[#This Row],[53+]]</f>
        <v>#VALUE!</v>
      </c>
      <c r="CW254" s="5" t="e">
        <f>P_A_R[[#This Row],[53+]]-P_A_R[[#This Row],[54+]]</f>
        <v>#VALUE!</v>
      </c>
      <c r="CX254" s="5" t="e">
        <f>P_A_R[[#This Row],[54+]]-P_A_R[[#This Row],[55+]]</f>
        <v>#VALUE!</v>
      </c>
      <c r="CY254" s="5" t="e">
        <f>P_A_R[[#This Row],[55+]]-P_A_R[[#This Row],[56+]]</f>
        <v>#VALUE!</v>
      </c>
      <c r="CZ254" s="5" t="e">
        <f>P_A_R[[#This Row],[56+]]-P_A_R[[#This Row],[57+]]</f>
        <v>#VALUE!</v>
      </c>
      <c r="DA254" s="5" t="e">
        <f>P_A_R[[#This Row],[57+]]-P_A_R[[#This Row],[58+]]</f>
        <v>#VALUE!</v>
      </c>
      <c r="DB254" s="5" t="e">
        <f>P_A_R[[#This Row],[58+]]-P_A_R[[#This Row],[59+]]</f>
        <v>#VALUE!</v>
      </c>
    </row>
    <row r="255" spans="58:106" x14ac:dyDescent="0.25">
      <c r="BF255" s="5" t="e">
        <f>P_A_R[[#This Row],[10+]]-P_A_R[[#This Row],[11+]]</f>
        <v>#VALUE!</v>
      </c>
      <c r="BG255" s="5" t="e">
        <f>P_A_R[[#This Row],[11+]]-P_A_R[[#This Row],[12+]]</f>
        <v>#VALUE!</v>
      </c>
      <c r="BH255" s="5" t="e">
        <f>P_A_R[[#This Row],[12+]]-P_A_R[[#This Row],[13+]]</f>
        <v>#VALUE!</v>
      </c>
      <c r="BI255" s="5" t="e">
        <f>P_A_R[[#This Row],[13+]]-P_A_R[[#This Row],[14+]]</f>
        <v>#VALUE!</v>
      </c>
      <c r="BJ255" s="5" t="e">
        <f>P_A_R[[#This Row],[14+]]-P_A_R[[#This Row],[15+]]</f>
        <v>#VALUE!</v>
      </c>
      <c r="BK255" s="5" t="e">
        <f>P_A_R[[#This Row],[15+]]-P_A_R[[#This Row],[16+]]</f>
        <v>#VALUE!</v>
      </c>
      <c r="BL255" s="5" t="e">
        <f>P_A_R[[#This Row],[16+]]-P_A_R[[#This Row],[17+]]</f>
        <v>#VALUE!</v>
      </c>
      <c r="BM255" s="5" t="e">
        <f>P_A_R[[#This Row],[17+]]-P_A_R[[#This Row],[18+]]</f>
        <v>#VALUE!</v>
      </c>
      <c r="BN255" s="5" t="e">
        <f>P_A_R[[#This Row],[18+]]-P_A_R[[#This Row],[19+]]</f>
        <v>#VALUE!</v>
      </c>
      <c r="BO255" s="5" t="e">
        <f>P_A_R[[#This Row],[19+]]-P_A_R[[#This Row],[20+]]</f>
        <v>#VALUE!</v>
      </c>
      <c r="BP255" s="5" t="e">
        <f>P_A_R[[#This Row],[20+]]-P_A_R[[#This Row],[21+]]</f>
        <v>#VALUE!</v>
      </c>
      <c r="BQ255" s="5" t="e">
        <f>P_A_R[[#This Row],[21+]]-P_A_R[[#This Row],[22+]]</f>
        <v>#VALUE!</v>
      </c>
      <c r="BR255" s="5" t="e">
        <f>P_A_R[[#This Row],[22+]]-P_A_R[[#This Row],[23+]]</f>
        <v>#VALUE!</v>
      </c>
      <c r="BS255" s="5" t="e">
        <f>P_A_R[[#This Row],[23+]]-P_A_R[[#This Row],[24+]]</f>
        <v>#VALUE!</v>
      </c>
      <c r="BT255" s="5" t="e">
        <f>P_A_R[[#This Row],[24+]]-P_A_R[[#This Row],[25+]]</f>
        <v>#VALUE!</v>
      </c>
      <c r="BU255" s="5" t="e">
        <f>P_A_R[[#This Row],[25+]]-P_A_R[[#This Row],[26+]]</f>
        <v>#VALUE!</v>
      </c>
      <c r="BV255" s="5" t="e">
        <f>P_A_R[[#This Row],[26+]]-P_A_R[[#This Row],[27+]]</f>
        <v>#VALUE!</v>
      </c>
      <c r="BW255" s="5" t="e">
        <f>P_A_R[[#This Row],[27+]]-P_A_R[[#This Row],[28+]]</f>
        <v>#VALUE!</v>
      </c>
      <c r="BX255" s="5" t="e">
        <f>P_A_R[[#This Row],[28+]]-P_A_R[[#This Row],[29+]]</f>
        <v>#VALUE!</v>
      </c>
      <c r="BY255" s="5" t="e">
        <f>P_A_R[[#This Row],[29+]]-P_A_R[[#This Row],[30+]]</f>
        <v>#VALUE!</v>
      </c>
      <c r="BZ255" s="5" t="e">
        <f>P_A_R[[#This Row],[30+]]-P_A_R[[#This Row],[31+]]</f>
        <v>#VALUE!</v>
      </c>
      <c r="CA255" s="5" t="e">
        <f>P_A_R[[#This Row],[31+]]-P_A_R[[#This Row],[32+]]</f>
        <v>#VALUE!</v>
      </c>
      <c r="CB255" s="5" t="e">
        <f>P_A_R[[#This Row],[32+]]-P_A_R[[#This Row],[33+]]</f>
        <v>#VALUE!</v>
      </c>
      <c r="CC255" s="5" t="e">
        <f>P_A_R[[#This Row],[33+]]-P_A_R[[#This Row],[34+]]</f>
        <v>#VALUE!</v>
      </c>
      <c r="CD255" s="5" t="e">
        <f>P_A_R[[#This Row],[34+]]-P_A_R[[#This Row],[35+]]</f>
        <v>#VALUE!</v>
      </c>
      <c r="CE255" s="5" t="e">
        <f>P_A_R[[#This Row],[35+]]-P_A_R[[#This Row],[36+]]</f>
        <v>#VALUE!</v>
      </c>
      <c r="CF255" s="5" t="e">
        <f>P_A_R[[#This Row],[36+]]-P_A_R[[#This Row],[37+]]</f>
        <v>#VALUE!</v>
      </c>
      <c r="CG255" s="5" t="e">
        <f>P_A_R[[#This Row],[37+]]-P_A_R[[#This Row],[38+]]</f>
        <v>#VALUE!</v>
      </c>
      <c r="CH255" s="5" t="e">
        <f>P_A_R[[#This Row],[38+]]-P_A_R[[#This Row],[39+]]</f>
        <v>#VALUE!</v>
      </c>
      <c r="CI255" s="5" t="e">
        <f>P_A_R[[#This Row],[39+]]-P_A_R[[#This Row],[40+]]</f>
        <v>#VALUE!</v>
      </c>
      <c r="CJ255" s="5" t="e">
        <f>P_A_R[[#This Row],[40+]]-P_A_R[[#This Row],[41+]]</f>
        <v>#VALUE!</v>
      </c>
      <c r="CK255" s="5" t="e">
        <f>P_A_R[[#This Row],[41+]]-P_A_R[[#This Row],[42+]]</f>
        <v>#VALUE!</v>
      </c>
      <c r="CL255" s="5" t="e">
        <f>P_A_R[[#This Row],[42+]]-P_A_R[[#This Row],[43+]]</f>
        <v>#VALUE!</v>
      </c>
      <c r="CM255" s="5" t="e">
        <f>P_A_R[[#This Row],[43+]]-P_A_R[[#This Row],[44+]]</f>
        <v>#VALUE!</v>
      </c>
      <c r="CN255" s="5" t="e">
        <f>P_A_R[[#This Row],[44+]]-P_A_R[[#This Row],[45+]]</f>
        <v>#VALUE!</v>
      </c>
      <c r="CO255" s="5" t="e">
        <f>P_A_R[[#This Row],[45+]]-P_A_R[[#This Row],[46+]]</f>
        <v>#VALUE!</v>
      </c>
      <c r="CP255" s="5" t="e">
        <f>P_A_R[[#This Row],[46+]]-P_A_R[[#This Row],[47+]]</f>
        <v>#VALUE!</v>
      </c>
      <c r="CQ255" s="5" t="e">
        <f>P_A_R[[#This Row],[47+]]-P_A_R[[#This Row],[48+]]</f>
        <v>#VALUE!</v>
      </c>
      <c r="CR255" s="5" t="e">
        <f>P_A_R[[#This Row],[48+]]-P_A_R[[#This Row],[49+]]</f>
        <v>#VALUE!</v>
      </c>
      <c r="CS255" s="5" t="e">
        <f>P_A_R[[#This Row],[49+]]-P_A_R[[#This Row],[50+]]</f>
        <v>#VALUE!</v>
      </c>
      <c r="CT255" s="5" t="e">
        <f>P_A_R[[#This Row],[50+]]-P_A_R[[#This Row],[51+]]</f>
        <v>#VALUE!</v>
      </c>
      <c r="CU255" s="5" t="e">
        <f>P_A_R[[#This Row],[51+]]-P_A_R[[#This Row],[52+]]</f>
        <v>#VALUE!</v>
      </c>
      <c r="CV255" s="5" t="e">
        <f>P_A_R[[#This Row],[52+]]-P_A_R[[#This Row],[53+]]</f>
        <v>#VALUE!</v>
      </c>
      <c r="CW255" s="5" t="e">
        <f>P_A_R[[#This Row],[53+]]-P_A_R[[#This Row],[54+]]</f>
        <v>#VALUE!</v>
      </c>
      <c r="CX255" s="5" t="e">
        <f>P_A_R[[#This Row],[54+]]-P_A_R[[#This Row],[55+]]</f>
        <v>#VALUE!</v>
      </c>
      <c r="CY255" s="5" t="e">
        <f>P_A_R[[#This Row],[55+]]-P_A_R[[#This Row],[56+]]</f>
        <v>#VALUE!</v>
      </c>
      <c r="CZ255" s="5" t="e">
        <f>P_A_R[[#This Row],[56+]]-P_A_R[[#This Row],[57+]]</f>
        <v>#VALUE!</v>
      </c>
      <c r="DA255" s="5" t="e">
        <f>P_A_R[[#This Row],[57+]]-P_A_R[[#This Row],[58+]]</f>
        <v>#VALUE!</v>
      </c>
      <c r="DB255" s="5" t="e">
        <f>P_A_R[[#This Row],[58+]]-P_A_R[[#This Row],[59+]]</f>
        <v>#VALUE!</v>
      </c>
    </row>
    <row r="256" spans="58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216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243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1.85546875" bestFit="1" customWidth="1"/>
    <col min="4" max="4" width="11.28515625" bestFit="1" customWidth="1"/>
    <col min="5" max="5" width="81.140625" bestFit="1" customWidth="1"/>
    <col min="6" max="6" width="10.5703125" bestFit="1" customWidth="1"/>
    <col min="7" max="7" width="15.42578125" bestFit="1" customWidth="1"/>
    <col min="8" max="29" width="8.140625" bestFit="1" customWidth="1"/>
    <col min="30" max="35" width="7.140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22400788</v>
      </c>
      <c r="B2" t="s">
        <v>218</v>
      </c>
      <c r="C2" t="s">
        <v>219</v>
      </c>
      <c r="D2" s="12">
        <v>0.79166666666666663</v>
      </c>
      <c r="E2" t="s">
        <v>220</v>
      </c>
      <c r="F2">
        <v>35</v>
      </c>
      <c r="G2">
        <v>3.9750000000000001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0.99992000000000003</v>
      </c>
      <c r="S2" s="3">
        <v>0.99978</v>
      </c>
      <c r="T2" s="3">
        <v>0.99946000000000002</v>
      </c>
      <c r="U2" s="3">
        <v>0.99873999999999996</v>
      </c>
      <c r="V2" s="3">
        <v>0.99719999999999998</v>
      </c>
      <c r="W2" s="3">
        <v>0.99412999999999996</v>
      </c>
      <c r="X2" s="3">
        <v>0.98809000000000002</v>
      </c>
      <c r="Y2" s="3">
        <v>0.97777999999999998</v>
      </c>
      <c r="Z2" s="3">
        <v>0.96079999999999999</v>
      </c>
      <c r="AA2" s="3">
        <v>0.93447999999999998</v>
      </c>
      <c r="AB2" s="3">
        <v>0.89617000000000002</v>
      </c>
      <c r="AC2" s="3">
        <v>0.84375</v>
      </c>
      <c r="AD2" s="3">
        <v>0.77337</v>
      </c>
      <c r="AE2" s="3">
        <v>0.69145999999999996</v>
      </c>
      <c r="AF2" s="3">
        <v>0.59870999999999996</v>
      </c>
      <c r="AG2" s="3">
        <v>0.5</v>
      </c>
      <c r="AH2" s="3">
        <v>0.10383000000000001</v>
      </c>
      <c r="AI2" s="3">
        <v>5.8700000000000002E-3</v>
      </c>
    </row>
    <row r="3" spans="1:35" x14ac:dyDescent="0.25">
      <c r="A3" s="10">
        <v>22400788</v>
      </c>
      <c r="B3" t="s">
        <v>218</v>
      </c>
      <c r="C3" t="s">
        <v>219</v>
      </c>
      <c r="D3" s="12">
        <v>0.79166666666666663</v>
      </c>
      <c r="E3" t="s">
        <v>221</v>
      </c>
      <c r="F3">
        <v>30</v>
      </c>
      <c r="G3">
        <v>4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0.99990999999999997</v>
      </c>
      <c r="N3" s="3">
        <v>0.99977000000000005</v>
      </c>
      <c r="O3" s="3">
        <v>0.99941999999999998</v>
      </c>
      <c r="P3" s="3">
        <v>0.99865000000000004</v>
      </c>
      <c r="Q3" s="3">
        <v>0.99702000000000002</v>
      </c>
      <c r="R3" s="3">
        <v>0.99378999999999995</v>
      </c>
      <c r="S3" s="3">
        <v>0.98777999999999999</v>
      </c>
      <c r="T3" s="3">
        <v>0.97724999999999995</v>
      </c>
      <c r="U3" s="3">
        <v>0.95994000000000002</v>
      </c>
      <c r="V3" s="3">
        <v>0.93318999999999996</v>
      </c>
      <c r="W3" s="3">
        <v>0.89434999999999998</v>
      </c>
      <c r="X3" s="3">
        <v>0.84133999999999998</v>
      </c>
      <c r="Y3" s="3">
        <v>0.77337</v>
      </c>
      <c r="Z3" s="3">
        <v>0.69145999999999996</v>
      </c>
      <c r="AA3" s="3">
        <v>0.59870999999999996</v>
      </c>
      <c r="AB3" s="3">
        <v>0.5</v>
      </c>
      <c r="AC3" s="3">
        <v>0.40128999999999998</v>
      </c>
      <c r="AD3" s="3">
        <v>0.30853999999999998</v>
      </c>
      <c r="AE3" s="3">
        <v>0.22663</v>
      </c>
      <c r="AF3" s="3">
        <v>0.15866</v>
      </c>
      <c r="AG3" s="3">
        <v>0.10564999999999999</v>
      </c>
      <c r="AH3" s="3">
        <v>6.2100000000000002E-3</v>
      </c>
      <c r="AI3" s="3">
        <v>9.0000000000000006E-5</v>
      </c>
    </row>
    <row r="4" spans="1:35" x14ac:dyDescent="0.25">
      <c r="A4" s="10">
        <v>22400788</v>
      </c>
      <c r="B4" t="s">
        <v>218</v>
      </c>
      <c r="C4" t="s">
        <v>219</v>
      </c>
      <c r="D4" s="12">
        <v>0.79166666666666663</v>
      </c>
      <c r="E4" t="s">
        <v>281</v>
      </c>
      <c r="F4">
        <v>19</v>
      </c>
      <c r="G4">
        <v>1.3420000000000001</v>
      </c>
      <c r="H4" s="3">
        <v>1</v>
      </c>
      <c r="I4" s="3">
        <v>1</v>
      </c>
      <c r="J4" s="3">
        <v>1</v>
      </c>
      <c r="K4" s="3">
        <v>1</v>
      </c>
      <c r="L4" s="3">
        <v>0.99990000000000001</v>
      </c>
      <c r="M4" s="3">
        <v>0.99856</v>
      </c>
      <c r="N4" s="3">
        <v>0.98745000000000005</v>
      </c>
      <c r="O4" s="3">
        <v>0.93189</v>
      </c>
      <c r="P4" s="3">
        <v>0.77337</v>
      </c>
      <c r="Q4" s="3">
        <v>0.5</v>
      </c>
      <c r="R4" s="3">
        <v>0.22663</v>
      </c>
      <c r="S4" s="3">
        <v>6.8110000000000004E-2</v>
      </c>
      <c r="T4" s="3">
        <v>1.255E-2</v>
      </c>
      <c r="U4" s="3">
        <v>1.4400000000000001E-3</v>
      </c>
      <c r="V4" s="3">
        <v>1E-4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25">
      <c r="A5" s="10">
        <v>22400788</v>
      </c>
      <c r="B5" t="s">
        <v>218</v>
      </c>
      <c r="C5" t="s">
        <v>219</v>
      </c>
      <c r="D5" s="12">
        <v>0.79166666666666663</v>
      </c>
      <c r="E5" t="s">
        <v>225</v>
      </c>
      <c r="F5">
        <v>31</v>
      </c>
      <c r="G5">
        <v>3.1619999999999999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0.99992999999999999</v>
      </c>
      <c r="R5" s="3">
        <v>0.99975000000000003</v>
      </c>
      <c r="S5" s="3">
        <v>0.99921000000000004</v>
      </c>
      <c r="T5" s="3">
        <v>0.99780999999999997</v>
      </c>
      <c r="U5" s="3">
        <v>0.99429999999999996</v>
      </c>
      <c r="V5" s="3">
        <v>0.98645000000000005</v>
      </c>
      <c r="W5" s="3">
        <v>0.97128000000000003</v>
      </c>
      <c r="X5" s="3">
        <v>0.94294999999999995</v>
      </c>
      <c r="Y5" s="3">
        <v>0.89795999999999998</v>
      </c>
      <c r="Z5" s="3">
        <v>0.82894000000000001</v>
      </c>
      <c r="AA5" s="3">
        <v>0.73565000000000003</v>
      </c>
      <c r="AB5" s="3">
        <v>0.62551999999999996</v>
      </c>
      <c r="AC5" s="3">
        <v>0.5</v>
      </c>
      <c r="AD5" s="3">
        <v>0.37447999999999998</v>
      </c>
      <c r="AE5" s="3">
        <v>0.26434999999999997</v>
      </c>
      <c r="AF5" s="3">
        <v>0.17105999999999999</v>
      </c>
      <c r="AG5" s="3">
        <v>0.10204000000000001</v>
      </c>
      <c r="AH5" s="3">
        <v>2.1900000000000001E-3</v>
      </c>
      <c r="AI5" s="3">
        <v>0</v>
      </c>
    </row>
    <row r="6" spans="1:35" x14ac:dyDescent="0.25">
      <c r="A6" s="10">
        <v>22400788</v>
      </c>
      <c r="B6" t="s">
        <v>218</v>
      </c>
      <c r="C6" t="s">
        <v>219</v>
      </c>
      <c r="D6" s="12">
        <v>0.79166666666666663</v>
      </c>
      <c r="E6" t="s">
        <v>224</v>
      </c>
      <c r="F6">
        <v>22</v>
      </c>
      <c r="G6">
        <v>2.4900000000000002</v>
      </c>
      <c r="H6" s="3">
        <v>1</v>
      </c>
      <c r="I6" s="3">
        <v>1</v>
      </c>
      <c r="J6" s="3">
        <v>1</v>
      </c>
      <c r="K6" s="3">
        <v>0.99985000000000002</v>
      </c>
      <c r="L6" s="3">
        <v>0.99934000000000001</v>
      </c>
      <c r="M6" s="3">
        <v>0.99751999999999996</v>
      </c>
      <c r="N6" s="3">
        <v>0.99202000000000001</v>
      </c>
      <c r="O6" s="3">
        <v>0.97777999999999998</v>
      </c>
      <c r="P6" s="3">
        <v>0.94630000000000003</v>
      </c>
      <c r="Q6" s="3">
        <v>0.88492999999999999</v>
      </c>
      <c r="R6" s="3">
        <v>0.78813999999999995</v>
      </c>
      <c r="S6" s="3">
        <v>0.65542</v>
      </c>
      <c r="T6" s="3">
        <v>0.5</v>
      </c>
      <c r="U6" s="3">
        <v>0.34458</v>
      </c>
      <c r="V6" s="3">
        <v>0.21185999999999999</v>
      </c>
      <c r="W6" s="3">
        <v>0.11507000000000001</v>
      </c>
      <c r="X6" s="3">
        <v>5.3699999999999998E-2</v>
      </c>
      <c r="Y6" s="3">
        <v>2.222E-2</v>
      </c>
      <c r="Z6" s="3">
        <v>7.9799999999999992E-3</v>
      </c>
      <c r="AA6" s="3">
        <v>2.48E-3</v>
      </c>
      <c r="AB6" s="3">
        <v>6.6E-4</v>
      </c>
      <c r="AC6" s="3">
        <v>1.4999999999999999E-4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5">
      <c r="A7" s="10">
        <v>22400788</v>
      </c>
      <c r="B7" t="s">
        <v>218</v>
      </c>
      <c r="C7" t="s">
        <v>219</v>
      </c>
      <c r="D7" s="12">
        <v>0.79166666666666663</v>
      </c>
      <c r="E7" t="s">
        <v>227</v>
      </c>
      <c r="F7">
        <v>22</v>
      </c>
      <c r="G7">
        <v>3.899</v>
      </c>
      <c r="H7" s="3">
        <v>0.99895999999999996</v>
      </c>
      <c r="I7" s="3">
        <v>0.99760000000000004</v>
      </c>
      <c r="J7" s="3">
        <v>0.99477000000000004</v>
      </c>
      <c r="K7" s="3">
        <v>0.98956</v>
      </c>
      <c r="L7" s="3">
        <v>0.97982000000000002</v>
      </c>
      <c r="M7" s="3">
        <v>0.96406999999999998</v>
      </c>
      <c r="N7" s="3">
        <v>0.93822000000000005</v>
      </c>
      <c r="O7" s="3">
        <v>0.89973000000000003</v>
      </c>
      <c r="P7" s="3">
        <v>0.84848999999999997</v>
      </c>
      <c r="Q7" s="3">
        <v>0.77934999999999999</v>
      </c>
      <c r="R7" s="3">
        <v>0.69496999999999998</v>
      </c>
      <c r="S7" s="3">
        <v>0.60257000000000005</v>
      </c>
      <c r="T7" s="3">
        <v>0.5</v>
      </c>
      <c r="U7" s="3">
        <v>0.39743000000000001</v>
      </c>
      <c r="V7" s="3">
        <v>0.30503000000000002</v>
      </c>
      <c r="W7" s="3">
        <v>0.22065000000000001</v>
      </c>
      <c r="X7" s="3">
        <v>0.15151000000000001</v>
      </c>
      <c r="Y7" s="3">
        <v>0.10027</v>
      </c>
      <c r="Z7" s="3">
        <v>6.1780000000000002E-2</v>
      </c>
      <c r="AA7" s="3">
        <v>3.5929999999999997E-2</v>
      </c>
      <c r="AB7" s="3">
        <v>2.018E-2</v>
      </c>
      <c r="AC7" s="3">
        <v>1.044E-2</v>
      </c>
      <c r="AD7" s="3">
        <v>5.2300000000000003E-3</v>
      </c>
      <c r="AE7" s="3">
        <v>2.3999999999999998E-3</v>
      </c>
      <c r="AF7" s="3">
        <v>1.0399999999999999E-3</v>
      </c>
      <c r="AG7" s="3">
        <v>4.2999999999999999E-4</v>
      </c>
      <c r="AH7" s="3">
        <v>0</v>
      </c>
      <c r="AI7" s="3">
        <v>0</v>
      </c>
    </row>
    <row r="8" spans="1:35" x14ac:dyDescent="0.25">
      <c r="A8" s="10">
        <v>22400788</v>
      </c>
      <c r="B8" t="s">
        <v>218</v>
      </c>
      <c r="C8" t="s">
        <v>219</v>
      </c>
      <c r="D8" s="12">
        <v>0.79166666666666663</v>
      </c>
      <c r="E8" t="s">
        <v>283</v>
      </c>
      <c r="F8">
        <v>24</v>
      </c>
      <c r="G8">
        <v>5.2149999999999999</v>
      </c>
      <c r="H8" s="3">
        <v>0.99631999999999998</v>
      </c>
      <c r="I8" s="3">
        <v>0.99360999999999999</v>
      </c>
      <c r="J8" s="3">
        <v>0.98928000000000005</v>
      </c>
      <c r="K8" s="3">
        <v>0.98257000000000005</v>
      </c>
      <c r="L8" s="3">
        <v>0.97257000000000005</v>
      </c>
      <c r="M8" s="3">
        <v>0.95818000000000003</v>
      </c>
      <c r="N8" s="3">
        <v>0.93698999999999999</v>
      </c>
      <c r="O8" s="3">
        <v>0.90988000000000002</v>
      </c>
      <c r="P8" s="3">
        <v>0.87492999999999999</v>
      </c>
      <c r="Q8" s="3">
        <v>0.83147000000000004</v>
      </c>
      <c r="R8" s="3">
        <v>0.77934999999999999</v>
      </c>
      <c r="S8" s="3">
        <v>0.71904000000000001</v>
      </c>
      <c r="T8" s="3">
        <v>0.64802999999999999</v>
      </c>
      <c r="U8" s="3">
        <v>0.57535000000000003</v>
      </c>
      <c r="V8" s="3">
        <v>0.5</v>
      </c>
      <c r="W8" s="3">
        <v>0.42465000000000003</v>
      </c>
      <c r="X8" s="3">
        <v>0.35197000000000001</v>
      </c>
      <c r="Y8" s="3">
        <v>0.28095999999999999</v>
      </c>
      <c r="Z8" s="3">
        <v>0.22065000000000001</v>
      </c>
      <c r="AA8" s="3">
        <v>0.16853000000000001</v>
      </c>
      <c r="AB8" s="3">
        <v>0.12506999999999999</v>
      </c>
      <c r="AC8" s="3">
        <v>9.0120000000000006E-2</v>
      </c>
      <c r="AD8" s="3">
        <v>6.3009999999999997E-2</v>
      </c>
      <c r="AE8" s="3">
        <v>4.1820000000000003E-2</v>
      </c>
      <c r="AF8" s="3">
        <v>2.743E-2</v>
      </c>
      <c r="AG8" s="3">
        <v>1.7430000000000001E-2</v>
      </c>
      <c r="AH8" s="3">
        <v>1.07E-3</v>
      </c>
      <c r="AI8" s="3">
        <v>0</v>
      </c>
    </row>
    <row r="9" spans="1:35" x14ac:dyDescent="0.25">
      <c r="A9" s="10">
        <v>22400788</v>
      </c>
      <c r="B9" t="s">
        <v>218</v>
      </c>
      <c r="C9" t="s">
        <v>219</v>
      </c>
      <c r="D9" s="12">
        <v>0.79166666666666663</v>
      </c>
      <c r="E9" t="s">
        <v>282</v>
      </c>
      <c r="F9">
        <v>20</v>
      </c>
      <c r="G9">
        <v>4.45</v>
      </c>
      <c r="H9" s="3">
        <v>0.98777999999999999</v>
      </c>
      <c r="I9" s="3">
        <v>0.97831000000000001</v>
      </c>
      <c r="J9" s="3">
        <v>0.96406999999999998</v>
      </c>
      <c r="K9" s="3">
        <v>0.94179000000000002</v>
      </c>
      <c r="L9" s="3">
        <v>0.91149000000000002</v>
      </c>
      <c r="M9" s="3">
        <v>0.86863999999999997</v>
      </c>
      <c r="N9" s="3">
        <v>0.81594</v>
      </c>
      <c r="O9" s="3">
        <v>0.74856999999999996</v>
      </c>
      <c r="P9" s="3">
        <v>0.67364000000000002</v>
      </c>
      <c r="Q9" s="3">
        <v>0.58706000000000003</v>
      </c>
      <c r="R9" s="3">
        <v>0.5</v>
      </c>
      <c r="S9" s="3">
        <v>0.41293999999999997</v>
      </c>
      <c r="T9" s="3">
        <v>0.32635999999999998</v>
      </c>
      <c r="U9" s="3">
        <v>0.25142999999999999</v>
      </c>
      <c r="V9" s="3">
        <v>0.18406</v>
      </c>
      <c r="W9" s="3">
        <v>0.13136</v>
      </c>
      <c r="X9" s="3">
        <v>8.8510000000000005E-2</v>
      </c>
      <c r="Y9" s="3">
        <v>5.8209999999999998E-2</v>
      </c>
      <c r="Z9" s="3">
        <v>3.5929999999999997E-2</v>
      </c>
      <c r="AA9" s="3">
        <v>2.1690000000000001E-2</v>
      </c>
      <c r="AB9" s="3">
        <v>1.222E-2</v>
      </c>
      <c r="AC9" s="3">
        <v>6.7600000000000004E-3</v>
      </c>
      <c r="AD9" s="3">
        <v>3.47E-3</v>
      </c>
      <c r="AE9" s="3">
        <v>1.75E-3</v>
      </c>
      <c r="AF9" s="3">
        <v>8.1999999999999998E-4</v>
      </c>
      <c r="AG9" s="3">
        <v>3.8000000000000002E-4</v>
      </c>
      <c r="AH9" s="3">
        <v>0</v>
      </c>
      <c r="AI9" s="3">
        <v>0</v>
      </c>
    </row>
    <row r="10" spans="1:35" x14ac:dyDescent="0.25">
      <c r="A10" s="10">
        <v>22400788</v>
      </c>
      <c r="B10" t="s">
        <v>218</v>
      </c>
      <c r="C10" t="s">
        <v>219</v>
      </c>
      <c r="D10" s="12">
        <v>0.79166666666666663</v>
      </c>
      <c r="E10" t="s">
        <v>280</v>
      </c>
      <c r="F10">
        <v>20</v>
      </c>
      <c r="G10">
        <v>4.8579999999999997</v>
      </c>
      <c r="H10" s="3">
        <v>0.98029999999999995</v>
      </c>
      <c r="I10" s="3">
        <v>0.96784000000000003</v>
      </c>
      <c r="J10" s="3">
        <v>0.95052999999999999</v>
      </c>
      <c r="K10" s="3">
        <v>0.92506999999999995</v>
      </c>
      <c r="L10" s="3">
        <v>0.89251000000000003</v>
      </c>
      <c r="M10" s="3">
        <v>0.84848999999999997</v>
      </c>
      <c r="N10" s="3">
        <v>0.79388999999999998</v>
      </c>
      <c r="O10" s="3">
        <v>0.73236999999999997</v>
      </c>
      <c r="P10" s="3">
        <v>0.65910000000000002</v>
      </c>
      <c r="Q10" s="3">
        <v>0.58316999999999997</v>
      </c>
      <c r="R10" s="3">
        <v>0.5</v>
      </c>
      <c r="S10" s="3">
        <v>0.41682999999999998</v>
      </c>
      <c r="T10" s="3">
        <v>0.34089999999999998</v>
      </c>
      <c r="U10" s="3">
        <v>0.26762999999999998</v>
      </c>
      <c r="V10" s="3">
        <v>0.20610999999999999</v>
      </c>
      <c r="W10" s="3">
        <v>0.15151000000000001</v>
      </c>
      <c r="X10" s="3">
        <v>0.10749</v>
      </c>
      <c r="Y10" s="3">
        <v>7.4929999999999997E-2</v>
      </c>
      <c r="Z10" s="3">
        <v>4.947E-2</v>
      </c>
      <c r="AA10" s="3">
        <v>3.2160000000000001E-2</v>
      </c>
      <c r="AB10" s="3">
        <v>1.9699999999999999E-2</v>
      </c>
      <c r="AC10" s="3">
        <v>1.191E-2</v>
      </c>
      <c r="AD10" s="3">
        <v>6.7600000000000004E-3</v>
      </c>
      <c r="AE10" s="3">
        <v>3.6800000000000001E-3</v>
      </c>
      <c r="AF10" s="3">
        <v>1.99E-3</v>
      </c>
      <c r="AG10" s="3">
        <v>1E-3</v>
      </c>
      <c r="AH10" s="3">
        <v>0</v>
      </c>
      <c r="AI10" s="3">
        <v>0</v>
      </c>
    </row>
    <row r="11" spans="1:35" x14ac:dyDescent="0.25">
      <c r="A11" s="10">
        <v>22400788</v>
      </c>
      <c r="B11" t="s">
        <v>218</v>
      </c>
      <c r="C11" t="s">
        <v>219</v>
      </c>
      <c r="D11" s="12">
        <v>0.79166666666666663</v>
      </c>
      <c r="E11" t="s">
        <v>223</v>
      </c>
      <c r="F11">
        <v>21</v>
      </c>
      <c r="G11">
        <v>5.899</v>
      </c>
      <c r="H11" s="3">
        <v>0.96855999999999998</v>
      </c>
      <c r="I11" s="3">
        <v>0.95543</v>
      </c>
      <c r="J11" s="3">
        <v>0.93698999999999999</v>
      </c>
      <c r="K11" s="3">
        <v>0.91308999999999996</v>
      </c>
      <c r="L11" s="3">
        <v>0.88297999999999999</v>
      </c>
      <c r="M11" s="3">
        <v>0.84614</v>
      </c>
      <c r="N11" s="3">
        <v>0.80234000000000005</v>
      </c>
      <c r="O11" s="3">
        <v>0.75175000000000003</v>
      </c>
      <c r="P11" s="3">
        <v>0.69496999999999998</v>
      </c>
      <c r="Q11" s="3">
        <v>0.63307000000000002</v>
      </c>
      <c r="R11" s="3">
        <v>0.56749000000000005</v>
      </c>
      <c r="S11" s="3">
        <v>0.5</v>
      </c>
      <c r="T11" s="3">
        <v>0.43251000000000001</v>
      </c>
      <c r="U11" s="3">
        <v>0.36692999999999998</v>
      </c>
      <c r="V11" s="3">
        <v>0.30503000000000002</v>
      </c>
      <c r="W11" s="3">
        <v>0.24825</v>
      </c>
      <c r="X11" s="3">
        <v>0.19766</v>
      </c>
      <c r="Y11" s="3">
        <v>0.15386</v>
      </c>
      <c r="Z11" s="3">
        <v>0.11702</v>
      </c>
      <c r="AA11" s="3">
        <v>8.6910000000000001E-2</v>
      </c>
      <c r="AB11" s="3">
        <v>6.3009999999999997E-2</v>
      </c>
      <c r="AC11" s="3">
        <v>4.4569999999999999E-2</v>
      </c>
      <c r="AD11" s="3">
        <v>3.1440000000000003E-2</v>
      </c>
      <c r="AE11" s="3">
        <v>2.1180000000000001E-2</v>
      </c>
      <c r="AF11" s="3">
        <v>1.3899999999999999E-2</v>
      </c>
      <c r="AG11" s="3">
        <v>8.8900000000000003E-3</v>
      </c>
      <c r="AH11" s="3">
        <v>6.4000000000000005E-4</v>
      </c>
      <c r="AI11" s="3">
        <v>0</v>
      </c>
    </row>
    <row r="12" spans="1:35" x14ac:dyDescent="0.25">
      <c r="A12" s="10">
        <v>22400788</v>
      </c>
      <c r="B12" t="s">
        <v>218</v>
      </c>
      <c r="C12" t="s">
        <v>219</v>
      </c>
      <c r="D12" s="12">
        <v>0.79166666666666663</v>
      </c>
      <c r="E12" t="s">
        <v>284</v>
      </c>
      <c r="F12">
        <v>17</v>
      </c>
      <c r="G12">
        <v>4.3360000000000003</v>
      </c>
      <c r="H12" s="3">
        <v>0.94630000000000003</v>
      </c>
      <c r="I12" s="3">
        <v>0.91620999999999997</v>
      </c>
      <c r="J12" s="3">
        <v>0.87492999999999999</v>
      </c>
      <c r="K12" s="3">
        <v>0.82121</v>
      </c>
      <c r="L12" s="3">
        <v>0.75490000000000002</v>
      </c>
      <c r="M12" s="3">
        <v>0.67723999999999995</v>
      </c>
      <c r="N12" s="3">
        <v>0.59094999999999998</v>
      </c>
      <c r="O12" s="3">
        <v>0.5</v>
      </c>
      <c r="P12" s="3">
        <v>0.40905000000000002</v>
      </c>
      <c r="Q12" s="3">
        <v>0.32275999999999999</v>
      </c>
      <c r="R12" s="3">
        <v>0.24510000000000001</v>
      </c>
      <c r="S12" s="3">
        <v>0.17879</v>
      </c>
      <c r="T12" s="3">
        <v>0.12506999999999999</v>
      </c>
      <c r="U12" s="3">
        <v>8.3790000000000003E-2</v>
      </c>
      <c r="V12" s="3">
        <v>5.3699999999999998E-2</v>
      </c>
      <c r="W12" s="3">
        <v>3.2160000000000001E-2</v>
      </c>
      <c r="X12" s="3">
        <v>1.8759999999999999E-2</v>
      </c>
      <c r="Y12" s="3">
        <v>1.044E-2</v>
      </c>
      <c r="Z12" s="3">
        <v>5.5399999999999998E-3</v>
      </c>
      <c r="AA12" s="3">
        <v>2.8E-3</v>
      </c>
      <c r="AB12" s="3">
        <v>1.3500000000000001E-3</v>
      </c>
      <c r="AC12" s="3">
        <v>6.2E-4</v>
      </c>
      <c r="AD12" s="3">
        <v>2.7E-4</v>
      </c>
      <c r="AE12" s="3">
        <v>1.1E-4</v>
      </c>
      <c r="AF12" s="3">
        <v>4.0000000000000003E-5</v>
      </c>
      <c r="AG12" s="3">
        <v>0</v>
      </c>
      <c r="AH12" s="3">
        <v>0</v>
      </c>
      <c r="AI12" s="3">
        <v>0</v>
      </c>
    </row>
    <row r="13" spans="1:35" x14ac:dyDescent="0.25">
      <c r="A13" s="10">
        <v>22400788</v>
      </c>
      <c r="B13" t="s">
        <v>218</v>
      </c>
      <c r="C13" t="s">
        <v>219</v>
      </c>
      <c r="D13" s="12">
        <v>0.79166666666666663</v>
      </c>
      <c r="E13" t="s">
        <v>222</v>
      </c>
      <c r="F13">
        <v>17</v>
      </c>
      <c r="G13">
        <v>4.3819999999999997</v>
      </c>
      <c r="H13" s="3">
        <v>0.94520000000000004</v>
      </c>
      <c r="I13" s="3">
        <v>0.91466000000000003</v>
      </c>
      <c r="J13" s="3">
        <v>0.87285999999999997</v>
      </c>
      <c r="K13" s="3">
        <v>0.81859000000000004</v>
      </c>
      <c r="L13" s="3">
        <v>0.75175000000000003</v>
      </c>
      <c r="M13" s="3">
        <v>0.67723999999999995</v>
      </c>
      <c r="N13" s="3">
        <v>0.59094999999999998</v>
      </c>
      <c r="O13" s="3">
        <v>0.5</v>
      </c>
      <c r="P13" s="3">
        <v>0.40905000000000002</v>
      </c>
      <c r="Q13" s="3">
        <v>0.32275999999999999</v>
      </c>
      <c r="R13" s="3">
        <v>0.24825</v>
      </c>
      <c r="S13" s="3">
        <v>0.18140999999999999</v>
      </c>
      <c r="T13" s="3">
        <v>0.12714</v>
      </c>
      <c r="U13" s="3">
        <v>8.5339999999999999E-2</v>
      </c>
      <c r="V13" s="3">
        <v>5.4800000000000001E-2</v>
      </c>
      <c r="W13" s="3">
        <v>3.3619999999999997E-2</v>
      </c>
      <c r="X13" s="3">
        <v>2.018E-2</v>
      </c>
      <c r="Y13" s="3">
        <v>1.1299999999999999E-2</v>
      </c>
      <c r="Z13" s="3">
        <v>6.0400000000000002E-3</v>
      </c>
      <c r="AA13" s="3">
        <v>3.0699999999999998E-3</v>
      </c>
      <c r="AB13" s="3">
        <v>1.49E-3</v>
      </c>
      <c r="AC13" s="3">
        <v>7.1000000000000002E-4</v>
      </c>
      <c r="AD13" s="3">
        <v>3.1E-4</v>
      </c>
      <c r="AE13" s="3">
        <v>1.2999999999999999E-4</v>
      </c>
      <c r="AF13" s="3">
        <v>5.0000000000000002E-5</v>
      </c>
      <c r="AG13" s="3">
        <v>0</v>
      </c>
      <c r="AH13" s="3">
        <v>0</v>
      </c>
      <c r="AI13" s="3">
        <v>0</v>
      </c>
    </row>
    <row r="14" spans="1:35" x14ac:dyDescent="0.25">
      <c r="A14" s="10">
        <v>22400788</v>
      </c>
      <c r="B14" t="s">
        <v>218</v>
      </c>
      <c r="C14" t="s">
        <v>219</v>
      </c>
      <c r="D14" s="12">
        <v>0.79166666666666663</v>
      </c>
      <c r="E14" t="s">
        <v>226</v>
      </c>
      <c r="F14">
        <v>16</v>
      </c>
      <c r="G14">
        <v>3.9750000000000001</v>
      </c>
      <c r="H14" s="3">
        <v>0.93447999999999998</v>
      </c>
      <c r="I14" s="3">
        <v>0.89617000000000002</v>
      </c>
      <c r="J14" s="3">
        <v>0.84375</v>
      </c>
      <c r="K14" s="3">
        <v>0.77337</v>
      </c>
      <c r="L14" s="3">
        <v>0.69145999999999996</v>
      </c>
      <c r="M14" s="3">
        <v>0.59870999999999996</v>
      </c>
      <c r="N14" s="3">
        <v>0.5</v>
      </c>
      <c r="O14" s="3">
        <v>0.40128999999999998</v>
      </c>
      <c r="P14" s="3">
        <v>0.30853999999999998</v>
      </c>
      <c r="Q14" s="3">
        <v>0.22663</v>
      </c>
      <c r="R14" s="3">
        <v>0.15625</v>
      </c>
      <c r="S14" s="3">
        <v>0.10383000000000001</v>
      </c>
      <c r="T14" s="3">
        <v>6.5519999999999995E-2</v>
      </c>
      <c r="U14" s="3">
        <v>3.9199999999999999E-2</v>
      </c>
      <c r="V14" s="3">
        <v>2.222E-2</v>
      </c>
      <c r="W14" s="3">
        <v>1.191E-2</v>
      </c>
      <c r="X14" s="3">
        <v>5.8700000000000002E-3</v>
      </c>
      <c r="Y14" s="3">
        <v>2.8E-3</v>
      </c>
      <c r="Z14" s="3">
        <v>1.2600000000000001E-3</v>
      </c>
      <c r="AA14" s="3">
        <v>5.4000000000000001E-4</v>
      </c>
      <c r="AB14" s="3">
        <v>2.2000000000000001E-4</v>
      </c>
      <c r="AC14" s="3">
        <v>8.0000000000000007E-5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</row>
    <row r="15" spans="1:35" x14ac:dyDescent="0.25">
      <c r="A15" s="10">
        <v>22400788</v>
      </c>
      <c r="B15" t="s">
        <v>219</v>
      </c>
      <c r="C15" t="s">
        <v>218</v>
      </c>
      <c r="D15" s="12">
        <v>0.79166666666666663</v>
      </c>
      <c r="E15" t="s">
        <v>233</v>
      </c>
      <c r="F15">
        <v>34</v>
      </c>
      <c r="G15">
        <v>2.4900000000000002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V15" s="3">
        <v>1</v>
      </c>
      <c r="W15" s="3">
        <v>0.99985000000000002</v>
      </c>
      <c r="X15" s="3">
        <v>0.99934000000000001</v>
      </c>
      <c r="Y15" s="3">
        <v>0.99751999999999996</v>
      </c>
      <c r="Z15" s="3">
        <v>0.99202000000000001</v>
      </c>
      <c r="AA15" s="3">
        <v>0.97777999999999998</v>
      </c>
      <c r="AB15" s="3">
        <v>0.94630000000000003</v>
      </c>
      <c r="AC15" s="3">
        <v>0.88492999999999999</v>
      </c>
      <c r="AD15" s="3">
        <v>0.78813999999999995</v>
      </c>
      <c r="AE15" s="3">
        <v>0.65542</v>
      </c>
      <c r="AF15" s="3">
        <v>0.5</v>
      </c>
      <c r="AG15" s="3">
        <v>0.34458</v>
      </c>
      <c r="AH15" s="3">
        <v>7.9799999999999992E-3</v>
      </c>
      <c r="AI15" s="3">
        <v>0</v>
      </c>
    </row>
    <row r="16" spans="1:35" x14ac:dyDescent="0.25">
      <c r="A16" s="10">
        <v>22400788</v>
      </c>
      <c r="B16" t="s">
        <v>219</v>
      </c>
      <c r="C16" t="s">
        <v>218</v>
      </c>
      <c r="D16" s="12">
        <v>0.79166666666666663</v>
      </c>
      <c r="E16" t="s">
        <v>232</v>
      </c>
      <c r="F16">
        <v>29</v>
      </c>
      <c r="G16">
        <v>2.7199999999999998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0.99987999999999999</v>
      </c>
      <c r="R16" s="3">
        <v>0.99953000000000003</v>
      </c>
      <c r="S16" s="3">
        <v>0.99836000000000003</v>
      </c>
      <c r="T16" s="3">
        <v>0.99492000000000003</v>
      </c>
      <c r="U16" s="3">
        <v>0.98645000000000005</v>
      </c>
      <c r="V16" s="3">
        <v>0.96711999999999998</v>
      </c>
      <c r="W16" s="3">
        <v>0.92922000000000005</v>
      </c>
      <c r="X16" s="3">
        <v>0.86433000000000004</v>
      </c>
      <c r="Y16" s="3">
        <v>0.77034999999999998</v>
      </c>
      <c r="Z16" s="3">
        <v>0.64431000000000005</v>
      </c>
      <c r="AA16" s="3">
        <v>0.5</v>
      </c>
      <c r="AB16" s="3">
        <v>0.35569000000000001</v>
      </c>
      <c r="AC16" s="3">
        <v>0.22964999999999999</v>
      </c>
      <c r="AD16" s="3">
        <v>0.13567000000000001</v>
      </c>
      <c r="AE16" s="3">
        <v>7.0779999999999996E-2</v>
      </c>
      <c r="AF16" s="3">
        <v>3.288E-2</v>
      </c>
      <c r="AG16" s="3">
        <v>1.355E-2</v>
      </c>
      <c r="AH16" s="3">
        <v>0</v>
      </c>
      <c r="AI16" s="3">
        <v>0</v>
      </c>
    </row>
    <row r="17" spans="1:35" x14ac:dyDescent="0.25">
      <c r="A17" s="10">
        <v>22400788</v>
      </c>
      <c r="B17" t="s">
        <v>219</v>
      </c>
      <c r="C17" t="s">
        <v>218</v>
      </c>
      <c r="D17" s="12">
        <v>0.79166666666666663</v>
      </c>
      <c r="E17" t="s">
        <v>231</v>
      </c>
      <c r="F17">
        <v>27</v>
      </c>
      <c r="G17">
        <v>3.194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0.99992000000000003</v>
      </c>
      <c r="N17" s="3">
        <v>0.99970999999999999</v>
      </c>
      <c r="O17" s="3">
        <v>0.99912999999999996</v>
      </c>
      <c r="P17" s="3">
        <v>0.99760000000000004</v>
      </c>
      <c r="Q17" s="3">
        <v>0.99378999999999995</v>
      </c>
      <c r="R17" s="3">
        <v>0.98573999999999995</v>
      </c>
      <c r="S17" s="3">
        <v>0.96994999999999998</v>
      </c>
      <c r="T17" s="3">
        <v>0.94179000000000002</v>
      </c>
      <c r="U17" s="3">
        <v>0.89434999999999998</v>
      </c>
      <c r="V17" s="3">
        <v>0.82638999999999996</v>
      </c>
      <c r="W17" s="3">
        <v>0.73565000000000003</v>
      </c>
      <c r="X17" s="3">
        <v>0.62172000000000005</v>
      </c>
      <c r="Y17" s="3">
        <v>0.5</v>
      </c>
      <c r="Z17" s="3">
        <v>0.37828000000000001</v>
      </c>
      <c r="AA17" s="3">
        <v>0.26434999999999997</v>
      </c>
      <c r="AB17" s="3">
        <v>0.17360999999999999</v>
      </c>
      <c r="AC17" s="3">
        <v>0.10564999999999999</v>
      </c>
      <c r="AD17" s="3">
        <v>5.8209999999999998E-2</v>
      </c>
      <c r="AE17" s="3">
        <v>3.005E-2</v>
      </c>
      <c r="AF17" s="3">
        <v>1.426E-2</v>
      </c>
      <c r="AG17" s="3">
        <v>6.2100000000000002E-3</v>
      </c>
      <c r="AH17" s="3">
        <v>0</v>
      </c>
      <c r="AI17" s="3">
        <v>0</v>
      </c>
    </row>
    <row r="18" spans="1:35" x14ac:dyDescent="0.25">
      <c r="A18" s="10">
        <v>22400788</v>
      </c>
      <c r="B18" t="s">
        <v>219</v>
      </c>
      <c r="C18" t="s">
        <v>218</v>
      </c>
      <c r="D18" s="12">
        <v>0.79166666666666663</v>
      </c>
      <c r="E18" t="s">
        <v>286</v>
      </c>
      <c r="F18">
        <v>30</v>
      </c>
      <c r="G18">
        <v>3.4060000000000001</v>
      </c>
      <c r="H18" s="3">
        <v>1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0.99992999999999999</v>
      </c>
      <c r="P18" s="3">
        <v>0.99978</v>
      </c>
      <c r="Q18" s="3">
        <v>0.99938000000000005</v>
      </c>
      <c r="R18" s="3">
        <v>0.99836000000000003</v>
      </c>
      <c r="S18" s="3">
        <v>0.99585000000000001</v>
      </c>
      <c r="T18" s="3">
        <v>0.99060999999999999</v>
      </c>
      <c r="U18" s="3">
        <v>0.98029999999999995</v>
      </c>
      <c r="V18" s="3">
        <v>0.96079999999999999</v>
      </c>
      <c r="W18" s="3">
        <v>0.92922000000000005</v>
      </c>
      <c r="X18" s="3">
        <v>0.879</v>
      </c>
      <c r="Y18" s="3">
        <v>0.81057000000000001</v>
      </c>
      <c r="Z18" s="3">
        <v>0.72240000000000004</v>
      </c>
      <c r="AA18" s="3">
        <v>0.61409000000000002</v>
      </c>
      <c r="AB18" s="3">
        <v>0.5</v>
      </c>
      <c r="AC18" s="3">
        <v>0.38590999999999998</v>
      </c>
      <c r="AD18" s="3">
        <v>0.27760000000000001</v>
      </c>
      <c r="AE18" s="3">
        <v>0.18942999999999999</v>
      </c>
      <c r="AF18" s="3">
        <v>0.121</v>
      </c>
      <c r="AG18" s="3">
        <v>7.0779999999999996E-2</v>
      </c>
      <c r="AH18" s="3">
        <v>1.64E-3</v>
      </c>
      <c r="AI18" s="3">
        <v>0</v>
      </c>
    </row>
    <row r="19" spans="1:35" x14ac:dyDescent="0.25">
      <c r="A19" s="10">
        <v>22400788</v>
      </c>
      <c r="B19" t="s">
        <v>219</v>
      </c>
      <c r="C19" t="s">
        <v>218</v>
      </c>
      <c r="D19" s="12">
        <v>0.79166666666666663</v>
      </c>
      <c r="E19" t="s">
        <v>228</v>
      </c>
      <c r="F19">
        <v>32</v>
      </c>
      <c r="G19">
        <v>3.742</v>
      </c>
      <c r="H19" s="3">
        <v>1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0.99990999999999997</v>
      </c>
      <c r="Q19" s="3">
        <v>0.99973999999999996</v>
      </c>
      <c r="R19" s="3">
        <v>0.99934000000000001</v>
      </c>
      <c r="S19" s="3">
        <v>0.99836000000000003</v>
      </c>
      <c r="T19" s="3">
        <v>0.99621000000000004</v>
      </c>
      <c r="U19" s="3">
        <v>0.99202000000000001</v>
      </c>
      <c r="V19" s="3">
        <v>0.98382000000000003</v>
      </c>
      <c r="W19" s="3">
        <v>0.96926000000000001</v>
      </c>
      <c r="X19" s="3">
        <v>0.94520000000000004</v>
      </c>
      <c r="Y19" s="3">
        <v>0.90988000000000002</v>
      </c>
      <c r="Z19" s="3">
        <v>0.85768999999999995</v>
      </c>
      <c r="AA19" s="3">
        <v>0.78813999999999995</v>
      </c>
      <c r="AB19" s="3">
        <v>0.70194000000000001</v>
      </c>
      <c r="AC19" s="3">
        <v>0.60641999999999996</v>
      </c>
      <c r="AD19" s="3">
        <v>0.5</v>
      </c>
      <c r="AE19" s="3">
        <v>0.39357999999999999</v>
      </c>
      <c r="AF19" s="3">
        <v>0.29805999999999999</v>
      </c>
      <c r="AG19" s="3">
        <v>0.21185999999999999</v>
      </c>
      <c r="AH19" s="3">
        <v>1.618E-2</v>
      </c>
      <c r="AI19" s="3">
        <v>2.5999999999999998E-4</v>
      </c>
    </row>
    <row r="20" spans="1:35" x14ac:dyDescent="0.25">
      <c r="A20" s="10">
        <v>22400788</v>
      </c>
      <c r="B20" t="s">
        <v>219</v>
      </c>
      <c r="C20" t="s">
        <v>218</v>
      </c>
      <c r="D20" s="12">
        <v>0.79166666666666663</v>
      </c>
      <c r="E20" t="s">
        <v>288</v>
      </c>
      <c r="F20">
        <v>24</v>
      </c>
      <c r="G20">
        <v>4.8579999999999997</v>
      </c>
      <c r="H20" s="3">
        <v>0.99800999999999995</v>
      </c>
      <c r="I20" s="3">
        <v>0.99631999999999998</v>
      </c>
      <c r="J20" s="3">
        <v>0.99324000000000001</v>
      </c>
      <c r="K20" s="3">
        <v>0.98809000000000002</v>
      </c>
      <c r="L20" s="3">
        <v>0.98029999999999995</v>
      </c>
      <c r="M20" s="3">
        <v>0.96784000000000003</v>
      </c>
      <c r="N20" s="3">
        <v>0.95052999999999999</v>
      </c>
      <c r="O20" s="3">
        <v>0.92506999999999995</v>
      </c>
      <c r="P20" s="3">
        <v>0.89251000000000003</v>
      </c>
      <c r="Q20" s="3">
        <v>0.84848999999999997</v>
      </c>
      <c r="R20" s="3">
        <v>0.79388999999999998</v>
      </c>
      <c r="S20" s="3">
        <v>0.73236999999999997</v>
      </c>
      <c r="T20" s="3">
        <v>0.65910000000000002</v>
      </c>
      <c r="U20" s="3">
        <v>0.58316999999999997</v>
      </c>
      <c r="V20" s="3">
        <v>0.5</v>
      </c>
      <c r="W20" s="3">
        <v>0.41682999999999998</v>
      </c>
      <c r="X20" s="3">
        <v>0.34089999999999998</v>
      </c>
      <c r="Y20" s="3">
        <v>0.26762999999999998</v>
      </c>
      <c r="Z20" s="3">
        <v>0.20610999999999999</v>
      </c>
      <c r="AA20" s="3">
        <v>0.15151000000000001</v>
      </c>
      <c r="AB20" s="3">
        <v>0.10749</v>
      </c>
      <c r="AC20" s="3">
        <v>7.4929999999999997E-2</v>
      </c>
      <c r="AD20" s="3">
        <v>4.947E-2</v>
      </c>
      <c r="AE20" s="3">
        <v>3.2160000000000001E-2</v>
      </c>
      <c r="AF20" s="3">
        <v>1.9699999999999999E-2</v>
      </c>
      <c r="AG20" s="3">
        <v>1.191E-2</v>
      </c>
      <c r="AH20" s="3">
        <v>5.0000000000000001E-4</v>
      </c>
      <c r="AI20" s="3">
        <v>0</v>
      </c>
    </row>
    <row r="21" spans="1:35" x14ac:dyDescent="0.25">
      <c r="A21" s="10">
        <v>22400788</v>
      </c>
      <c r="B21" t="s">
        <v>219</v>
      </c>
      <c r="C21" t="s">
        <v>218</v>
      </c>
      <c r="D21" s="12">
        <v>0.79166666666666663</v>
      </c>
      <c r="E21" t="s">
        <v>229</v>
      </c>
      <c r="F21">
        <v>25</v>
      </c>
      <c r="G21">
        <v>5.7620000000000005</v>
      </c>
      <c r="H21" s="3">
        <v>0.99534</v>
      </c>
      <c r="I21" s="3">
        <v>0.99245000000000005</v>
      </c>
      <c r="J21" s="3">
        <v>0.98809000000000002</v>
      </c>
      <c r="K21" s="3">
        <v>0.98124</v>
      </c>
      <c r="L21" s="3">
        <v>0.97192999999999996</v>
      </c>
      <c r="M21" s="3">
        <v>0.95906999999999998</v>
      </c>
      <c r="N21" s="3">
        <v>0.94062000000000001</v>
      </c>
      <c r="O21" s="3">
        <v>0.91774</v>
      </c>
      <c r="P21" s="3">
        <v>0.88685999999999998</v>
      </c>
      <c r="Q21" s="3">
        <v>0.85082999999999998</v>
      </c>
      <c r="R21" s="3">
        <v>0.80784999999999996</v>
      </c>
      <c r="S21" s="3">
        <v>0.75490000000000002</v>
      </c>
      <c r="T21" s="3">
        <v>0.69847000000000004</v>
      </c>
      <c r="U21" s="3">
        <v>0.63683000000000001</v>
      </c>
      <c r="V21" s="3">
        <v>0.56749000000000005</v>
      </c>
      <c r="W21" s="3">
        <v>0.5</v>
      </c>
      <c r="X21" s="3">
        <v>0.43251000000000001</v>
      </c>
      <c r="Y21" s="3">
        <v>0.36316999999999999</v>
      </c>
      <c r="Z21" s="3">
        <v>0.30153000000000002</v>
      </c>
      <c r="AA21" s="3">
        <v>0.24510000000000001</v>
      </c>
      <c r="AB21" s="3">
        <v>0.19214999999999999</v>
      </c>
      <c r="AC21" s="3">
        <v>0.14917</v>
      </c>
      <c r="AD21" s="3">
        <v>0.11314</v>
      </c>
      <c r="AE21" s="3">
        <v>8.226E-2</v>
      </c>
      <c r="AF21" s="3">
        <v>5.9380000000000002E-2</v>
      </c>
      <c r="AG21" s="3">
        <v>4.0930000000000001E-2</v>
      </c>
      <c r="AH21" s="3">
        <v>4.6600000000000001E-3</v>
      </c>
      <c r="AI21" s="3">
        <v>2.5999999999999998E-4</v>
      </c>
    </row>
    <row r="22" spans="1:35" x14ac:dyDescent="0.25">
      <c r="A22" s="10">
        <v>22400788</v>
      </c>
      <c r="B22" t="s">
        <v>219</v>
      </c>
      <c r="C22" t="s">
        <v>218</v>
      </c>
      <c r="D22" s="12">
        <v>0.79166666666666663</v>
      </c>
      <c r="E22" t="s">
        <v>234</v>
      </c>
      <c r="F22">
        <v>18</v>
      </c>
      <c r="G22">
        <v>3.194</v>
      </c>
      <c r="H22" s="3">
        <v>0.99378999999999995</v>
      </c>
      <c r="I22" s="3">
        <v>0.98573999999999995</v>
      </c>
      <c r="J22" s="3">
        <v>0.96994999999999998</v>
      </c>
      <c r="K22" s="3">
        <v>0.94179000000000002</v>
      </c>
      <c r="L22" s="3">
        <v>0.89434999999999998</v>
      </c>
      <c r="M22" s="3">
        <v>0.82638999999999996</v>
      </c>
      <c r="N22" s="3">
        <v>0.73565000000000003</v>
      </c>
      <c r="O22" s="3">
        <v>0.62172000000000005</v>
      </c>
      <c r="P22" s="3">
        <v>0.5</v>
      </c>
      <c r="Q22" s="3">
        <v>0.37828000000000001</v>
      </c>
      <c r="R22" s="3">
        <v>0.26434999999999997</v>
      </c>
      <c r="S22" s="3">
        <v>0.17360999999999999</v>
      </c>
      <c r="T22" s="3">
        <v>0.10564999999999999</v>
      </c>
      <c r="U22" s="3">
        <v>5.8209999999999998E-2</v>
      </c>
      <c r="V22" s="3">
        <v>3.005E-2</v>
      </c>
      <c r="W22" s="3">
        <v>1.426E-2</v>
      </c>
      <c r="X22" s="3">
        <v>6.2100000000000002E-3</v>
      </c>
      <c r="Y22" s="3">
        <v>2.3999999999999998E-3</v>
      </c>
      <c r="Z22" s="3">
        <v>8.7000000000000001E-4</v>
      </c>
      <c r="AA22" s="3">
        <v>2.9E-4</v>
      </c>
      <c r="AB22" s="3">
        <v>8.0000000000000007E-5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</row>
    <row r="23" spans="1:35" x14ac:dyDescent="0.25">
      <c r="A23" s="10">
        <v>22400788</v>
      </c>
      <c r="B23" t="s">
        <v>219</v>
      </c>
      <c r="C23" t="s">
        <v>218</v>
      </c>
      <c r="D23" s="12">
        <v>0.79166666666666663</v>
      </c>
      <c r="E23" t="s">
        <v>230</v>
      </c>
      <c r="F23">
        <v>17</v>
      </c>
      <c r="G23">
        <v>3.0329999999999999</v>
      </c>
      <c r="H23" s="3">
        <v>0.98956</v>
      </c>
      <c r="I23" s="3">
        <v>0.97614999999999996</v>
      </c>
      <c r="J23" s="3">
        <v>0.95052999999999999</v>
      </c>
      <c r="K23" s="3">
        <v>0.90658000000000005</v>
      </c>
      <c r="L23" s="3">
        <v>0.83891000000000004</v>
      </c>
      <c r="M23" s="3">
        <v>0.74536999999999998</v>
      </c>
      <c r="N23" s="3">
        <v>0.62929999999999997</v>
      </c>
      <c r="O23" s="3">
        <v>0.5</v>
      </c>
      <c r="P23" s="3">
        <v>0.37069999999999997</v>
      </c>
      <c r="Q23" s="3">
        <v>0.25463000000000002</v>
      </c>
      <c r="R23" s="3">
        <v>0.16109000000000001</v>
      </c>
      <c r="S23" s="3">
        <v>9.3420000000000003E-2</v>
      </c>
      <c r="T23" s="3">
        <v>4.947E-2</v>
      </c>
      <c r="U23" s="3">
        <v>2.385E-2</v>
      </c>
      <c r="V23" s="3">
        <v>1.044E-2</v>
      </c>
      <c r="W23" s="3">
        <v>4.15E-3</v>
      </c>
      <c r="X23" s="3">
        <v>1.49E-3</v>
      </c>
      <c r="Y23" s="3">
        <v>4.8000000000000001E-4</v>
      </c>
      <c r="Z23" s="3">
        <v>1.3999999999999999E-4</v>
      </c>
      <c r="AA23" s="3">
        <v>4.0000000000000003E-5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25">
      <c r="A24" s="10">
        <v>22400788</v>
      </c>
      <c r="B24" t="s">
        <v>219</v>
      </c>
      <c r="C24" t="s">
        <v>218</v>
      </c>
      <c r="D24" s="12">
        <v>0.79166666666666663</v>
      </c>
      <c r="E24" t="s">
        <v>285</v>
      </c>
      <c r="F24">
        <v>19</v>
      </c>
      <c r="G24">
        <v>4.1829999999999998</v>
      </c>
      <c r="H24" s="3">
        <v>0.98421999999999998</v>
      </c>
      <c r="I24" s="3">
        <v>0.97192999999999996</v>
      </c>
      <c r="J24" s="3">
        <v>0.95254000000000005</v>
      </c>
      <c r="K24" s="3">
        <v>0.92364000000000002</v>
      </c>
      <c r="L24" s="3">
        <v>0.88492999999999999</v>
      </c>
      <c r="M24" s="3">
        <v>0.83147000000000004</v>
      </c>
      <c r="N24" s="3">
        <v>0.76424000000000003</v>
      </c>
      <c r="O24" s="3">
        <v>0.68439000000000005</v>
      </c>
      <c r="P24" s="3">
        <v>0.59482999999999997</v>
      </c>
      <c r="Q24" s="3">
        <v>0.5</v>
      </c>
      <c r="R24" s="3">
        <v>0.40516999999999997</v>
      </c>
      <c r="S24" s="3">
        <v>0.31561</v>
      </c>
      <c r="T24" s="3">
        <v>0.23576</v>
      </c>
      <c r="U24" s="3">
        <v>0.16853000000000001</v>
      </c>
      <c r="V24" s="3">
        <v>0.11507000000000001</v>
      </c>
      <c r="W24" s="3">
        <v>7.6359999999999997E-2</v>
      </c>
      <c r="X24" s="3">
        <v>4.7460000000000002E-2</v>
      </c>
      <c r="Y24" s="3">
        <v>2.8070000000000001E-2</v>
      </c>
      <c r="Z24" s="3">
        <v>1.5779999999999999E-2</v>
      </c>
      <c r="AA24" s="3">
        <v>8.4200000000000004E-3</v>
      </c>
      <c r="AB24" s="3">
        <v>4.2700000000000004E-3</v>
      </c>
      <c r="AC24" s="3">
        <v>2.0500000000000002E-3</v>
      </c>
      <c r="AD24" s="3">
        <v>9.3999999999999997E-4</v>
      </c>
      <c r="AE24" s="3">
        <v>4.0000000000000002E-4</v>
      </c>
      <c r="AF24" s="3">
        <v>1.7000000000000001E-4</v>
      </c>
      <c r="AG24" s="3">
        <v>6.0000000000000002E-5</v>
      </c>
      <c r="AH24" s="3">
        <v>0</v>
      </c>
      <c r="AI24" s="3">
        <v>0</v>
      </c>
    </row>
    <row r="25" spans="1:35" x14ac:dyDescent="0.25">
      <c r="A25" s="10">
        <v>22400788</v>
      </c>
      <c r="B25" t="s">
        <v>219</v>
      </c>
      <c r="C25" t="s">
        <v>218</v>
      </c>
      <c r="D25" s="12">
        <v>0.79166666666666663</v>
      </c>
      <c r="E25" t="s">
        <v>287</v>
      </c>
      <c r="F25">
        <v>20</v>
      </c>
      <c r="G25">
        <v>5.3289999999999997</v>
      </c>
      <c r="H25" s="3">
        <v>0.96994999999999998</v>
      </c>
      <c r="I25" s="3">
        <v>0.95448999999999995</v>
      </c>
      <c r="J25" s="3">
        <v>0.93318999999999996</v>
      </c>
      <c r="K25" s="3">
        <v>0.90490000000000004</v>
      </c>
      <c r="L25" s="3">
        <v>0.87075999999999998</v>
      </c>
      <c r="M25" s="3">
        <v>0.82638999999999996</v>
      </c>
      <c r="N25" s="3">
        <v>0.77337</v>
      </c>
      <c r="O25" s="3">
        <v>0.71226</v>
      </c>
      <c r="P25" s="3">
        <v>0.64802999999999999</v>
      </c>
      <c r="Q25" s="3">
        <v>0.57535000000000003</v>
      </c>
      <c r="R25" s="3">
        <v>0.5</v>
      </c>
      <c r="S25" s="3">
        <v>0.42465000000000003</v>
      </c>
      <c r="T25" s="3">
        <v>0.35197000000000001</v>
      </c>
      <c r="U25" s="3">
        <v>0.28774</v>
      </c>
      <c r="V25" s="3">
        <v>0.22663</v>
      </c>
      <c r="W25" s="3">
        <v>0.17360999999999999</v>
      </c>
      <c r="X25" s="3">
        <v>0.12923999999999999</v>
      </c>
      <c r="Y25" s="3">
        <v>9.5100000000000004E-2</v>
      </c>
      <c r="Z25" s="3">
        <v>6.6809999999999994E-2</v>
      </c>
      <c r="AA25" s="3">
        <v>4.5510000000000002E-2</v>
      </c>
      <c r="AB25" s="3">
        <v>3.005E-2</v>
      </c>
      <c r="AC25" s="3">
        <v>1.9699999999999999E-2</v>
      </c>
      <c r="AD25" s="3">
        <v>1.222E-2</v>
      </c>
      <c r="AE25" s="3">
        <v>7.3400000000000002E-3</v>
      </c>
      <c r="AF25" s="3">
        <v>4.2700000000000004E-3</v>
      </c>
      <c r="AG25" s="3">
        <v>2.48E-3</v>
      </c>
      <c r="AH25" s="3">
        <v>9.0000000000000006E-5</v>
      </c>
      <c r="AI25" s="3">
        <v>0</v>
      </c>
    </row>
    <row r="26" spans="1:35" x14ac:dyDescent="0.25">
      <c r="A26" s="10">
        <v>22400789</v>
      </c>
      <c r="B26" t="s">
        <v>235</v>
      </c>
      <c r="C26" t="s">
        <v>76</v>
      </c>
      <c r="D26" s="12">
        <v>0.79166666666666663</v>
      </c>
      <c r="E26" t="s">
        <v>243</v>
      </c>
      <c r="F26">
        <v>32</v>
      </c>
      <c r="G26">
        <v>3.286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0.99995999999999996</v>
      </c>
      <c r="R26" s="3">
        <v>0.99987000000000004</v>
      </c>
      <c r="S26" s="3">
        <v>0.99960000000000004</v>
      </c>
      <c r="T26" s="3">
        <v>0.99882000000000004</v>
      </c>
      <c r="U26" s="3">
        <v>0.99692999999999998</v>
      </c>
      <c r="V26" s="3">
        <v>0.99245000000000005</v>
      </c>
      <c r="W26" s="3">
        <v>0.98341000000000001</v>
      </c>
      <c r="X26" s="3">
        <v>0.96638000000000002</v>
      </c>
      <c r="Y26" s="3">
        <v>0.93574000000000002</v>
      </c>
      <c r="Z26" s="3">
        <v>0.88876999999999995</v>
      </c>
      <c r="AA26" s="3">
        <v>0.81859000000000004</v>
      </c>
      <c r="AB26" s="3">
        <v>0.72907</v>
      </c>
      <c r="AC26" s="3">
        <v>0.61790999999999996</v>
      </c>
      <c r="AD26" s="3">
        <v>0.5</v>
      </c>
      <c r="AE26" s="3">
        <v>0.38208999999999999</v>
      </c>
      <c r="AF26" s="3">
        <v>0.27093</v>
      </c>
      <c r="AG26" s="3">
        <v>0.18140999999999999</v>
      </c>
      <c r="AH26" s="3">
        <v>7.5500000000000003E-3</v>
      </c>
      <c r="AI26" s="3">
        <v>4.0000000000000003E-5</v>
      </c>
    </row>
    <row r="27" spans="1:35" x14ac:dyDescent="0.25">
      <c r="A27" s="10">
        <v>22400789</v>
      </c>
      <c r="B27" t="s">
        <v>235</v>
      </c>
      <c r="C27" t="s">
        <v>76</v>
      </c>
      <c r="D27" s="12">
        <v>0.79166666666666663</v>
      </c>
      <c r="E27" t="s">
        <v>292</v>
      </c>
      <c r="F27">
        <v>24</v>
      </c>
      <c r="G27">
        <v>3.1619999999999999</v>
      </c>
      <c r="H27" s="3">
        <v>1</v>
      </c>
      <c r="I27" s="3">
        <v>1</v>
      </c>
      <c r="J27" s="3">
        <v>0.99992999999999999</v>
      </c>
      <c r="K27" s="3">
        <v>0.99975000000000003</v>
      </c>
      <c r="L27" s="3">
        <v>0.99921000000000004</v>
      </c>
      <c r="M27" s="3">
        <v>0.99780999999999997</v>
      </c>
      <c r="N27" s="3">
        <v>0.99429999999999996</v>
      </c>
      <c r="O27" s="3">
        <v>0.98645000000000005</v>
      </c>
      <c r="P27" s="3">
        <v>0.97128000000000003</v>
      </c>
      <c r="Q27" s="3">
        <v>0.94294999999999995</v>
      </c>
      <c r="R27" s="3">
        <v>0.89795999999999998</v>
      </c>
      <c r="S27" s="3">
        <v>0.82894000000000001</v>
      </c>
      <c r="T27" s="3">
        <v>0.73565000000000003</v>
      </c>
      <c r="U27" s="3">
        <v>0.62551999999999996</v>
      </c>
      <c r="V27" s="3">
        <v>0.5</v>
      </c>
      <c r="W27" s="3">
        <v>0.37447999999999998</v>
      </c>
      <c r="X27" s="3">
        <v>0.26434999999999997</v>
      </c>
      <c r="Y27" s="3">
        <v>0.17105999999999999</v>
      </c>
      <c r="Z27" s="3">
        <v>0.10204000000000001</v>
      </c>
      <c r="AA27" s="3">
        <v>5.7049999999999997E-2</v>
      </c>
      <c r="AB27" s="3">
        <v>2.8719999999999999E-2</v>
      </c>
      <c r="AC27" s="3">
        <v>1.355E-2</v>
      </c>
      <c r="AD27" s="3">
        <v>5.7000000000000002E-3</v>
      </c>
      <c r="AE27" s="3">
        <v>2.1900000000000001E-3</v>
      </c>
      <c r="AF27" s="3">
        <v>7.9000000000000001E-4</v>
      </c>
      <c r="AG27" s="3">
        <v>2.5000000000000001E-4</v>
      </c>
      <c r="AH27" s="3">
        <v>0</v>
      </c>
      <c r="AI27" s="3">
        <v>0</v>
      </c>
    </row>
    <row r="28" spans="1:35" x14ac:dyDescent="0.25">
      <c r="A28" s="10">
        <v>22400789</v>
      </c>
      <c r="B28" t="s">
        <v>235</v>
      </c>
      <c r="C28" t="s">
        <v>76</v>
      </c>
      <c r="D28" s="12">
        <v>0.79166666666666663</v>
      </c>
      <c r="E28" t="s">
        <v>236</v>
      </c>
      <c r="F28">
        <v>32</v>
      </c>
      <c r="G28">
        <v>3.7149999999999999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0.99992000000000003</v>
      </c>
      <c r="Q28" s="3">
        <v>0.99977000000000005</v>
      </c>
      <c r="R28" s="3">
        <v>0.99938000000000005</v>
      </c>
      <c r="S28" s="3">
        <v>0.99846000000000001</v>
      </c>
      <c r="T28" s="3">
        <v>0.99643000000000004</v>
      </c>
      <c r="U28" s="3">
        <v>0.99224000000000001</v>
      </c>
      <c r="V28" s="3">
        <v>0.98421999999999998</v>
      </c>
      <c r="W28" s="3">
        <v>0.96994999999999998</v>
      </c>
      <c r="X28" s="3">
        <v>0.94738</v>
      </c>
      <c r="Y28" s="3">
        <v>0.91149000000000002</v>
      </c>
      <c r="Z28" s="3">
        <v>0.85992999999999997</v>
      </c>
      <c r="AA28" s="3">
        <v>0.79103000000000001</v>
      </c>
      <c r="AB28" s="3">
        <v>0.70540000000000003</v>
      </c>
      <c r="AC28" s="3">
        <v>0.60641999999999996</v>
      </c>
      <c r="AD28" s="3">
        <v>0.5</v>
      </c>
      <c r="AE28" s="3">
        <v>0.39357999999999999</v>
      </c>
      <c r="AF28" s="3">
        <v>0.29459999999999997</v>
      </c>
      <c r="AG28" s="3">
        <v>0.20896999999999999</v>
      </c>
      <c r="AH28" s="3">
        <v>1.5779999999999999E-2</v>
      </c>
      <c r="AI28" s="3">
        <v>2.3000000000000001E-4</v>
      </c>
    </row>
    <row r="29" spans="1:35" x14ac:dyDescent="0.25">
      <c r="A29" s="10">
        <v>22400789</v>
      </c>
      <c r="B29" t="s">
        <v>235</v>
      </c>
      <c r="C29" t="s">
        <v>76</v>
      </c>
      <c r="D29" s="12">
        <v>0.79166666666666663</v>
      </c>
      <c r="E29" t="s">
        <v>237</v>
      </c>
      <c r="F29">
        <v>38</v>
      </c>
      <c r="G29">
        <v>2.2359999999999998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0.99983</v>
      </c>
      <c r="AC29" s="3">
        <v>0.99912999999999996</v>
      </c>
      <c r="AD29" s="3">
        <v>0.99631999999999998</v>
      </c>
      <c r="AE29" s="3">
        <v>0.98745000000000005</v>
      </c>
      <c r="AF29" s="3">
        <v>0.96326999999999996</v>
      </c>
      <c r="AG29" s="3">
        <v>0.90988000000000002</v>
      </c>
      <c r="AH29" s="3">
        <v>0.18673000000000001</v>
      </c>
      <c r="AI29" s="3">
        <v>8.7000000000000001E-4</v>
      </c>
    </row>
    <row r="30" spans="1:35" x14ac:dyDescent="0.25">
      <c r="A30" s="10">
        <v>22400789</v>
      </c>
      <c r="B30" t="s">
        <v>235</v>
      </c>
      <c r="C30" t="s">
        <v>76</v>
      </c>
      <c r="D30" s="12">
        <v>0.79166666666666663</v>
      </c>
      <c r="E30" t="s">
        <v>91</v>
      </c>
      <c r="F30">
        <v>32</v>
      </c>
      <c r="G30">
        <v>3.24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0.99988999999999995</v>
      </c>
      <c r="S30" s="3">
        <v>0.99965999999999999</v>
      </c>
      <c r="T30" s="3">
        <v>0.999</v>
      </c>
      <c r="U30" s="3">
        <v>0.99728000000000006</v>
      </c>
      <c r="V30" s="3">
        <v>0.99324000000000001</v>
      </c>
      <c r="W30" s="3">
        <v>0.98460999999999999</v>
      </c>
      <c r="X30" s="3">
        <v>0.96784000000000003</v>
      </c>
      <c r="Y30" s="3">
        <v>0.93822000000000005</v>
      </c>
      <c r="Z30" s="3">
        <v>0.89065000000000005</v>
      </c>
      <c r="AA30" s="3">
        <v>0.82381000000000004</v>
      </c>
      <c r="AB30" s="3">
        <v>0.73236999999999997</v>
      </c>
      <c r="AC30" s="3">
        <v>0.62172000000000005</v>
      </c>
      <c r="AD30" s="3">
        <v>0.5</v>
      </c>
      <c r="AE30" s="3">
        <v>0.37828000000000001</v>
      </c>
      <c r="AF30" s="3">
        <v>0.26762999999999998</v>
      </c>
      <c r="AG30" s="3">
        <v>0.17619000000000001</v>
      </c>
      <c r="AH30" s="3">
        <v>6.7600000000000004E-3</v>
      </c>
      <c r="AI30" s="3">
        <v>0</v>
      </c>
    </row>
    <row r="31" spans="1:35" x14ac:dyDescent="0.25">
      <c r="A31" s="10">
        <v>22400789</v>
      </c>
      <c r="B31" t="s">
        <v>235</v>
      </c>
      <c r="C31" t="s">
        <v>76</v>
      </c>
      <c r="D31" s="12">
        <v>0.79166666666666663</v>
      </c>
      <c r="E31" t="s">
        <v>289</v>
      </c>
      <c r="F31">
        <v>38</v>
      </c>
      <c r="G31">
        <v>1.673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0.99983</v>
      </c>
      <c r="AE31" s="3">
        <v>0.99861</v>
      </c>
      <c r="AF31" s="3">
        <v>0.99158000000000002</v>
      </c>
      <c r="AG31" s="3">
        <v>0.96326999999999996</v>
      </c>
      <c r="AH31" s="3">
        <v>0.11507000000000001</v>
      </c>
      <c r="AI31" s="3">
        <v>0</v>
      </c>
    </row>
    <row r="32" spans="1:35" x14ac:dyDescent="0.25">
      <c r="A32" s="10">
        <v>22400789</v>
      </c>
      <c r="B32" t="s">
        <v>235</v>
      </c>
      <c r="C32" t="s">
        <v>76</v>
      </c>
      <c r="D32" s="12">
        <v>0.79166666666666663</v>
      </c>
      <c r="E32" t="s">
        <v>239</v>
      </c>
      <c r="F32">
        <v>31</v>
      </c>
      <c r="G32">
        <v>6.2290000000000001</v>
      </c>
      <c r="H32" s="3">
        <v>0.99961999999999995</v>
      </c>
      <c r="I32" s="3">
        <v>0.99934000000000001</v>
      </c>
      <c r="J32" s="3">
        <v>0.99885999999999997</v>
      </c>
      <c r="K32" s="3">
        <v>0.99807000000000001</v>
      </c>
      <c r="L32" s="3">
        <v>0.99682999999999999</v>
      </c>
      <c r="M32" s="3">
        <v>0.99492000000000003</v>
      </c>
      <c r="N32" s="3">
        <v>0.99202000000000001</v>
      </c>
      <c r="O32" s="3">
        <v>0.98777999999999999</v>
      </c>
      <c r="P32" s="3">
        <v>0.98168999999999995</v>
      </c>
      <c r="Q32" s="3">
        <v>0.97319999999999995</v>
      </c>
      <c r="R32" s="3">
        <v>0.96164000000000005</v>
      </c>
      <c r="S32" s="3">
        <v>0.94630000000000003</v>
      </c>
      <c r="T32" s="3">
        <v>0.92506999999999995</v>
      </c>
      <c r="U32" s="3">
        <v>0.89973000000000003</v>
      </c>
      <c r="V32" s="3">
        <v>0.86863999999999997</v>
      </c>
      <c r="W32" s="3">
        <v>0.83147000000000004</v>
      </c>
      <c r="X32" s="3">
        <v>0.78813999999999995</v>
      </c>
      <c r="Y32" s="3">
        <v>0.73890999999999996</v>
      </c>
      <c r="Z32" s="3">
        <v>0.68439000000000005</v>
      </c>
      <c r="AA32" s="3">
        <v>0.62551999999999996</v>
      </c>
      <c r="AB32" s="3">
        <v>0.56355999999999995</v>
      </c>
      <c r="AC32" s="3">
        <v>0.5</v>
      </c>
      <c r="AD32" s="3">
        <v>0.43643999999999999</v>
      </c>
      <c r="AE32" s="3">
        <v>0.37447999999999998</v>
      </c>
      <c r="AF32" s="3">
        <v>0.31561</v>
      </c>
      <c r="AG32" s="3">
        <v>0.26108999999999999</v>
      </c>
      <c r="AH32" s="3">
        <v>7.4929999999999997E-2</v>
      </c>
      <c r="AI32" s="3">
        <v>1.222E-2</v>
      </c>
    </row>
    <row r="33" spans="1:35" x14ac:dyDescent="0.25">
      <c r="A33" s="10">
        <v>22400789</v>
      </c>
      <c r="B33" t="s">
        <v>235</v>
      </c>
      <c r="C33" t="s">
        <v>76</v>
      </c>
      <c r="D33" s="12">
        <v>0.79166666666666663</v>
      </c>
      <c r="E33" t="s">
        <v>245</v>
      </c>
      <c r="F33">
        <v>26</v>
      </c>
      <c r="G33">
        <v>5.4409999999999998</v>
      </c>
      <c r="H33" s="3">
        <v>0.99836000000000003</v>
      </c>
      <c r="I33" s="3">
        <v>0.99711000000000005</v>
      </c>
      <c r="J33" s="3">
        <v>0.99492000000000003</v>
      </c>
      <c r="K33" s="3">
        <v>0.99158000000000002</v>
      </c>
      <c r="L33" s="3">
        <v>0.98645000000000005</v>
      </c>
      <c r="M33" s="3">
        <v>0.97831000000000001</v>
      </c>
      <c r="N33" s="3">
        <v>0.96711999999999998</v>
      </c>
      <c r="O33" s="3">
        <v>0.95052999999999999</v>
      </c>
      <c r="P33" s="3">
        <v>0.92922000000000005</v>
      </c>
      <c r="Q33" s="3">
        <v>0.90146999999999999</v>
      </c>
      <c r="R33" s="3">
        <v>0.86433000000000004</v>
      </c>
      <c r="S33" s="3">
        <v>0.82121</v>
      </c>
      <c r="T33" s="3">
        <v>0.77034999999999998</v>
      </c>
      <c r="U33" s="3">
        <v>0.70884000000000003</v>
      </c>
      <c r="V33" s="3">
        <v>0.64431000000000005</v>
      </c>
      <c r="W33" s="3">
        <v>0.57142000000000004</v>
      </c>
      <c r="X33" s="3">
        <v>0.5</v>
      </c>
      <c r="Y33" s="3">
        <v>0.42858000000000002</v>
      </c>
      <c r="Z33" s="3">
        <v>0.35569000000000001</v>
      </c>
      <c r="AA33" s="3">
        <v>0.29115999999999997</v>
      </c>
      <c r="AB33" s="3">
        <v>0.22964999999999999</v>
      </c>
      <c r="AC33" s="3">
        <v>0.17879</v>
      </c>
      <c r="AD33" s="3">
        <v>0.13567000000000001</v>
      </c>
      <c r="AE33" s="3">
        <v>9.8530000000000006E-2</v>
      </c>
      <c r="AF33" s="3">
        <v>7.0779999999999996E-2</v>
      </c>
      <c r="AG33" s="3">
        <v>4.947E-2</v>
      </c>
      <c r="AH33" s="3">
        <v>5.0800000000000003E-3</v>
      </c>
      <c r="AI33" s="3">
        <v>2.4000000000000001E-4</v>
      </c>
    </row>
    <row r="34" spans="1:35" x14ac:dyDescent="0.25">
      <c r="A34" s="10">
        <v>22400789</v>
      </c>
      <c r="B34" t="s">
        <v>235</v>
      </c>
      <c r="C34" t="s">
        <v>76</v>
      </c>
      <c r="D34" s="12">
        <v>0.79166666666666663</v>
      </c>
      <c r="E34" t="s">
        <v>240</v>
      </c>
      <c r="F34">
        <v>27</v>
      </c>
      <c r="G34">
        <v>6.4809999999999999</v>
      </c>
      <c r="H34" s="3">
        <v>0.99560000000000004</v>
      </c>
      <c r="I34" s="3">
        <v>0.99324000000000001</v>
      </c>
      <c r="J34" s="3">
        <v>0.98956</v>
      </c>
      <c r="K34" s="3">
        <v>0.98460999999999999</v>
      </c>
      <c r="L34" s="3">
        <v>0.97777999999999998</v>
      </c>
      <c r="M34" s="3">
        <v>0.96784000000000003</v>
      </c>
      <c r="N34" s="3">
        <v>0.95543</v>
      </c>
      <c r="O34" s="3">
        <v>0.93822000000000005</v>
      </c>
      <c r="P34" s="3">
        <v>0.91774</v>
      </c>
      <c r="Q34" s="3">
        <v>0.89065000000000005</v>
      </c>
      <c r="R34" s="3">
        <v>0.85992999999999997</v>
      </c>
      <c r="S34" s="3">
        <v>0.82381000000000004</v>
      </c>
      <c r="T34" s="3">
        <v>0.77934999999999999</v>
      </c>
      <c r="U34" s="3">
        <v>0.73236999999999997</v>
      </c>
      <c r="V34" s="3">
        <v>0.67723999999999995</v>
      </c>
      <c r="W34" s="3">
        <v>0.62172000000000005</v>
      </c>
      <c r="X34" s="3">
        <v>0.55962000000000001</v>
      </c>
      <c r="Y34" s="3">
        <v>0.5</v>
      </c>
      <c r="Z34" s="3">
        <v>0.44037999999999999</v>
      </c>
      <c r="AA34" s="3">
        <v>0.37828000000000001</v>
      </c>
      <c r="AB34" s="3">
        <v>0.32275999999999999</v>
      </c>
      <c r="AC34" s="3">
        <v>0.26762999999999998</v>
      </c>
      <c r="AD34" s="3">
        <v>0.22065000000000001</v>
      </c>
      <c r="AE34" s="3">
        <v>0.17619000000000001</v>
      </c>
      <c r="AF34" s="3">
        <v>0.14007</v>
      </c>
      <c r="AG34" s="3">
        <v>0.10935</v>
      </c>
      <c r="AH34" s="3">
        <v>2.222E-2</v>
      </c>
      <c r="AI34" s="3">
        <v>2.7200000000000002E-3</v>
      </c>
    </row>
    <row r="35" spans="1:35" x14ac:dyDescent="0.25">
      <c r="A35" s="10">
        <v>22400789</v>
      </c>
      <c r="B35" t="s">
        <v>235</v>
      </c>
      <c r="C35" t="s">
        <v>76</v>
      </c>
      <c r="D35" s="12">
        <v>0.79166666666666663</v>
      </c>
      <c r="E35" t="s">
        <v>290</v>
      </c>
      <c r="F35">
        <v>24</v>
      </c>
      <c r="G35">
        <v>5.532</v>
      </c>
      <c r="H35" s="3">
        <v>0.99429999999999996</v>
      </c>
      <c r="I35" s="3">
        <v>0.99060999999999999</v>
      </c>
      <c r="J35" s="3">
        <v>0.98499999999999999</v>
      </c>
      <c r="K35" s="3">
        <v>0.97670000000000001</v>
      </c>
      <c r="L35" s="3">
        <v>0.96484999999999999</v>
      </c>
      <c r="M35" s="3">
        <v>0.94845000000000002</v>
      </c>
      <c r="N35" s="3">
        <v>0.92647000000000002</v>
      </c>
      <c r="O35" s="3">
        <v>0.89795999999999998</v>
      </c>
      <c r="P35" s="3">
        <v>0.85992999999999997</v>
      </c>
      <c r="Q35" s="3">
        <v>0.81594</v>
      </c>
      <c r="R35" s="3">
        <v>0.76424000000000003</v>
      </c>
      <c r="S35" s="3">
        <v>0.70540000000000003</v>
      </c>
      <c r="T35" s="3">
        <v>0.64058000000000004</v>
      </c>
      <c r="U35" s="3">
        <v>0.57142000000000004</v>
      </c>
      <c r="V35" s="3">
        <v>0.5</v>
      </c>
      <c r="W35" s="3">
        <v>0.42858000000000002</v>
      </c>
      <c r="X35" s="3">
        <v>0.35942000000000002</v>
      </c>
      <c r="Y35" s="3">
        <v>0.29459999999999997</v>
      </c>
      <c r="Z35" s="3">
        <v>0.23576</v>
      </c>
      <c r="AA35" s="3">
        <v>0.18406</v>
      </c>
      <c r="AB35" s="3">
        <v>0.14007</v>
      </c>
      <c r="AC35" s="3">
        <v>0.10204000000000001</v>
      </c>
      <c r="AD35" s="3">
        <v>7.3529999999999998E-2</v>
      </c>
      <c r="AE35" s="3">
        <v>5.1549999999999999E-2</v>
      </c>
      <c r="AF35" s="3">
        <v>3.5150000000000001E-2</v>
      </c>
      <c r="AG35" s="3">
        <v>2.3300000000000001E-2</v>
      </c>
      <c r="AH35" s="3">
        <v>1.9300000000000001E-3</v>
      </c>
      <c r="AI35" s="3">
        <v>6.9999999999999994E-5</v>
      </c>
    </row>
    <row r="36" spans="1:35" x14ac:dyDescent="0.25">
      <c r="A36" s="10">
        <v>22400789</v>
      </c>
      <c r="B36" t="s">
        <v>235</v>
      </c>
      <c r="C36" t="s">
        <v>76</v>
      </c>
      <c r="D36" s="12">
        <v>0.79166666666666663</v>
      </c>
      <c r="E36" t="s">
        <v>291</v>
      </c>
      <c r="F36">
        <v>19</v>
      </c>
      <c r="G36">
        <v>4.359</v>
      </c>
      <c r="H36" s="3">
        <v>0.98029999999999995</v>
      </c>
      <c r="I36" s="3">
        <v>0.96711999999999998</v>
      </c>
      <c r="J36" s="3">
        <v>0.94630000000000003</v>
      </c>
      <c r="K36" s="3">
        <v>0.91620999999999997</v>
      </c>
      <c r="L36" s="3">
        <v>0.87492999999999999</v>
      </c>
      <c r="M36" s="3">
        <v>0.82121</v>
      </c>
      <c r="N36" s="3">
        <v>0.75490000000000002</v>
      </c>
      <c r="O36" s="3">
        <v>0.67723999999999995</v>
      </c>
      <c r="P36" s="3">
        <v>0.59094999999999998</v>
      </c>
      <c r="Q36" s="3">
        <v>0.5</v>
      </c>
      <c r="R36" s="3">
        <v>0.40905000000000002</v>
      </c>
      <c r="S36" s="3">
        <v>0.32275999999999999</v>
      </c>
      <c r="T36" s="3">
        <v>0.24510000000000001</v>
      </c>
      <c r="U36" s="3">
        <v>0.17879</v>
      </c>
      <c r="V36" s="3">
        <v>0.12506999999999999</v>
      </c>
      <c r="W36" s="3">
        <v>8.3790000000000003E-2</v>
      </c>
      <c r="X36" s="3">
        <v>5.3699999999999998E-2</v>
      </c>
      <c r="Y36" s="3">
        <v>3.288E-2</v>
      </c>
      <c r="Z36" s="3">
        <v>1.9699999999999999E-2</v>
      </c>
      <c r="AA36" s="3">
        <v>1.1010000000000001E-2</v>
      </c>
      <c r="AB36" s="3">
        <v>5.8700000000000002E-3</v>
      </c>
      <c r="AC36" s="3">
        <v>2.98E-3</v>
      </c>
      <c r="AD36" s="3">
        <v>1.4400000000000001E-3</v>
      </c>
      <c r="AE36" s="3">
        <v>6.6E-4</v>
      </c>
      <c r="AF36" s="3">
        <v>2.9E-4</v>
      </c>
      <c r="AG36" s="3">
        <v>1.2E-4</v>
      </c>
      <c r="AH36" s="3">
        <v>0</v>
      </c>
      <c r="AI36" s="3">
        <v>0</v>
      </c>
    </row>
    <row r="37" spans="1:35" x14ac:dyDescent="0.25">
      <c r="A37" s="10">
        <v>22400789</v>
      </c>
      <c r="B37" t="s">
        <v>235</v>
      </c>
      <c r="C37" t="s">
        <v>76</v>
      </c>
      <c r="D37" s="12">
        <v>0.79166666666666663</v>
      </c>
      <c r="E37" t="s">
        <v>244</v>
      </c>
      <c r="F37">
        <v>23</v>
      </c>
      <c r="G37">
        <v>7.2389999999999999</v>
      </c>
      <c r="H37" s="3">
        <v>0.96406999999999998</v>
      </c>
      <c r="I37" s="3">
        <v>0.95154000000000005</v>
      </c>
      <c r="J37" s="3">
        <v>0.93574000000000002</v>
      </c>
      <c r="K37" s="3">
        <v>0.91620999999999997</v>
      </c>
      <c r="L37" s="3">
        <v>0.89251000000000003</v>
      </c>
      <c r="M37" s="3">
        <v>0.86650000000000005</v>
      </c>
      <c r="N37" s="3">
        <v>0.83398000000000005</v>
      </c>
      <c r="O37" s="3">
        <v>0.79673000000000005</v>
      </c>
      <c r="P37" s="3">
        <v>0.75490000000000002</v>
      </c>
      <c r="Q37" s="3">
        <v>0.70884000000000003</v>
      </c>
      <c r="R37" s="3">
        <v>0.65910000000000002</v>
      </c>
      <c r="S37" s="3">
        <v>0.61026000000000002</v>
      </c>
      <c r="T37" s="3">
        <v>0.55567</v>
      </c>
      <c r="U37" s="3">
        <v>0.5</v>
      </c>
      <c r="V37" s="3">
        <v>0.44433</v>
      </c>
      <c r="W37" s="3">
        <v>0.38973999999999998</v>
      </c>
      <c r="X37" s="3">
        <v>0.34089999999999998</v>
      </c>
      <c r="Y37" s="3">
        <v>0.29115999999999997</v>
      </c>
      <c r="Z37" s="3">
        <v>0.24510000000000001</v>
      </c>
      <c r="AA37" s="3">
        <v>0.20327000000000001</v>
      </c>
      <c r="AB37" s="3">
        <v>0.16602</v>
      </c>
      <c r="AC37" s="3">
        <v>0.13350000000000001</v>
      </c>
      <c r="AD37" s="3">
        <v>0.10749</v>
      </c>
      <c r="AE37" s="3">
        <v>8.3790000000000003E-2</v>
      </c>
      <c r="AF37" s="3">
        <v>6.4259999999999998E-2</v>
      </c>
      <c r="AG37" s="3">
        <v>4.8460000000000003E-2</v>
      </c>
      <c r="AH37" s="3">
        <v>9.3900000000000008E-3</v>
      </c>
      <c r="AI37" s="3">
        <v>1.1800000000000001E-3</v>
      </c>
    </row>
    <row r="38" spans="1:35" x14ac:dyDescent="0.25">
      <c r="A38" s="10">
        <v>22400789</v>
      </c>
      <c r="B38" t="s">
        <v>235</v>
      </c>
      <c r="C38" t="s">
        <v>76</v>
      </c>
      <c r="D38" s="12">
        <v>0.79166666666666663</v>
      </c>
      <c r="E38" t="s">
        <v>238</v>
      </c>
      <c r="F38">
        <v>18</v>
      </c>
      <c r="G38">
        <v>4.5170000000000003</v>
      </c>
      <c r="H38" s="3">
        <v>0.96164000000000005</v>
      </c>
      <c r="I38" s="3">
        <v>0.93942999999999999</v>
      </c>
      <c r="J38" s="3">
        <v>0.90824000000000005</v>
      </c>
      <c r="K38" s="3">
        <v>0.86650000000000005</v>
      </c>
      <c r="L38" s="3">
        <v>0.81327000000000005</v>
      </c>
      <c r="M38" s="3">
        <v>0.74536999999999998</v>
      </c>
      <c r="N38" s="3">
        <v>0.67003000000000001</v>
      </c>
      <c r="O38" s="3">
        <v>0.58706000000000003</v>
      </c>
      <c r="P38" s="3">
        <v>0.5</v>
      </c>
      <c r="Q38" s="3">
        <v>0.41293999999999997</v>
      </c>
      <c r="R38" s="3">
        <v>0.32996999999999999</v>
      </c>
      <c r="S38" s="3">
        <v>0.25463000000000002</v>
      </c>
      <c r="T38" s="3">
        <v>0.18673000000000001</v>
      </c>
      <c r="U38" s="3">
        <v>0.13350000000000001</v>
      </c>
      <c r="V38" s="3">
        <v>9.1759999999999994E-2</v>
      </c>
      <c r="W38" s="3">
        <v>6.0569999999999999E-2</v>
      </c>
      <c r="X38" s="3">
        <v>3.8359999999999998E-2</v>
      </c>
      <c r="Y38" s="3">
        <v>2.3300000000000001E-2</v>
      </c>
      <c r="Z38" s="3">
        <v>1.355E-2</v>
      </c>
      <c r="AA38" s="3">
        <v>7.3400000000000002E-3</v>
      </c>
      <c r="AB38" s="3">
        <v>3.9100000000000003E-3</v>
      </c>
      <c r="AC38" s="3">
        <v>1.99E-3</v>
      </c>
      <c r="AD38" s="3">
        <v>9.7000000000000005E-4</v>
      </c>
      <c r="AE38" s="3">
        <v>4.4999999999999999E-4</v>
      </c>
      <c r="AF38" s="3">
        <v>2.0000000000000001E-4</v>
      </c>
      <c r="AG38" s="3">
        <v>8.0000000000000007E-5</v>
      </c>
      <c r="AH38" s="3">
        <v>0</v>
      </c>
      <c r="AI38" s="3">
        <v>0</v>
      </c>
    </row>
    <row r="39" spans="1:35" x14ac:dyDescent="0.25">
      <c r="A39" s="10">
        <v>22400789</v>
      </c>
      <c r="B39" t="s">
        <v>235</v>
      </c>
      <c r="C39" t="s">
        <v>76</v>
      </c>
      <c r="D39" s="12">
        <v>0.79166666666666663</v>
      </c>
      <c r="E39" t="s">
        <v>242</v>
      </c>
      <c r="F39">
        <v>23</v>
      </c>
      <c r="G39">
        <v>7.47</v>
      </c>
      <c r="H39" s="3">
        <v>0.95906999999999998</v>
      </c>
      <c r="I39" s="3">
        <v>0.94630000000000003</v>
      </c>
      <c r="J39" s="3">
        <v>0.92922000000000005</v>
      </c>
      <c r="K39" s="3">
        <v>0.90988000000000002</v>
      </c>
      <c r="L39" s="3">
        <v>0.88492999999999999</v>
      </c>
      <c r="M39" s="3">
        <v>0.85768999999999995</v>
      </c>
      <c r="N39" s="3">
        <v>0.82638999999999996</v>
      </c>
      <c r="O39" s="3">
        <v>0.78813999999999995</v>
      </c>
      <c r="P39" s="3">
        <v>0.74856999999999996</v>
      </c>
      <c r="Q39" s="3">
        <v>0.70540000000000003</v>
      </c>
      <c r="R39" s="3">
        <v>0.65542</v>
      </c>
      <c r="S39" s="3">
        <v>0.60641999999999996</v>
      </c>
      <c r="T39" s="3">
        <v>0.55171999999999999</v>
      </c>
      <c r="U39" s="3">
        <v>0.5</v>
      </c>
      <c r="V39" s="3">
        <v>0.44828000000000001</v>
      </c>
      <c r="W39" s="3">
        <v>0.39357999999999999</v>
      </c>
      <c r="X39" s="3">
        <v>0.34458</v>
      </c>
      <c r="Y39" s="3">
        <v>0.29459999999999997</v>
      </c>
      <c r="Z39" s="3">
        <v>0.25142999999999999</v>
      </c>
      <c r="AA39" s="3">
        <v>0.21185999999999999</v>
      </c>
      <c r="AB39" s="3">
        <v>0.17360999999999999</v>
      </c>
      <c r="AC39" s="3">
        <v>0.14230999999999999</v>
      </c>
      <c r="AD39" s="3">
        <v>0.11507000000000001</v>
      </c>
      <c r="AE39" s="3">
        <v>9.0120000000000006E-2</v>
      </c>
      <c r="AF39" s="3">
        <v>7.0779999999999996E-2</v>
      </c>
      <c r="AG39" s="3">
        <v>5.3699999999999998E-2</v>
      </c>
      <c r="AH39" s="3">
        <v>1.1299999999999999E-2</v>
      </c>
      <c r="AI39" s="3">
        <v>1.5900000000000001E-3</v>
      </c>
    </row>
    <row r="40" spans="1:35" x14ac:dyDescent="0.25">
      <c r="A40" s="10">
        <v>22400789</v>
      </c>
      <c r="B40" t="s">
        <v>235</v>
      </c>
      <c r="C40" t="s">
        <v>76</v>
      </c>
      <c r="D40" s="12">
        <v>0.79166666666666663</v>
      </c>
      <c r="E40" t="s">
        <v>241</v>
      </c>
      <c r="F40">
        <v>17</v>
      </c>
      <c r="G40">
        <v>5.8019999999999996</v>
      </c>
      <c r="H40" s="3">
        <v>0.88685999999999998</v>
      </c>
      <c r="I40" s="3">
        <v>0.84848999999999997</v>
      </c>
      <c r="J40" s="3">
        <v>0.80510999999999999</v>
      </c>
      <c r="K40" s="3">
        <v>0.75490000000000002</v>
      </c>
      <c r="L40" s="3">
        <v>0.69847000000000004</v>
      </c>
      <c r="M40" s="3">
        <v>0.63307000000000002</v>
      </c>
      <c r="N40" s="3">
        <v>0.56749000000000005</v>
      </c>
      <c r="O40" s="3">
        <v>0.5</v>
      </c>
      <c r="P40" s="3">
        <v>0.43251000000000001</v>
      </c>
      <c r="Q40" s="3">
        <v>0.36692999999999998</v>
      </c>
      <c r="R40" s="3">
        <v>0.30153000000000002</v>
      </c>
      <c r="S40" s="3">
        <v>0.24510000000000001</v>
      </c>
      <c r="T40" s="3">
        <v>0.19489000000000001</v>
      </c>
      <c r="U40" s="3">
        <v>0.15151000000000001</v>
      </c>
      <c r="V40" s="3">
        <v>0.11314</v>
      </c>
      <c r="W40" s="3">
        <v>8.3790000000000003E-2</v>
      </c>
      <c r="X40" s="3">
        <v>6.0569999999999999E-2</v>
      </c>
      <c r="Y40" s="3">
        <v>4.2720000000000001E-2</v>
      </c>
      <c r="Z40" s="3">
        <v>2.8719999999999999E-2</v>
      </c>
      <c r="AA40" s="3">
        <v>1.9230000000000001E-2</v>
      </c>
      <c r="AB40" s="3">
        <v>1.255E-2</v>
      </c>
      <c r="AC40" s="3">
        <v>7.9799999999999992E-3</v>
      </c>
      <c r="AD40" s="3">
        <v>4.7999999999999996E-3</v>
      </c>
      <c r="AE40" s="3">
        <v>2.8900000000000002E-3</v>
      </c>
      <c r="AF40" s="3">
        <v>1.6900000000000001E-3</v>
      </c>
      <c r="AG40" s="3">
        <v>9.7000000000000005E-4</v>
      </c>
      <c r="AH40" s="3">
        <v>4.0000000000000003E-5</v>
      </c>
      <c r="AI40" s="3">
        <v>0</v>
      </c>
    </row>
    <row r="41" spans="1:35" x14ac:dyDescent="0.25">
      <c r="A41" s="10">
        <v>22400789</v>
      </c>
      <c r="B41" t="s">
        <v>76</v>
      </c>
      <c r="C41" t="s">
        <v>235</v>
      </c>
      <c r="D41" s="12">
        <v>0.79166666666666663</v>
      </c>
      <c r="E41" t="s">
        <v>86</v>
      </c>
      <c r="F41">
        <v>31</v>
      </c>
      <c r="G41">
        <v>3.464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0.99990999999999997</v>
      </c>
      <c r="Q41" s="3">
        <v>0.99973000000000001</v>
      </c>
      <c r="R41" s="3">
        <v>0.99926000000000004</v>
      </c>
      <c r="S41" s="3">
        <v>0.99807000000000001</v>
      </c>
      <c r="T41" s="3">
        <v>0.99534</v>
      </c>
      <c r="U41" s="3">
        <v>0.98956</v>
      </c>
      <c r="V41" s="3">
        <v>0.97831000000000001</v>
      </c>
      <c r="W41" s="3">
        <v>0.95818000000000003</v>
      </c>
      <c r="X41" s="3">
        <v>0.92506999999999995</v>
      </c>
      <c r="Y41" s="3">
        <v>0.87492999999999999</v>
      </c>
      <c r="Z41" s="3">
        <v>0.80784999999999996</v>
      </c>
      <c r="AA41" s="3">
        <v>0.71904000000000001</v>
      </c>
      <c r="AB41" s="3">
        <v>0.61409000000000002</v>
      </c>
      <c r="AC41" s="3">
        <v>0.5</v>
      </c>
      <c r="AD41" s="3">
        <v>0.38590999999999998</v>
      </c>
      <c r="AE41" s="3">
        <v>0.28095999999999999</v>
      </c>
      <c r="AF41" s="3">
        <v>0.19214999999999999</v>
      </c>
      <c r="AG41" s="3">
        <v>0.12506999999999999</v>
      </c>
      <c r="AH41" s="3">
        <v>4.6600000000000001E-3</v>
      </c>
      <c r="AI41" s="3">
        <v>0</v>
      </c>
    </row>
    <row r="42" spans="1:35" x14ac:dyDescent="0.25">
      <c r="A42" s="10">
        <v>22400789</v>
      </c>
      <c r="B42" t="s">
        <v>76</v>
      </c>
      <c r="C42" t="s">
        <v>235</v>
      </c>
      <c r="D42" s="12">
        <v>0.79166666666666663</v>
      </c>
      <c r="E42" t="s">
        <v>82</v>
      </c>
      <c r="F42">
        <v>34</v>
      </c>
      <c r="G42">
        <v>4.6040000000000001</v>
      </c>
      <c r="H42" s="3">
        <v>1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0.99995000000000001</v>
      </c>
      <c r="O42" s="3">
        <v>0.99988999999999995</v>
      </c>
      <c r="P42" s="3">
        <v>0.99975000000000003</v>
      </c>
      <c r="Q42" s="3">
        <v>0.99944</v>
      </c>
      <c r="R42" s="3">
        <v>0.99882000000000004</v>
      </c>
      <c r="S42" s="3">
        <v>0.99760000000000004</v>
      </c>
      <c r="T42" s="3">
        <v>0.99546999999999997</v>
      </c>
      <c r="U42" s="3">
        <v>0.99158000000000002</v>
      </c>
      <c r="V42" s="3">
        <v>0.98499999999999999</v>
      </c>
      <c r="W42" s="3">
        <v>0.97441</v>
      </c>
      <c r="X42" s="3">
        <v>0.95906999999999998</v>
      </c>
      <c r="Y42" s="3">
        <v>0.93574000000000002</v>
      </c>
      <c r="Z42" s="3">
        <v>0.9032</v>
      </c>
      <c r="AA42" s="3">
        <v>0.86214000000000002</v>
      </c>
      <c r="AB42" s="3">
        <v>0.80784999999999996</v>
      </c>
      <c r="AC42" s="3">
        <v>0.74214999999999998</v>
      </c>
      <c r="AD42" s="3">
        <v>0.66639999999999999</v>
      </c>
      <c r="AE42" s="3">
        <v>0.58706000000000003</v>
      </c>
      <c r="AF42" s="3">
        <v>0.5</v>
      </c>
      <c r="AG42" s="3">
        <v>0.41293999999999997</v>
      </c>
      <c r="AH42" s="3">
        <v>9.6799999999999997E-2</v>
      </c>
      <c r="AI42" s="3">
        <v>8.4200000000000004E-3</v>
      </c>
    </row>
    <row r="43" spans="1:35" x14ac:dyDescent="0.25">
      <c r="A43" s="10">
        <v>22400789</v>
      </c>
      <c r="B43" t="s">
        <v>76</v>
      </c>
      <c r="C43" t="s">
        <v>235</v>
      </c>
      <c r="D43" s="12">
        <v>0.79166666666666663</v>
      </c>
      <c r="E43" t="s">
        <v>88</v>
      </c>
      <c r="F43">
        <v>29</v>
      </c>
      <c r="G43">
        <v>4.7539999999999996</v>
      </c>
      <c r="H43" s="3">
        <v>1</v>
      </c>
      <c r="I43" s="3">
        <v>0.99992000000000003</v>
      </c>
      <c r="J43" s="3">
        <v>0.99983</v>
      </c>
      <c r="K43" s="3">
        <v>0.99961999999999995</v>
      </c>
      <c r="L43" s="3">
        <v>0.99921000000000004</v>
      </c>
      <c r="M43" s="3">
        <v>0.99836000000000003</v>
      </c>
      <c r="N43" s="3">
        <v>0.99682999999999999</v>
      </c>
      <c r="O43" s="3">
        <v>0.99412999999999996</v>
      </c>
      <c r="P43" s="3">
        <v>0.98956</v>
      </c>
      <c r="Q43" s="3">
        <v>0.98214000000000001</v>
      </c>
      <c r="R43" s="3">
        <v>0.97062000000000004</v>
      </c>
      <c r="S43" s="3">
        <v>0.95352000000000003</v>
      </c>
      <c r="T43" s="3">
        <v>0.92922000000000005</v>
      </c>
      <c r="U43" s="3">
        <v>0.89617000000000002</v>
      </c>
      <c r="V43" s="3">
        <v>0.85314000000000001</v>
      </c>
      <c r="W43" s="3">
        <v>0.79954999999999998</v>
      </c>
      <c r="X43" s="3">
        <v>0.73565000000000003</v>
      </c>
      <c r="Y43" s="3">
        <v>0.66276000000000002</v>
      </c>
      <c r="Z43" s="3">
        <v>0.58316999999999997</v>
      </c>
      <c r="AA43" s="3">
        <v>0.5</v>
      </c>
      <c r="AB43" s="3">
        <v>0.41682999999999998</v>
      </c>
      <c r="AC43" s="3">
        <v>0.33723999999999998</v>
      </c>
      <c r="AD43" s="3">
        <v>0.26434999999999997</v>
      </c>
      <c r="AE43" s="3">
        <v>0.20044999999999999</v>
      </c>
      <c r="AF43" s="3">
        <v>0.14685999999999999</v>
      </c>
      <c r="AG43" s="3">
        <v>0.10383000000000001</v>
      </c>
      <c r="AH43" s="3">
        <v>1.044E-2</v>
      </c>
      <c r="AI43" s="3">
        <v>3.8000000000000002E-4</v>
      </c>
    </row>
    <row r="44" spans="1:35" x14ac:dyDescent="0.25">
      <c r="A44" s="10">
        <v>22400789</v>
      </c>
      <c r="B44" t="s">
        <v>76</v>
      </c>
      <c r="C44" t="s">
        <v>235</v>
      </c>
      <c r="D44" s="12">
        <v>0.79166666666666663</v>
      </c>
      <c r="E44" t="s">
        <v>81</v>
      </c>
      <c r="F44">
        <v>35</v>
      </c>
      <c r="G44">
        <v>3.7679999999999998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1</v>
      </c>
      <c r="R44" s="3">
        <v>0.99997000000000003</v>
      </c>
      <c r="S44" s="3">
        <v>0.99990000000000001</v>
      </c>
      <c r="T44" s="3">
        <v>0.99972000000000005</v>
      </c>
      <c r="U44" s="3">
        <v>0.99926000000000004</v>
      </c>
      <c r="V44" s="3">
        <v>0.99824999999999997</v>
      </c>
      <c r="W44" s="3">
        <v>0.99597999999999998</v>
      </c>
      <c r="X44" s="3">
        <v>0.99158000000000002</v>
      </c>
      <c r="Y44" s="3">
        <v>0.98299999999999998</v>
      </c>
      <c r="Z44" s="3">
        <v>0.96855999999999998</v>
      </c>
      <c r="AA44" s="3">
        <v>0.94408000000000003</v>
      </c>
      <c r="AB44" s="3">
        <v>0.90824000000000005</v>
      </c>
      <c r="AC44" s="3">
        <v>0.85543000000000002</v>
      </c>
      <c r="AD44" s="3">
        <v>0.78813999999999995</v>
      </c>
      <c r="AE44" s="3">
        <v>0.70194000000000001</v>
      </c>
      <c r="AF44" s="3">
        <v>0.60641999999999996</v>
      </c>
      <c r="AG44" s="3">
        <v>0.5</v>
      </c>
      <c r="AH44" s="3">
        <v>9.1759999999999994E-2</v>
      </c>
      <c r="AI44" s="3">
        <v>4.0200000000000001E-3</v>
      </c>
    </row>
    <row r="45" spans="1:35" x14ac:dyDescent="0.25">
      <c r="A45" s="10">
        <v>22400789</v>
      </c>
      <c r="B45" t="s">
        <v>76</v>
      </c>
      <c r="C45" t="s">
        <v>235</v>
      </c>
      <c r="D45" s="12">
        <v>0.79166666666666663</v>
      </c>
      <c r="E45" t="s">
        <v>85</v>
      </c>
      <c r="F45">
        <v>28</v>
      </c>
      <c r="G45">
        <v>4.3819999999999997</v>
      </c>
      <c r="H45" s="3">
        <v>1</v>
      </c>
      <c r="I45" s="3">
        <v>0.99995000000000001</v>
      </c>
      <c r="J45" s="3">
        <v>0.99987000000000004</v>
      </c>
      <c r="K45" s="3">
        <v>0.99968999999999997</v>
      </c>
      <c r="L45" s="3">
        <v>0.99929000000000001</v>
      </c>
      <c r="M45" s="3">
        <v>0.99851000000000001</v>
      </c>
      <c r="N45" s="3">
        <v>0.99692999999999998</v>
      </c>
      <c r="O45" s="3">
        <v>0.99395999999999995</v>
      </c>
      <c r="P45" s="3">
        <v>0.98870000000000002</v>
      </c>
      <c r="Q45" s="3">
        <v>0.97982000000000002</v>
      </c>
      <c r="R45" s="3">
        <v>0.96638000000000002</v>
      </c>
      <c r="S45" s="3">
        <v>0.94520000000000004</v>
      </c>
      <c r="T45" s="3">
        <v>0.91466000000000003</v>
      </c>
      <c r="U45" s="3">
        <v>0.87285999999999997</v>
      </c>
      <c r="V45" s="3">
        <v>0.81859000000000004</v>
      </c>
      <c r="W45" s="3">
        <v>0.75175000000000003</v>
      </c>
      <c r="X45" s="3">
        <v>0.67723999999999995</v>
      </c>
      <c r="Y45" s="3">
        <v>0.59094999999999998</v>
      </c>
      <c r="Z45" s="3">
        <v>0.5</v>
      </c>
      <c r="AA45" s="3">
        <v>0.40905000000000002</v>
      </c>
      <c r="AB45" s="3">
        <v>0.32275999999999999</v>
      </c>
      <c r="AC45" s="3">
        <v>0.24825</v>
      </c>
      <c r="AD45" s="3">
        <v>0.18140999999999999</v>
      </c>
      <c r="AE45" s="3">
        <v>0.12714</v>
      </c>
      <c r="AF45" s="3">
        <v>8.5339999999999999E-2</v>
      </c>
      <c r="AG45" s="3">
        <v>5.4800000000000001E-2</v>
      </c>
      <c r="AH45" s="3">
        <v>3.0699999999999998E-3</v>
      </c>
      <c r="AI45" s="3">
        <v>5.0000000000000002E-5</v>
      </c>
    </row>
    <row r="46" spans="1:35" x14ac:dyDescent="0.25">
      <c r="A46" s="10">
        <v>22400789</v>
      </c>
      <c r="B46" t="s">
        <v>76</v>
      </c>
      <c r="C46" t="s">
        <v>235</v>
      </c>
      <c r="D46" s="12">
        <v>0.79166666666666663</v>
      </c>
      <c r="E46" t="s">
        <v>83</v>
      </c>
      <c r="F46">
        <v>32</v>
      </c>
      <c r="G46">
        <v>3.7679999999999998</v>
      </c>
      <c r="H46" s="3">
        <v>1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0.99997000000000003</v>
      </c>
      <c r="P46" s="3">
        <v>0.99990000000000001</v>
      </c>
      <c r="Q46" s="3">
        <v>0.99972000000000005</v>
      </c>
      <c r="R46" s="3">
        <v>0.99926000000000004</v>
      </c>
      <c r="S46" s="3">
        <v>0.99824999999999997</v>
      </c>
      <c r="T46" s="3">
        <v>0.99597999999999998</v>
      </c>
      <c r="U46" s="3">
        <v>0.99158000000000002</v>
      </c>
      <c r="V46" s="3">
        <v>0.98299999999999998</v>
      </c>
      <c r="W46" s="3">
        <v>0.96855999999999998</v>
      </c>
      <c r="X46" s="3">
        <v>0.94408000000000003</v>
      </c>
      <c r="Y46" s="3">
        <v>0.90824000000000005</v>
      </c>
      <c r="Z46" s="3">
        <v>0.85543000000000002</v>
      </c>
      <c r="AA46" s="3">
        <v>0.78813999999999995</v>
      </c>
      <c r="AB46" s="3">
        <v>0.70194000000000001</v>
      </c>
      <c r="AC46" s="3">
        <v>0.60641999999999996</v>
      </c>
      <c r="AD46" s="3">
        <v>0.5</v>
      </c>
      <c r="AE46" s="3">
        <v>0.39357999999999999</v>
      </c>
      <c r="AF46" s="3">
        <v>0.29805999999999999</v>
      </c>
      <c r="AG46" s="3">
        <v>0.21185999999999999</v>
      </c>
      <c r="AH46" s="3">
        <v>1.7000000000000001E-2</v>
      </c>
      <c r="AI46" s="3">
        <v>2.7999999999999998E-4</v>
      </c>
    </row>
    <row r="47" spans="1:35" x14ac:dyDescent="0.25">
      <c r="A47" s="10">
        <v>22400789</v>
      </c>
      <c r="B47" t="s">
        <v>76</v>
      </c>
      <c r="C47" t="s">
        <v>235</v>
      </c>
      <c r="D47" s="12">
        <v>0.79166666666666663</v>
      </c>
      <c r="E47" t="s">
        <v>84</v>
      </c>
      <c r="F47">
        <v>32</v>
      </c>
      <c r="G47">
        <v>5.9829999999999997</v>
      </c>
      <c r="H47" s="3">
        <v>0.99987999999999999</v>
      </c>
      <c r="I47" s="3">
        <v>0.99978</v>
      </c>
      <c r="J47" s="3">
        <v>0.99958000000000002</v>
      </c>
      <c r="K47" s="3">
        <v>0.99926000000000004</v>
      </c>
      <c r="L47" s="3">
        <v>0.99868999999999997</v>
      </c>
      <c r="M47" s="3">
        <v>0.99773999999999996</v>
      </c>
      <c r="N47" s="3">
        <v>0.99621000000000004</v>
      </c>
      <c r="O47" s="3">
        <v>0.99395999999999995</v>
      </c>
      <c r="P47" s="3">
        <v>0.99036000000000002</v>
      </c>
      <c r="Q47" s="3">
        <v>0.98499999999999999</v>
      </c>
      <c r="R47" s="3">
        <v>0.97777999999999998</v>
      </c>
      <c r="S47" s="3">
        <v>0.96711999999999998</v>
      </c>
      <c r="T47" s="3">
        <v>0.95254000000000005</v>
      </c>
      <c r="U47" s="3">
        <v>0.93318999999999996</v>
      </c>
      <c r="V47" s="3">
        <v>0.90988000000000002</v>
      </c>
      <c r="W47" s="3">
        <v>0.879</v>
      </c>
      <c r="X47" s="3">
        <v>0.84133999999999998</v>
      </c>
      <c r="Y47" s="3">
        <v>0.79954999999999998</v>
      </c>
      <c r="Z47" s="3">
        <v>0.74856999999999996</v>
      </c>
      <c r="AA47" s="3">
        <v>0.69145999999999996</v>
      </c>
      <c r="AB47" s="3">
        <v>0.62929999999999997</v>
      </c>
      <c r="AC47" s="3">
        <v>0.56749000000000005</v>
      </c>
      <c r="AD47" s="3">
        <v>0.5</v>
      </c>
      <c r="AE47" s="3">
        <v>0.43251000000000001</v>
      </c>
      <c r="AF47" s="3">
        <v>0.37069999999999997</v>
      </c>
      <c r="AG47" s="3">
        <v>0.30853999999999998</v>
      </c>
      <c r="AH47" s="3">
        <v>9.0120000000000006E-2</v>
      </c>
      <c r="AI47" s="3">
        <v>1.4999999999999999E-2</v>
      </c>
    </row>
    <row r="48" spans="1:35" x14ac:dyDescent="0.25">
      <c r="A48" s="10">
        <v>22400789</v>
      </c>
      <c r="B48" t="s">
        <v>76</v>
      </c>
      <c r="C48" t="s">
        <v>235</v>
      </c>
      <c r="D48" s="12">
        <v>0.79166666666666663</v>
      </c>
      <c r="E48" t="s">
        <v>208</v>
      </c>
      <c r="F48">
        <v>21</v>
      </c>
      <c r="G48">
        <v>5.4039999999999999</v>
      </c>
      <c r="H48" s="3">
        <v>0.97931999999999997</v>
      </c>
      <c r="I48" s="3">
        <v>0.96784000000000003</v>
      </c>
      <c r="J48" s="3">
        <v>0.95254000000000005</v>
      </c>
      <c r="K48" s="3">
        <v>0.93056000000000005</v>
      </c>
      <c r="L48" s="3">
        <v>0.9032</v>
      </c>
      <c r="M48" s="3">
        <v>0.86650000000000005</v>
      </c>
      <c r="N48" s="3">
        <v>0.82381000000000004</v>
      </c>
      <c r="O48" s="3">
        <v>0.77034999999999998</v>
      </c>
      <c r="P48" s="3">
        <v>0.71226</v>
      </c>
      <c r="Q48" s="3">
        <v>0.64431000000000005</v>
      </c>
      <c r="R48" s="3">
        <v>0.57535000000000003</v>
      </c>
      <c r="S48" s="3">
        <v>0.5</v>
      </c>
      <c r="T48" s="3">
        <v>0.42465000000000003</v>
      </c>
      <c r="U48" s="3">
        <v>0.35569000000000001</v>
      </c>
      <c r="V48" s="3">
        <v>0.28774</v>
      </c>
      <c r="W48" s="3">
        <v>0.22964999999999999</v>
      </c>
      <c r="X48" s="3">
        <v>0.17619000000000001</v>
      </c>
      <c r="Y48" s="3">
        <v>0.13350000000000001</v>
      </c>
      <c r="Z48" s="3">
        <v>9.6799999999999997E-2</v>
      </c>
      <c r="AA48" s="3">
        <v>6.9440000000000002E-2</v>
      </c>
      <c r="AB48" s="3">
        <v>4.7460000000000002E-2</v>
      </c>
      <c r="AC48" s="3">
        <v>3.2160000000000001E-2</v>
      </c>
      <c r="AD48" s="3">
        <v>2.068E-2</v>
      </c>
      <c r="AE48" s="3">
        <v>1.321E-2</v>
      </c>
      <c r="AF48" s="3">
        <v>7.9799999999999992E-3</v>
      </c>
      <c r="AG48" s="3">
        <v>4.7999999999999996E-3</v>
      </c>
      <c r="AH48" s="3">
        <v>2.2000000000000001E-4</v>
      </c>
      <c r="AI48" s="3">
        <v>0</v>
      </c>
    </row>
    <row r="49" spans="1:35" x14ac:dyDescent="0.25">
      <c r="A49" s="10">
        <v>22400789</v>
      </c>
      <c r="B49" t="s">
        <v>76</v>
      </c>
      <c r="C49" t="s">
        <v>235</v>
      </c>
      <c r="D49" s="12">
        <v>0.79166666666666663</v>
      </c>
      <c r="E49" t="s">
        <v>87</v>
      </c>
      <c r="F49">
        <v>20</v>
      </c>
      <c r="G49">
        <v>5.899</v>
      </c>
      <c r="H49" s="3">
        <v>0.95543</v>
      </c>
      <c r="I49" s="3">
        <v>0.93698999999999999</v>
      </c>
      <c r="J49" s="3">
        <v>0.91308999999999996</v>
      </c>
      <c r="K49" s="3">
        <v>0.88297999999999999</v>
      </c>
      <c r="L49" s="3">
        <v>0.84614</v>
      </c>
      <c r="M49" s="3">
        <v>0.80234000000000005</v>
      </c>
      <c r="N49" s="3">
        <v>0.75175000000000003</v>
      </c>
      <c r="O49" s="3">
        <v>0.69496999999999998</v>
      </c>
      <c r="P49" s="3">
        <v>0.63307000000000002</v>
      </c>
      <c r="Q49" s="3">
        <v>0.56749000000000005</v>
      </c>
      <c r="R49" s="3">
        <v>0.5</v>
      </c>
      <c r="S49" s="3">
        <v>0.43251000000000001</v>
      </c>
      <c r="T49" s="3">
        <v>0.36692999999999998</v>
      </c>
      <c r="U49" s="3">
        <v>0.30503000000000002</v>
      </c>
      <c r="V49" s="3">
        <v>0.24825</v>
      </c>
      <c r="W49" s="3">
        <v>0.19766</v>
      </c>
      <c r="X49" s="3">
        <v>0.15386</v>
      </c>
      <c r="Y49" s="3">
        <v>0.11702</v>
      </c>
      <c r="Z49" s="3">
        <v>8.6910000000000001E-2</v>
      </c>
      <c r="AA49" s="3">
        <v>6.3009999999999997E-2</v>
      </c>
      <c r="AB49" s="3">
        <v>4.4569999999999999E-2</v>
      </c>
      <c r="AC49" s="3">
        <v>3.1440000000000003E-2</v>
      </c>
      <c r="AD49" s="3">
        <v>2.1180000000000001E-2</v>
      </c>
      <c r="AE49" s="3">
        <v>1.3899999999999999E-2</v>
      </c>
      <c r="AF49" s="3">
        <v>8.8900000000000003E-3</v>
      </c>
      <c r="AG49" s="3">
        <v>5.5399999999999998E-3</v>
      </c>
      <c r="AH49" s="3">
        <v>3.5E-4</v>
      </c>
      <c r="AI49" s="3">
        <v>0</v>
      </c>
    </row>
    <row r="50" spans="1:35" x14ac:dyDescent="0.25">
      <c r="A50" s="10">
        <v>22400789</v>
      </c>
      <c r="B50" t="s">
        <v>76</v>
      </c>
      <c r="C50" t="s">
        <v>235</v>
      </c>
      <c r="D50" s="12">
        <v>0.79166666666666663</v>
      </c>
      <c r="E50" t="s">
        <v>89</v>
      </c>
      <c r="F50">
        <v>17</v>
      </c>
      <c r="G50">
        <v>7.0570000000000004</v>
      </c>
      <c r="H50" s="3">
        <v>0.83891000000000004</v>
      </c>
      <c r="I50" s="3">
        <v>0.80234000000000005</v>
      </c>
      <c r="J50" s="3">
        <v>0.76114999999999999</v>
      </c>
      <c r="K50" s="3">
        <v>0.71565999999999996</v>
      </c>
      <c r="L50" s="3">
        <v>0.66639999999999999</v>
      </c>
      <c r="M50" s="3">
        <v>0.61026000000000002</v>
      </c>
      <c r="N50" s="3">
        <v>0.55567</v>
      </c>
      <c r="O50" s="3">
        <v>0.5</v>
      </c>
      <c r="P50" s="3">
        <v>0.44433</v>
      </c>
      <c r="Q50" s="3">
        <v>0.38973999999999998</v>
      </c>
      <c r="R50" s="3">
        <v>0.33360000000000001</v>
      </c>
      <c r="S50" s="3">
        <v>0.28433999999999998</v>
      </c>
      <c r="T50" s="3">
        <v>0.23885000000000001</v>
      </c>
      <c r="U50" s="3">
        <v>0.19766</v>
      </c>
      <c r="V50" s="3">
        <v>0.16109000000000001</v>
      </c>
      <c r="W50" s="3">
        <v>0.12923999999999999</v>
      </c>
      <c r="X50" s="3">
        <v>0.10027</v>
      </c>
      <c r="Y50" s="3">
        <v>7.7799999999999994E-2</v>
      </c>
      <c r="Z50" s="3">
        <v>5.9380000000000002E-2</v>
      </c>
      <c r="AA50" s="3">
        <v>4.4569999999999999E-2</v>
      </c>
      <c r="AB50" s="3">
        <v>3.288E-2</v>
      </c>
      <c r="AC50" s="3">
        <v>2.385E-2</v>
      </c>
      <c r="AD50" s="3">
        <v>1.6590000000000001E-2</v>
      </c>
      <c r="AE50" s="3">
        <v>1.1599999999999999E-2</v>
      </c>
      <c r="AF50" s="3">
        <v>7.9799999999999992E-3</v>
      </c>
      <c r="AG50" s="3">
        <v>5.3899999999999998E-3</v>
      </c>
      <c r="AH50" s="3">
        <v>5.5999999999999995E-4</v>
      </c>
      <c r="AI50" s="3">
        <v>4.0000000000000003E-5</v>
      </c>
    </row>
    <row r="51" spans="1:35" x14ac:dyDescent="0.25">
      <c r="A51" s="10">
        <v>22400790</v>
      </c>
      <c r="B51" t="s">
        <v>143</v>
      </c>
      <c r="C51" t="s">
        <v>80</v>
      </c>
      <c r="D51" s="12">
        <v>0.8125</v>
      </c>
      <c r="E51" t="s">
        <v>147</v>
      </c>
      <c r="F51">
        <v>33</v>
      </c>
      <c r="G51">
        <v>4.32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0.99995999999999996</v>
      </c>
      <c r="O51" s="3">
        <v>0.99988999999999995</v>
      </c>
      <c r="P51" s="3">
        <v>0.99973999999999996</v>
      </c>
      <c r="Q51" s="3">
        <v>0.99939999999999996</v>
      </c>
      <c r="R51" s="3">
        <v>0.99868999999999997</v>
      </c>
      <c r="S51" s="3">
        <v>0.99728000000000006</v>
      </c>
      <c r="T51" s="3">
        <v>0.99460999999999999</v>
      </c>
      <c r="U51" s="3">
        <v>0.98956</v>
      </c>
      <c r="V51" s="3">
        <v>0.98124</v>
      </c>
      <c r="W51" s="3">
        <v>0.96784000000000003</v>
      </c>
      <c r="X51" s="3">
        <v>0.94738</v>
      </c>
      <c r="Y51" s="3">
        <v>0.91774</v>
      </c>
      <c r="Z51" s="3">
        <v>0.87697999999999998</v>
      </c>
      <c r="AA51" s="3">
        <v>0.82381000000000004</v>
      </c>
      <c r="AB51" s="3">
        <v>0.75490000000000002</v>
      </c>
      <c r="AC51" s="3">
        <v>0.67723999999999995</v>
      </c>
      <c r="AD51" s="3">
        <v>0.59094999999999998</v>
      </c>
      <c r="AE51" s="3">
        <v>0.5</v>
      </c>
      <c r="AF51" s="3">
        <v>0.40905000000000002</v>
      </c>
      <c r="AG51" s="3">
        <v>0.32275999999999999</v>
      </c>
      <c r="AH51" s="3">
        <v>5.262E-2</v>
      </c>
      <c r="AI51" s="3">
        <v>2.7200000000000002E-3</v>
      </c>
    </row>
    <row r="52" spans="1:35" x14ac:dyDescent="0.25">
      <c r="A52" s="10">
        <v>22400790</v>
      </c>
      <c r="B52" t="s">
        <v>143</v>
      </c>
      <c r="C52" t="s">
        <v>80</v>
      </c>
      <c r="D52" s="12">
        <v>0.8125</v>
      </c>
      <c r="E52" t="s">
        <v>147</v>
      </c>
      <c r="F52">
        <v>33</v>
      </c>
      <c r="G52">
        <v>2</v>
      </c>
      <c r="H52" s="3">
        <v>1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1</v>
      </c>
      <c r="W52" s="3">
        <v>1</v>
      </c>
      <c r="X52" s="3">
        <v>0.99977000000000005</v>
      </c>
      <c r="Y52" s="3">
        <v>0.99865000000000004</v>
      </c>
      <c r="Z52" s="3">
        <v>0.99378999999999995</v>
      </c>
      <c r="AA52" s="3">
        <v>0.97724999999999995</v>
      </c>
      <c r="AB52" s="3">
        <v>0.93318999999999996</v>
      </c>
      <c r="AC52" s="3">
        <v>0.84133999999999998</v>
      </c>
      <c r="AD52" s="3">
        <v>0.69145999999999996</v>
      </c>
      <c r="AE52" s="3">
        <v>0.5</v>
      </c>
      <c r="AF52" s="3">
        <v>0.30853999999999998</v>
      </c>
      <c r="AG52" s="3">
        <v>0.15866</v>
      </c>
      <c r="AH52" s="3">
        <v>2.3000000000000001E-4</v>
      </c>
      <c r="AI52" s="3">
        <v>0</v>
      </c>
    </row>
    <row r="53" spans="1:35" x14ac:dyDescent="0.25">
      <c r="A53" s="10">
        <v>22400790</v>
      </c>
      <c r="B53" t="s">
        <v>143</v>
      </c>
      <c r="C53" t="s">
        <v>80</v>
      </c>
      <c r="D53" s="12">
        <v>0.8125</v>
      </c>
      <c r="E53" t="s">
        <v>212</v>
      </c>
      <c r="F53">
        <v>27</v>
      </c>
      <c r="G53">
        <v>2</v>
      </c>
      <c r="H53" s="3">
        <v>1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0.99977000000000005</v>
      </c>
      <c r="S53" s="3">
        <v>0.99865000000000004</v>
      </c>
      <c r="T53" s="3">
        <v>0.99378999999999995</v>
      </c>
      <c r="U53" s="3">
        <v>0.97724999999999995</v>
      </c>
      <c r="V53" s="3">
        <v>0.93318999999999996</v>
      </c>
      <c r="W53" s="3">
        <v>0.84133999999999998</v>
      </c>
      <c r="X53" s="3">
        <v>0.69145999999999996</v>
      </c>
      <c r="Y53" s="3">
        <v>0.5</v>
      </c>
      <c r="Z53" s="3">
        <v>0.30853999999999998</v>
      </c>
      <c r="AA53" s="3">
        <v>0.15866</v>
      </c>
      <c r="AB53" s="3">
        <v>6.6809999999999994E-2</v>
      </c>
      <c r="AC53" s="3">
        <v>2.2749999999999999E-2</v>
      </c>
      <c r="AD53" s="3">
        <v>6.2100000000000002E-3</v>
      </c>
      <c r="AE53" s="3">
        <v>1.3500000000000001E-3</v>
      </c>
      <c r="AF53" s="3">
        <v>2.3000000000000001E-4</v>
      </c>
      <c r="AG53" s="3">
        <v>0</v>
      </c>
      <c r="AH53" s="3">
        <v>0</v>
      </c>
      <c r="AI53" s="3">
        <v>0</v>
      </c>
    </row>
    <row r="54" spans="1:35" x14ac:dyDescent="0.25">
      <c r="A54" s="10">
        <v>22400790</v>
      </c>
      <c r="B54" t="s">
        <v>143</v>
      </c>
      <c r="C54" t="s">
        <v>80</v>
      </c>
      <c r="D54" s="12">
        <v>0.8125</v>
      </c>
      <c r="E54" t="s">
        <v>146</v>
      </c>
      <c r="F54">
        <v>36</v>
      </c>
      <c r="G54">
        <v>1.9489999999999998</v>
      </c>
      <c r="H54" s="3">
        <v>1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1</v>
      </c>
      <c r="U54" s="3">
        <v>1</v>
      </c>
      <c r="V54" s="3">
        <v>1</v>
      </c>
      <c r="W54" s="3">
        <v>1</v>
      </c>
      <c r="X54" s="3">
        <v>1</v>
      </c>
      <c r="Y54" s="3">
        <v>1</v>
      </c>
      <c r="Z54" s="3">
        <v>1</v>
      </c>
      <c r="AA54" s="3">
        <v>0.99983</v>
      </c>
      <c r="AB54" s="3">
        <v>0.99895999999999996</v>
      </c>
      <c r="AC54" s="3">
        <v>0.99492000000000003</v>
      </c>
      <c r="AD54" s="3">
        <v>0.97982000000000002</v>
      </c>
      <c r="AE54" s="3">
        <v>0.93822000000000005</v>
      </c>
      <c r="AF54" s="3">
        <v>0.84848999999999997</v>
      </c>
      <c r="AG54" s="3">
        <v>0.69496999999999998</v>
      </c>
      <c r="AH54" s="3">
        <v>2.018E-2</v>
      </c>
      <c r="AI54" s="3">
        <v>0</v>
      </c>
    </row>
    <row r="55" spans="1:35" x14ac:dyDescent="0.25">
      <c r="A55" s="10">
        <v>22400790</v>
      </c>
      <c r="B55" t="s">
        <v>143</v>
      </c>
      <c r="C55" t="s">
        <v>80</v>
      </c>
      <c r="D55" s="12">
        <v>0.8125</v>
      </c>
      <c r="E55" t="s">
        <v>153</v>
      </c>
      <c r="F55">
        <v>25</v>
      </c>
      <c r="G55">
        <v>1</v>
      </c>
      <c r="H55" s="3">
        <v>1</v>
      </c>
      <c r="I55" s="3">
        <v>1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1</v>
      </c>
      <c r="R55" s="3">
        <v>1</v>
      </c>
      <c r="S55" s="3">
        <v>1</v>
      </c>
      <c r="T55" s="3">
        <v>0.99865000000000004</v>
      </c>
      <c r="U55" s="3">
        <v>0.97724999999999995</v>
      </c>
      <c r="V55" s="3">
        <v>0.84133999999999998</v>
      </c>
      <c r="W55" s="3">
        <v>0.5</v>
      </c>
      <c r="X55" s="3">
        <v>0.15866</v>
      </c>
      <c r="Y55" s="3">
        <v>2.2749999999999999E-2</v>
      </c>
      <c r="Z55" s="3">
        <v>1.3500000000000001E-3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</row>
    <row r="56" spans="1:35" x14ac:dyDescent="0.25">
      <c r="A56" s="10">
        <v>22400790</v>
      </c>
      <c r="B56" t="s">
        <v>143</v>
      </c>
      <c r="C56" t="s">
        <v>80</v>
      </c>
      <c r="D56" s="12">
        <v>0.8125</v>
      </c>
      <c r="E56" t="s">
        <v>144</v>
      </c>
      <c r="F56">
        <v>38</v>
      </c>
      <c r="G56">
        <v>4</v>
      </c>
      <c r="H56" s="3">
        <v>1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0.99990999999999997</v>
      </c>
      <c r="V56" s="3">
        <v>0.99977000000000005</v>
      </c>
      <c r="W56" s="3">
        <v>0.99941999999999998</v>
      </c>
      <c r="X56" s="3">
        <v>0.99865000000000004</v>
      </c>
      <c r="Y56" s="3">
        <v>0.99702000000000002</v>
      </c>
      <c r="Z56" s="3">
        <v>0.99378999999999995</v>
      </c>
      <c r="AA56" s="3">
        <v>0.98777999999999999</v>
      </c>
      <c r="AB56" s="3">
        <v>0.97724999999999995</v>
      </c>
      <c r="AC56" s="3">
        <v>0.95994000000000002</v>
      </c>
      <c r="AD56" s="3">
        <v>0.93318999999999996</v>
      </c>
      <c r="AE56" s="3">
        <v>0.89434999999999998</v>
      </c>
      <c r="AF56" s="3">
        <v>0.84133999999999998</v>
      </c>
      <c r="AG56" s="3">
        <v>0.77337</v>
      </c>
      <c r="AH56" s="3">
        <v>0.30853999999999998</v>
      </c>
      <c r="AI56" s="3">
        <v>4.0059999999999998E-2</v>
      </c>
    </row>
    <row r="57" spans="1:35" x14ac:dyDescent="0.25">
      <c r="A57" s="10">
        <v>22400790</v>
      </c>
      <c r="B57" t="s">
        <v>143</v>
      </c>
      <c r="C57" t="s">
        <v>80</v>
      </c>
      <c r="D57" s="12">
        <v>0.8125</v>
      </c>
      <c r="E57" t="s">
        <v>152</v>
      </c>
      <c r="F57">
        <v>19</v>
      </c>
      <c r="G57">
        <v>1.732</v>
      </c>
      <c r="H57" s="3">
        <v>1</v>
      </c>
      <c r="I57" s="3">
        <v>1</v>
      </c>
      <c r="J57" s="3">
        <v>1</v>
      </c>
      <c r="K57" s="3">
        <v>0.99973000000000001</v>
      </c>
      <c r="L57" s="3">
        <v>0.99807000000000001</v>
      </c>
      <c r="M57" s="3">
        <v>0.98956</v>
      </c>
      <c r="N57" s="3">
        <v>0.95818000000000003</v>
      </c>
      <c r="O57" s="3">
        <v>0.87492999999999999</v>
      </c>
      <c r="P57" s="3">
        <v>0.71904000000000001</v>
      </c>
      <c r="Q57" s="3">
        <v>0.5</v>
      </c>
      <c r="R57" s="3">
        <v>0.28095999999999999</v>
      </c>
      <c r="S57" s="3">
        <v>0.12506999999999999</v>
      </c>
      <c r="T57" s="3">
        <v>4.1820000000000003E-2</v>
      </c>
      <c r="U57" s="3">
        <v>1.044E-2</v>
      </c>
      <c r="V57" s="3">
        <v>1.9300000000000001E-3</v>
      </c>
      <c r="W57" s="3">
        <v>2.7E-4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</row>
    <row r="58" spans="1:35" x14ac:dyDescent="0.25">
      <c r="A58" s="10">
        <v>22400790</v>
      </c>
      <c r="B58" t="s">
        <v>143</v>
      </c>
      <c r="C58" t="s">
        <v>80</v>
      </c>
      <c r="D58" s="12">
        <v>0.8125</v>
      </c>
      <c r="E58" t="s">
        <v>149</v>
      </c>
      <c r="F58">
        <v>31</v>
      </c>
      <c r="G58">
        <v>5.2539999999999996</v>
      </c>
      <c r="H58" s="3">
        <v>1</v>
      </c>
      <c r="I58" s="3">
        <v>0.99992999999999999</v>
      </c>
      <c r="J58" s="3">
        <v>0.99985000000000002</v>
      </c>
      <c r="K58" s="3">
        <v>0.99970000000000003</v>
      </c>
      <c r="L58" s="3">
        <v>0.99939999999999996</v>
      </c>
      <c r="M58" s="3">
        <v>0.99885999999999997</v>
      </c>
      <c r="N58" s="3">
        <v>0.99780999999999997</v>
      </c>
      <c r="O58" s="3">
        <v>0.99609000000000003</v>
      </c>
      <c r="P58" s="3">
        <v>0.99324000000000001</v>
      </c>
      <c r="Q58" s="3">
        <v>0.98870000000000002</v>
      </c>
      <c r="R58" s="3">
        <v>0.98168999999999995</v>
      </c>
      <c r="S58" s="3">
        <v>0.97128000000000003</v>
      </c>
      <c r="T58" s="3">
        <v>0.95637000000000005</v>
      </c>
      <c r="U58" s="3">
        <v>0.93574000000000002</v>
      </c>
      <c r="V58" s="3">
        <v>0.90824000000000005</v>
      </c>
      <c r="W58" s="3">
        <v>0.87285999999999997</v>
      </c>
      <c r="X58" s="3">
        <v>0.82894000000000001</v>
      </c>
      <c r="Y58" s="3">
        <v>0.77637</v>
      </c>
      <c r="Z58" s="3">
        <v>0.71565999999999996</v>
      </c>
      <c r="AA58" s="3">
        <v>0.64802999999999999</v>
      </c>
      <c r="AB58" s="3">
        <v>0.57535000000000003</v>
      </c>
      <c r="AC58" s="3">
        <v>0.5</v>
      </c>
      <c r="AD58" s="3">
        <v>0.42465000000000003</v>
      </c>
      <c r="AE58" s="3">
        <v>0.35197000000000001</v>
      </c>
      <c r="AF58" s="3">
        <v>0.28433999999999998</v>
      </c>
      <c r="AG58" s="3">
        <v>0.22363</v>
      </c>
      <c r="AH58" s="3">
        <v>4.3630000000000002E-2</v>
      </c>
      <c r="AI58" s="3">
        <v>3.9100000000000003E-3</v>
      </c>
    </row>
    <row r="59" spans="1:35" x14ac:dyDescent="0.25">
      <c r="A59" s="10">
        <v>22400790</v>
      </c>
      <c r="B59" t="s">
        <v>143</v>
      </c>
      <c r="C59" t="s">
        <v>80</v>
      </c>
      <c r="D59" s="12">
        <v>0.8125</v>
      </c>
      <c r="E59" t="s">
        <v>140</v>
      </c>
      <c r="F59">
        <v>28</v>
      </c>
      <c r="G59">
        <v>4.32</v>
      </c>
      <c r="H59" s="3">
        <v>1</v>
      </c>
      <c r="I59" s="3">
        <v>0.99995999999999996</v>
      </c>
      <c r="J59" s="3">
        <v>0.99988999999999995</v>
      </c>
      <c r="K59" s="3">
        <v>0.99973999999999996</v>
      </c>
      <c r="L59" s="3">
        <v>0.99939999999999996</v>
      </c>
      <c r="M59" s="3">
        <v>0.99868999999999997</v>
      </c>
      <c r="N59" s="3">
        <v>0.99728000000000006</v>
      </c>
      <c r="O59" s="3">
        <v>0.99460999999999999</v>
      </c>
      <c r="P59" s="3">
        <v>0.98956</v>
      </c>
      <c r="Q59" s="3">
        <v>0.98124</v>
      </c>
      <c r="R59" s="3">
        <v>0.96784000000000003</v>
      </c>
      <c r="S59" s="3">
        <v>0.94738</v>
      </c>
      <c r="T59" s="3">
        <v>0.91774</v>
      </c>
      <c r="U59" s="3">
        <v>0.87697999999999998</v>
      </c>
      <c r="V59" s="3">
        <v>0.82381000000000004</v>
      </c>
      <c r="W59" s="3">
        <v>0.75490000000000002</v>
      </c>
      <c r="X59" s="3">
        <v>0.67723999999999995</v>
      </c>
      <c r="Y59" s="3">
        <v>0.59094999999999998</v>
      </c>
      <c r="Z59" s="3">
        <v>0.5</v>
      </c>
      <c r="AA59" s="3">
        <v>0.40905000000000002</v>
      </c>
      <c r="AB59" s="3">
        <v>0.32275999999999999</v>
      </c>
      <c r="AC59" s="3">
        <v>0.24510000000000001</v>
      </c>
      <c r="AD59" s="3">
        <v>0.17619000000000001</v>
      </c>
      <c r="AE59" s="3">
        <v>0.12302</v>
      </c>
      <c r="AF59" s="3">
        <v>8.226E-2</v>
      </c>
      <c r="AG59" s="3">
        <v>5.262E-2</v>
      </c>
      <c r="AH59" s="3">
        <v>2.7200000000000002E-3</v>
      </c>
      <c r="AI59" s="3">
        <v>4.0000000000000003E-5</v>
      </c>
    </row>
    <row r="60" spans="1:35" x14ac:dyDescent="0.25">
      <c r="A60" s="10">
        <v>22400790</v>
      </c>
      <c r="B60" t="s">
        <v>143</v>
      </c>
      <c r="C60" t="s">
        <v>80</v>
      </c>
      <c r="D60" s="12">
        <v>0.8125</v>
      </c>
      <c r="E60" t="s">
        <v>140</v>
      </c>
      <c r="F60">
        <v>28</v>
      </c>
      <c r="G60">
        <v>1</v>
      </c>
      <c r="H60" s="3">
        <v>1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1</v>
      </c>
      <c r="R60" s="3">
        <v>1</v>
      </c>
      <c r="S60" s="3">
        <v>1</v>
      </c>
      <c r="T60" s="3">
        <v>1</v>
      </c>
      <c r="U60" s="3">
        <v>1</v>
      </c>
      <c r="V60" s="3">
        <v>1</v>
      </c>
      <c r="W60" s="3">
        <v>0.99865000000000004</v>
      </c>
      <c r="X60" s="3">
        <v>0.97724999999999995</v>
      </c>
      <c r="Y60" s="3">
        <v>0.84133999999999998</v>
      </c>
      <c r="Z60" s="3">
        <v>0.5</v>
      </c>
      <c r="AA60" s="3">
        <v>0.15866</v>
      </c>
      <c r="AB60" s="3">
        <v>2.2749999999999999E-2</v>
      </c>
      <c r="AC60" s="3">
        <v>1.3500000000000001E-3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</row>
    <row r="61" spans="1:35" x14ac:dyDescent="0.25">
      <c r="A61" s="10">
        <v>22400790</v>
      </c>
      <c r="B61" t="s">
        <v>143</v>
      </c>
      <c r="C61" t="s">
        <v>80</v>
      </c>
      <c r="D61" s="12">
        <v>0.8125</v>
      </c>
      <c r="E61" t="s">
        <v>145</v>
      </c>
      <c r="F61">
        <v>35</v>
      </c>
      <c r="G61">
        <v>2.0489999999999999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0.99995000000000001</v>
      </c>
      <c r="Z61" s="3">
        <v>0.99968999999999997</v>
      </c>
      <c r="AA61" s="3">
        <v>0.99831000000000003</v>
      </c>
      <c r="AB61" s="3">
        <v>0.99265999999999999</v>
      </c>
      <c r="AC61" s="3">
        <v>0.97441</v>
      </c>
      <c r="AD61" s="3">
        <v>0.92784999999999995</v>
      </c>
      <c r="AE61" s="3">
        <v>0.83645999999999998</v>
      </c>
      <c r="AF61" s="3">
        <v>0.68793000000000004</v>
      </c>
      <c r="AG61" s="3">
        <v>0.5</v>
      </c>
      <c r="AH61" s="3">
        <v>7.3400000000000002E-3</v>
      </c>
      <c r="AI61" s="3">
        <v>0</v>
      </c>
    </row>
    <row r="62" spans="1:35" x14ac:dyDescent="0.25">
      <c r="A62" s="10">
        <v>22400790</v>
      </c>
      <c r="B62" t="s">
        <v>143</v>
      </c>
      <c r="C62" t="s">
        <v>80</v>
      </c>
      <c r="D62" s="12">
        <v>0.8125</v>
      </c>
      <c r="E62" t="s">
        <v>151</v>
      </c>
      <c r="F62">
        <v>19</v>
      </c>
      <c r="G62">
        <v>2.7570000000000001</v>
      </c>
      <c r="H62" s="3">
        <v>0.99944</v>
      </c>
      <c r="I62" s="3">
        <v>0.99812999999999996</v>
      </c>
      <c r="J62" s="3">
        <v>0.99446000000000001</v>
      </c>
      <c r="K62" s="3">
        <v>0.98536999999999997</v>
      </c>
      <c r="L62" s="3">
        <v>0.96484999999999999</v>
      </c>
      <c r="M62" s="3">
        <v>0.92647000000000002</v>
      </c>
      <c r="N62" s="3">
        <v>0.86214000000000002</v>
      </c>
      <c r="O62" s="3">
        <v>0.76729999999999998</v>
      </c>
      <c r="P62" s="3">
        <v>0.64058000000000004</v>
      </c>
      <c r="Q62" s="3">
        <v>0.5</v>
      </c>
      <c r="R62" s="3">
        <v>0.35942000000000002</v>
      </c>
      <c r="S62" s="3">
        <v>0.23269999999999999</v>
      </c>
      <c r="T62" s="3">
        <v>0.13786000000000001</v>
      </c>
      <c r="U62" s="3">
        <v>7.3529999999999998E-2</v>
      </c>
      <c r="V62" s="3">
        <v>3.5150000000000001E-2</v>
      </c>
      <c r="W62" s="3">
        <v>1.4630000000000001E-2</v>
      </c>
      <c r="X62" s="3">
        <v>5.5399999999999998E-3</v>
      </c>
      <c r="Y62" s="3">
        <v>1.8699999999999999E-3</v>
      </c>
      <c r="Z62" s="3">
        <v>5.5999999999999995E-4</v>
      </c>
      <c r="AA62" s="3">
        <v>1.3999999999999999E-4</v>
      </c>
      <c r="AB62" s="3">
        <v>3.0000000000000001E-5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</row>
    <row r="63" spans="1:35" x14ac:dyDescent="0.25">
      <c r="A63" s="10">
        <v>22400790</v>
      </c>
      <c r="B63" t="s">
        <v>143</v>
      </c>
      <c r="C63" t="s">
        <v>80</v>
      </c>
      <c r="D63" s="12">
        <v>0.8125</v>
      </c>
      <c r="E63" t="s">
        <v>148</v>
      </c>
      <c r="F63">
        <v>23</v>
      </c>
      <c r="G63">
        <v>4.0990000000000002</v>
      </c>
      <c r="H63" s="3">
        <v>0.99924000000000002</v>
      </c>
      <c r="I63" s="3">
        <v>0.99831000000000003</v>
      </c>
      <c r="J63" s="3">
        <v>0.99631999999999998</v>
      </c>
      <c r="K63" s="3">
        <v>0.99265999999999999</v>
      </c>
      <c r="L63" s="3">
        <v>0.98609999999999998</v>
      </c>
      <c r="M63" s="3">
        <v>0.97441</v>
      </c>
      <c r="N63" s="3">
        <v>0.95637000000000005</v>
      </c>
      <c r="O63" s="3">
        <v>0.92784999999999995</v>
      </c>
      <c r="P63" s="3">
        <v>0.88876999999999995</v>
      </c>
      <c r="Q63" s="3">
        <v>0.83645999999999998</v>
      </c>
      <c r="R63" s="3">
        <v>0.76729999999999998</v>
      </c>
      <c r="S63" s="3">
        <v>0.68793000000000004</v>
      </c>
      <c r="T63" s="3">
        <v>0.59482999999999997</v>
      </c>
      <c r="U63" s="3">
        <v>0.5</v>
      </c>
      <c r="V63" s="3">
        <v>0.40516999999999997</v>
      </c>
      <c r="W63" s="3">
        <v>0.31207000000000001</v>
      </c>
      <c r="X63" s="3">
        <v>0.23269999999999999</v>
      </c>
      <c r="Y63" s="3">
        <v>0.16353999999999999</v>
      </c>
      <c r="Z63" s="3">
        <v>0.11123</v>
      </c>
      <c r="AA63" s="3">
        <v>7.2150000000000006E-2</v>
      </c>
      <c r="AB63" s="3">
        <v>4.3630000000000002E-2</v>
      </c>
      <c r="AC63" s="3">
        <v>2.5590000000000002E-2</v>
      </c>
      <c r="AD63" s="3">
        <v>1.3899999999999999E-2</v>
      </c>
      <c r="AE63" s="3">
        <v>7.3400000000000002E-3</v>
      </c>
      <c r="AF63" s="3">
        <v>3.6800000000000001E-3</v>
      </c>
      <c r="AG63" s="3">
        <v>1.6900000000000001E-3</v>
      </c>
      <c r="AH63" s="3">
        <v>0</v>
      </c>
      <c r="AI63" s="3">
        <v>0</v>
      </c>
    </row>
    <row r="64" spans="1:35" x14ac:dyDescent="0.25">
      <c r="A64" s="10">
        <v>22400790</v>
      </c>
      <c r="B64" t="s">
        <v>143</v>
      </c>
      <c r="C64" t="s">
        <v>80</v>
      </c>
      <c r="D64" s="12">
        <v>0.8125</v>
      </c>
      <c r="E64" t="s">
        <v>153</v>
      </c>
      <c r="F64">
        <v>25</v>
      </c>
      <c r="G64">
        <v>5.3540000000000001</v>
      </c>
      <c r="H64" s="3">
        <v>0.99743999999999999</v>
      </c>
      <c r="I64" s="3">
        <v>0.99546999999999997</v>
      </c>
      <c r="J64" s="3">
        <v>0.99245000000000005</v>
      </c>
      <c r="K64" s="3">
        <v>0.98745000000000005</v>
      </c>
      <c r="L64" s="3">
        <v>0.97982000000000002</v>
      </c>
      <c r="M64" s="3">
        <v>0.96926000000000001</v>
      </c>
      <c r="N64" s="3">
        <v>0.95352000000000003</v>
      </c>
      <c r="O64" s="3">
        <v>0.93189</v>
      </c>
      <c r="P64" s="3">
        <v>0.90490000000000004</v>
      </c>
      <c r="Q64" s="3">
        <v>0.86863999999999997</v>
      </c>
      <c r="R64" s="3">
        <v>0.82381000000000004</v>
      </c>
      <c r="S64" s="3">
        <v>0.77337</v>
      </c>
      <c r="T64" s="3">
        <v>0.71226</v>
      </c>
      <c r="U64" s="3">
        <v>0.64431000000000005</v>
      </c>
      <c r="V64" s="3">
        <v>0.57535000000000003</v>
      </c>
      <c r="W64" s="3">
        <v>0.5</v>
      </c>
      <c r="X64" s="3">
        <v>0.42465000000000003</v>
      </c>
      <c r="Y64" s="3">
        <v>0.35569000000000001</v>
      </c>
      <c r="Z64" s="3">
        <v>0.28774</v>
      </c>
      <c r="AA64" s="3">
        <v>0.22663</v>
      </c>
      <c r="AB64" s="3">
        <v>0.17619000000000001</v>
      </c>
      <c r="AC64" s="3">
        <v>0.13136</v>
      </c>
      <c r="AD64" s="3">
        <v>9.5100000000000004E-2</v>
      </c>
      <c r="AE64" s="3">
        <v>6.8110000000000004E-2</v>
      </c>
      <c r="AF64" s="3">
        <v>4.648E-2</v>
      </c>
      <c r="AG64" s="3">
        <v>3.074E-2</v>
      </c>
      <c r="AH64" s="3">
        <v>2.5600000000000002E-3</v>
      </c>
      <c r="AI64" s="3">
        <v>9.0000000000000006E-5</v>
      </c>
    </row>
    <row r="65" spans="1:35" x14ac:dyDescent="0.25">
      <c r="A65" s="10">
        <v>22400790</v>
      </c>
      <c r="B65" t="s">
        <v>143</v>
      </c>
      <c r="C65" t="s">
        <v>80</v>
      </c>
      <c r="D65" s="12">
        <v>0.8125</v>
      </c>
      <c r="E65" t="s">
        <v>150</v>
      </c>
      <c r="F65">
        <v>25</v>
      </c>
      <c r="G65">
        <v>5.9829999999999997</v>
      </c>
      <c r="H65" s="3">
        <v>0.99395999999999995</v>
      </c>
      <c r="I65" s="3">
        <v>0.99036000000000002</v>
      </c>
      <c r="J65" s="3">
        <v>0.98499999999999999</v>
      </c>
      <c r="K65" s="3">
        <v>0.97777999999999998</v>
      </c>
      <c r="L65" s="3">
        <v>0.96711999999999998</v>
      </c>
      <c r="M65" s="3">
        <v>0.95254000000000005</v>
      </c>
      <c r="N65" s="3">
        <v>0.93318999999999996</v>
      </c>
      <c r="O65" s="3">
        <v>0.90988000000000002</v>
      </c>
      <c r="P65" s="3">
        <v>0.879</v>
      </c>
      <c r="Q65" s="3">
        <v>0.84133999999999998</v>
      </c>
      <c r="R65" s="3">
        <v>0.79954999999999998</v>
      </c>
      <c r="S65" s="3">
        <v>0.74856999999999996</v>
      </c>
      <c r="T65" s="3">
        <v>0.69145999999999996</v>
      </c>
      <c r="U65" s="3">
        <v>0.62929999999999997</v>
      </c>
      <c r="V65" s="3">
        <v>0.56749000000000005</v>
      </c>
      <c r="W65" s="3">
        <v>0.5</v>
      </c>
      <c r="X65" s="3">
        <v>0.43251000000000001</v>
      </c>
      <c r="Y65" s="3">
        <v>0.37069999999999997</v>
      </c>
      <c r="Z65" s="3">
        <v>0.30853999999999998</v>
      </c>
      <c r="AA65" s="3">
        <v>0.25142999999999999</v>
      </c>
      <c r="AB65" s="3">
        <v>0.20044999999999999</v>
      </c>
      <c r="AC65" s="3">
        <v>0.15866</v>
      </c>
      <c r="AD65" s="3">
        <v>0.121</v>
      </c>
      <c r="AE65" s="3">
        <v>9.0120000000000006E-2</v>
      </c>
      <c r="AF65" s="3">
        <v>6.6809999999999994E-2</v>
      </c>
      <c r="AG65" s="3">
        <v>4.7460000000000002E-2</v>
      </c>
      <c r="AH65" s="3">
        <v>6.0400000000000002E-3</v>
      </c>
      <c r="AI65" s="3">
        <v>4.2000000000000002E-4</v>
      </c>
    </row>
    <row r="66" spans="1:35" x14ac:dyDescent="0.25">
      <c r="A66" s="10">
        <v>22400790</v>
      </c>
      <c r="B66" t="s">
        <v>143</v>
      </c>
      <c r="C66" t="s">
        <v>80</v>
      </c>
      <c r="D66" s="12">
        <v>0.8125</v>
      </c>
      <c r="E66" t="s">
        <v>154</v>
      </c>
      <c r="F66">
        <v>18</v>
      </c>
      <c r="G66">
        <v>3.4060000000000001</v>
      </c>
      <c r="H66" s="3">
        <v>0.99060999999999999</v>
      </c>
      <c r="I66" s="3">
        <v>0.98029999999999995</v>
      </c>
      <c r="J66" s="3">
        <v>0.96079999999999999</v>
      </c>
      <c r="K66" s="3">
        <v>0.92922000000000005</v>
      </c>
      <c r="L66" s="3">
        <v>0.879</v>
      </c>
      <c r="M66" s="3">
        <v>0.81057000000000001</v>
      </c>
      <c r="N66" s="3">
        <v>0.72240000000000004</v>
      </c>
      <c r="O66" s="3">
        <v>0.61409000000000002</v>
      </c>
      <c r="P66" s="3">
        <v>0.5</v>
      </c>
      <c r="Q66" s="3">
        <v>0.38590999999999998</v>
      </c>
      <c r="R66" s="3">
        <v>0.27760000000000001</v>
      </c>
      <c r="S66" s="3">
        <v>0.18942999999999999</v>
      </c>
      <c r="T66" s="3">
        <v>0.121</v>
      </c>
      <c r="U66" s="3">
        <v>7.0779999999999996E-2</v>
      </c>
      <c r="V66" s="3">
        <v>3.9199999999999999E-2</v>
      </c>
      <c r="W66" s="3">
        <v>1.9699999999999999E-2</v>
      </c>
      <c r="X66" s="3">
        <v>9.3900000000000008E-3</v>
      </c>
      <c r="Y66" s="3">
        <v>4.15E-3</v>
      </c>
      <c r="Z66" s="3">
        <v>1.64E-3</v>
      </c>
      <c r="AA66" s="3">
        <v>6.2E-4</v>
      </c>
      <c r="AB66" s="3">
        <v>2.2000000000000001E-4</v>
      </c>
      <c r="AC66" s="3">
        <v>6.9999999999999994E-5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</row>
    <row r="67" spans="1:35" x14ac:dyDescent="0.25">
      <c r="A67" s="10">
        <v>22400790</v>
      </c>
      <c r="B67" t="s">
        <v>143</v>
      </c>
      <c r="C67" t="s">
        <v>80</v>
      </c>
      <c r="D67" s="12">
        <v>0.8125</v>
      </c>
      <c r="E67" t="s">
        <v>212</v>
      </c>
      <c r="F67">
        <v>27</v>
      </c>
      <c r="G67">
        <v>8.8130000000000006</v>
      </c>
      <c r="H67" s="3">
        <v>0.97319999999999995</v>
      </c>
      <c r="I67" s="3">
        <v>0.96562000000000003</v>
      </c>
      <c r="J67" s="3">
        <v>0.95543</v>
      </c>
      <c r="K67" s="3">
        <v>0.94408000000000003</v>
      </c>
      <c r="L67" s="3">
        <v>0.93056000000000005</v>
      </c>
      <c r="M67" s="3">
        <v>0.91308999999999996</v>
      </c>
      <c r="N67" s="3">
        <v>0.89434999999999998</v>
      </c>
      <c r="O67" s="3">
        <v>0.87075999999999998</v>
      </c>
      <c r="P67" s="3">
        <v>0.84614</v>
      </c>
      <c r="Q67" s="3">
        <v>0.81859000000000004</v>
      </c>
      <c r="R67" s="3">
        <v>0.78524000000000005</v>
      </c>
      <c r="S67" s="3">
        <v>0.75175000000000003</v>
      </c>
      <c r="T67" s="3">
        <v>0.71565999999999996</v>
      </c>
      <c r="U67" s="3">
        <v>0.67364000000000002</v>
      </c>
      <c r="V67" s="3">
        <v>0.63307000000000002</v>
      </c>
      <c r="W67" s="3">
        <v>0.59094999999999998</v>
      </c>
      <c r="X67" s="3">
        <v>0.54379999999999995</v>
      </c>
      <c r="Y67" s="3">
        <v>0.5</v>
      </c>
      <c r="Z67" s="3">
        <v>0.45619999999999999</v>
      </c>
      <c r="AA67" s="3">
        <v>0.40905000000000002</v>
      </c>
      <c r="AB67" s="3">
        <v>0.36692999999999998</v>
      </c>
      <c r="AC67" s="3">
        <v>0.32635999999999998</v>
      </c>
      <c r="AD67" s="3">
        <v>0.28433999999999998</v>
      </c>
      <c r="AE67" s="3">
        <v>0.24825</v>
      </c>
      <c r="AF67" s="3">
        <v>0.21476000000000001</v>
      </c>
      <c r="AG67" s="3">
        <v>0.18140999999999999</v>
      </c>
      <c r="AH67" s="3">
        <v>6.9440000000000002E-2</v>
      </c>
      <c r="AI67" s="3">
        <v>2.068E-2</v>
      </c>
    </row>
    <row r="68" spans="1:35" x14ac:dyDescent="0.25">
      <c r="A68" s="10">
        <v>22400790</v>
      </c>
      <c r="B68" t="s">
        <v>143</v>
      </c>
      <c r="C68" t="s">
        <v>80</v>
      </c>
      <c r="D68" s="12">
        <v>0.8125</v>
      </c>
      <c r="E68" t="s">
        <v>130</v>
      </c>
      <c r="F68">
        <v>18</v>
      </c>
      <c r="G68">
        <v>4.5460000000000003</v>
      </c>
      <c r="H68" s="3">
        <v>0.96079999999999999</v>
      </c>
      <c r="I68" s="3">
        <v>0.93822000000000005</v>
      </c>
      <c r="J68" s="3">
        <v>0.90658000000000005</v>
      </c>
      <c r="K68" s="3">
        <v>0.86433000000000004</v>
      </c>
      <c r="L68" s="3">
        <v>0.81057000000000001</v>
      </c>
      <c r="M68" s="3">
        <v>0.74536999999999998</v>
      </c>
      <c r="N68" s="3">
        <v>0.67003000000000001</v>
      </c>
      <c r="O68" s="3">
        <v>0.58706000000000003</v>
      </c>
      <c r="P68" s="3">
        <v>0.5</v>
      </c>
      <c r="Q68" s="3">
        <v>0.41293999999999997</v>
      </c>
      <c r="R68" s="3">
        <v>0.32996999999999999</v>
      </c>
      <c r="S68" s="3">
        <v>0.25463000000000002</v>
      </c>
      <c r="T68" s="3">
        <v>0.18942999999999999</v>
      </c>
      <c r="U68" s="3">
        <v>0.13567000000000001</v>
      </c>
      <c r="V68" s="3">
        <v>9.3420000000000003E-2</v>
      </c>
      <c r="W68" s="3">
        <v>6.1780000000000002E-2</v>
      </c>
      <c r="X68" s="3">
        <v>3.9199999999999999E-2</v>
      </c>
      <c r="Y68" s="3">
        <v>2.385E-2</v>
      </c>
      <c r="Z68" s="3">
        <v>1.3899999999999999E-2</v>
      </c>
      <c r="AA68" s="3">
        <v>7.7600000000000004E-3</v>
      </c>
      <c r="AB68" s="3">
        <v>4.15E-3</v>
      </c>
      <c r="AC68" s="3">
        <v>2.1199999999999999E-3</v>
      </c>
      <c r="AD68" s="3">
        <v>1.0399999999999999E-3</v>
      </c>
      <c r="AE68" s="3">
        <v>4.8000000000000001E-4</v>
      </c>
      <c r="AF68" s="3">
        <v>2.2000000000000001E-4</v>
      </c>
      <c r="AG68" s="3">
        <v>9.0000000000000006E-5</v>
      </c>
      <c r="AH68" s="3">
        <v>0</v>
      </c>
      <c r="AI68" s="3">
        <v>0</v>
      </c>
    </row>
    <row r="69" spans="1:35" x14ac:dyDescent="0.25">
      <c r="A69" s="10">
        <v>22400790</v>
      </c>
      <c r="B69" t="s">
        <v>143</v>
      </c>
      <c r="C69" t="s">
        <v>80</v>
      </c>
      <c r="D69" s="12">
        <v>0.8125</v>
      </c>
      <c r="E69" t="s">
        <v>205</v>
      </c>
      <c r="F69">
        <v>17</v>
      </c>
      <c r="G69">
        <v>5.1959999999999997</v>
      </c>
      <c r="H69" s="3">
        <v>0.91149000000000002</v>
      </c>
      <c r="I69" s="3">
        <v>0.87492999999999999</v>
      </c>
      <c r="J69" s="3">
        <v>0.83147000000000004</v>
      </c>
      <c r="K69" s="3">
        <v>0.77934999999999999</v>
      </c>
      <c r="L69" s="3">
        <v>0.71904000000000001</v>
      </c>
      <c r="M69" s="3">
        <v>0.64802999999999999</v>
      </c>
      <c r="N69" s="3">
        <v>0.57535000000000003</v>
      </c>
      <c r="O69" s="3">
        <v>0.5</v>
      </c>
      <c r="P69" s="3">
        <v>0.42465000000000003</v>
      </c>
      <c r="Q69" s="3">
        <v>0.35197000000000001</v>
      </c>
      <c r="R69" s="3">
        <v>0.28095999999999999</v>
      </c>
      <c r="S69" s="3">
        <v>0.22065000000000001</v>
      </c>
      <c r="T69" s="3">
        <v>0.16853000000000001</v>
      </c>
      <c r="U69" s="3">
        <v>0.12506999999999999</v>
      </c>
      <c r="V69" s="3">
        <v>8.8510000000000005E-2</v>
      </c>
      <c r="W69" s="3">
        <v>6.1780000000000002E-2</v>
      </c>
      <c r="X69" s="3">
        <v>4.1820000000000003E-2</v>
      </c>
      <c r="Y69" s="3">
        <v>2.743E-2</v>
      </c>
      <c r="Z69" s="3">
        <v>1.7000000000000001E-2</v>
      </c>
      <c r="AA69" s="3">
        <v>1.044E-2</v>
      </c>
      <c r="AB69" s="3">
        <v>6.2100000000000002E-3</v>
      </c>
      <c r="AC69" s="3">
        <v>3.5699999999999998E-3</v>
      </c>
      <c r="AD69" s="3">
        <v>1.9300000000000001E-3</v>
      </c>
      <c r="AE69" s="3">
        <v>1.0399999999999999E-3</v>
      </c>
      <c r="AF69" s="3">
        <v>5.4000000000000001E-4</v>
      </c>
      <c r="AG69" s="3">
        <v>2.7E-4</v>
      </c>
      <c r="AH69" s="3">
        <v>0</v>
      </c>
      <c r="AI69" s="3">
        <v>0</v>
      </c>
    </row>
    <row r="70" spans="1:35" x14ac:dyDescent="0.25">
      <c r="A70" s="10">
        <v>22400790</v>
      </c>
      <c r="B70" t="s">
        <v>143</v>
      </c>
      <c r="C70" t="s">
        <v>80</v>
      </c>
      <c r="D70" s="12">
        <v>0.8125</v>
      </c>
      <c r="E70" t="s">
        <v>130</v>
      </c>
      <c r="F70">
        <v>18</v>
      </c>
      <c r="G70">
        <v>6.5190000000000001</v>
      </c>
      <c r="H70" s="3">
        <v>0.89065000000000005</v>
      </c>
      <c r="I70" s="3">
        <v>0.85768999999999995</v>
      </c>
      <c r="J70" s="3">
        <v>0.82121</v>
      </c>
      <c r="K70" s="3">
        <v>0.77934999999999999</v>
      </c>
      <c r="L70" s="3">
        <v>0.72907</v>
      </c>
      <c r="M70" s="3">
        <v>0.67723999999999995</v>
      </c>
      <c r="N70" s="3">
        <v>0.62172000000000005</v>
      </c>
      <c r="O70" s="3">
        <v>0.55962000000000001</v>
      </c>
      <c r="P70" s="3">
        <v>0.5</v>
      </c>
      <c r="Q70" s="3">
        <v>0.44037999999999999</v>
      </c>
      <c r="R70" s="3">
        <v>0.37828000000000001</v>
      </c>
      <c r="S70" s="3">
        <v>0.32275999999999999</v>
      </c>
      <c r="T70" s="3">
        <v>0.27093</v>
      </c>
      <c r="U70" s="3">
        <v>0.22065000000000001</v>
      </c>
      <c r="V70" s="3">
        <v>0.17879</v>
      </c>
      <c r="W70" s="3">
        <v>0.14230999999999999</v>
      </c>
      <c r="X70" s="3">
        <v>0.10935</v>
      </c>
      <c r="Y70" s="3">
        <v>8.3790000000000003E-2</v>
      </c>
      <c r="Z70" s="3">
        <v>6.3009999999999997E-2</v>
      </c>
      <c r="AA70" s="3">
        <v>4.5510000000000002E-2</v>
      </c>
      <c r="AB70" s="3">
        <v>3.288E-2</v>
      </c>
      <c r="AC70" s="3">
        <v>2.3300000000000001E-2</v>
      </c>
      <c r="AD70" s="3">
        <v>1.5779999999999999E-2</v>
      </c>
      <c r="AE70" s="3">
        <v>1.072E-2</v>
      </c>
      <c r="AF70" s="3">
        <v>7.1399999999999996E-3</v>
      </c>
      <c r="AG70" s="3">
        <v>4.5300000000000002E-3</v>
      </c>
      <c r="AH70" s="3">
        <v>3.8000000000000002E-4</v>
      </c>
      <c r="AI70" s="3">
        <v>0</v>
      </c>
    </row>
    <row r="71" spans="1:35" x14ac:dyDescent="0.25">
      <c r="A71" s="10">
        <v>22400790</v>
      </c>
      <c r="B71" t="s">
        <v>80</v>
      </c>
      <c r="C71" t="s">
        <v>143</v>
      </c>
      <c r="D71" s="12">
        <v>0.8125</v>
      </c>
      <c r="E71" t="s">
        <v>98</v>
      </c>
      <c r="F71">
        <v>21</v>
      </c>
      <c r="G71">
        <v>1.732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0.99973000000000001</v>
      </c>
      <c r="N71" s="3">
        <v>0.99807000000000001</v>
      </c>
      <c r="O71" s="3">
        <v>0.98956</v>
      </c>
      <c r="P71" s="3">
        <v>0.95818000000000003</v>
      </c>
      <c r="Q71" s="3">
        <v>0.87492999999999999</v>
      </c>
      <c r="R71" s="3">
        <v>0.71904000000000001</v>
      </c>
      <c r="S71" s="3">
        <v>0.5</v>
      </c>
      <c r="T71" s="3">
        <v>0.28095999999999999</v>
      </c>
      <c r="U71" s="3">
        <v>0.12506999999999999</v>
      </c>
      <c r="V71" s="3">
        <v>4.1820000000000003E-2</v>
      </c>
      <c r="W71" s="3">
        <v>1.044E-2</v>
      </c>
      <c r="X71" s="3">
        <v>1.9300000000000001E-3</v>
      </c>
      <c r="Y71" s="3">
        <v>2.7E-4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 x14ac:dyDescent="0.25">
      <c r="A72" s="10">
        <v>22400790</v>
      </c>
      <c r="B72" t="s">
        <v>80</v>
      </c>
      <c r="C72" t="s">
        <v>143</v>
      </c>
      <c r="D72" s="12">
        <v>0.8125</v>
      </c>
      <c r="E72" t="s">
        <v>92</v>
      </c>
      <c r="F72">
        <v>33</v>
      </c>
      <c r="G72">
        <v>4.3819999999999997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0.99995000000000001</v>
      </c>
      <c r="O72" s="3">
        <v>0.99987000000000004</v>
      </c>
      <c r="P72" s="3">
        <v>0.99968999999999997</v>
      </c>
      <c r="Q72" s="3">
        <v>0.99929000000000001</v>
      </c>
      <c r="R72" s="3">
        <v>0.99851000000000001</v>
      </c>
      <c r="S72" s="3">
        <v>0.99692999999999998</v>
      </c>
      <c r="T72" s="3">
        <v>0.99395999999999995</v>
      </c>
      <c r="U72" s="3">
        <v>0.98870000000000002</v>
      </c>
      <c r="V72" s="3">
        <v>0.97982000000000002</v>
      </c>
      <c r="W72" s="3">
        <v>0.96638000000000002</v>
      </c>
      <c r="X72" s="3">
        <v>0.94520000000000004</v>
      </c>
      <c r="Y72" s="3">
        <v>0.91466000000000003</v>
      </c>
      <c r="Z72" s="3">
        <v>0.87285999999999997</v>
      </c>
      <c r="AA72" s="3">
        <v>0.81859000000000004</v>
      </c>
      <c r="AB72" s="3">
        <v>0.75175000000000003</v>
      </c>
      <c r="AC72" s="3">
        <v>0.67723999999999995</v>
      </c>
      <c r="AD72" s="3">
        <v>0.59094999999999998</v>
      </c>
      <c r="AE72" s="3">
        <v>0.5</v>
      </c>
      <c r="AF72" s="3">
        <v>0.40905000000000002</v>
      </c>
      <c r="AG72" s="3">
        <v>0.32275999999999999</v>
      </c>
      <c r="AH72" s="3">
        <v>5.4800000000000001E-2</v>
      </c>
      <c r="AI72" s="3">
        <v>3.0699999999999998E-3</v>
      </c>
    </row>
    <row r="73" spans="1:35" x14ac:dyDescent="0.25">
      <c r="A73" s="10">
        <v>22400790</v>
      </c>
      <c r="B73" t="s">
        <v>80</v>
      </c>
      <c r="C73" t="s">
        <v>143</v>
      </c>
      <c r="D73" s="12">
        <v>0.8125</v>
      </c>
      <c r="E73" t="s">
        <v>93</v>
      </c>
      <c r="F73">
        <v>31</v>
      </c>
      <c r="G73">
        <v>1.732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s="3">
        <v>1</v>
      </c>
      <c r="O73" s="3">
        <v>1</v>
      </c>
      <c r="P73" s="3">
        <v>1</v>
      </c>
      <c r="Q73" s="3">
        <v>1</v>
      </c>
      <c r="R73" s="3">
        <v>1</v>
      </c>
      <c r="S73" s="3">
        <v>1</v>
      </c>
      <c r="T73" s="3">
        <v>1</v>
      </c>
      <c r="U73" s="3">
        <v>1</v>
      </c>
      <c r="V73" s="3">
        <v>1</v>
      </c>
      <c r="W73" s="3">
        <v>0.99973000000000001</v>
      </c>
      <c r="X73" s="3">
        <v>0.99807000000000001</v>
      </c>
      <c r="Y73" s="3">
        <v>0.98956</v>
      </c>
      <c r="Z73" s="3">
        <v>0.95818000000000003</v>
      </c>
      <c r="AA73" s="3">
        <v>0.87492999999999999</v>
      </c>
      <c r="AB73" s="3">
        <v>0.71904000000000001</v>
      </c>
      <c r="AC73" s="3">
        <v>0.5</v>
      </c>
      <c r="AD73" s="3">
        <v>0.28095999999999999</v>
      </c>
      <c r="AE73" s="3">
        <v>0.12506999999999999</v>
      </c>
      <c r="AF73" s="3">
        <v>4.1820000000000003E-2</v>
      </c>
      <c r="AG73" s="3">
        <v>1.044E-2</v>
      </c>
      <c r="AH73" s="3">
        <v>0</v>
      </c>
      <c r="AI73" s="3">
        <v>0</v>
      </c>
    </row>
    <row r="74" spans="1:35" x14ac:dyDescent="0.25">
      <c r="A74" s="10">
        <v>22400790</v>
      </c>
      <c r="B74" t="s">
        <v>80</v>
      </c>
      <c r="C74" t="s">
        <v>143</v>
      </c>
      <c r="D74" s="12">
        <v>0.8125</v>
      </c>
      <c r="E74" t="s">
        <v>94</v>
      </c>
      <c r="F74">
        <v>24</v>
      </c>
      <c r="G74">
        <v>4.1950000000000003</v>
      </c>
      <c r="H74" s="3">
        <v>0.99958000000000002</v>
      </c>
      <c r="I74" s="3">
        <v>0.99902999999999997</v>
      </c>
      <c r="J74" s="3">
        <v>0.99787999999999999</v>
      </c>
      <c r="K74" s="3">
        <v>0.99560000000000004</v>
      </c>
      <c r="L74" s="3">
        <v>0.99134</v>
      </c>
      <c r="M74" s="3">
        <v>0.98421999999999998</v>
      </c>
      <c r="N74" s="3">
        <v>0.97192999999999996</v>
      </c>
      <c r="O74" s="3">
        <v>0.95254000000000005</v>
      </c>
      <c r="P74" s="3">
        <v>0.92364000000000002</v>
      </c>
      <c r="Q74" s="3">
        <v>0.88297999999999999</v>
      </c>
      <c r="R74" s="3">
        <v>0.82894000000000001</v>
      </c>
      <c r="S74" s="3">
        <v>0.76424000000000003</v>
      </c>
      <c r="T74" s="3">
        <v>0.68439000000000005</v>
      </c>
      <c r="U74" s="3">
        <v>0.59482999999999997</v>
      </c>
      <c r="V74" s="3">
        <v>0.5</v>
      </c>
      <c r="W74" s="3">
        <v>0.40516999999999997</v>
      </c>
      <c r="X74" s="3">
        <v>0.31561</v>
      </c>
      <c r="Y74" s="3">
        <v>0.23576</v>
      </c>
      <c r="Z74" s="3">
        <v>0.17105999999999999</v>
      </c>
      <c r="AA74" s="3">
        <v>0.11702</v>
      </c>
      <c r="AB74" s="3">
        <v>7.6359999999999997E-2</v>
      </c>
      <c r="AC74" s="3">
        <v>4.7460000000000002E-2</v>
      </c>
      <c r="AD74" s="3">
        <v>2.8070000000000001E-2</v>
      </c>
      <c r="AE74" s="3">
        <v>1.5779999999999999E-2</v>
      </c>
      <c r="AF74" s="3">
        <v>8.6599999999999993E-3</v>
      </c>
      <c r="AG74" s="3">
        <v>4.4000000000000003E-3</v>
      </c>
      <c r="AH74" s="3">
        <v>6.9999999999999994E-5</v>
      </c>
      <c r="AI74" s="3">
        <v>0</v>
      </c>
    </row>
    <row r="75" spans="1:35" x14ac:dyDescent="0.25">
      <c r="A75" s="10">
        <v>22400790</v>
      </c>
      <c r="B75" t="s">
        <v>80</v>
      </c>
      <c r="C75" t="s">
        <v>143</v>
      </c>
      <c r="D75" s="12">
        <v>0.8125</v>
      </c>
      <c r="E75" t="s">
        <v>100</v>
      </c>
      <c r="F75">
        <v>19</v>
      </c>
      <c r="G75">
        <v>3.0979999999999999</v>
      </c>
      <c r="H75" s="3">
        <v>0.99819000000000002</v>
      </c>
      <c r="I75" s="3">
        <v>0.99505999999999994</v>
      </c>
      <c r="J75" s="3">
        <v>0.98809000000000002</v>
      </c>
      <c r="K75" s="3">
        <v>0.97380999999999995</v>
      </c>
      <c r="L75" s="3">
        <v>0.94630000000000003</v>
      </c>
      <c r="M75" s="3">
        <v>0.90146999999999999</v>
      </c>
      <c r="N75" s="3">
        <v>0.83398000000000005</v>
      </c>
      <c r="O75" s="3">
        <v>0.74214999999999998</v>
      </c>
      <c r="P75" s="3">
        <v>0.62551999999999996</v>
      </c>
      <c r="Q75" s="3">
        <v>0.5</v>
      </c>
      <c r="R75" s="3">
        <v>0.37447999999999998</v>
      </c>
      <c r="S75" s="3">
        <v>0.25785000000000002</v>
      </c>
      <c r="T75" s="3">
        <v>0.16602</v>
      </c>
      <c r="U75" s="3">
        <v>9.8530000000000006E-2</v>
      </c>
      <c r="V75" s="3">
        <v>5.3699999999999998E-2</v>
      </c>
      <c r="W75" s="3">
        <v>2.6190000000000001E-2</v>
      </c>
      <c r="X75" s="3">
        <v>1.191E-2</v>
      </c>
      <c r="Y75" s="3">
        <v>4.9399999999999999E-3</v>
      </c>
      <c r="Z75" s="3">
        <v>1.81E-3</v>
      </c>
      <c r="AA75" s="3">
        <v>6.2E-4</v>
      </c>
      <c r="AB75" s="3">
        <v>1.9000000000000001E-4</v>
      </c>
      <c r="AC75" s="3">
        <v>5.0000000000000002E-5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</row>
    <row r="76" spans="1:35" x14ac:dyDescent="0.25">
      <c r="A76" s="10">
        <v>22400790</v>
      </c>
      <c r="B76" t="s">
        <v>80</v>
      </c>
      <c r="C76" t="s">
        <v>143</v>
      </c>
      <c r="D76" s="12">
        <v>0.8125</v>
      </c>
      <c r="E76" t="s">
        <v>96</v>
      </c>
      <c r="F76">
        <v>19</v>
      </c>
      <c r="G76">
        <v>3.286</v>
      </c>
      <c r="H76" s="3">
        <v>0.99692999999999998</v>
      </c>
      <c r="I76" s="3">
        <v>0.99245000000000005</v>
      </c>
      <c r="J76" s="3">
        <v>0.98341000000000001</v>
      </c>
      <c r="K76" s="3">
        <v>0.96638000000000002</v>
      </c>
      <c r="L76" s="3">
        <v>0.93574000000000002</v>
      </c>
      <c r="M76" s="3">
        <v>0.88876999999999995</v>
      </c>
      <c r="N76" s="3">
        <v>0.81859000000000004</v>
      </c>
      <c r="O76" s="3">
        <v>0.72907</v>
      </c>
      <c r="P76" s="3">
        <v>0.61790999999999996</v>
      </c>
      <c r="Q76" s="3">
        <v>0.5</v>
      </c>
      <c r="R76" s="3">
        <v>0.38208999999999999</v>
      </c>
      <c r="S76" s="3">
        <v>0.27093</v>
      </c>
      <c r="T76" s="3">
        <v>0.18140999999999999</v>
      </c>
      <c r="U76" s="3">
        <v>0.11123</v>
      </c>
      <c r="V76" s="3">
        <v>6.4259999999999998E-2</v>
      </c>
      <c r="W76" s="3">
        <v>3.3619999999999997E-2</v>
      </c>
      <c r="X76" s="3">
        <v>1.6590000000000001E-2</v>
      </c>
      <c r="Y76" s="3">
        <v>7.5500000000000003E-3</v>
      </c>
      <c r="Z76" s="3">
        <v>3.0699999999999998E-3</v>
      </c>
      <c r="AA76" s="3">
        <v>1.1800000000000001E-3</v>
      </c>
      <c r="AB76" s="3">
        <v>4.0000000000000002E-4</v>
      </c>
      <c r="AC76" s="3">
        <v>1.2999999999999999E-4</v>
      </c>
      <c r="AD76" s="3">
        <v>4.0000000000000003E-5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x14ac:dyDescent="0.25">
      <c r="A77" s="10">
        <v>22400790</v>
      </c>
      <c r="B77" t="s">
        <v>80</v>
      </c>
      <c r="C77" t="s">
        <v>143</v>
      </c>
      <c r="D77" s="12">
        <v>0.8125</v>
      </c>
      <c r="E77" t="s">
        <v>95</v>
      </c>
      <c r="F77">
        <v>27</v>
      </c>
      <c r="G77">
        <v>6.3250000000000002</v>
      </c>
      <c r="H77" s="3">
        <v>0.99643000000000004</v>
      </c>
      <c r="I77" s="3">
        <v>0.99429999999999996</v>
      </c>
      <c r="J77" s="3">
        <v>0.99111000000000005</v>
      </c>
      <c r="K77" s="3">
        <v>0.98645000000000005</v>
      </c>
      <c r="L77" s="3">
        <v>0.98029999999999995</v>
      </c>
      <c r="M77" s="3">
        <v>0.97128000000000003</v>
      </c>
      <c r="N77" s="3">
        <v>0.95906999999999998</v>
      </c>
      <c r="O77" s="3">
        <v>0.94294999999999995</v>
      </c>
      <c r="P77" s="3">
        <v>0.92220000000000002</v>
      </c>
      <c r="Q77" s="3">
        <v>0.89617000000000002</v>
      </c>
      <c r="R77" s="3">
        <v>0.86650000000000005</v>
      </c>
      <c r="S77" s="3">
        <v>0.82894000000000001</v>
      </c>
      <c r="T77" s="3">
        <v>0.78524000000000005</v>
      </c>
      <c r="U77" s="3">
        <v>0.73565000000000003</v>
      </c>
      <c r="V77" s="3">
        <v>0.68081999999999998</v>
      </c>
      <c r="W77" s="3">
        <v>0.62551999999999996</v>
      </c>
      <c r="X77" s="3">
        <v>0.56355999999999995</v>
      </c>
      <c r="Y77" s="3">
        <v>0.5</v>
      </c>
      <c r="Z77" s="3">
        <v>0.43643999999999999</v>
      </c>
      <c r="AA77" s="3">
        <v>0.37447999999999998</v>
      </c>
      <c r="AB77" s="3">
        <v>0.31918000000000002</v>
      </c>
      <c r="AC77" s="3">
        <v>0.26434999999999997</v>
      </c>
      <c r="AD77" s="3">
        <v>0.21476000000000001</v>
      </c>
      <c r="AE77" s="3">
        <v>0.17105999999999999</v>
      </c>
      <c r="AF77" s="3">
        <v>0.13350000000000001</v>
      </c>
      <c r="AG77" s="3">
        <v>0.10383000000000001</v>
      </c>
      <c r="AH77" s="3">
        <v>1.9699999999999999E-2</v>
      </c>
      <c r="AI77" s="3">
        <v>2.1900000000000001E-3</v>
      </c>
    </row>
    <row r="78" spans="1:35" x14ac:dyDescent="0.25">
      <c r="A78" s="10">
        <v>22400790</v>
      </c>
      <c r="B78" t="s">
        <v>80</v>
      </c>
      <c r="C78" t="s">
        <v>143</v>
      </c>
      <c r="D78" s="12">
        <v>0.8125</v>
      </c>
      <c r="E78" t="s">
        <v>102</v>
      </c>
      <c r="F78">
        <v>25</v>
      </c>
      <c r="G78">
        <v>5.7969999999999997</v>
      </c>
      <c r="H78" s="3">
        <v>0.99519999999999997</v>
      </c>
      <c r="I78" s="3">
        <v>0.99224000000000001</v>
      </c>
      <c r="J78" s="3">
        <v>0.98745000000000005</v>
      </c>
      <c r="K78" s="3">
        <v>0.98077000000000003</v>
      </c>
      <c r="L78" s="3">
        <v>0.97128000000000003</v>
      </c>
      <c r="M78" s="3">
        <v>0.95818000000000003</v>
      </c>
      <c r="N78" s="3">
        <v>0.93942999999999999</v>
      </c>
      <c r="O78" s="3">
        <v>0.91620999999999997</v>
      </c>
      <c r="P78" s="3">
        <v>0.88685999999999998</v>
      </c>
      <c r="Q78" s="3">
        <v>0.85082999999999998</v>
      </c>
      <c r="R78" s="3">
        <v>0.80510999999999999</v>
      </c>
      <c r="S78" s="3">
        <v>0.75490000000000002</v>
      </c>
      <c r="T78" s="3">
        <v>0.69847000000000004</v>
      </c>
      <c r="U78" s="3">
        <v>0.63683000000000001</v>
      </c>
      <c r="V78" s="3">
        <v>0.56749000000000005</v>
      </c>
      <c r="W78" s="3">
        <v>0.5</v>
      </c>
      <c r="X78" s="3">
        <v>0.43251000000000001</v>
      </c>
      <c r="Y78" s="3">
        <v>0.36316999999999999</v>
      </c>
      <c r="Z78" s="3">
        <v>0.30153000000000002</v>
      </c>
      <c r="AA78" s="3">
        <v>0.24510000000000001</v>
      </c>
      <c r="AB78" s="3">
        <v>0.19489000000000001</v>
      </c>
      <c r="AC78" s="3">
        <v>0.14917</v>
      </c>
      <c r="AD78" s="3">
        <v>0.11314</v>
      </c>
      <c r="AE78" s="3">
        <v>8.3790000000000003E-2</v>
      </c>
      <c r="AF78" s="3">
        <v>6.0569999999999999E-2</v>
      </c>
      <c r="AG78" s="3">
        <v>4.1820000000000003E-2</v>
      </c>
      <c r="AH78" s="3">
        <v>4.7999999999999996E-3</v>
      </c>
      <c r="AI78" s="3">
        <v>2.7999999999999998E-4</v>
      </c>
    </row>
    <row r="79" spans="1:35" x14ac:dyDescent="0.25">
      <c r="A79" s="10">
        <v>22400790</v>
      </c>
      <c r="B79" t="s">
        <v>80</v>
      </c>
      <c r="C79" t="s">
        <v>143</v>
      </c>
      <c r="D79" s="12">
        <v>0.8125</v>
      </c>
      <c r="E79" t="s">
        <v>101</v>
      </c>
      <c r="F79">
        <v>26</v>
      </c>
      <c r="G79">
        <v>6.5419999999999998</v>
      </c>
      <c r="H79" s="3">
        <v>0.99285999999999996</v>
      </c>
      <c r="I79" s="3">
        <v>0.98899000000000004</v>
      </c>
      <c r="J79" s="3">
        <v>0.98382000000000003</v>
      </c>
      <c r="K79" s="3">
        <v>0.97670000000000001</v>
      </c>
      <c r="L79" s="3">
        <v>0.96638000000000002</v>
      </c>
      <c r="M79" s="3">
        <v>0.95352000000000003</v>
      </c>
      <c r="N79" s="3">
        <v>0.93698999999999999</v>
      </c>
      <c r="O79" s="3">
        <v>0.91620999999999997</v>
      </c>
      <c r="P79" s="3">
        <v>0.88876999999999995</v>
      </c>
      <c r="Q79" s="3">
        <v>0.85768999999999995</v>
      </c>
      <c r="R79" s="3">
        <v>0.82121</v>
      </c>
      <c r="S79" s="3">
        <v>0.77637</v>
      </c>
      <c r="T79" s="3">
        <v>0.72907</v>
      </c>
      <c r="U79" s="3">
        <v>0.67723999999999995</v>
      </c>
      <c r="V79" s="3">
        <v>0.62172000000000005</v>
      </c>
      <c r="W79" s="3">
        <v>0.55962000000000001</v>
      </c>
      <c r="X79" s="3">
        <v>0.5</v>
      </c>
      <c r="Y79" s="3">
        <v>0.44037999999999999</v>
      </c>
      <c r="Z79" s="3">
        <v>0.37828000000000001</v>
      </c>
      <c r="AA79" s="3">
        <v>0.32275999999999999</v>
      </c>
      <c r="AB79" s="3">
        <v>0.27093</v>
      </c>
      <c r="AC79" s="3">
        <v>0.22363</v>
      </c>
      <c r="AD79" s="3">
        <v>0.17879</v>
      </c>
      <c r="AE79" s="3">
        <v>0.14230999999999999</v>
      </c>
      <c r="AF79" s="3">
        <v>0.11123</v>
      </c>
      <c r="AG79" s="3">
        <v>8.3790000000000003E-2</v>
      </c>
      <c r="AH79" s="3">
        <v>1.618E-2</v>
      </c>
      <c r="AI79" s="3">
        <v>1.8699999999999999E-3</v>
      </c>
    </row>
    <row r="80" spans="1:35" x14ac:dyDescent="0.25">
      <c r="A80" s="10">
        <v>22400790</v>
      </c>
      <c r="B80" t="s">
        <v>80</v>
      </c>
      <c r="C80" t="s">
        <v>143</v>
      </c>
      <c r="D80" s="12">
        <v>0.8125</v>
      </c>
      <c r="E80" t="s">
        <v>97</v>
      </c>
      <c r="F80">
        <v>19</v>
      </c>
      <c r="G80">
        <v>3.7949999999999999</v>
      </c>
      <c r="H80" s="3">
        <v>0.99111000000000005</v>
      </c>
      <c r="I80" s="3">
        <v>0.98257000000000005</v>
      </c>
      <c r="J80" s="3">
        <v>0.96711999999999998</v>
      </c>
      <c r="K80" s="3">
        <v>0.94294999999999995</v>
      </c>
      <c r="L80" s="3">
        <v>0.90658000000000005</v>
      </c>
      <c r="M80" s="3">
        <v>0.85314000000000001</v>
      </c>
      <c r="N80" s="3">
        <v>0.78524000000000005</v>
      </c>
      <c r="O80" s="3">
        <v>0.70194000000000001</v>
      </c>
      <c r="P80" s="3">
        <v>0.60257000000000005</v>
      </c>
      <c r="Q80" s="3">
        <v>0.5</v>
      </c>
      <c r="R80" s="3">
        <v>0.39743000000000001</v>
      </c>
      <c r="S80" s="3">
        <v>0.29805999999999999</v>
      </c>
      <c r="T80" s="3">
        <v>0.21476000000000001</v>
      </c>
      <c r="U80" s="3">
        <v>0.14685999999999999</v>
      </c>
      <c r="V80" s="3">
        <v>9.3420000000000003E-2</v>
      </c>
      <c r="W80" s="3">
        <v>5.7049999999999997E-2</v>
      </c>
      <c r="X80" s="3">
        <v>3.288E-2</v>
      </c>
      <c r="Y80" s="3">
        <v>1.7430000000000001E-2</v>
      </c>
      <c r="Z80" s="3">
        <v>8.8900000000000003E-3</v>
      </c>
      <c r="AA80" s="3">
        <v>4.15E-3</v>
      </c>
      <c r="AB80" s="3">
        <v>1.8699999999999999E-3</v>
      </c>
      <c r="AC80" s="3">
        <v>7.9000000000000001E-4</v>
      </c>
      <c r="AD80" s="3">
        <v>2.9999999999999997E-4</v>
      </c>
      <c r="AE80" s="3">
        <v>1.1E-4</v>
      </c>
      <c r="AF80" s="3">
        <v>4.0000000000000003E-5</v>
      </c>
      <c r="AG80" s="3">
        <v>0</v>
      </c>
      <c r="AH80" s="3">
        <v>0</v>
      </c>
      <c r="AI80" s="3">
        <v>0</v>
      </c>
    </row>
    <row r="81" spans="1:35" x14ac:dyDescent="0.25">
      <c r="A81" s="10">
        <v>22400790</v>
      </c>
      <c r="B81" t="s">
        <v>80</v>
      </c>
      <c r="C81" t="s">
        <v>143</v>
      </c>
      <c r="D81" s="12">
        <v>0.8125</v>
      </c>
      <c r="E81" t="s">
        <v>293</v>
      </c>
      <c r="F81">
        <v>16</v>
      </c>
      <c r="G81">
        <v>3.847</v>
      </c>
      <c r="H81" s="3">
        <v>0.94062000000000001</v>
      </c>
      <c r="I81" s="3">
        <v>0.9032</v>
      </c>
      <c r="J81" s="3">
        <v>0.85082999999999998</v>
      </c>
      <c r="K81" s="3">
        <v>0.7823</v>
      </c>
      <c r="L81" s="3">
        <v>0.69847000000000004</v>
      </c>
      <c r="M81" s="3">
        <v>0.60257000000000005</v>
      </c>
      <c r="N81" s="3">
        <v>0.5</v>
      </c>
      <c r="O81" s="3">
        <v>0.39743000000000001</v>
      </c>
      <c r="P81" s="3">
        <v>0.30153000000000002</v>
      </c>
      <c r="Q81" s="3">
        <v>0.2177</v>
      </c>
      <c r="R81" s="3">
        <v>0.14917</v>
      </c>
      <c r="S81" s="3">
        <v>9.6799999999999997E-2</v>
      </c>
      <c r="T81" s="3">
        <v>5.9380000000000002E-2</v>
      </c>
      <c r="U81" s="3">
        <v>3.4380000000000001E-2</v>
      </c>
      <c r="V81" s="3">
        <v>1.8759999999999999E-2</v>
      </c>
      <c r="W81" s="3">
        <v>9.6399999999999993E-3</v>
      </c>
      <c r="X81" s="3">
        <v>4.6600000000000001E-3</v>
      </c>
      <c r="Y81" s="3">
        <v>2.1199999999999999E-3</v>
      </c>
      <c r="Z81" s="3">
        <v>8.9999999999999998E-4</v>
      </c>
      <c r="AA81" s="3">
        <v>3.6000000000000002E-4</v>
      </c>
      <c r="AB81" s="3">
        <v>1.3999999999999999E-4</v>
      </c>
      <c r="AC81" s="3">
        <v>5.0000000000000002E-5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</row>
    <row r="82" spans="1:35" x14ac:dyDescent="0.25">
      <c r="A82" s="10">
        <v>22400790</v>
      </c>
      <c r="B82" t="s">
        <v>80</v>
      </c>
      <c r="C82" t="s">
        <v>143</v>
      </c>
      <c r="D82" s="12">
        <v>0.8125</v>
      </c>
      <c r="E82" t="s">
        <v>99</v>
      </c>
      <c r="F82">
        <v>18</v>
      </c>
      <c r="G82">
        <v>6.1639999999999997</v>
      </c>
      <c r="H82" s="3">
        <v>0.9032</v>
      </c>
      <c r="I82" s="3">
        <v>0.87285999999999997</v>
      </c>
      <c r="J82" s="3">
        <v>0.83398000000000005</v>
      </c>
      <c r="K82" s="3">
        <v>0.79103000000000001</v>
      </c>
      <c r="L82" s="3">
        <v>0.74214999999999998</v>
      </c>
      <c r="M82" s="3">
        <v>0.68793000000000004</v>
      </c>
      <c r="N82" s="3">
        <v>0.62551999999999996</v>
      </c>
      <c r="O82" s="3">
        <v>0.56355999999999995</v>
      </c>
      <c r="P82" s="3">
        <v>0.5</v>
      </c>
      <c r="Q82" s="3">
        <v>0.43643999999999999</v>
      </c>
      <c r="R82" s="3">
        <v>0.37447999999999998</v>
      </c>
      <c r="S82" s="3">
        <v>0.31207000000000001</v>
      </c>
      <c r="T82" s="3">
        <v>0.25785000000000002</v>
      </c>
      <c r="U82" s="3">
        <v>0.20896999999999999</v>
      </c>
      <c r="V82" s="3">
        <v>0.16602</v>
      </c>
      <c r="W82" s="3">
        <v>0.12714</v>
      </c>
      <c r="X82" s="3">
        <v>9.6799999999999997E-2</v>
      </c>
      <c r="Y82" s="3">
        <v>7.2150000000000006E-2</v>
      </c>
      <c r="Z82" s="3">
        <v>5.262E-2</v>
      </c>
      <c r="AA82" s="3">
        <v>3.7539999999999997E-2</v>
      </c>
      <c r="AB82" s="3">
        <v>2.5590000000000002E-2</v>
      </c>
      <c r="AC82" s="3">
        <v>1.7430000000000001E-2</v>
      </c>
      <c r="AD82" s="3">
        <v>1.1599999999999999E-2</v>
      </c>
      <c r="AE82" s="3">
        <v>7.5500000000000003E-3</v>
      </c>
      <c r="AF82" s="3">
        <v>4.6600000000000001E-3</v>
      </c>
      <c r="AG82" s="3">
        <v>2.8900000000000002E-3</v>
      </c>
      <c r="AH82" s="3">
        <v>1.8000000000000001E-4</v>
      </c>
      <c r="AI82" s="3">
        <v>0</v>
      </c>
    </row>
    <row r="83" spans="1:35" x14ac:dyDescent="0.25">
      <c r="A83" s="10">
        <v>22400790</v>
      </c>
      <c r="B83" t="s">
        <v>80</v>
      </c>
      <c r="C83" t="s">
        <v>143</v>
      </c>
      <c r="D83" s="12">
        <v>0.8125</v>
      </c>
      <c r="E83" t="s">
        <v>309</v>
      </c>
      <c r="F83">
        <v>16</v>
      </c>
      <c r="G83">
        <v>6.5419999999999998</v>
      </c>
      <c r="H83" s="3">
        <v>0.82121</v>
      </c>
      <c r="I83" s="3">
        <v>0.77637</v>
      </c>
      <c r="J83" s="3">
        <v>0.72907</v>
      </c>
      <c r="K83" s="3">
        <v>0.67723999999999995</v>
      </c>
      <c r="L83" s="3">
        <v>0.62172000000000005</v>
      </c>
      <c r="M83" s="3">
        <v>0.55962000000000001</v>
      </c>
      <c r="N83" s="3">
        <v>0.5</v>
      </c>
      <c r="O83" s="3">
        <v>0.44037999999999999</v>
      </c>
      <c r="P83" s="3">
        <v>0.37828000000000001</v>
      </c>
      <c r="Q83" s="3">
        <v>0.32275999999999999</v>
      </c>
      <c r="R83" s="3">
        <v>0.27093</v>
      </c>
      <c r="S83" s="3">
        <v>0.22363</v>
      </c>
      <c r="T83" s="3">
        <v>0.17879</v>
      </c>
      <c r="U83" s="3">
        <v>0.14230999999999999</v>
      </c>
      <c r="V83" s="3">
        <v>0.11123</v>
      </c>
      <c r="W83" s="3">
        <v>8.3790000000000003E-2</v>
      </c>
      <c r="X83" s="3">
        <v>6.3009999999999997E-2</v>
      </c>
      <c r="Y83" s="3">
        <v>4.648E-2</v>
      </c>
      <c r="Z83" s="3">
        <v>3.3619999999999997E-2</v>
      </c>
      <c r="AA83" s="3">
        <v>2.3300000000000001E-2</v>
      </c>
      <c r="AB83" s="3">
        <v>1.618E-2</v>
      </c>
      <c r="AC83" s="3">
        <v>1.1010000000000001E-2</v>
      </c>
      <c r="AD83" s="3">
        <v>7.1399999999999996E-3</v>
      </c>
      <c r="AE83" s="3">
        <v>4.6600000000000001E-3</v>
      </c>
      <c r="AF83" s="3">
        <v>2.98E-3</v>
      </c>
      <c r="AG83" s="3">
        <v>1.8699999999999999E-3</v>
      </c>
      <c r="AH83" s="3">
        <v>1.2E-4</v>
      </c>
      <c r="AI83" s="3">
        <v>0</v>
      </c>
    </row>
    <row r="84" spans="1:35" x14ac:dyDescent="0.25">
      <c r="A84" s="10">
        <v>22400791</v>
      </c>
      <c r="B84" t="s">
        <v>132</v>
      </c>
      <c r="C84" t="s">
        <v>165</v>
      </c>
      <c r="D84" s="12">
        <v>0.8125</v>
      </c>
      <c r="E84" t="s">
        <v>139</v>
      </c>
      <c r="F84">
        <v>25</v>
      </c>
      <c r="G84">
        <v>2.2800000000000002</v>
      </c>
      <c r="H84" s="3">
        <v>1</v>
      </c>
      <c r="I84" s="3">
        <v>1</v>
      </c>
      <c r="J84" s="3">
        <v>1</v>
      </c>
      <c r="K84" s="3">
        <v>1</v>
      </c>
      <c r="L84" s="3">
        <v>1</v>
      </c>
      <c r="M84" s="3">
        <v>1</v>
      </c>
      <c r="N84" s="3">
        <v>0.99995999999999996</v>
      </c>
      <c r="O84" s="3">
        <v>0.99978</v>
      </c>
      <c r="P84" s="3">
        <v>0.99892999999999998</v>
      </c>
      <c r="Q84" s="3">
        <v>0.99573</v>
      </c>
      <c r="R84" s="3">
        <v>0.98573999999999995</v>
      </c>
      <c r="S84" s="3">
        <v>0.95994000000000002</v>
      </c>
      <c r="T84" s="3">
        <v>0.90658000000000005</v>
      </c>
      <c r="U84" s="3">
        <v>0.81057000000000001</v>
      </c>
      <c r="V84" s="3">
        <v>0.67003000000000001</v>
      </c>
      <c r="W84" s="3">
        <v>0.5</v>
      </c>
      <c r="X84" s="3">
        <v>0.32996999999999999</v>
      </c>
      <c r="Y84" s="3">
        <v>0.18942999999999999</v>
      </c>
      <c r="Z84" s="3">
        <v>9.3420000000000003E-2</v>
      </c>
      <c r="AA84" s="3">
        <v>4.0059999999999998E-2</v>
      </c>
      <c r="AB84" s="3">
        <v>1.426E-2</v>
      </c>
      <c r="AC84" s="3">
        <v>4.2700000000000004E-3</v>
      </c>
      <c r="AD84" s="3">
        <v>1.07E-3</v>
      </c>
      <c r="AE84" s="3">
        <v>2.2000000000000001E-4</v>
      </c>
      <c r="AF84" s="3">
        <v>4.0000000000000003E-5</v>
      </c>
      <c r="AG84" s="3">
        <v>0</v>
      </c>
      <c r="AH84" s="3">
        <v>0</v>
      </c>
      <c r="AI84" s="3">
        <v>0</v>
      </c>
    </row>
    <row r="85" spans="1:35" x14ac:dyDescent="0.25">
      <c r="A85" s="10">
        <v>22400791</v>
      </c>
      <c r="B85" t="s">
        <v>132</v>
      </c>
      <c r="C85" t="s">
        <v>165</v>
      </c>
      <c r="D85" s="12">
        <v>0.8125</v>
      </c>
      <c r="E85" t="s">
        <v>212</v>
      </c>
      <c r="F85">
        <v>19</v>
      </c>
      <c r="G85">
        <v>2</v>
      </c>
      <c r="H85" s="3">
        <v>1</v>
      </c>
      <c r="I85" s="3">
        <v>1</v>
      </c>
      <c r="J85" s="3">
        <v>0.99977000000000005</v>
      </c>
      <c r="K85" s="3">
        <v>0.99865000000000004</v>
      </c>
      <c r="L85" s="3">
        <v>0.99378999999999995</v>
      </c>
      <c r="M85" s="3">
        <v>0.97724999999999995</v>
      </c>
      <c r="N85" s="3">
        <v>0.93318999999999996</v>
      </c>
      <c r="O85" s="3">
        <v>0.84133999999999998</v>
      </c>
      <c r="P85" s="3">
        <v>0.69145999999999996</v>
      </c>
      <c r="Q85" s="3">
        <v>0.5</v>
      </c>
      <c r="R85" s="3">
        <v>0.30853999999999998</v>
      </c>
      <c r="S85" s="3">
        <v>0.15866</v>
      </c>
      <c r="T85" s="3">
        <v>6.6809999999999994E-2</v>
      </c>
      <c r="U85" s="3">
        <v>2.2749999999999999E-2</v>
      </c>
      <c r="V85" s="3">
        <v>6.2100000000000002E-3</v>
      </c>
      <c r="W85" s="3">
        <v>1.3500000000000001E-3</v>
      </c>
      <c r="X85" s="3">
        <v>2.3000000000000001E-4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</row>
    <row r="86" spans="1:35" x14ac:dyDescent="0.25">
      <c r="A86" s="10">
        <v>22400791</v>
      </c>
      <c r="B86" t="s">
        <v>132</v>
      </c>
      <c r="C86" t="s">
        <v>165</v>
      </c>
      <c r="D86" s="12">
        <v>0.8125</v>
      </c>
      <c r="E86" t="s">
        <v>140</v>
      </c>
      <c r="F86">
        <v>24</v>
      </c>
      <c r="G86">
        <v>1</v>
      </c>
      <c r="H86" s="3">
        <v>1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1</v>
      </c>
      <c r="R86" s="3">
        <v>1</v>
      </c>
      <c r="S86" s="3">
        <v>0.99865000000000004</v>
      </c>
      <c r="T86" s="3">
        <v>0.97724999999999995</v>
      </c>
      <c r="U86" s="3">
        <v>0.84133999999999998</v>
      </c>
      <c r="V86" s="3">
        <v>0.5</v>
      </c>
      <c r="W86" s="3">
        <v>0.15866</v>
      </c>
      <c r="X86" s="3">
        <v>2.2749999999999999E-2</v>
      </c>
      <c r="Y86" s="3">
        <v>1.3500000000000001E-3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</row>
    <row r="87" spans="1:35" x14ac:dyDescent="0.25">
      <c r="A87" s="10">
        <v>22400791</v>
      </c>
      <c r="B87" t="s">
        <v>132</v>
      </c>
      <c r="C87" t="s">
        <v>165</v>
      </c>
      <c r="D87" s="12">
        <v>0.8125</v>
      </c>
      <c r="E87" t="s">
        <v>135</v>
      </c>
      <c r="F87">
        <v>29</v>
      </c>
      <c r="G87">
        <v>2.3239999999999998</v>
      </c>
      <c r="H87" s="3">
        <v>1</v>
      </c>
      <c r="I87" s="3">
        <v>1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0.99995000000000001</v>
      </c>
      <c r="S87" s="3">
        <v>0.99970999999999999</v>
      </c>
      <c r="T87" s="3">
        <v>0.99868999999999997</v>
      </c>
      <c r="U87" s="3">
        <v>0.99505999999999994</v>
      </c>
      <c r="V87" s="3">
        <v>0.98421999999999998</v>
      </c>
      <c r="W87" s="3">
        <v>0.95728000000000002</v>
      </c>
      <c r="X87" s="3">
        <v>0.90146999999999999</v>
      </c>
      <c r="Y87" s="3">
        <v>0.80510999999999999</v>
      </c>
      <c r="Z87" s="3">
        <v>0.66639999999999999</v>
      </c>
      <c r="AA87" s="3">
        <v>0.5</v>
      </c>
      <c r="AB87" s="3">
        <v>0.33360000000000001</v>
      </c>
      <c r="AC87" s="3">
        <v>0.19489000000000001</v>
      </c>
      <c r="AD87" s="3">
        <v>9.8530000000000006E-2</v>
      </c>
      <c r="AE87" s="3">
        <v>4.2720000000000001E-2</v>
      </c>
      <c r="AF87" s="3">
        <v>1.5779999999999999E-2</v>
      </c>
      <c r="AG87" s="3">
        <v>4.9399999999999999E-3</v>
      </c>
      <c r="AH87" s="3">
        <v>0</v>
      </c>
      <c r="AI87" s="3">
        <v>0</v>
      </c>
    </row>
    <row r="88" spans="1:35" x14ac:dyDescent="0.25">
      <c r="A88" s="10">
        <v>22400791</v>
      </c>
      <c r="B88" t="s">
        <v>132</v>
      </c>
      <c r="C88" t="s">
        <v>165</v>
      </c>
      <c r="D88" s="12">
        <v>0.8125</v>
      </c>
      <c r="E88" t="s">
        <v>133</v>
      </c>
      <c r="F88">
        <v>30</v>
      </c>
      <c r="G88">
        <v>2.7930000000000001</v>
      </c>
      <c r="H88" s="3">
        <v>1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0.99995999999999996</v>
      </c>
      <c r="R88" s="3">
        <v>0.99983</v>
      </c>
      <c r="S88" s="3">
        <v>0.99936000000000003</v>
      </c>
      <c r="T88" s="3">
        <v>0.99787999999999999</v>
      </c>
      <c r="U88" s="3">
        <v>0.99395999999999995</v>
      </c>
      <c r="V88" s="3">
        <v>0.98421999999999998</v>
      </c>
      <c r="W88" s="3">
        <v>0.96326999999999996</v>
      </c>
      <c r="X88" s="3">
        <v>0.92364000000000002</v>
      </c>
      <c r="Y88" s="3">
        <v>0.85768999999999995</v>
      </c>
      <c r="Z88" s="3">
        <v>0.76424000000000003</v>
      </c>
      <c r="AA88" s="3">
        <v>0.64058000000000004</v>
      </c>
      <c r="AB88" s="3">
        <v>0.5</v>
      </c>
      <c r="AC88" s="3">
        <v>0.35942000000000002</v>
      </c>
      <c r="AD88" s="3">
        <v>0.23576</v>
      </c>
      <c r="AE88" s="3">
        <v>0.14230999999999999</v>
      </c>
      <c r="AF88" s="3">
        <v>7.6359999999999997E-2</v>
      </c>
      <c r="AG88" s="3">
        <v>3.6729999999999999E-2</v>
      </c>
      <c r="AH88" s="3">
        <v>1.7000000000000001E-4</v>
      </c>
      <c r="AI88" s="3">
        <v>0</v>
      </c>
    </row>
    <row r="89" spans="1:35" x14ac:dyDescent="0.25">
      <c r="A89" s="10">
        <v>22400791</v>
      </c>
      <c r="B89" t="s">
        <v>132</v>
      </c>
      <c r="C89" t="s">
        <v>165</v>
      </c>
      <c r="D89" s="12">
        <v>0.8125</v>
      </c>
      <c r="E89" t="s">
        <v>147</v>
      </c>
      <c r="F89">
        <v>25</v>
      </c>
      <c r="G89">
        <v>2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0.99977000000000005</v>
      </c>
      <c r="Q89" s="3">
        <v>0.99865000000000004</v>
      </c>
      <c r="R89" s="3">
        <v>0.99378999999999995</v>
      </c>
      <c r="S89" s="3">
        <v>0.97724999999999995</v>
      </c>
      <c r="T89" s="3">
        <v>0.93318999999999996</v>
      </c>
      <c r="U89" s="3">
        <v>0.84133999999999998</v>
      </c>
      <c r="V89" s="3">
        <v>0.69145999999999996</v>
      </c>
      <c r="W89" s="3">
        <v>0.5</v>
      </c>
      <c r="X89" s="3">
        <v>0.30853999999999998</v>
      </c>
      <c r="Y89" s="3">
        <v>0.15866</v>
      </c>
      <c r="Z89" s="3">
        <v>6.6809999999999994E-2</v>
      </c>
      <c r="AA89" s="3">
        <v>2.2749999999999999E-2</v>
      </c>
      <c r="AB89" s="3">
        <v>6.2100000000000002E-3</v>
      </c>
      <c r="AC89" s="3">
        <v>1.3500000000000001E-3</v>
      </c>
      <c r="AD89" s="3">
        <v>2.3000000000000001E-4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</row>
    <row r="90" spans="1:35" x14ac:dyDescent="0.25">
      <c r="A90" s="10">
        <v>22400791</v>
      </c>
      <c r="B90" t="s">
        <v>132</v>
      </c>
      <c r="C90" t="s">
        <v>165</v>
      </c>
      <c r="D90" s="12">
        <v>0.8125</v>
      </c>
      <c r="E90" t="s">
        <v>136</v>
      </c>
      <c r="F90">
        <v>31</v>
      </c>
      <c r="G90">
        <v>2.7199999999999998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0.99987999999999999</v>
      </c>
      <c r="T90" s="3">
        <v>0.99953000000000003</v>
      </c>
      <c r="U90" s="3">
        <v>0.99836000000000003</v>
      </c>
      <c r="V90" s="3">
        <v>0.99492000000000003</v>
      </c>
      <c r="W90" s="3">
        <v>0.98645000000000005</v>
      </c>
      <c r="X90" s="3">
        <v>0.96711999999999998</v>
      </c>
      <c r="Y90" s="3">
        <v>0.92922000000000005</v>
      </c>
      <c r="Z90" s="3">
        <v>0.86433000000000004</v>
      </c>
      <c r="AA90" s="3">
        <v>0.77034999999999998</v>
      </c>
      <c r="AB90" s="3">
        <v>0.64431000000000005</v>
      </c>
      <c r="AC90" s="3">
        <v>0.5</v>
      </c>
      <c r="AD90" s="3">
        <v>0.35569000000000001</v>
      </c>
      <c r="AE90" s="3">
        <v>0.22964999999999999</v>
      </c>
      <c r="AF90" s="3">
        <v>0.13567000000000001</v>
      </c>
      <c r="AG90" s="3">
        <v>7.0779999999999996E-2</v>
      </c>
      <c r="AH90" s="3">
        <v>4.6999999999999999E-4</v>
      </c>
      <c r="AI90" s="3">
        <v>0</v>
      </c>
    </row>
    <row r="91" spans="1:35" x14ac:dyDescent="0.25">
      <c r="A91" s="10">
        <v>22400791</v>
      </c>
      <c r="B91" t="s">
        <v>132</v>
      </c>
      <c r="C91" t="s">
        <v>165</v>
      </c>
      <c r="D91" s="12">
        <v>0.8125</v>
      </c>
      <c r="E91" t="s">
        <v>134</v>
      </c>
      <c r="F91">
        <v>31</v>
      </c>
      <c r="G91">
        <v>4.1950000000000003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0.99992999999999999</v>
      </c>
      <c r="N91" s="3">
        <v>0.99983</v>
      </c>
      <c r="O91" s="3">
        <v>0.99958000000000002</v>
      </c>
      <c r="P91" s="3">
        <v>0.99902999999999997</v>
      </c>
      <c r="Q91" s="3">
        <v>0.99787999999999999</v>
      </c>
      <c r="R91" s="3">
        <v>0.99560000000000004</v>
      </c>
      <c r="S91" s="3">
        <v>0.99134</v>
      </c>
      <c r="T91" s="3">
        <v>0.98421999999999998</v>
      </c>
      <c r="U91" s="3">
        <v>0.97192999999999996</v>
      </c>
      <c r="V91" s="3">
        <v>0.95254000000000005</v>
      </c>
      <c r="W91" s="3">
        <v>0.92364000000000002</v>
      </c>
      <c r="X91" s="3">
        <v>0.88297999999999999</v>
      </c>
      <c r="Y91" s="3">
        <v>0.82894000000000001</v>
      </c>
      <c r="Z91" s="3">
        <v>0.76424000000000003</v>
      </c>
      <c r="AA91" s="3">
        <v>0.68439000000000005</v>
      </c>
      <c r="AB91" s="3">
        <v>0.59482999999999997</v>
      </c>
      <c r="AC91" s="3">
        <v>0.5</v>
      </c>
      <c r="AD91" s="3">
        <v>0.40516999999999997</v>
      </c>
      <c r="AE91" s="3">
        <v>0.31561</v>
      </c>
      <c r="AF91" s="3">
        <v>0.23576</v>
      </c>
      <c r="AG91" s="3">
        <v>0.17105999999999999</v>
      </c>
      <c r="AH91" s="3">
        <v>1.5779999999999999E-2</v>
      </c>
      <c r="AI91" s="3">
        <v>4.2000000000000002E-4</v>
      </c>
    </row>
    <row r="92" spans="1:35" x14ac:dyDescent="0.25">
      <c r="A92" s="10">
        <v>22400791</v>
      </c>
      <c r="B92" t="s">
        <v>132</v>
      </c>
      <c r="C92" t="s">
        <v>165</v>
      </c>
      <c r="D92" s="12">
        <v>0.8125</v>
      </c>
      <c r="E92" t="s">
        <v>138</v>
      </c>
      <c r="F92">
        <v>26</v>
      </c>
      <c r="G92">
        <v>4.1710000000000003</v>
      </c>
      <c r="H92" s="3">
        <v>0.99994000000000005</v>
      </c>
      <c r="I92" s="3">
        <v>0.99983999999999995</v>
      </c>
      <c r="J92" s="3">
        <v>0.99961</v>
      </c>
      <c r="K92" s="3">
        <v>0.99909999999999999</v>
      </c>
      <c r="L92" s="3">
        <v>0.99800999999999995</v>
      </c>
      <c r="M92" s="3">
        <v>0.99585000000000001</v>
      </c>
      <c r="N92" s="3">
        <v>0.99180000000000001</v>
      </c>
      <c r="O92" s="3">
        <v>0.98460999999999999</v>
      </c>
      <c r="P92" s="3">
        <v>0.97257000000000005</v>
      </c>
      <c r="Q92" s="3">
        <v>0.95352000000000003</v>
      </c>
      <c r="R92" s="3">
        <v>0.92506999999999995</v>
      </c>
      <c r="S92" s="3">
        <v>0.88492999999999999</v>
      </c>
      <c r="T92" s="3">
        <v>0.83147000000000004</v>
      </c>
      <c r="U92" s="3">
        <v>0.76424000000000003</v>
      </c>
      <c r="V92" s="3">
        <v>0.68439000000000005</v>
      </c>
      <c r="W92" s="3">
        <v>0.59482999999999997</v>
      </c>
      <c r="X92" s="3">
        <v>0.5</v>
      </c>
      <c r="Y92" s="3">
        <v>0.40516999999999997</v>
      </c>
      <c r="Z92" s="3">
        <v>0.31561</v>
      </c>
      <c r="AA92" s="3">
        <v>0.23576</v>
      </c>
      <c r="AB92" s="3">
        <v>0.16853000000000001</v>
      </c>
      <c r="AC92" s="3">
        <v>0.11507000000000001</v>
      </c>
      <c r="AD92" s="3">
        <v>7.4929999999999997E-2</v>
      </c>
      <c r="AE92" s="3">
        <v>4.648E-2</v>
      </c>
      <c r="AF92" s="3">
        <v>2.743E-2</v>
      </c>
      <c r="AG92" s="3">
        <v>1.5389999999999999E-2</v>
      </c>
      <c r="AH92" s="3">
        <v>3.8999999999999999E-4</v>
      </c>
      <c r="AI92" s="3">
        <v>0</v>
      </c>
    </row>
    <row r="93" spans="1:35" x14ac:dyDescent="0.25">
      <c r="A93" s="10">
        <v>22400791</v>
      </c>
      <c r="B93" t="s">
        <v>132</v>
      </c>
      <c r="C93" t="s">
        <v>165</v>
      </c>
      <c r="D93" s="12">
        <v>0.8125</v>
      </c>
      <c r="E93" t="s">
        <v>147</v>
      </c>
      <c r="F93">
        <v>25</v>
      </c>
      <c r="G93">
        <v>4.32</v>
      </c>
      <c r="H93" s="3">
        <v>0.99973999999999996</v>
      </c>
      <c r="I93" s="3">
        <v>0.99939999999999996</v>
      </c>
      <c r="J93" s="3">
        <v>0.99868999999999997</v>
      </c>
      <c r="K93" s="3">
        <v>0.99728000000000006</v>
      </c>
      <c r="L93" s="3">
        <v>0.99460999999999999</v>
      </c>
      <c r="M93" s="3">
        <v>0.98956</v>
      </c>
      <c r="N93" s="3">
        <v>0.98124</v>
      </c>
      <c r="O93" s="3">
        <v>0.96784000000000003</v>
      </c>
      <c r="P93" s="3">
        <v>0.94738</v>
      </c>
      <c r="Q93" s="3">
        <v>0.91774</v>
      </c>
      <c r="R93" s="3">
        <v>0.87697999999999998</v>
      </c>
      <c r="S93" s="3">
        <v>0.82381000000000004</v>
      </c>
      <c r="T93" s="3">
        <v>0.75490000000000002</v>
      </c>
      <c r="U93" s="3">
        <v>0.67723999999999995</v>
      </c>
      <c r="V93" s="3">
        <v>0.59094999999999998</v>
      </c>
      <c r="W93" s="3">
        <v>0.5</v>
      </c>
      <c r="X93" s="3">
        <v>0.40905000000000002</v>
      </c>
      <c r="Y93" s="3">
        <v>0.32275999999999999</v>
      </c>
      <c r="Z93" s="3">
        <v>0.24510000000000001</v>
      </c>
      <c r="AA93" s="3">
        <v>0.17619000000000001</v>
      </c>
      <c r="AB93" s="3">
        <v>0.12302</v>
      </c>
      <c r="AC93" s="3">
        <v>8.226E-2</v>
      </c>
      <c r="AD93" s="3">
        <v>5.262E-2</v>
      </c>
      <c r="AE93" s="3">
        <v>3.2160000000000001E-2</v>
      </c>
      <c r="AF93" s="3">
        <v>1.8759999999999999E-2</v>
      </c>
      <c r="AG93" s="3">
        <v>1.044E-2</v>
      </c>
      <c r="AH93" s="3">
        <v>2.5999999999999998E-4</v>
      </c>
      <c r="AI93" s="3">
        <v>0</v>
      </c>
    </row>
    <row r="94" spans="1:35" x14ac:dyDescent="0.25">
      <c r="A94" s="10">
        <v>22400791</v>
      </c>
      <c r="B94" t="s">
        <v>132</v>
      </c>
      <c r="C94" t="s">
        <v>165</v>
      </c>
      <c r="D94" s="12">
        <v>0.8125</v>
      </c>
      <c r="E94" t="s">
        <v>140</v>
      </c>
      <c r="F94">
        <v>24</v>
      </c>
      <c r="G94">
        <v>4.32</v>
      </c>
      <c r="H94" s="3">
        <v>0.99939999999999996</v>
      </c>
      <c r="I94" s="3">
        <v>0.99868999999999997</v>
      </c>
      <c r="J94" s="3">
        <v>0.99728000000000006</v>
      </c>
      <c r="K94" s="3">
        <v>0.99460999999999999</v>
      </c>
      <c r="L94" s="3">
        <v>0.98956</v>
      </c>
      <c r="M94" s="3">
        <v>0.98124</v>
      </c>
      <c r="N94" s="3">
        <v>0.96784000000000003</v>
      </c>
      <c r="O94" s="3">
        <v>0.94738</v>
      </c>
      <c r="P94" s="3">
        <v>0.91774</v>
      </c>
      <c r="Q94" s="3">
        <v>0.87697999999999998</v>
      </c>
      <c r="R94" s="3">
        <v>0.82381000000000004</v>
      </c>
      <c r="S94" s="3">
        <v>0.75490000000000002</v>
      </c>
      <c r="T94" s="3">
        <v>0.67723999999999995</v>
      </c>
      <c r="U94" s="3">
        <v>0.59094999999999998</v>
      </c>
      <c r="V94" s="3">
        <v>0.5</v>
      </c>
      <c r="W94" s="3">
        <v>0.40905000000000002</v>
      </c>
      <c r="X94" s="3">
        <v>0.32275999999999999</v>
      </c>
      <c r="Y94" s="3">
        <v>0.24510000000000001</v>
      </c>
      <c r="Z94" s="3">
        <v>0.17619000000000001</v>
      </c>
      <c r="AA94" s="3">
        <v>0.12302</v>
      </c>
      <c r="AB94" s="3">
        <v>8.226E-2</v>
      </c>
      <c r="AC94" s="3">
        <v>5.262E-2</v>
      </c>
      <c r="AD94" s="3">
        <v>3.2160000000000001E-2</v>
      </c>
      <c r="AE94" s="3">
        <v>1.8759999999999999E-2</v>
      </c>
      <c r="AF94" s="3">
        <v>1.044E-2</v>
      </c>
      <c r="AG94" s="3">
        <v>5.3899999999999998E-3</v>
      </c>
      <c r="AH94" s="3">
        <v>1.1E-4</v>
      </c>
      <c r="AI94" s="3">
        <v>0</v>
      </c>
    </row>
    <row r="95" spans="1:35" x14ac:dyDescent="0.25">
      <c r="A95" s="10">
        <v>22400791</v>
      </c>
      <c r="B95" t="s">
        <v>132</v>
      </c>
      <c r="C95" t="s">
        <v>165</v>
      </c>
      <c r="D95" s="12">
        <v>0.8125</v>
      </c>
      <c r="E95" t="s">
        <v>141</v>
      </c>
      <c r="F95">
        <v>24</v>
      </c>
      <c r="G95">
        <v>4.4719999999999995</v>
      </c>
      <c r="H95" s="3">
        <v>0.99912999999999996</v>
      </c>
      <c r="I95" s="3">
        <v>0.99819000000000002</v>
      </c>
      <c r="J95" s="3">
        <v>0.99631999999999998</v>
      </c>
      <c r="K95" s="3">
        <v>0.99304999999999999</v>
      </c>
      <c r="L95" s="3">
        <v>0.98745000000000005</v>
      </c>
      <c r="M95" s="3">
        <v>0.97777999999999998</v>
      </c>
      <c r="N95" s="3">
        <v>0.96326999999999996</v>
      </c>
      <c r="O95" s="3">
        <v>0.94179000000000002</v>
      </c>
      <c r="P95" s="3">
        <v>0.90988000000000002</v>
      </c>
      <c r="Q95" s="3">
        <v>0.86863999999999997</v>
      </c>
      <c r="R95" s="3">
        <v>0.81327000000000005</v>
      </c>
      <c r="S95" s="3">
        <v>0.74856999999999996</v>
      </c>
      <c r="T95" s="3">
        <v>0.67364000000000002</v>
      </c>
      <c r="U95" s="3">
        <v>0.58706000000000003</v>
      </c>
      <c r="V95" s="3">
        <v>0.5</v>
      </c>
      <c r="W95" s="3">
        <v>0.41293999999999997</v>
      </c>
      <c r="X95" s="3">
        <v>0.32635999999999998</v>
      </c>
      <c r="Y95" s="3">
        <v>0.25142999999999999</v>
      </c>
      <c r="Z95" s="3">
        <v>0.18673000000000001</v>
      </c>
      <c r="AA95" s="3">
        <v>0.13136</v>
      </c>
      <c r="AB95" s="3">
        <v>9.0120000000000006E-2</v>
      </c>
      <c r="AC95" s="3">
        <v>5.8209999999999998E-2</v>
      </c>
      <c r="AD95" s="3">
        <v>3.6729999999999999E-2</v>
      </c>
      <c r="AE95" s="3">
        <v>2.222E-2</v>
      </c>
      <c r="AF95" s="3">
        <v>1.255E-2</v>
      </c>
      <c r="AG95" s="3">
        <v>6.9499999999999996E-3</v>
      </c>
      <c r="AH95" s="3">
        <v>1.7000000000000001E-4</v>
      </c>
      <c r="AI95" s="3">
        <v>0</v>
      </c>
    </row>
    <row r="96" spans="1:35" x14ac:dyDescent="0.25">
      <c r="A96" s="10">
        <v>22400791</v>
      </c>
      <c r="B96" t="s">
        <v>132</v>
      </c>
      <c r="C96" t="s">
        <v>165</v>
      </c>
      <c r="D96" s="12">
        <v>0.8125</v>
      </c>
      <c r="E96" t="s">
        <v>137</v>
      </c>
      <c r="F96">
        <v>22</v>
      </c>
      <c r="G96">
        <v>4.3819999999999997</v>
      </c>
      <c r="H96" s="3">
        <v>0.99692999999999998</v>
      </c>
      <c r="I96" s="3">
        <v>0.99395999999999995</v>
      </c>
      <c r="J96" s="3">
        <v>0.98870000000000002</v>
      </c>
      <c r="K96" s="3">
        <v>0.97982000000000002</v>
      </c>
      <c r="L96" s="3">
        <v>0.96638000000000002</v>
      </c>
      <c r="M96" s="3">
        <v>0.94520000000000004</v>
      </c>
      <c r="N96" s="3">
        <v>0.91466000000000003</v>
      </c>
      <c r="O96" s="3">
        <v>0.87285999999999997</v>
      </c>
      <c r="P96" s="3">
        <v>0.81859000000000004</v>
      </c>
      <c r="Q96" s="3">
        <v>0.75175000000000003</v>
      </c>
      <c r="R96" s="3">
        <v>0.67723999999999995</v>
      </c>
      <c r="S96" s="3">
        <v>0.59094999999999998</v>
      </c>
      <c r="T96" s="3">
        <v>0.5</v>
      </c>
      <c r="U96" s="3">
        <v>0.40905000000000002</v>
      </c>
      <c r="V96" s="3">
        <v>0.32275999999999999</v>
      </c>
      <c r="W96" s="3">
        <v>0.24825</v>
      </c>
      <c r="X96" s="3">
        <v>0.18140999999999999</v>
      </c>
      <c r="Y96" s="3">
        <v>0.12714</v>
      </c>
      <c r="Z96" s="3">
        <v>8.5339999999999999E-2</v>
      </c>
      <c r="AA96" s="3">
        <v>5.4800000000000001E-2</v>
      </c>
      <c r="AB96" s="3">
        <v>3.3619999999999997E-2</v>
      </c>
      <c r="AC96" s="3">
        <v>2.018E-2</v>
      </c>
      <c r="AD96" s="3">
        <v>1.1299999999999999E-2</v>
      </c>
      <c r="AE96" s="3">
        <v>6.0400000000000002E-3</v>
      </c>
      <c r="AF96" s="3">
        <v>3.0699999999999998E-3</v>
      </c>
      <c r="AG96" s="3">
        <v>1.49E-3</v>
      </c>
      <c r="AH96" s="3">
        <v>0</v>
      </c>
      <c r="AI96" s="3">
        <v>0</v>
      </c>
    </row>
    <row r="97" spans="1:35" x14ac:dyDescent="0.25">
      <c r="A97" s="10">
        <v>22400791</v>
      </c>
      <c r="B97" t="s">
        <v>132</v>
      </c>
      <c r="C97" t="s">
        <v>165</v>
      </c>
      <c r="D97" s="12">
        <v>0.8125</v>
      </c>
      <c r="E97" t="s">
        <v>142</v>
      </c>
      <c r="F97">
        <v>19</v>
      </c>
      <c r="G97">
        <v>4.2430000000000003</v>
      </c>
      <c r="H97" s="3">
        <v>0.98299999999999998</v>
      </c>
      <c r="I97" s="3">
        <v>0.97062000000000004</v>
      </c>
      <c r="J97" s="3">
        <v>0.95052999999999999</v>
      </c>
      <c r="K97" s="3">
        <v>0.92073000000000005</v>
      </c>
      <c r="L97" s="3">
        <v>0.88100000000000001</v>
      </c>
      <c r="M97" s="3">
        <v>0.82638999999999996</v>
      </c>
      <c r="N97" s="3">
        <v>0.76114999999999999</v>
      </c>
      <c r="O97" s="3">
        <v>0.68081999999999998</v>
      </c>
      <c r="P97" s="3">
        <v>0.59482999999999997</v>
      </c>
      <c r="Q97" s="3">
        <v>0.5</v>
      </c>
      <c r="R97" s="3">
        <v>0.40516999999999997</v>
      </c>
      <c r="S97" s="3">
        <v>0.31918000000000002</v>
      </c>
      <c r="T97" s="3">
        <v>0.23885000000000001</v>
      </c>
      <c r="U97" s="3">
        <v>0.17360999999999999</v>
      </c>
      <c r="V97" s="3">
        <v>0.11899999999999999</v>
      </c>
      <c r="W97" s="3">
        <v>7.9269999999999993E-2</v>
      </c>
      <c r="X97" s="3">
        <v>4.947E-2</v>
      </c>
      <c r="Y97" s="3">
        <v>2.938E-2</v>
      </c>
      <c r="Z97" s="3">
        <v>1.7000000000000001E-2</v>
      </c>
      <c r="AA97" s="3">
        <v>9.1400000000000006E-3</v>
      </c>
      <c r="AB97" s="3">
        <v>4.7999999999999996E-3</v>
      </c>
      <c r="AC97" s="3">
        <v>2.33E-3</v>
      </c>
      <c r="AD97" s="3">
        <v>1.1100000000000001E-3</v>
      </c>
      <c r="AE97" s="3">
        <v>4.8000000000000001E-4</v>
      </c>
      <c r="AF97" s="3">
        <v>2.0000000000000001E-4</v>
      </c>
      <c r="AG97" s="3">
        <v>8.0000000000000007E-5</v>
      </c>
      <c r="AH97" s="3">
        <v>0</v>
      </c>
      <c r="AI97" s="3">
        <v>0</v>
      </c>
    </row>
    <row r="98" spans="1:35" x14ac:dyDescent="0.25">
      <c r="A98" s="10">
        <v>22400791</v>
      </c>
      <c r="B98" t="s">
        <v>132</v>
      </c>
      <c r="C98" t="s">
        <v>165</v>
      </c>
      <c r="D98" s="12">
        <v>0.8125</v>
      </c>
      <c r="E98" t="s">
        <v>246</v>
      </c>
      <c r="F98">
        <v>16</v>
      </c>
      <c r="G98">
        <v>5.2539999999999996</v>
      </c>
      <c r="H98" s="3">
        <v>0.87285999999999997</v>
      </c>
      <c r="I98" s="3">
        <v>0.82894000000000001</v>
      </c>
      <c r="J98" s="3">
        <v>0.77637</v>
      </c>
      <c r="K98" s="3">
        <v>0.71565999999999996</v>
      </c>
      <c r="L98" s="3">
        <v>0.64802999999999999</v>
      </c>
      <c r="M98" s="3">
        <v>0.57535000000000003</v>
      </c>
      <c r="N98" s="3">
        <v>0.5</v>
      </c>
      <c r="O98" s="3">
        <v>0.42465000000000003</v>
      </c>
      <c r="P98" s="3">
        <v>0.35197000000000001</v>
      </c>
      <c r="Q98" s="3">
        <v>0.28433999999999998</v>
      </c>
      <c r="R98" s="3">
        <v>0.22363</v>
      </c>
      <c r="S98" s="3">
        <v>0.17105999999999999</v>
      </c>
      <c r="T98" s="3">
        <v>0.12714</v>
      </c>
      <c r="U98" s="3">
        <v>9.1759999999999994E-2</v>
      </c>
      <c r="V98" s="3">
        <v>6.4259999999999998E-2</v>
      </c>
      <c r="W98" s="3">
        <v>4.3630000000000002E-2</v>
      </c>
      <c r="X98" s="3">
        <v>2.8719999999999999E-2</v>
      </c>
      <c r="Y98" s="3">
        <v>1.831E-2</v>
      </c>
      <c r="Z98" s="3">
        <v>1.1299999999999999E-2</v>
      </c>
      <c r="AA98" s="3">
        <v>6.7600000000000004E-3</v>
      </c>
      <c r="AB98" s="3">
        <v>3.9100000000000003E-3</v>
      </c>
      <c r="AC98" s="3">
        <v>2.1900000000000001E-3</v>
      </c>
      <c r="AD98" s="3">
        <v>1.14E-3</v>
      </c>
      <c r="AE98" s="3">
        <v>5.9999999999999995E-4</v>
      </c>
      <c r="AF98" s="3">
        <v>2.9999999999999997E-4</v>
      </c>
      <c r="AG98" s="3">
        <v>1.4999999999999999E-4</v>
      </c>
      <c r="AH98" s="3">
        <v>0</v>
      </c>
      <c r="AI98" s="3">
        <v>0</v>
      </c>
    </row>
    <row r="99" spans="1:35" x14ac:dyDescent="0.25">
      <c r="A99" s="10">
        <v>22400791</v>
      </c>
      <c r="B99" t="s">
        <v>132</v>
      </c>
      <c r="C99" t="s">
        <v>165</v>
      </c>
      <c r="D99" s="12">
        <v>0.8125</v>
      </c>
      <c r="E99" t="s">
        <v>212</v>
      </c>
      <c r="F99">
        <v>19</v>
      </c>
      <c r="G99">
        <v>8.8130000000000006</v>
      </c>
      <c r="H99" s="3">
        <v>0.84614</v>
      </c>
      <c r="I99" s="3">
        <v>0.81859000000000004</v>
      </c>
      <c r="J99" s="3">
        <v>0.78524000000000005</v>
      </c>
      <c r="K99" s="3">
        <v>0.75175000000000003</v>
      </c>
      <c r="L99" s="3">
        <v>0.71565999999999996</v>
      </c>
      <c r="M99" s="3">
        <v>0.67364000000000002</v>
      </c>
      <c r="N99" s="3">
        <v>0.63307000000000002</v>
      </c>
      <c r="O99" s="3">
        <v>0.59094999999999998</v>
      </c>
      <c r="P99" s="3">
        <v>0.54379999999999995</v>
      </c>
      <c r="Q99" s="3">
        <v>0.5</v>
      </c>
      <c r="R99" s="3">
        <v>0.45619999999999999</v>
      </c>
      <c r="S99" s="3">
        <v>0.40905000000000002</v>
      </c>
      <c r="T99" s="3">
        <v>0.36692999999999998</v>
      </c>
      <c r="U99" s="3">
        <v>0.32635999999999998</v>
      </c>
      <c r="V99" s="3">
        <v>0.28433999999999998</v>
      </c>
      <c r="W99" s="3">
        <v>0.24825</v>
      </c>
      <c r="X99" s="3">
        <v>0.21476000000000001</v>
      </c>
      <c r="Y99" s="3">
        <v>0.18140999999999999</v>
      </c>
      <c r="Z99" s="3">
        <v>0.15386</v>
      </c>
      <c r="AA99" s="3">
        <v>0.12923999999999999</v>
      </c>
      <c r="AB99" s="3">
        <v>0.10564999999999999</v>
      </c>
      <c r="AC99" s="3">
        <v>8.6910000000000001E-2</v>
      </c>
      <c r="AD99" s="3">
        <v>6.9440000000000002E-2</v>
      </c>
      <c r="AE99" s="3">
        <v>5.5919999999999997E-2</v>
      </c>
      <c r="AF99" s="3">
        <v>4.4569999999999999E-2</v>
      </c>
      <c r="AG99" s="3">
        <v>3.4380000000000001E-2</v>
      </c>
      <c r="AH99" s="3">
        <v>8.6599999999999993E-3</v>
      </c>
      <c r="AI99" s="3">
        <v>1.5900000000000001E-3</v>
      </c>
    </row>
    <row r="100" spans="1:35" x14ac:dyDescent="0.25">
      <c r="A100" s="10">
        <v>22400791</v>
      </c>
      <c r="B100" t="s">
        <v>165</v>
      </c>
      <c r="C100" t="s">
        <v>132</v>
      </c>
      <c r="D100" s="12">
        <v>0.8125</v>
      </c>
      <c r="E100" t="s">
        <v>183</v>
      </c>
      <c r="F100">
        <v>28</v>
      </c>
      <c r="G100">
        <v>2.9660000000000002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0.99990000000000001</v>
      </c>
      <c r="P100" s="3">
        <v>0.99961999999999995</v>
      </c>
      <c r="Q100" s="3">
        <v>0.99878</v>
      </c>
      <c r="R100" s="3">
        <v>0.99653000000000003</v>
      </c>
      <c r="S100" s="3">
        <v>0.99085999999999996</v>
      </c>
      <c r="T100" s="3">
        <v>0.97831000000000001</v>
      </c>
      <c r="U100" s="3">
        <v>0.95448999999999995</v>
      </c>
      <c r="V100" s="3">
        <v>0.91149000000000002</v>
      </c>
      <c r="W100" s="3">
        <v>0.84375</v>
      </c>
      <c r="X100" s="3">
        <v>0.74856999999999996</v>
      </c>
      <c r="Y100" s="3">
        <v>0.63307000000000002</v>
      </c>
      <c r="Z100" s="3">
        <v>0.5</v>
      </c>
      <c r="AA100" s="3">
        <v>0.36692999999999998</v>
      </c>
      <c r="AB100" s="3">
        <v>0.25142999999999999</v>
      </c>
      <c r="AC100" s="3">
        <v>0.15625</v>
      </c>
      <c r="AD100" s="3">
        <v>8.8510000000000005E-2</v>
      </c>
      <c r="AE100" s="3">
        <v>4.5510000000000002E-2</v>
      </c>
      <c r="AF100" s="3">
        <v>2.1690000000000001E-2</v>
      </c>
      <c r="AG100" s="3">
        <v>9.1400000000000006E-3</v>
      </c>
      <c r="AH100" s="3">
        <v>0</v>
      </c>
      <c r="AI100" s="3">
        <v>0</v>
      </c>
    </row>
    <row r="101" spans="1:35" x14ac:dyDescent="0.25">
      <c r="A101" s="10">
        <v>22400791</v>
      </c>
      <c r="B101" t="s">
        <v>165</v>
      </c>
      <c r="C101" t="s">
        <v>132</v>
      </c>
      <c r="D101" s="12">
        <v>0.8125</v>
      </c>
      <c r="E101" t="s">
        <v>181</v>
      </c>
      <c r="F101">
        <v>29</v>
      </c>
      <c r="G101">
        <v>3.95</v>
      </c>
      <c r="H101" s="3">
        <v>1</v>
      </c>
      <c r="I101" s="3">
        <v>1</v>
      </c>
      <c r="J101" s="3">
        <v>1</v>
      </c>
      <c r="K101" s="3">
        <v>1</v>
      </c>
      <c r="L101" s="3">
        <v>0.99992999999999999</v>
      </c>
      <c r="M101" s="3">
        <v>0.99980000000000002</v>
      </c>
      <c r="N101" s="3">
        <v>0.99950000000000006</v>
      </c>
      <c r="O101" s="3">
        <v>0.99882000000000004</v>
      </c>
      <c r="P101" s="3">
        <v>0.99728000000000006</v>
      </c>
      <c r="Q101" s="3">
        <v>0.99429999999999996</v>
      </c>
      <c r="R101" s="3">
        <v>0.98870000000000002</v>
      </c>
      <c r="S101" s="3">
        <v>0.97882000000000002</v>
      </c>
      <c r="T101" s="3">
        <v>0.96164000000000005</v>
      </c>
      <c r="U101" s="3">
        <v>0.93574000000000002</v>
      </c>
      <c r="V101" s="3">
        <v>0.89795999999999998</v>
      </c>
      <c r="W101" s="3">
        <v>0.84375</v>
      </c>
      <c r="X101" s="3">
        <v>0.77637</v>
      </c>
      <c r="Y101" s="3">
        <v>0.69496999999999998</v>
      </c>
      <c r="Z101" s="3">
        <v>0.59870999999999996</v>
      </c>
      <c r="AA101" s="3">
        <v>0.5</v>
      </c>
      <c r="AB101" s="3">
        <v>0.40128999999999998</v>
      </c>
      <c r="AC101" s="3">
        <v>0.30503000000000002</v>
      </c>
      <c r="AD101" s="3">
        <v>0.22363</v>
      </c>
      <c r="AE101" s="3">
        <v>0.15625</v>
      </c>
      <c r="AF101" s="3">
        <v>0.10204000000000001</v>
      </c>
      <c r="AG101" s="3">
        <v>6.4259999999999998E-2</v>
      </c>
      <c r="AH101" s="3">
        <v>2.7200000000000002E-3</v>
      </c>
      <c r="AI101" s="3">
        <v>0</v>
      </c>
    </row>
    <row r="102" spans="1:35" x14ac:dyDescent="0.25">
      <c r="A102" s="10">
        <v>22400791</v>
      </c>
      <c r="B102" t="s">
        <v>165</v>
      </c>
      <c r="C102" t="s">
        <v>132</v>
      </c>
      <c r="D102" s="12">
        <v>0.8125</v>
      </c>
      <c r="E102" t="s">
        <v>186</v>
      </c>
      <c r="F102">
        <v>27</v>
      </c>
      <c r="G102">
        <v>3.661</v>
      </c>
      <c r="H102" s="3">
        <v>1</v>
      </c>
      <c r="I102" s="3">
        <v>1</v>
      </c>
      <c r="J102" s="3">
        <v>1</v>
      </c>
      <c r="K102" s="3">
        <v>0.99992999999999999</v>
      </c>
      <c r="L102" s="3">
        <v>0.99980999999999998</v>
      </c>
      <c r="M102" s="3">
        <v>0.99948000000000004</v>
      </c>
      <c r="N102" s="3">
        <v>0.99865000000000004</v>
      </c>
      <c r="O102" s="3">
        <v>0.99682999999999999</v>
      </c>
      <c r="P102" s="3">
        <v>0.99304999999999999</v>
      </c>
      <c r="Q102" s="3">
        <v>0.98573999999999995</v>
      </c>
      <c r="R102" s="3">
        <v>0.97192999999999996</v>
      </c>
      <c r="S102" s="3">
        <v>0.94950000000000001</v>
      </c>
      <c r="T102" s="3">
        <v>0.91466000000000003</v>
      </c>
      <c r="U102" s="3">
        <v>0.86214000000000002</v>
      </c>
      <c r="V102" s="3">
        <v>0.79388999999999998</v>
      </c>
      <c r="W102" s="3">
        <v>0.70884000000000003</v>
      </c>
      <c r="X102" s="3">
        <v>0.60641999999999996</v>
      </c>
      <c r="Y102" s="3">
        <v>0.5</v>
      </c>
      <c r="Z102" s="3">
        <v>0.39357999999999999</v>
      </c>
      <c r="AA102" s="3">
        <v>0.29115999999999997</v>
      </c>
      <c r="AB102" s="3">
        <v>0.20610999999999999</v>
      </c>
      <c r="AC102" s="3">
        <v>0.13786000000000001</v>
      </c>
      <c r="AD102" s="3">
        <v>8.5339999999999999E-2</v>
      </c>
      <c r="AE102" s="3">
        <v>5.0500000000000003E-2</v>
      </c>
      <c r="AF102" s="3">
        <v>2.8070000000000001E-2</v>
      </c>
      <c r="AG102" s="3">
        <v>1.426E-2</v>
      </c>
      <c r="AH102" s="3">
        <v>1.9000000000000001E-4</v>
      </c>
      <c r="AI102" s="3">
        <v>0</v>
      </c>
    </row>
    <row r="103" spans="1:35" x14ac:dyDescent="0.25">
      <c r="A103" s="10">
        <v>22400791</v>
      </c>
      <c r="B103" t="s">
        <v>165</v>
      </c>
      <c r="C103" t="s">
        <v>132</v>
      </c>
      <c r="D103" s="12">
        <v>0.8125</v>
      </c>
      <c r="E103" t="s">
        <v>187</v>
      </c>
      <c r="F103">
        <v>17</v>
      </c>
      <c r="G103">
        <v>1.897</v>
      </c>
      <c r="H103" s="3">
        <v>0.99988999999999995</v>
      </c>
      <c r="I103" s="3">
        <v>0.99921000000000004</v>
      </c>
      <c r="J103" s="3">
        <v>0.99585000000000001</v>
      </c>
      <c r="K103" s="3">
        <v>0.98257000000000005</v>
      </c>
      <c r="L103" s="3">
        <v>0.94294999999999995</v>
      </c>
      <c r="M103" s="3">
        <v>0.85314000000000001</v>
      </c>
      <c r="N103" s="3">
        <v>0.70194000000000001</v>
      </c>
      <c r="O103" s="3">
        <v>0.5</v>
      </c>
      <c r="P103" s="3">
        <v>0.29805999999999999</v>
      </c>
      <c r="Q103" s="3">
        <v>0.14685999999999999</v>
      </c>
      <c r="R103" s="3">
        <v>5.7049999999999997E-2</v>
      </c>
      <c r="S103" s="3">
        <v>1.7430000000000001E-2</v>
      </c>
      <c r="T103" s="3">
        <v>4.15E-3</v>
      </c>
      <c r="U103" s="3">
        <v>7.9000000000000001E-4</v>
      </c>
      <c r="V103" s="3">
        <v>1.1E-4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</row>
    <row r="104" spans="1:35" x14ac:dyDescent="0.25">
      <c r="A104" s="10">
        <v>22400791</v>
      </c>
      <c r="B104" t="s">
        <v>165</v>
      </c>
      <c r="C104" t="s">
        <v>132</v>
      </c>
      <c r="D104" s="12">
        <v>0.8125</v>
      </c>
      <c r="E104" t="s">
        <v>207</v>
      </c>
      <c r="F104">
        <v>19</v>
      </c>
      <c r="G104">
        <v>2.4489999999999998</v>
      </c>
      <c r="H104" s="3">
        <v>0.99987999999999999</v>
      </c>
      <c r="I104" s="3">
        <v>0.99946000000000002</v>
      </c>
      <c r="J104" s="3">
        <v>0.99787999999999999</v>
      </c>
      <c r="K104" s="3">
        <v>0.99285999999999996</v>
      </c>
      <c r="L104" s="3">
        <v>0.97931999999999997</v>
      </c>
      <c r="M104" s="3">
        <v>0.94845000000000002</v>
      </c>
      <c r="N104" s="3">
        <v>0.88876999999999995</v>
      </c>
      <c r="O104" s="3">
        <v>0.79388999999999998</v>
      </c>
      <c r="P104" s="3">
        <v>0.65910000000000002</v>
      </c>
      <c r="Q104" s="3">
        <v>0.5</v>
      </c>
      <c r="R104" s="3">
        <v>0.34089999999999998</v>
      </c>
      <c r="S104" s="3">
        <v>0.20610999999999999</v>
      </c>
      <c r="T104" s="3">
        <v>0.11123</v>
      </c>
      <c r="U104" s="3">
        <v>5.1549999999999999E-2</v>
      </c>
      <c r="V104" s="3">
        <v>2.068E-2</v>
      </c>
      <c r="W104" s="3">
        <v>7.1399999999999996E-3</v>
      </c>
      <c r="X104" s="3">
        <v>2.1199999999999999E-3</v>
      </c>
      <c r="Y104" s="3">
        <v>5.4000000000000001E-4</v>
      </c>
      <c r="Z104" s="3">
        <v>1.2E-4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25">
      <c r="A105" s="10">
        <v>22400791</v>
      </c>
      <c r="B105" t="s">
        <v>165</v>
      </c>
      <c r="C105" t="s">
        <v>132</v>
      </c>
      <c r="D105" s="12">
        <v>0.8125</v>
      </c>
      <c r="E105" t="s">
        <v>188</v>
      </c>
      <c r="F105">
        <v>22</v>
      </c>
      <c r="G105">
        <v>3.2789999999999999</v>
      </c>
      <c r="H105" s="3">
        <v>0.99987000000000004</v>
      </c>
      <c r="I105" s="3">
        <v>0.99960000000000004</v>
      </c>
      <c r="J105" s="3">
        <v>0.99885999999999997</v>
      </c>
      <c r="K105" s="3">
        <v>0.99692999999999998</v>
      </c>
      <c r="L105" s="3">
        <v>0.99265999999999999</v>
      </c>
      <c r="M105" s="3">
        <v>0.98341000000000001</v>
      </c>
      <c r="N105" s="3">
        <v>0.96638000000000002</v>
      </c>
      <c r="O105" s="3">
        <v>0.93574000000000002</v>
      </c>
      <c r="P105" s="3">
        <v>0.88876999999999995</v>
      </c>
      <c r="Q105" s="3">
        <v>0.81859000000000004</v>
      </c>
      <c r="R105" s="3">
        <v>0.72907</v>
      </c>
      <c r="S105" s="3">
        <v>0.61790999999999996</v>
      </c>
      <c r="T105" s="3">
        <v>0.5</v>
      </c>
      <c r="U105" s="3">
        <v>0.38208999999999999</v>
      </c>
      <c r="V105" s="3">
        <v>0.27093</v>
      </c>
      <c r="W105" s="3">
        <v>0.18140999999999999</v>
      </c>
      <c r="X105" s="3">
        <v>0.11123</v>
      </c>
      <c r="Y105" s="3">
        <v>6.4259999999999998E-2</v>
      </c>
      <c r="Z105" s="3">
        <v>3.3619999999999997E-2</v>
      </c>
      <c r="AA105" s="3">
        <v>1.6590000000000001E-2</v>
      </c>
      <c r="AB105" s="3">
        <v>7.3400000000000002E-3</v>
      </c>
      <c r="AC105" s="3">
        <v>3.0699999999999998E-3</v>
      </c>
      <c r="AD105" s="3">
        <v>1.14E-3</v>
      </c>
      <c r="AE105" s="3">
        <v>4.0000000000000002E-4</v>
      </c>
      <c r="AF105" s="3">
        <v>1.2999999999999999E-4</v>
      </c>
      <c r="AG105" s="3">
        <v>4.0000000000000003E-5</v>
      </c>
      <c r="AH105" s="3">
        <v>0</v>
      </c>
      <c r="AI105" s="3">
        <v>0</v>
      </c>
    </row>
    <row r="106" spans="1:35" x14ac:dyDescent="0.25">
      <c r="A106" s="10">
        <v>22400791</v>
      </c>
      <c r="B106" t="s">
        <v>165</v>
      </c>
      <c r="C106" t="s">
        <v>132</v>
      </c>
      <c r="D106" s="12">
        <v>0.8125</v>
      </c>
      <c r="E106" t="s">
        <v>184</v>
      </c>
      <c r="F106">
        <v>23</v>
      </c>
      <c r="G106">
        <v>3.899</v>
      </c>
      <c r="H106" s="3">
        <v>0.99956999999999996</v>
      </c>
      <c r="I106" s="3">
        <v>0.99895999999999996</v>
      </c>
      <c r="J106" s="3">
        <v>0.99760000000000004</v>
      </c>
      <c r="K106" s="3">
        <v>0.99477000000000004</v>
      </c>
      <c r="L106" s="3">
        <v>0.98956</v>
      </c>
      <c r="M106" s="3">
        <v>0.97982000000000002</v>
      </c>
      <c r="N106" s="3">
        <v>0.96406999999999998</v>
      </c>
      <c r="O106" s="3">
        <v>0.93822000000000005</v>
      </c>
      <c r="P106" s="3">
        <v>0.89973000000000003</v>
      </c>
      <c r="Q106" s="3">
        <v>0.84848999999999997</v>
      </c>
      <c r="R106" s="3">
        <v>0.77934999999999999</v>
      </c>
      <c r="S106" s="3">
        <v>0.69496999999999998</v>
      </c>
      <c r="T106" s="3">
        <v>0.60257000000000005</v>
      </c>
      <c r="U106" s="3">
        <v>0.5</v>
      </c>
      <c r="V106" s="3">
        <v>0.39743000000000001</v>
      </c>
      <c r="W106" s="3">
        <v>0.30503000000000002</v>
      </c>
      <c r="X106" s="3">
        <v>0.22065000000000001</v>
      </c>
      <c r="Y106" s="3">
        <v>0.15151000000000001</v>
      </c>
      <c r="Z106" s="3">
        <v>0.10027</v>
      </c>
      <c r="AA106" s="3">
        <v>6.1780000000000002E-2</v>
      </c>
      <c r="AB106" s="3">
        <v>3.5929999999999997E-2</v>
      </c>
      <c r="AC106" s="3">
        <v>2.018E-2</v>
      </c>
      <c r="AD106" s="3">
        <v>1.044E-2</v>
      </c>
      <c r="AE106" s="3">
        <v>5.2300000000000003E-3</v>
      </c>
      <c r="AF106" s="3">
        <v>2.3999999999999998E-3</v>
      </c>
      <c r="AG106" s="3">
        <v>1.0399999999999999E-3</v>
      </c>
      <c r="AH106" s="3">
        <v>0</v>
      </c>
      <c r="AI106" s="3">
        <v>0</v>
      </c>
    </row>
    <row r="107" spans="1:35" x14ac:dyDescent="0.25">
      <c r="A107" s="10">
        <v>22400791</v>
      </c>
      <c r="B107" t="s">
        <v>165</v>
      </c>
      <c r="C107" t="s">
        <v>132</v>
      </c>
      <c r="D107" s="12">
        <v>0.8125</v>
      </c>
      <c r="E107" t="s">
        <v>193</v>
      </c>
      <c r="F107">
        <v>20</v>
      </c>
      <c r="G107">
        <v>3.0329999999999999</v>
      </c>
      <c r="H107" s="3">
        <v>0.99951999999999996</v>
      </c>
      <c r="I107" s="3">
        <v>0.99851000000000001</v>
      </c>
      <c r="J107" s="3">
        <v>0.99585000000000001</v>
      </c>
      <c r="K107" s="3">
        <v>0.98956</v>
      </c>
      <c r="L107" s="3">
        <v>0.97614999999999996</v>
      </c>
      <c r="M107" s="3">
        <v>0.95052999999999999</v>
      </c>
      <c r="N107" s="3">
        <v>0.90658000000000005</v>
      </c>
      <c r="O107" s="3">
        <v>0.83891000000000004</v>
      </c>
      <c r="P107" s="3">
        <v>0.74536999999999998</v>
      </c>
      <c r="Q107" s="3">
        <v>0.62929999999999997</v>
      </c>
      <c r="R107" s="3">
        <v>0.5</v>
      </c>
      <c r="S107" s="3">
        <v>0.37069999999999997</v>
      </c>
      <c r="T107" s="3">
        <v>0.25463000000000002</v>
      </c>
      <c r="U107" s="3">
        <v>0.16109000000000001</v>
      </c>
      <c r="V107" s="3">
        <v>9.3420000000000003E-2</v>
      </c>
      <c r="W107" s="3">
        <v>4.947E-2</v>
      </c>
      <c r="X107" s="3">
        <v>2.385E-2</v>
      </c>
      <c r="Y107" s="3">
        <v>1.044E-2</v>
      </c>
      <c r="Z107" s="3">
        <v>4.15E-3</v>
      </c>
      <c r="AA107" s="3">
        <v>1.49E-3</v>
      </c>
      <c r="AB107" s="3">
        <v>4.8000000000000001E-4</v>
      </c>
      <c r="AC107" s="3">
        <v>1.3999999999999999E-4</v>
      </c>
      <c r="AD107" s="3">
        <v>4.0000000000000003E-5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 x14ac:dyDescent="0.25">
      <c r="A108" s="10">
        <v>22400791</v>
      </c>
      <c r="B108" t="s">
        <v>165</v>
      </c>
      <c r="C108" t="s">
        <v>132</v>
      </c>
      <c r="D108" s="12">
        <v>0.8125</v>
      </c>
      <c r="E108" t="s">
        <v>182</v>
      </c>
      <c r="F108">
        <v>27</v>
      </c>
      <c r="G108">
        <v>5.1959999999999997</v>
      </c>
      <c r="H108" s="3">
        <v>0.99946000000000002</v>
      </c>
      <c r="I108" s="3">
        <v>0.99895999999999996</v>
      </c>
      <c r="J108" s="3">
        <v>0.99807000000000001</v>
      </c>
      <c r="K108" s="3">
        <v>0.99643000000000004</v>
      </c>
      <c r="L108" s="3">
        <v>0.99378999999999995</v>
      </c>
      <c r="M108" s="3">
        <v>0.98956</v>
      </c>
      <c r="N108" s="3">
        <v>0.98299999999999998</v>
      </c>
      <c r="O108" s="3">
        <v>0.97257000000000005</v>
      </c>
      <c r="P108" s="3">
        <v>0.95818000000000003</v>
      </c>
      <c r="Q108" s="3">
        <v>0.93822000000000005</v>
      </c>
      <c r="R108" s="3">
        <v>0.91149000000000002</v>
      </c>
      <c r="S108" s="3">
        <v>0.87492999999999999</v>
      </c>
      <c r="T108" s="3">
        <v>0.83147000000000004</v>
      </c>
      <c r="U108" s="3">
        <v>0.77934999999999999</v>
      </c>
      <c r="V108" s="3">
        <v>0.71904000000000001</v>
      </c>
      <c r="W108" s="3">
        <v>0.64802999999999999</v>
      </c>
      <c r="X108" s="3">
        <v>0.57535000000000003</v>
      </c>
      <c r="Y108" s="3">
        <v>0.5</v>
      </c>
      <c r="Z108" s="3">
        <v>0.42465000000000003</v>
      </c>
      <c r="AA108" s="3">
        <v>0.35197000000000001</v>
      </c>
      <c r="AB108" s="3">
        <v>0.28095999999999999</v>
      </c>
      <c r="AC108" s="3">
        <v>0.22065000000000001</v>
      </c>
      <c r="AD108" s="3">
        <v>0.16853000000000001</v>
      </c>
      <c r="AE108" s="3">
        <v>0.12506999999999999</v>
      </c>
      <c r="AF108" s="3">
        <v>8.8510000000000005E-2</v>
      </c>
      <c r="AG108" s="3">
        <v>6.1780000000000002E-2</v>
      </c>
      <c r="AH108" s="3">
        <v>6.2100000000000002E-3</v>
      </c>
      <c r="AI108" s="3">
        <v>2.7E-4</v>
      </c>
    </row>
    <row r="109" spans="1:35" x14ac:dyDescent="0.25">
      <c r="A109" s="10">
        <v>22400791</v>
      </c>
      <c r="B109" t="s">
        <v>165</v>
      </c>
      <c r="C109" t="s">
        <v>132</v>
      </c>
      <c r="D109" s="12">
        <v>0.8125</v>
      </c>
      <c r="E109" t="s">
        <v>185</v>
      </c>
      <c r="F109">
        <v>23</v>
      </c>
      <c r="G109">
        <v>4.6479999999999997</v>
      </c>
      <c r="H109" s="3">
        <v>0.99743999999999999</v>
      </c>
      <c r="I109" s="3">
        <v>0.99505999999999994</v>
      </c>
      <c r="J109" s="3">
        <v>0.99111000000000005</v>
      </c>
      <c r="K109" s="3">
        <v>0.98421999999999998</v>
      </c>
      <c r="L109" s="3">
        <v>0.97380999999999995</v>
      </c>
      <c r="M109" s="3">
        <v>0.95728000000000002</v>
      </c>
      <c r="N109" s="3">
        <v>0.93447999999999998</v>
      </c>
      <c r="O109" s="3">
        <v>0.90146999999999999</v>
      </c>
      <c r="P109" s="3">
        <v>0.85992999999999997</v>
      </c>
      <c r="Q109" s="3">
        <v>0.80510999999999999</v>
      </c>
      <c r="R109" s="3">
        <v>0.74214999999999998</v>
      </c>
      <c r="S109" s="3">
        <v>0.66639999999999999</v>
      </c>
      <c r="T109" s="3">
        <v>0.58706000000000003</v>
      </c>
      <c r="U109" s="3">
        <v>0.5</v>
      </c>
      <c r="V109" s="3">
        <v>0.41293999999999997</v>
      </c>
      <c r="W109" s="3">
        <v>0.33360000000000001</v>
      </c>
      <c r="X109" s="3">
        <v>0.25785000000000002</v>
      </c>
      <c r="Y109" s="3">
        <v>0.19489000000000001</v>
      </c>
      <c r="Z109" s="3">
        <v>0.14007</v>
      </c>
      <c r="AA109" s="3">
        <v>9.8530000000000006E-2</v>
      </c>
      <c r="AB109" s="3">
        <v>6.5519999999999995E-2</v>
      </c>
      <c r="AC109" s="3">
        <v>4.2720000000000001E-2</v>
      </c>
      <c r="AD109" s="3">
        <v>2.6190000000000001E-2</v>
      </c>
      <c r="AE109" s="3">
        <v>1.5779999999999999E-2</v>
      </c>
      <c r="AF109" s="3">
        <v>8.8900000000000003E-3</v>
      </c>
      <c r="AG109" s="3">
        <v>4.9399999999999999E-3</v>
      </c>
      <c r="AH109" s="3">
        <v>1.2999999999999999E-4</v>
      </c>
      <c r="AI109" s="3">
        <v>0</v>
      </c>
    </row>
    <row r="110" spans="1:35" x14ac:dyDescent="0.25">
      <c r="A110" s="10">
        <v>22400791</v>
      </c>
      <c r="B110" t="s">
        <v>165</v>
      </c>
      <c r="C110" t="s">
        <v>132</v>
      </c>
      <c r="D110" s="12">
        <v>0.8125</v>
      </c>
      <c r="E110" t="s">
        <v>190</v>
      </c>
      <c r="F110">
        <v>25</v>
      </c>
      <c r="G110">
        <v>5.4409999999999998</v>
      </c>
      <c r="H110" s="3">
        <v>0.99711000000000005</v>
      </c>
      <c r="I110" s="3">
        <v>0.99492000000000003</v>
      </c>
      <c r="J110" s="3">
        <v>0.99158000000000002</v>
      </c>
      <c r="K110" s="3">
        <v>0.98645000000000005</v>
      </c>
      <c r="L110" s="3">
        <v>0.97831000000000001</v>
      </c>
      <c r="M110" s="3">
        <v>0.96711999999999998</v>
      </c>
      <c r="N110" s="3">
        <v>0.95052999999999999</v>
      </c>
      <c r="O110" s="3">
        <v>0.92922000000000005</v>
      </c>
      <c r="P110" s="3">
        <v>0.90146999999999999</v>
      </c>
      <c r="Q110" s="3">
        <v>0.86433000000000004</v>
      </c>
      <c r="R110" s="3">
        <v>0.82121</v>
      </c>
      <c r="S110" s="3">
        <v>0.77034999999999998</v>
      </c>
      <c r="T110" s="3">
        <v>0.70884000000000003</v>
      </c>
      <c r="U110" s="3">
        <v>0.64431000000000005</v>
      </c>
      <c r="V110" s="3">
        <v>0.57142000000000004</v>
      </c>
      <c r="W110" s="3">
        <v>0.5</v>
      </c>
      <c r="X110" s="3">
        <v>0.42858000000000002</v>
      </c>
      <c r="Y110" s="3">
        <v>0.35569000000000001</v>
      </c>
      <c r="Z110" s="3">
        <v>0.29115999999999997</v>
      </c>
      <c r="AA110" s="3">
        <v>0.22964999999999999</v>
      </c>
      <c r="AB110" s="3">
        <v>0.17879</v>
      </c>
      <c r="AC110" s="3">
        <v>0.13567000000000001</v>
      </c>
      <c r="AD110" s="3">
        <v>9.8530000000000006E-2</v>
      </c>
      <c r="AE110" s="3">
        <v>7.0779999999999996E-2</v>
      </c>
      <c r="AF110" s="3">
        <v>4.947E-2</v>
      </c>
      <c r="AG110" s="3">
        <v>3.288E-2</v>
      </c>
      <c r="AH110" s="3">
        <v>2.8900000000000002E-3</v>
      </c>
      <c r="AI110" s="3">
        <v>1.2E-4</v>
      </c>
    </row>
    <row r="111" spans="1:35" x14ac:dyDescent="0.25">
      <c r="A111" s="10">
        <v>22400791</v>
      </c>
      <c r="B111" t="s">
        <v>165</v>
      </c>
      <c r="C111" t="s">
        <v>132</v>
      </c>
      <c r="D111" s="12">
        <v>0.8125</v>
      </c>
      <c r="E111" t="s">
        <v>189</v>
      </c>
      <c r="F111">
        <v>22</v>
      </c>
      <c r="G111">
        <v>5.0990000000000002</v>
      </c>
      <c r="H111" s="3">
        <v>0.99060999999999999</v>
      </c>
      <c r="I111" s="3">
        <v>0.98460999999999999</v>
      </c>
      <c r="J111" s="3">
        <v>0.97499999999999998</v>
      </c>
      <c r="K111" s="3">
        <v>0.96164000000000005</v>
      </c>
      <c r="L111" s="3">
        <v>0.94179000000000002</v>
      </c>
      <c r="M111" s="3">
        <v>0.91466000000000003</v>
      </c>
      <c r="N111" s="3">
        <v>0.88100000000000001</v>
      </c>
      <c r="O111" s="3">
        <v>0.83645999999999998</v>
      </c>
      <c r="P111" s="3">
        <v>0.7823</v>
      </c>
      <c r="Q111" s="3">
        <v>0.72240000000000004</v>
      </c>
      <c r="R111" s="3">
        <v>0.65173000000000003</v>
      </c>
      <c r="S111" s="3">
        <v>0.57926</v>
      </c>
      <c r="T111" s="3">
        <v>0.5</v>
      </c>
      <c r="U111" s="3">
        <v>0.42074</v>
      </c>
      <c r="V111" s="3">
        <v>0.34827000000000002</v>
      </c>
      <c r="W111" s="3">
        <v>0.27760000000000001</v>
      </c>
      <c r="X111" s="3">
        <v>0.2177</v>
      </c>
      <c r="Y111" s="3">
        <v>0.16353999999999999</v>
      </c>
      <c r="Z111" s="3">
        <v>0.11899999999999999</v>
      </c>
      <c r="AA111" s="3">
        <v>8.5339999999999999E-2</v>
      </c>
      <c r="AB111" s="3">
        <v>5.8209999999999998E-2</v>
      </c>
      <c r="AC111" s="3">
        <v>3.8359999999999998E-2</v>
      </c>
      <c r="AD111" s="3">
        <v>2.5000000000000001E-2</v>
      </c>
      <c r="AE111" s="3">
        <v>1.5389999999999999E-2</v>
      </c>
      <c r="AF111" s="3">
        <v>9.3900000000000008E-3</v>
      </c>
      <c r="AG111" s="3">
        <v>5.3899999999999998E-3</v>
      </c>
      <c r="AH111" s="3">
        <v>2.1000000000000001E-4</v>
      </c>
      <c r="AI111" s="3">
        <v>0</v>
      </c>
    </row>
    <row r="112" spans="1:35" x14ac:dyDescent="0.25">
      <c r="A112" s="10">
        <v>22400791</v>
      </c>
      <c r="B112" t="s">
        <v>165</v>
      </c>
      <c r="C112" t="s">
        <v>132</v>
      </c>
      <c r="D112" s="12">
        <v>0.8125</v>
      </c>
      <c r="E112" t="s">
        <v>192</v>
      </c>
      <c r="F112">
        <v>27</v>
      </c>
      <c r="G112">
        <v>7.694</v>
      </c>
      <c r="H112" s="3">
        <v>0.98645000000000005</v>
      </c>
      <c r="I112" s="3">
        <v>0.98124</v>
      </c>
      <c r="J112" s="3">
        <v>0.97441</v>
      </c>
      <c r="K112" s="3">
        <v>0.96562000000000003</v>
      </c>
      <c r="L112" s="3">
        <v>0.95448999999999995</v>
      </c>
      <c r="M112" s="3">
        <v>0.94062000000000001</v>
      </c>
      <c r="N112" s="3">
        <v>0.92364000000000002</v>
      </c>
      <c r="O112" s="3">
        <v>0.9032</v>
      </c>
      <c r="P112" s="3">
        <v>0.879</v>
      </c>
      <c r="Q112" s="3">
        <v>0.85082999999999998</v>
      </c>
      <c r="R112" s="3">
        <v>0.81859000000000004</v>
      </c>
      <c r="S112" s="3">
        <v>0.7823</v>
      </c>
      <c r="T112" s="3">
        <v>0.74214999999999998</v>
      </c>
      <c r="U112" s="3">
        <v>0.69847000000000004</v>
      </c>
      <c r="V112" s="3">
        <v>0.65173000000000003</v>
      </c>
      <c r="W112" s="3">
        <v>0.60257000000000005</v>
      </c>
      <c r="X112" s="3">
        <v>0.55171999999999999</v>
      </c>
      <c r="Y112" s="3">
        <v>0.5</v>
      </c>
      <c r="Z112" s="3">
        <v>0.44828000000000001</v>
      </c>
      <c r="AA112" s="3">
        <v>0.39743000000000001</v>
      </c>
      <c r="AB112" s="3">
        <v>0.34827000000000002</v>
      </c>
      <c r="AC112" s="3">
        <v>0.30153000000000002</v>
      </c>
      <c r="AD112" s="3">
        <v>0.25785000000000002</v>
      </c>
      <c r="AE112" s="3">
        <v>0.2177</v>
      </c>
      <c r="AF112" s="3">
        <v>0.18140999999999999</v>
      </c>
      <c r="AG112" s="3">
        <v>0.14917</v>
      </c>
      <c r="AH112" s="3">
        <v>4.5510000000000002E-2</v>
      </c>
      <c r="AI112" s="3">
        <v>9.6399999999999993E-3</v>
      </c>
    </row>
    <row r="113" spans="1:35" x14ac:dyDescent="0.25">
      <c r="A113" s="10">
        <v>22400791</v>
      </c>
      <c r="B113" t="s">
        <v>165</v>
      </c>
      <c r="C113" t="s">
        <v>132</v>
      </c>
      <c r="D113" s="12">
        <v>0.8125</v>
      </c>
      <c r="E113" t="s">
        <v>191</v>
      </c>
      <c r="F113">
        <v>16</v>
      </c>
      <c r="G113">
        <v>6.1639999999999997</v>
      </c>
      <c r="H113" s="3">
        <v>0.83398000000000005</v>
      </c>
      <c r="I113" s="3">
        <v>0.79103000000000001</v>
      </c>
      <c r="J113" s="3">
        <v>0.74214999999999998</v>
      </c>
      <c r="K113" s="3">
        <v>0.68793000000000004</v>
      </c>
      <c r="L113" s="3">
        <v>0.62551999999999996</v>
      </c>
      <c r="M113" s="3">
        <v>0.56355999999999995</v>
      </c>
      <c r="N113" s="3">
        <v>0.5</v>
      </c>
      <c r="O113" s="3">
        <v>0.43643999999999999</v>
      </c>
      <c r="P113" s="3">
        <v>0.37447999999999998</v>
      </c>
      <c r="Q113" s="3">
        <v>0.31207000000000001</v>
      </c>
      <c r="R113" s="3">
        <v>0.25785000000000002</v>
      </c>
      <c r="S113" s="3">
        <v>0.20896999999999999</v>
      </c>
      <c r="T113" s="3">
        <v>0.16602</v>
      </c>
      <c r="U113" s="3">
        <v>0.12714</v>
      </c>
      <c r="V113" s="3">
        <v>9.6799999999999997E-2</v>
      </c>
      <c r="W113" s="3">
        <v>7.2150000000000006E-2</v>
      </c>
      <c r="X113" s="3">
        <v>5.262E-2</v>
      </c>
      <c r="Y113" s="3">
        <v>3.7539999999999997E-2</v>
      </c>
      <c r="Z113" s="3">
        <v>2.5590000000000002E-2</v>
      </c>
      <c r="AA113" s="3">
        <v>1.7430000000000001E-2</v>
      </c>
      <c r="AB113" s="3">
        <v>1.1599999999999999E-2</v>
      </c>
      <c r="AC113" s="3">
        <v>7.5500000000000003E-3</v>
      </c>
      <c r="AD113" s="3">
        <v>4.6600000000000001E-3</v>
      </c>
      <c r="AE113" s="3">
        <v>2.8900000000000002E-3</v>
      </c>
      <c r="AF113" s="3">
        <v>1.75E-3</v>
      </c>
      <c r="AG113" s="3">
        <v>1.0399999999999999E-3</v>
      </c>
      <c r="AH113" s="3">
        <v>5.0000000000000002E-5</v>
      </c>
      <c r="AI113" s="3">
        <v>0</v>
      </c>
    </row>
    <row r="114" spans="1:35" x14ac:dyDescent="0.25">
      <c r="A114" s="10">
        <v>22400792</v>
      </c>
      <c r="B114" t="s">
        <v>247</v>
      </c>
      <c r="C114" t="s">
        <v>248</v>
      </c>
      <c r="D114" s="12">
        <v>0.8125</v>
      </c>
      <c r="E114" t="s">
        <v>253</v>
      </c>
      <c r="F114">
        <v>26</v>
      </c>
      <c r="G114">
        <v>2.1909999999999998</v>
      </c>
      <c r="H114" s="3">
        <v>1</v>
      </c>
      <c r="I114" s="3">
        <v>1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0.99987000000000004</v>
      </c>
      <c r="Q114" s="3">
        <v>0.99929000000000001</v>
      </c>
      <c r="R114" s="3">
        <v>0.99692999999999998</v>
      </c>
      <c r="S114" s="3">
        <v>0.98870000000000002</v>
      </c>
      <c r="T114" s="3">
        <v>0.96638000000000002</v>
      </c>
      <c r="U114" s="3">
        <v>0.91466000000000003</v>
      </c>
      <c r="V114" s="3">
        <v>0.81859000000000004</v>
      </c>
      <c r="W114" s="3">
        <v>0.67723999999999995</v>
      </c>
      <c r="X114" s="3">
        <v>0.5</v>
      </c>
      <c r="Y114" s="3">
        <v>0.32275999999999999</v>
      </c>
      <c r="Z114" s="3">
        <v>0.18140999999999999</v>
      </c>
      <c r="AA114" s="3">
        <v>8.5339999999999999E-2</v>
      </c>
      <c r="AB114" s="3">
        <v>3.3619999999999997E-2</v>
      </c>
      <c r="AC114" s="3">
        <v>1.1299999999999999E-2</v>
      </c>
      <c r="AD114" s="3">
        <v>3.0699999999999998E-3</v>
      </c>
      <c r="AE114" s="3">
        <v>7.1000000000000002E-4</v>
      </c>
      <c r="AF114" s="3">
        <v>1.2999999999999999E-4</v>
      </c>
      <c r="AG114" s="3">
        <v>0</v>
      </c>
      <c r="AH114" s="3">
        <v>0</v>
      </c>
      <c r="AI114" s="3">
        <v>0</v>
      </c>
    </row>
    <row r="115" spans="1:35" x14ac:dyDescent="0.25">
      <c r="A115" s="10">
        <v>22400792</v>
      </c>
      <c r="B115" t="s">
        <v>247</v>
      </c>
      <c r="C115" t="s">
        <v>248</v>
      </c>
      <c r="D115" s="12">
        <v>0.8125</v>
      </c>
      <c r="E115" t="s">
        <v>252</v>
      </c>
      <c r="F115">
        <v>30</v>
      </c>
      <c r="G115">
        <v>3.2250000000000001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1</v>
      </c>
      <c r="P115" s="3">
        <v>0.99990000000000001</v>
      </c>
      <c r="Q115" s="3">
        <v>0.99968000000000001</v>
      </c>
      <c r="R115" s="3">
        <v>0.99902999999999997</v>
      </c>
      <c r="S115" s="3">
        <v>0.99736000000000002</v>
      </c>
      <c r="T115" s="3">
        <v>0.99343000000000004</v>
      </c>
      <c r="U115" s="3">
        <v>0.98499999999999999</v>
      </c>
      <c r="V115" s="3">
        <v>0.96855999999999998</v>
      </c>
      <c r="W115" s="3">
        <v>0.93942999999999999</v>
      </c>
      <c r="X115" s="3">
        <v>0.89251000000000003</v>
      </c>
      <c r="Y115" s="3">
        <v>0.82381000000000004</v>
      </c>
      <c r="Z115" s="3">
        <v>0.73236999999999997</v>
      </c>
      <c r="AA115" s="3">
        <v>0.62172000000000005</v>
      </c>
      <c r="AB115" s="3">
        <v>0.5</v>
      </c>
      <c r="AC115" s="3">
        <v>0.37828000000000001</v>
      </c>
      <c r="AD115" s="3">
        <v>0.26762999999999998</v>
      </c>
      <c r="AE115" s="3">
        <v>0.17619000000000001</v>
      </c>
      <c r="AF115" s="3">
        <v>0.10749</v>
      </c>
      <c r="AG115" s="3">
        <v>6.0569999999999999E-2</v>
      </c>
      <c r="AH115" s="3">
        <v>9.7000000000000005E-4</v>
      </c>
      <c r="AI115" s="3">
        <v>0</v>
      </c>
    </row>
    <row r="116" spans="1:35" x14ac:dyDescent="0.25">
      <c r="A116" s="10">
        <v>22400792</v>
      </c>
      <c r="B116" t="s">
        <v>247</v>
      </c>
      <c r="C116" t="s">
        <v>248</v>
      </c>
      <c r="D116" s="12">
        <v>0.8125</v>
      </c>
      <c r="E116" t="s">
        <v>249</v>
      </c>
      <c r="F116">
        <v>29</v>
      </c>
      <c r="G116">
        <v>3.286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0.99995999999999996</v>
      </c>
      <c r="O116" s="3">
        <v>0.99987000000000004</v>
      </c>
      <c r="P116" s="3">
        <v>0.99960000000000004</v>
      </c>
      <c r="Q116" s="3">
        <v>0.99882000000000004</v>
      </c>
      <c r="R116" s="3">
        <v>0.99692999999999998</v>
      </c>
      <c r="S116" s="3">
        <v>0.99245000000000005</v>
      </c>
      <c r="T116" s="3">
        <v>0.98341000000000001</v>
      </c>
      <c r="U116" s="3">
        <v>0.96638000000000002</v>
      </c>
      <c r="V116" s="3">
        <v>0.93574000000000002</v>
      </c>
      <c r="W116" s="3">
        <v>0.88876999999999995</v>
      </c>
      <c r="X116" s="3">
        <v>0.81859000000000004</v>
      </c>
      <c r="Y116" s="3">
        <v>0.72907</v>
      </c>
      <c r="Z116" s="3">
        <v>0.61790999999999996</v>
      </c>
      <c r="AA116" s="3">
        <v>0.5</v>
      </c>
      <c r="AB116" s="3">
        <v>0.38208999999999999</v>
      </c>
      <c r="AC116" s="3">
        <v>0.27093</v>
      </c>
      <c r="AD116" s="3">
        <v>0.18140999999999999</v>
      </c>
      <c r="AE116" s="3">
        <v>0.11123</v>
      </c>
      <c r="AF116" s="3">
        <v>6.4259999999999998E-2</v>
      </c>
      <c r="AG116" s="3">
        <v>3.3619999999999997E-2</v>
      </c>
      <c r="AH116" s="3">
        <v>4.0000000000000002E-4</v>
      </c>
      <c r="AI116" s="3">
        <v>0</v>
      </c>
    </row>
    <row r="117" spans="1:35" x14ac:dyDescent="0.25">
      <c r="A117" s="10">
        <v>22400792</v>
      </c>
      <c r="B117" t="s">
        <v>247</v>
      </c>
      <c r="C117" t="s">
        <v>248</v>
      </c>
      <c r="D117" s="12">
        <v>0.8125</v>
      </c>
      <c r="E117" t="s">
        <v>251</v>
      </c>
      <c r="F117">
        <v>32</v>
      </c>
      <c r="G117">
        <v>2.2800000000000002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1</v>
      </c>
      <c r="R117" s="3">
        <v>1</v>
      </c>
      <c r="S117" s="3">
        <v>1</v>
      </c>
      <c r="T117" s="3">
        <v>1</v>
      </c>
      <c r="U117" s="3">
        <v>0.99995999999999996</v>
      </c>
      <c r="V117" s="3">
        <v>0.99978</v>
      </c>
      <c r="W117" s="3">
        <v>0.99892999999999998</v>
      </c>
      <c r="X117" s="3">
        <v>0.99573</v>
      </c>
      <c r="Y117" s="3">
        <v>0.98573999999999995</v>
      </c>
      <c r="Z117" s="3">
        <v>0.95994000000000002</v>
      </c>
      <c r="AA117" s="3">
        <v>0.90658000000000005</v>
      </c>
      <c r="AB117" s="3">
        <v>0.81057000000000001</v>
      </c>
      <c r="AC117" s="3">
        <v>0.67003000000000001</v>
      </c>
      <c r="AD117" s="3">
        <v>0.5</v>
      </c>
      <c r="AE117" s="3">
        <v>0.32996999999999999</v>
      </c>
      <c r="AF117" s="3">
        <v>0.18942999999999999</v>
      </c>
      <c r="AG117" s="3">
        <v>9.3420000000000003E-2</v>
      </c>
      <c r="AH117" s="3">
        <v>2.2000000000000001E-4</v>
      </c>
      <c r="AI117" s="3">
        <v>0</v>
      </c>
    </row>
    <row r="118" spans="1:35" x14ac:dyDescent="0.25">
      <c r="A118" s="10">
        <v>22400792</v>
      </c>
      <c r="B118" t="s">
        <v>247</v>
      </c>
      <c r="C118" t="s">
        <v>248</v>
      </c>
      <c r="D118" s="12">
        <v>0.8125</v>
      </c>
      <c r="E118" t="s">
        <v>121</v>
      </c>
      <c r="F118">
        <v>19</v>
      </c>
      <c r="G118">
        <v>1.2909999999999999</v>
      </c>
      <c r="H118" s="3">
        <v>1</v>
      </c>
      <c r="I118" s="3">
        <v>1</v>
      </c>
      <c r="J118" s="3">
        <v>1</v>
      </c>
      <c r="K118" s="3">
        <v>1</v>
      </c>
      <c r="L118" s="3">
        <v>0.99995000000000001</v>
      </c>
      <c r="M118" s="3">
        <v>0.99902999999999997</v>
      </c>
      <c r="N118" s="3">
        <v>0.98982999999999999</v>
      </c>
      <c r="O118" s="3">
        <v>0.93942999999999999</v>
      </c>
      <c r="P118" s="3">
        <v>0.77934999999999999</v>
      </c>
      <c r="Q118" s="3">
        <v>0.5</v>
      </c>
      <c r="R118" s="3">
        <v>0.22065000000000001</v>
      </c>
      <c r="S118" s="3">
        <v>6.0569999999999999E-2</v>
      </c>
      <c r="T118" s="3">
        <v>1.017E-2</v>
      </c>
      <c r="U118" s="3">
        <v>9.7000000000000005E-4</v>
      </c>
      <c r="V118" s="3">
        <v>5.0000000000000002E-5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</row>
    <row r="119" spans="1:35" x14ac:dyDescent="0.25">
      <c r="A119" s="10">
        <v>22400792</v>
      </c>
      <c r="B119" t="s">
        <v>247</v>
      </c>
      <c r="C119" t="s">
        <v>248</v>
      </c>
      <c r="D119" s="12">
        <v>0.8125</v>
      </c>
      <c r="E119" t="s">
        <v>121</v>
      </c>
      <c r="F119">
        <v>19</v>
      </c>
      <c r="G119">
        <v>0.70699999999999996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0.99766999999999995</v>
      </c>
      <c r="P119" s="3">
        <v>0.92073000000000005</v>
      </c>
      <c r="Q119" s="3">
        <v>0.5</v>
      </c>
      <c r="R119" s="3">
        <v>7.9269999999999993E-2</v>
      </c>
      <c r="S119" s="3">
        <v>2.33E-3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</row>
    <row r="120" spans="1:35" x14ac:dyDescent="0.25">
      <c r="A120" s="10">
        <v>22400792</v>
      </c>
      <c r="B120" t="s">
        <v>247</v>
      </c>
      <c r="C120" t="s">
        <v>248</v>
      </c>
      <c r="D120" s="12">
        <v>0.8125</v>
      </c>
      <c r="E120" t="s">
        <v>254</v>
      </c>
      <c r="F120">
        <v>17</v>
      </c>
      <c r="G120">
        <v>1.732</v>
      </c>
      <c r="H120" s="3">
        <v>1</v>
      </c>
      <c r="I120" s="3">
        <v>0.99973000000000001</v>
      </c>
      <c r="J120" s="3">
        <v>0.99807000000000001</v>
      </c>
      <c r="K120" s="3">
        <v>0.98956</v>
      </c>
      <c r="L120" s="3">
        <v>0.95818000000000003</v>
      </c>
      <c r="M120" s="3">
        <v>0.87492999999999999</v>
      </c>
      <c r="N120" s="3">
        <v>0.71904000000000001</v>
      </c>
      <c r="O120" s="3">
        <v>0.5</v>
      </c>
      <c r="P120" s="3">
        <v>0.28095999999999999</v>
      </c>
      <c r="Q120" s="3">
        <v>0.12506999999999999</v>
      </c>
      <c r="R120" s="3">
        <v>4.1820000000000003E-2</v>
      </c>
      <c r="S120" s="3">
        <v>1.044E-2</v>
      </c>
      <c r="T120" s="3">
        <v>1.9300000000000001E-3</v>
      </c>
      <c r="U120" s="3">
        <v>2.7E-4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</row>
    <row r="121" spans="1:35" x14ac:dyDescent="0.25">
      <c r="A121" s="10">
        <v>22400792</v>
      </c>
      <c r="B121" t="s">
        <v>247</v>
      </c>
      <c r="C121" t="s">
        <v>248</v>
      </c>
      <c r="D121" s="12">
        <v>0.8125</v>
      </c>
      <c r="E121" t="s">
        <v>294</v>
      </c>
      <c r="F121">
        <v>26</v>
      </c>
      <c r="G121">
        <v>4.29</v>
      </c>
      <c r="H121" s="3">
        <v>0.99990000000000001</v>
      </c>
      <c r="I121" s="3">
        <v>0.99977000000000005</v>
      </c>
      <c r="J121" s="3">
        <v>0.99944</v>
      </c>
      <c r="K121" s="3">
        <v>0.99878</v>
      </c>
      <c r="L121" s="3">
        <v>0.99743999999999999</v>
      </c>
      <c r="M121" s="3">
        <v>0.99477000000000004</v>
      </c>
      <c r="N121" s="3">
        <v>0.99009999999999998</v>
      </c>
      <c r="O121" s="3">
        <v>0.98214000000000001</v>
      </c>
      <c r="P121" s="3">
        <v>0.96855999999999998</v>
      </c>
      <c r="Q121" s="3">
        <v>0.94845000000000002</v>
      </c>
      <c r="R121" s="3">
        <v>0.91923999999999995</v>
      </c>
      <c r="S121" s="3">
        <v>0.879</v>
      </c>
      <c r="T121" s="3">
        <v>0.82381000000000004</v>
      </c>
      <c r="U121" s="3">
        <v>0.75804000000000005</v>
      </c>
      <c r="V121" s="3">
        <v>0.68081999999999998</v>
      </c>
      <c r="W121" s="3">
        <v>0.59094999999999998</v>
      </c>
      <c r="X121" s="3">
        <v>0.5</v>
      </c>
      <c r="Y121" s="3">
        <v>0.40905000000000002</v>
      </c>
      <c r="Z121" s="3">
        <v>0.31918000000000002</v>
      </c>
      <c r="AA121" s="3">
        <v>0.24196000000000001</v>
      </c>
      <c r="AB121" s="3">
        <v>0.17619000000000001</v>
      </c>
      <c r="AC121" s="3">
        <v>0.121</v>
      </c>
      <c r="AD121" s="3">
        <v>8.0759999999999998E-2</v>
      </c>
      <c r="AE121" s="3">
        <v>5.1549999999999999E-2</v>
      </c>
      <c r="AF121" s="3">
        <v>3.1440000000000003E-2</v>
      </c>
      <c r="AG121" s="3">
        <v>1.7860000000000001E-2</v>
      </c>
      <c r="AH121" s="3">
        <v>5.5999999999999995E-4</v>
      </c>
      <c r="AI121" s="3">
        <v>0</v>
      </c>
    </row>
    <row r="122" spans="1:35" x14ac:dyDescent="0.25">
      <c r="A122" s="10">
        <v>22400792</v>
      </c>
      <c r="B122" t="s">
        <v>247</v>
      </c>
      <c r="C122" t="s">
        <v>248</v>
      </c>
      <c r="D122" s="12">
        <v>0.8125</v>
      </c>
      <c r="E122" t="s">
        <v>250</v>
      </c>
      <c r="F122">
        <v>30</v>
      </c>
      <c r="G122">
        <v>5.6920000000000002</v>
      </c>
      <c r="H122" s="3">
        <v>0.99978</v>
      </c>
      <c r="I122" s="3">
        <v>0.99958000000000002</v>
      </c>
      <c r="J122" s="3">
        <v>0.99921000000000004</v>
      </c>
      <c r="K122" s="3">
        <v>0.99861</v>
      </c>
      <c r="L122" s="3">
        <v>0.99751999999999996</v>
      </c>
      <c r="M122" s="3">
        <v>0.99585000000000001</v>
      </c>
      <c r="N122" s="3">
        <v>0.99304999999999999</v>
      </c>
      <c r="O122" s="3">
        <v>0.98870000000000002</v>
      </c>
      <c r="P122" s="3">
        <v>0.98257000000000005</v>
      </c>
      <c r="Q122" s="3">
        <v>0.97319999999999995</v>
      </c>
      <c r="R122" s="3">
        <v>0.96079999999999999</v>
      </c>
      <c r="S122" s="3">
        <v>0.94294999999999995</v>
      </c>
      <c r="T122" s="3">
        <v>0.92073000000000005</v>
      </c>
      <c r="U122" s="3">
        <v>0.89065000000000005</v>
      </c>
      <c r="V122" s="3">
        <v>0.85314000000000001</v>
      </c>
      <c r="W122" s="3">
        <v>0.81057000000000001</v>
      </c>
      <c r="X122" s="3">
        <v>0.75804000000000005</v>
      </c>
      <c r="Y122" s="3">
        <v>0.70194000000000001</v>
      </c>
      <c r="Z122" s="3">
        <v>0.63683000000000001</v>
      </c>
      <c r="AA122" s="3">
        <v>0.57142000000000004</v>
      </c>
      <c r="AB122" s="3">
        <v>0.5</v>
      </c>
      <c r="AC122" s="3">
        <v>0.42858000000000002</v>
      </c>
      <c r="AD122" s="3">
        <v>0.36316999999999999</v>
      </c>
      <c r="AE122" s="3">
        <v>0.29805999999999999</v>
      </c>
      <c r="AF122" s="3">
        <v>0.24196000000000001</v>
      </c>
      <c r="AG122" s="3">
        <v>0.18942999999999999</v>
      </c>
      <c r="AH122" s="3">
        <v>3.9199999999999999E-2</v>
      </c>
      <c r="AI122" s="3">
        <v>4.15E-3</v>
      </c>
    </row>
    <row r="123" spans="1:35" x14ac:dyDescent="0.25">
      <c r="A123" s="10">
        <v>22400792</v>
      </c>
      <c r="B123" t="s">
        <v>247</v>
      </c>
      <c r="C123" t="s">
        <v>248</v>
      </c>
      <c r="D123" s="12">
        <v>0.8125</v>
      </c>
      <c r="E123" t="s">
        <v>295</v>
      </c>
      <c r="F123">
        <v>22</v>
      </c>
      <c r="G123">
        <v>4.7750000000000004</v>
      </c>
      <c r="H123" s="3">
        <v>0.99395999999999995</v>
      </c>
      <c r="I123" s="3">
        <v>0.98928000000000005</v>
      </c>
      <c r="J123" s="3">
        <v>0.98168999999999995</v>
      </c>
      <c r="K123" s="3">
        <v>0.96994999999999998</v>
      </c>
      <c r="L123" s="3">
        <v>0.95352000000000003</v>
      </c>
      <c r="M123" s="3">
        <v>0.92922000000000005</v>
      </c>
      <c r="N123" s="3">
        <v>0.89617000000000002</v>
      </c>
      <c r="O123" s="3">
        <v>0.85314000000000001</v>
      </c>
      <c r="P123" s="3">
        <v>0.79954999999999998</v>
      </c>
      <c r="Q123" s="3">
        <v>0.73565000000000003</v>
      </c>
      <c r="R123" s="3">
        <v>0.66276000000000002</v>
      </c>
      <c r="S123" s="3">
        <v>0.58316999999999997</v>
      </c>
      <c r="T123" s="3">
        <v>0.5</v>
      </c>
      <c r="U123" s="3">
        <v>0.41682999999999998</v>
      </c>
      <c r="V123" s="3">
        <v>0.33723999999999998</v>
      </c>
      <c r="W123" s="3">
        <v>0.26434999999999997</v>
      </c>
      <c r="X123" s="3">
        <v>0.20044999999999999</v>
      </c>
      <c r="Y123" s="3">
        <v>0.14685999999999999</v>
      </c>
      <c r="Z123" s="3">
        <v>0.10383000000000001</v>
      </c>
      <c r="AA123" s="3">
        <v>7.0779999999999996E-2</v>
      </c>
      <c r="AB123" s="3">
        <v>4.648E-2</v>
      </c>
      <c r="AC123" s="3">
        <v>3.005E-2</v>
      </c>
      <c r="AD123" s="3">
        <v>1.831E-2</v>
      </c>
      <c r="AE123" s="3">
        <v>1.072E-2</v>
      </c>
      <c r="AF123" s="3">
        <v>6.0400000000000002E-3</v>
      </c>
      <c r="AG123" s="3">
        <v>3.2599999999999999E-3</v>
      </c>
      <c r="AH123" s="3">
        <v>8.0000000000000007E-5</v>
      </c>
      <c r="AI123" s="3">
        <v>0</v>
      </c>
    </row>
    <row r="124" spans="1:35" x14ac:dyDescent="0.25">
      <c r="A124" s="10">
        <v>22400792</v>
      </c>
      <c r="B124" t="s">
        <v>248</v>
      </c>
      <c r="C124" t="s">
        <v>247</v>
      </c>
      <c r="D124" s="12">
        <v>0.8125</v>
      </c>
      <c r="E124" t="s">
        <v>259</v>
      </c>
      <c r="F124">
        <v>37</v>
      </c>
      <c r="G124">
        <v>2.569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0.99995000000000001</v>
      </c>
      <c r="Z124" s="3">
        <v>0.99977000000000005</v>
      </c>
      <c r="AA124" s="3">
        <v>0.99905999999999995</v>
      </c>
      <c r="AB124" s="3">
        <v>0.99673999999999996</v>
      </c>
      <c r="AC124" s="3">
        <v>0.99036000000000002</v>
      </c>
      <c r="AD124" s="3">
        <v>0.97441</v>
      </c>
      <c r="AE124" s="3">
        <v>0.94062000000000001</v>
      </c>
      <c r="AF124" s="3">
        <v>0.879</v>
      </c>
      <c r="AG124" s="3">
        <v>0.7823</v>
      </c>
      <c r="AH124" s="3">
        <v>0.121</v>
      </c>
      <c r="AI124" s="3">
        <v>9.3999999999999997E-4</v>
      </c>
    </row>
    <row r="125" spans="1:35" x14ac:dyDescent="0.25">
      <c r="A125" s="10">
        <v>22400792</v>
      </c>
      <c r="B125" t="s">
        <v>248</v>
      </c>
      <c r="C125" t="s">
        <v>247</v>
      </c>
      <c r="D125" s="12">
        <v>0.8125</v>
      </c>
      <c r="E125" t="s">
        <v>260</v>
      </c>
      <c r="F125">
        <v>38</v>
      </c>
      <c r="G125">
        <v>6.0330000000000004</v>
      </c>
      <c r="H125" s="3">
        <v>1</v>
      </c>
      <c r="I125" s="3">
        <v>1</v>
      </c>
      <c r="J125" s="3">
        <v>1</v>
      </c>
      <c r="K125" s="3">
        <v>1</v>
      </c>
      <c r="L125" s="3">
        <v>0.99997000000000003</v>
      </c>
      <c r="M125" s="3">
        <v>0.99992999999999999</v>
      </c>
      <c r="N125" s="3">
        <v>0.99987000000000004</v>
      </c>
      <c r="O125" s="3">
        <v>0.99975000000000003</v>
      </c>
      <c r="P125" s="3">
        <v>0.99955000000000005</v>
      </c>
      <c r="Q125" s="3">
        <v>0.99917999999999996</v>
      </c>
      <c r="R125" s="3">
        <v>0.99856</v>
      </c>
      <c r="S125" s="3">
        <v>0.99760000000000004</v>
      </c>
      <c r="T125" s="3">
        <v>0.99597999999999998</v>
      </c>
      <c r="U125" s="3">
        <v>0.99360999999999999</v>
      </c>
      <c r="V125" s="3">
        <v>0.98982999999999999</v>
      </c>
      <c r="W125" s="3">
        <v>0.98421999999999998</v>
      </c>
      <c r="X125" s="3">
        <v>0.97670000000000001</v>
      </c>
      <c r="Y125" s="3">
        <v>0.96562000000000003</v>
      </c>
      <c r="Z125" s="3">
        <v>0.95154000000000005</v>
      </c>
      <c r="AA125" s="3">
        <v>0.93189</v>
      </c>
      <c r="AB125" s="3">
        <v>0.90824000000000005</v>
      </c>
      <c r="AC125" s="3">
        <v>0.87697999999999998</v>
      </c>
      <c r="AD125" s="3">
        <v>0.83891000000000004</v>
      </c>
      <c r="AE125" s="3">
        <v>0.79673000000000005</v>
      </c>
      <c r="AF125" s="3">
        <v>0.74536999999999998</v>
      </c>
      <c r="AG125" s="3">
        <v>0.69145999999999996</v>
      </c>
      <c r="AH125" s="3">
        <v>0.37069999999999997</v>
      </c>
      <c r="AI125" s="3">
        <v>0.12302</v>
      </c>
    </row>
    <row r="126" spans="1:35" x14ac:dyDescent="0.25">
      <c r="A126" s="10">
        <v>22400792</v>
      </c>
      <c r="B126" t="s">
        <v>248</v>
      </c>
      <c r="C126" t="s">
        <v>247</v>
      </c>
      <c r="D126" s="12">
        <v>0.8125</v>
      </c>
      <c r="E126" t="s">
        <v>296</v>
      </c>
      <c r="F126">
        <v>35</v>
      </c>
      <c r="G126">
        <v>3.4350000000000001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0.99992000000000003</v>
      </c>
      <c r="U126" s="3">
        <v>0.99975999999999998</v>
      </c>
      <c r="V126" s="3">
        <v>0.99931000000000003</v>
      </c>
      <c r="W126" s="3">
        <v>0.99819000000000002</v>
      </c>
      <c r="X126" s="3">
        <v>0.99560000000000004</v>
      </c>
      <c r="Y126" s="3">
        <v>0.99009999999999998</v>
      </c>
      <c r="Z126" s="3">
        <v>0.97931999999999997</v>
      </c>
      <c r="AA126" s="3">
        <v>0.95994000000000002</v>
      </c>
      <c r="AB126" s="3">
        <v>0.92784999999999995</v>
      </c>
      <c r="AC126" s="3">
        <v>0.87697999999999998</v>
      </c>
      <c r="AD126" s="3">
        <v>0.80784999999999996</v>
      </c>
      <c r="AE126" s="3">
        <v>0.71904000000000001</v>
      </c>
      <c r="AF126" s="3">
        <v>0.61409000000000002</v>
      </c>
      <c r="AG126" s="3">
        <v>0.5</v>
      </c>
      <c r="AH126" s="3">
        <v>7.2150000000000006E-2</v>
      </c>
      <c r="AI126" s="3">
        <v>1.81E-3</v>
      </c>
    </row>
    <row r="127" spans="1:35" x14ac:dyDescent="0.25">
      <c r="A127" s="10">
        <v>22400792</v>
      </c>
      <c r="B127" t="s">
        <v>248</v>
      </c>
      <c r="C127" t="s">
        <v>247</v>
      </c>
      <c r="D127" s="12">
        <v>0.8125</v>
      </c>
      <c r="E127" t="s">
        <v>257</v>
      </c>
      <c r="F127">
        <v>37</v>
      </c>
      <c r="G127">
        <v>5.0789999999999997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0.99995999999999996</v>
      </c>
      <c r="P127" s="3">
        <v>0.99990999999999997</v>
      </c>
      <c r="Q127" s="3">
        <v>0.99980000000000002</v>
      </c>
      <c r="R127" s="3">
        <v>0.99960000000000004</v>
      </c>
      <c r="S127" s="3">
        <v>0.99917999999999996</v>
      </c>
      <c r="T127" s="3">
        <v>0.99841000000000002</v>
      </c>
      <c r="U127" s="3">
        <v>0.99711000000000005</v>
      </c>
      <c r="V127" s="3">
        <v>0.99477000000000004</v>
      </c>
      <c r="W127" s="3">
        <v>0.99085999999999996</v>
      </c>
      <c r="X127" s="3">
        <v>0.98499999999999999</v>
      </c>
      <c r="Y127" s="3">
        <v>0.97558</v>
      </c>
      <c r="Z127" s="3">
        <v>0.96164000000000005</v>
      </c>
      <c r="AA127" s="3">
        <v>0.94294999999999995</v>
      </c>
      <c r="AB127" s="3">
        <v>0.91620999999999997</v>
      </c>
      <c r="AC127" s="3">
        <v>0.88100000000000001</v>
      </c>
      <c r="AD127" s="3">
        <v>0.83645999999999998</v>
      </c>
      <c r="AE127" s="3">
        <v>0.78524000000000005</v>
      </c>
      <c r="AF127" s="3">
        <v>0.72240000000000004</v>
      </c>
      <c r="AG127" s="3">
        <v>0.65173000000000003</v>
      </c>
      <c r="AH127" s="3">
        <v>0.27760000000000001</v>
      </c>
      <c r="AI127" s="3">
        <v>5.7049999999999997E-2</v>
      </c>
    </row>
    <row r="128" spans="1:35" x14ac:dyDescent="0.25">
      <c r="A128" s="10">
        <v>22400792</v>
      </c>
      <c r="B128" t="s">
        <v>248</v>
      </c>
      <c r="C128" t="s">
        <v>247</v>
      </c>
      <c r="D128" s="12">
        <v>0.8125</v>
      </c>
      <c r="E128" t="s">
        <v>255</v>
      </c>
      <c r="F128">
        <v>40</v>
      </c>
      <c r="G128">
        <v>3.13</v>
      </c>
      <c r="H128" s="3">
        <v>1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1</v>
      </c>
      <c r="U128" s="3">
        <v>1</v>
      </c>
      <c r="V128" s="3">
        <v>1</v>
      </c>
      <c r="W128" s="3">
        <v>1</v>
      </c>
      <c r="X128" s="3">
        <v>1</v>
      </c>
      <c r="Y128" s="3">
        <v>1</v>
      </c>
      <c r="Z128" s="3">
        <v>0.99994000000000005</v>
      </c>
      <c r="AA128" s="3">
        <v>0.99978</v>
      </c>
      <c r="AB128" s="3">
        <v>0.99929000000000001</v>
      </c>
      <c r="AC128" s="3">
        <v>0.99800999999999995</v>
      </c>
      <c r="AD128" s="3">
        <v>0.99477000000000004</v>
      </c>
      <c r="AE128" s="3">
        <v>0.98745000000000005</v>
      </c>
      <c r="AF128" s="3">
        <v>0.97257000000000005</v>
      </c>
      <c r="AG128" s="3">
        <v>0.94520000000000004</v>
      </c>
      <c r="AH128" s="3">
        <v>0.5</v>
      </c>
      <c r="AI128" s="3">
        <v>5.4800000000000001E-2</v>
      </c>
    </row>
    <row r="129" spans="1:35" x14ac:dyDescent="0.25">
      <c r="A129" s="10">
        <v>22400792</v>
      </c>
      <c r="B129" t="s">
        <v>248</v>
      </c>
      <c r="C129" t="s">
        <v>247</v>
      </c>
      <c r="D129" s="12">
        <v>0.8125</v>
      </c>
      <c r="E129" t="s">
        <v>256</v>
      </c>
      <c r="F129">
        <v>34</v>
      </c>
      <c r="G129">
        <v>6.5570000000000004</v>
      </c>
      <c r="H129" s="3">
        <v>0.99987000000000004</v>
      </c>
      <c r="I129" s="3">
        <v>0.99978</v>
      </c>
      <c r="J129" s="3">
        <v>0.99961</v>
      </c>
      <c r="K129" s="3">
        <v>0.99931000000000003</v>
      </c>
      <c r="L129" s="3">
        <v>0.99885999999999997</v>
      </c>
      <c r="M129" s="3">
        <v>0.99812999999999996</v>
      </c>
      <c r="N129" s="3">
        <v>0.99702000000000002</v>
      </c>
      <c r="O129" s="3">
        <v>0.99519999999999997</v>
      </c>
      <c r="P129" s="3">
        <v>0.99265999999999999</v>
      </c>
      <c r="Q129" s="3">
        <v>0.98899000000000004</v>
      </c>
      <c r="R129" s="3">
        <v>0.98382000000000003</v>
      </c>
      <c r="S129" s="3">
        <v>0.97614999999999996</v>
      </c>
      <c r="T129" s="3">
        <v>0.96638000000000002</v>
      </c>
      <c r="U129" s="3">
        <v>0.95352000000000003</v>
      </c>
      <c r="V129" s="3">
        <v>0.93698999999999999</v>
      </c>
      <c r="W129" s="3">
        <v>0.91466000000000003</v>
      </c>
      <c r="X129" s="3">
        <v>0.88876999999999995</v>
      </c>
      <c r="Y129" s="3">
        <v>0.85768999999999995</v>
      </c>
      <c r="Z129" s="3">
        <v>0.82121</v>
      </c>
      <c r="AA129" s="3">
        <v>0.77637</v>
      </c>
      <c r="AB129" s="3">
        <v>0.72907</v>
      </c>
      <c r="AC129" s="3">
        <v>0.67723999999999995</v>
      </c>
      <c r="AD129" s="3">
        <v>0.62172000000000005</v>
      </c>
      <c r="AE129" s="3">
        <v>0.55962000000000001</v>
      </c>
      <c r="AF129" s="3">
        <v>0.5</v>
      </c>
      <c r="AG129" s="3">
        <v>0.44037999999999999</v>
      </c>
      <c r="AH129" s="3">
        <v>0.17879</v>
      </c>
      <c r="AI129" s="3">
        <v>4.648E-2</v>
      </c>
    </row>
    <row r="130" spans="1:35" x14ac:dyDescent="0.25">
      <c r="A130" s="10">
        <v>22400792</v>
      </c>
      <c r="B130" t="s">
        <v>248</v>
      </c>
      <c r="C130" t="s">
        <v>247</v>
      </c>
      <c r="D130" s="12">
        <v>0.8125</v>
      </c>
      <c r="E130" t="s">
        <v>298</v>
      </c>
      <c r="F130">
        <v>25</v>
      </c>
      <c r="G130">
        <v>5.0990000000000002</v>
      </c>
      <c r="H130" s="3">
        <v>0.99836000000000003</v>
      </c>
      <c r="I130" s="3">
        <v>0.99702000000000002</v>
      </c>
      <c r="J130" s="3">
        <v>0.99460999999999999</v>
      </c>
      <c r="K130" s="3">
        <v>0.99060999999999999</v>
      </c>
      <c r="L130" s="3">
        <v>0.98460999999999999</v>
      </c>
      <c r="M130" s="3">
        <v>0.97499999999999998</v>
      </c>
      <c r="N130" s="3">
        <v>0.96164000000000005</v>
      </c>
      <c r="O130" s="3">
        <v>0.94179000000000002</v>
      </c>
      <c r="P130" s="3">
        <v>0.91466000000000003</v>
      </c>
      <c r="Q130" s="3">
        <v>0.88100000000000001</v>
      </c>
      <c r="R130" s="3">
        <v>0.83645999999999998</v>
      </c>
      <c r="S130" s="3">
        <v>0.7823</v>
      </c>
      <c r="T130" s="3">
        <v>0.72240000000000004</v>
      </c>
      <c r="U130" s="3">
        <v>0.65173000000000003</v>
      </c>
      <c r="V130" s="3">
        <v>0.57926</v>
      </c>
      <c r="W130" s="3">
        <v>0.5</v>
      </c>
      <c r="X130" s="3">
        <v>0.42074</v>
      </c>
      <c r="Y130" s="3">
        <v>0.34827000000000002</v>
      </c>
      <c r="Z130" s="3">
        <v>0.27760000000000001</v>
      </c>
      <c r="AA130" s="3">
        <v>0.2177</v>
      </c>
      <c r="AB130" s="3">
        <v>0.16353999999999999</v>
      </c>
      <c r="AC130" s="3">
        <v>0.11899999999999999</v>
      </c>
      <c r="AD130" s="3">
        <v>8.5339999999999999E-2</v>
      </c>
      <c r="AE130" s="3">
        <v>5.8209999999999998E-2</v>
      </c>
      <c r="AF130" s="3">
        <v>3.8359999999999998E-2</v>
      </c>
      <c r="AG130" s="3">
        <v>2.5000000000000001E-2</v>
      </c>
      <c r="AH130" s="3">
        <v>1.64E-3</v>
      </c>
      <c r="AI130" s="3">
        <v>4.0000000000000003E-5</v>
      </c>
    </row>
    <row r="131" spans="1:35" x14ac:dyDescent="0.25">
      <c r="A131" s="10">
        <v>22400792</v>
      </c>
      <c r="B131" t="s">
        <v>248</v>
      </c>
      <c r="C131" t="s">
        <v>247</v>
      </c>
      <c r="D131" s="12">
        <v>0.8125</v>
      </c>
      <c r="E131" t="s">
        <v>297</v>
      </c>
      <c r="F131">
        <v>20</v>
      </c>
      <c r="G131">
        <v>5.657</v>
      </c>
      <c r="H131" s="3">
        <v>0.96164000000000005</v>
      </c>
      <c r="I131" s="3">
        <v>0.94408000000000003</v>
      </c>
      <c r="J131" s="3">
        <v>0.92073000000000005</v>
      </c>
      <c r="K131" s="3">
        <v>0.89251000000000003</v>
      </c>
      <c r="L131" s="3">
        <v>0.85543000000000002</v>
      </c>
      <c r="M131" s="3">
        <v>0.81057000000000001</v>
      </c>
      <c r="N131" s="3">
        <v>0.76114999999999999</v>
      </c>
      <c r="O131" s="3">
        <v>0.70194000000000001</v>
      </c>
      <c r="P131" s="3">
        <v>0.63683000000000001</v>
      </c>
      <c r="Q131" s="3">
        <v>0.57142000000000004</v>
      </c>
      <c r="R131" s="3">
        <v>0.5</v>
      </c>
      <c r="S131" s="3">
        <v>0.42858000000000002</v>
      </c>
      <c r="T131" s="3">
        <v>0.36316999999999999</v>
      </c>
      <c r="U131" s="3">
        <v>0.29805999999999999</v>
      </c>
      <c r="V131" s="3">
        <v>0.23885000000000001</v>
      </c>
      <c r="W131" s="3">
        <v>0.18942999999999999</v>
      </c>
      <c r="X131" s="3">
        <v>0.14457</v>
      </c>
      <c r="Y131" s="3">
        <v>0.10749</v>
      </c>
      <c r="Z131" s="3">
        <v>7.9269999999999993E-2</v>
      </c>
      <c r="AA131" s="3">
        <v>5.5919999999999997E-2</v>
      </c>
      <c r="AB131" s="3">
        <v>3.8359999999999998E-2</v>
      </c>
      <c r="AC131" s="3">
        <v>2.6190000000000001E-2</v>
      </c>
      <c r="AD131" s="3">
        <v>1.7000000000000001E-2</v>
      </c>
      <c r="AE131" s="3">
        <v>1.072E-2</v>
      </c>
      <c r="AF131" s="3">
        <v>6.7600000000000004E-3</v>
      </c>
      <c r="AG131" s="3">
        <v>4.0200000000000001E-3</v>
      </c>
      <c r="AH131" s="3">
        <v>2.0000000000000001E-4</v>
      </c>
      <c r="AI131" s="3">
        <v>0</v>
      </c>
    </row>
    <row r="132" spans="1:35" x14ac:dyDescent="0.25">
      <c r="A132" s="10">
        <v>22400792</v>
      </c>
      <c r="B132" t="s">
        <v>248</v>
      </c>
      <c r="C132" t="s">
        <v>247</v>
      </c>
      <c r="D132" s="12">
        <v>0.8125</v>
      </c>
      <c r="E132" t="s">
        <v>258</v>
      </c>
      <c r="F132">
        <v>16</v>
      </c>
      <c r="G132">
        <v>4.6479999999999997</v>
      </c>
      <c r="H132" s="3">
        <v>0.90146999999999999</v>
      </c>
      <c r="I132" s="3">
        <v>0.85992999999999997</v>
      </c>
      <c r="J132" s="3">
        <v>0.80510999999999999</v>
      </c>
      <c r="K132" s="3">
        <v>0.74214999999999998</v>
      </c>
      <c r="L132" s="3">
        <v>0.66639999999999999</v>
      </c>
      <c r="M132" s="3">
        <v>0.58706000000000003</v>
      </c>
      <c r="N132" s="3">
        <v>0.5</v>
      </c>
      <c r="O132" s="3">
        <v>0.41293999999999997</v>
      </c>
      <c r="P132" s="3">
        <v>0.33360000000000001</v>
      </c>
      <c r="Q132" s="3">
        <v>0.25785000000000002</v>
      </c>
      <c r="R132" s="3">
        <v>0.19489000000000001</v>
      </c>
      <c r="S132" s="3">
        <v>0.14007</v>
      </c>
      <c r="T132" s="3">
        <v>9.8530000000000006E-2</v>
      </c>
      <c r="U132" s="3">
        <v>6.5519999999999995E-2</v>
      </c>
      <c r="V132" s="3">
        <v>4.2720000000000001E-2</v>
      </c>
      <c r="W132" s="3">
        <v>2.6190000000000001E-2</v>
      </c>
      <c r="X132" s="3">
        <v>1.5779999999999999E-2</v>
      </c>
      <c r="Y132" s="3">
        <v>8.8900000000000003E-3</v>
      </c>
      <c r="Z132" s="3">
        <v>4.9399999999999999E-3</v>
      </c>
      <c r="AA132" s="3">
        <v>2.5600000000000002E-3</v>
      </c>
      <c r="AB132" s="3">
        <v>1.31E-3</v>
      </c>
      <c r="AC132" s="3">
        <v>6.2E-4</v>
      </c>
      <c r="AD132" s="3">
        <v>2.9E-4</v>
      </c>
      <c r="AE132" s="3">
        <v>1.2999999999999999E-4</v>
      </c>
      <c r="AF132" s="3">
        <v>5.0000000000000002E-5</v>
      </c>
      <c r="AG132" s="3">
        <v>0</v>
      </c>
      <c r="AH132" s="3">
        <v>0</v>
      </c>
      <c r="AI132" s="3">
        <v>0</v>
      </c>
    </row>
    <row r="133" spans="1:35" x14ac:dyDescent="0.25">
      <c r="A133" s="10">
        <v>22400793</v>
      </c>
      <c r="B133" t="s">
        <v>194</v>
      </c>
      <c r="C133" t="s">
        <v>261</v>
      </c>
      <c r="D133" s="12">
        <v>0.83333333333333337</v>
      </c>
      <c r="E133" t="s">
        <v>202</v>
      </c>
      <c r="F133">
        <v>23</v>
      </c>
      <c r="G133">
        <v>3.1619999999999999</v>
      </c>
      <c r="H133" s="3">
        <v>1</v>
      </c>
      <c r="I133" s="3">
        <v>0.99992999999999999</v>
      </c>
      <c r="J133" s="3">
        <v>0.99975000000000003</v>
      </c>
      <c r="K133" s="3">
        <v>0.99921000000000004</v>
      </c>
      <c r="L133" s="3">
        <v>0.99780999999999997</v>
      </c>
      <c r="M133" s="3">
        <v>0.99429999999999996</v>
      </c>
      <c r="N133" s="3">
        <v>0.98645000000000005</v>
      </c>
      <c r="O133" s="3">
        <v>0.97128000000000003</v>
      </c>
      <c r="P133" s="3">
        <v>0.94294999999999995</v>
      </c>
      <c r="Q133" s="3">
        <v>0.89795999999999998</v>
      </c>
      <c r="R133" s="3">
        <v>0.82894000000000001</v>
      </c>
      <c r="S133" s="3">
        <v>0.73565000000000003</v>
      </c>
      <c r="T133" s="3">
        <v>0.62551999999999996</v>
      </c>
      <c r="U133" s="3">
        <v>0.5</v>
      </c>
      <c r="V133" s="3">
        <v>0.37447999999999998</v>
      </c>
      <c r="W133" s="3">
        <v>0.26434999999999997</v>
      </c>
      <c r="X133" s="3">
        <v>0.17105999999999999</v>
      </c>
      <c r="Y133" s="3">
        <v>0.10204000000000001</v>
      </c>
      <c r="Z133" s="3">
        <v>5.7049999999999997E-2</v>
      </c>
      <c r="AA133" s="3">
        <v>2.8719999999999999E-2</v>
      </c>
      <c r="AB133" s="3">
        <v>1.355E-2</v>
      </c>
      <c r="AC133" s="3">
        <v>5.7000000000000002E-3</v>
      </c>
      <c r="AD133" s="3">
        <v>2.1900000000000001E-3</v>
      </c>
      <c r="AE133" s="3">
        <v>7.9000000000000001E-4</v>
      </c>
      <c r="AF133" s="3">
        <v>2.5000000000000001E-4</v>
      </c>
      <c r="AG133" s="3">
        <v>6.9999999999999994E-5</v>
      </c>
      <c r="AH133" s="3">
        <v>0</v>
      </c>
      <c r="AI133" s="3">
        <v>0</v>
      </c>
    </row>
    <row r="134" spans="1:35" x14ac:dyDescent="0.25">
      <c r="A134" s="10">
        <v>22400793</v>
      </c>
      <c r="B134" t="s">
        <v>194</v>
      </c>
      <c r="C134" t="s">
        <v>261</v>
      </c>
      <c r="D134" s="12">
        <v>0.83333333333333337</v>
      </c>
      <c r="E134" t="s">
        <v>197</v>
      </c>
      <c r="F134">
        <v>28</v>
      </c>
      <c r="G134">
        <v>3.633</v>
      </c>
      <c r="H134" s="3">
        <v>1</v>
      </c>
      <c r="I134" s="3">
        <v>1</v>
      </c>
      <c r="J134" s="3">
        <v>1</v>
      </c>
      <c r="K134" s="3">
        <v>1</v>
      </c>
      <c r="L134" s="3">
        <v>0.99994000000000005</v>
      </c>
      <c r="M134" s="3">
        <v>0.99983</v>
      </c>
      <c r="N134" s="3">
        <v>0.99951999999999996</v>
      </c>
      <c r="O134" s="3">
        <v>0.99878</v>
      </c>
      <c r="P134" s="3">
        <v>0.99702000000000002</v>
      </c>
      <c r="Q134" s="3">
        <v>0.99343000000000004</v>
      </c>
      <c r="R134" s="3">
        <v>0.98609999999999998</v>
      </c>
      <c r="S134" s="3">
        <v>0.97319999999999995</v>
      </c>
      <c r="T134" s="3">
        <v>0.95052999999999999</v>
      </c>
      <c r="U134" s="3">
        <v>0.91620999999999997</v>
      </c>
      <c r="V134" s="3">
        <v>0.86433000000000004</v>
      </c>
      <c r="W134" s="3">
        <v>0.79673000000000005</v>
      </c>
      <c r="X134" s="3">
        <v>0.70884000000000003</v>
      </c>
      <c r="Y134" s="3">
        <v>0.61026000000000002</v>
      </c>
      <c r="Z134" s="3">
        <v>0.5</v>
      </c>
      <c r="AA134" s="3">
        <v>0.38973999999999998</v>
      </c>
      <c r="AB134" s="3">
        <v>0.29115999999999997</v>
      </c>
      <c r="AC134" s="3">
        <v>0.20327000000000001</v>
      </c>
      <c r="AD134" s="3">
        <v>0.13567000000000001</v>
      </c>
      <c r="AE134" s="3">
        <v>8.3790000000000003E-2</v>
      </c>
      <c r="AF134" s="3">
        <v>4.947E-2</v>
      </c>
      <c r="AG134" s="3">
        <v>2.6800000000000001E-2</v>
      </c>
      <c r="AH134" s="3">
        <v>4.8000000000000001E-4</v>
      </c>
      <c r="AI134" s="3">
        <v>0</v>
      </c>
    </row>
    <row r="135" spans="1:35" x14ac:dyDescent="0.25">
      <c r="A135" s="10">
        <v>22400793</v>
      </c>
      <c r="B135" t="s">
        <v>194</v>
      </c>
      <c r="C135" t="s">
        <v>261</v>
      </c>
      <c r="D135" s="12">
        <v>0.83333333333333337</v>
      </c>
      <c r="E135" t="s">
        <v>199</v>
      </c>
      <c r="F135">
        <v>30</v>
      </c>
      <c r="G135">
        <v>3.742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0.99990999999999997</v>
      </c>
      <c r="O135" s="3">
        <v>0.99973999999999996</v>
      </c>
      <c r="P135" s="3">
        <v>0.99934000000000001</v>
      </c>
      <c r="Q135" s="3">
        <v>0.99836000000000003</v>
      </c>
      <c r="R135" s="3">
        <v>0.99621000000000004</v>
      </c>
      <c r="S135" s="3">
        <v>0.99202000000000001</v>
      </c>
      <c r="T135" s="3">
        <v>0.98382000000000003</v>
      </c>
      <c r="U135" s="3">
        <v>0.96926000000000001</v>
      </c>
      <c r="V135" s="3">
        <v>0.94520000000000004</v>
      </c>
      <c r="W135" s="3">
        <v>0.90988000000000002</v>
      </c>
      <c r="X135" s="3">
        <v>0.85768999999999995</v>
      </c>
      <c r="Y135" s="3">
        <v>0.78813999999999995</v>
      </c>
      <c r="Z135" s="3">
        <v>0.70194000000000001</v>
      </c>
      <c r="AA135" s="3">
        <v>0.60641999999999996</v>
      </c>
      <c r="AB135" s="3">
        <v>0.5</v>
      </c>
      <c r="AC135" s="3">
        <v>0.39357999999999999</v>
      </c>
      <c r="AD135" s="3">
        <v>0.29805999999999999</v>
      </c>
      <c r="AE135" s="3">
        <v>0.21185999999999999</v>
      </c>
      <c r="AF135" s="3">
        <v>0.14230999999999999</v>
      </c>
      <c r="AG135" s="3">
        <v>9.0120000000000006E-2</v>
      </c>
      <c r="AH135" s="3">
        <v>3.79E-3</v>
      </c>
      <c r="AI135" s="3">
        <v>0</v>
      </c>
    </row>
    <row r="136" spans="1:35" x14ac:dyDescent="0.25">
      <c r="A136" s="10">
        <v>22400793</v>
      </c>
      <c r="B136" t="s">
        <v>194</v>
      </c>
      <c r="C136" t="s">
        <v>261</v>
      </c>
      <c r="D136" s="12">
        <v>0.83333333333333337</v>
      </c>
      <c r="E136" t="s">
        <v>200</v>
      </c>
      <c r="F136">
        <v>29</v>
      </c>
      <c r="G136">
        <v>2.2800000000000002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  <c r="M136" s="3">
        <v>1</v>
      </c>
      <c r="N136" s="3">
        <v>1</v>
      </c>
      <c r="O136" s="3">
        <v>1</v>
      </c>
      <c r="P136" s="3">
        <v>1</v>
      </c>
      <c r="Q136" s="3">
        <v>1</v>
      </c>
      <c r="R136" s="3">
        <v>0.99995999999999996</v>
      </c>
      <c r="S136" s="3">
        <v>0.99978</v>
      </c>
      <c r="T136" s="3">
        <v>0.99892999999999998</v>
      </c>
      <c r="U136" s="3">
        <v>0.99573</v>
      </c>
      <c r="V136" s="3">
        <v>0.98573999999999995</v>
      </c>
      <c r="W136" s="3">
        <v>0.95994000000000002</v>
      </c>
      <c r="X136" s="3">
        <v>0.90658000000000005</v>
      </c>
      <c r="Y136" s="3">
        <v>0.81057000000000001</v>
      </c>
      <c r="Z136" s="3">
        <v>0.67003000000000001</v>
      </c>
      <c r="AA136" s="3">
        <v>0.5</v>
      </c>
      <c r="AB136" s="3">
        <v>0.32996999999999999</v>
      </c>
      <c r="AC136" s="3">
        <v>0.18942999999999999</v>
      </c>
      <c r="AD136" s="3">
        <v>9.3420000000000003E-2</v>
      </c>
      <c r="AE136" s="3">
        <v>4.0059999999999998E-2</v>
      </c>
      <c r="AF136" s="3">
        <v>1.426E-2</v>
      </c>
      <c r="AG136" s="3">
        <v>4.2700000000000004E-3</v>
      </c>
      <c r="AH136" s="3">
        <v>0</v>
      </c>
      <c r="AI136" s="3">
        <v>0</v>
      </c>
    </row>
    <row r="137" spans="1:35" x14ac:dyDescent="0.25">
      <c r="A137" s="10">
        <v>22400793</v>
      </c>
      <c r="B137" t="s">
        <v>194</v>
      </c>
      <c r="C137" t="s">
        <v>261</v>
      </c>
      <c r="D137" s="12">
        <v>0.83333333333333337</v>
      </c>
      <c r="E137" t="s">
        <v>196</v>
      </c>
      <c r="F137">
        <v>37</v>
      </c>
      <c r="G137">
        <v>4.3129999999999997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0.99995999999999996</v>
      </c>
      <c r="S137" s="3">
        <v>0.99990000000000001</v>
      </c>
      <c r="T137" s="3">
        <v>0.99975000000000003</v>
      </c>
      <c r="U137" s="3">
        <v>0.99941999999999998</v>
      </c>
      <c r="V137" s="3">
        <v>0.99868999999999997</v>
      </c>
      <c r="W137" s="3">
        <v>0.99728000000000006</v>
      </c>
      <c r="X137" s="3">
        <v>0.99460999999999999</v>
      </c>
      <c r="Y137" s="3">
        <v>0.98982999999999999</v>
      </c>
      <c r="Z137" s="3">
        <v>0.98168999999999995</v>
      </c>
      <c r="AA137" s="3">
        <v>0.96784000000000003</v>
      </c>
      <c r="AB137" s="3">
        <v>0.94738</v>
      </c>
      <c r="AC137" s="3">
        <v>0.91774</v>
      </c>
      <c r="AD137" s="3">
        <v>0.87697999999999998</v>
      </c>
      <c r="AE137" s="3">
        <v>0.82381000000000004</v>
      </c>
      <c r="AF137" s="3">
        <v>0.75804000000000005</v>
      </c>
      <c r="AG137" s="3">
        <v>0.67723999999999995</v>
      </c>
      <c r="AH137" s="3">
        <v>0.24196000000000001</v>
      </c>
      <c r="AI137" s="3">
        <v>3.2160000000000001E-2</v>
      </c>
    </row>
    <row r="138" spans="1:35" x14ac:dyDescent="0.25">
      <c r="A138" s="10">
        <v>22400793</v>
      </c>
      <c r="B138" t="s">
        <v>194</v>
      </c>
      <c r="C138" t="s">
        <v>261</v>
      </c>
      <c r="D138" s="12">
        <v>0.83333333333333337</v>
      </c>
      <c r="E138" t="s">
        <v>195</v>
      </c>
      <c r="F138">
        <v>35</v>
      </c>
      <c r="G138">
        <v>1.4139999999999999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1</v>
      </c>
      <c r="P138" s="3">
        <v>1</v>
      </c>
      <c r="Q138" s="3">
        <v>1</v>
      </c>
      <c r="R138" s="3">
        <v>1</v>
      </c>
      <c r="S138" s="3">
        <v>1</v>
      </c>
      <c r="T138" s="3">
        <v>1</v>
      </c>
      <c r="U138" s="3">
        <v>1</v>
      </c>
      <c r="V138" s="3">
        <v>1</v>
      </c>
      <c r="W138" s="3">
        <v>1</v>
      </c>
      <c r="X138" s="3">
        <v>1</v>
      </c>
      <c r="Y138" s="3">
        <v>1</v>
      </c>
      <c r="Z138" s="3">
        <v>1</v>
      </c>
      <c r="AA138" s="3">
        <v>1</v>
      </c>
      <c r="AB138" s="3">
        <v>0.99980000000000002</v>
      </c>
      <c r="AC138" s="3">
        <v>0.99766999999999995</v>
      </c>
      <c r="AD138" s="3">
        <v>0.98299999999999998</v>
      </c>
      <c r="AE138" s="3">
        <v>0.92073000000000005</v>
      </c>
      <c r="AF138" s="3">
        <v>0.76114999999999999</v>
      </c>
      <c r="AG138" s="3">
        <v>0.5</v>
      </c>
      <c r="AH138" s="3">
        <v>2.0000000000000001E-4</v>
      </c>
      <c r="AI138" s="3">
        <v>0</v>
      </c>
    </row>
    <row r="139" spans="1:35" x14ac:dyDescent="0.25">
      <c r="A139" s="10">
        <v>22400793</v>
      </c>
      <c r="B139" t="s">
        <v>194</v>
      </c>
      <c r="C139" t="s">
        <v>261</v>
      </c>
      <c r="D139" s="12">
        <v>0.83333333333333337</v>
      </c>
      <c r="E139" t="s">
        <v>163</v>
      </c>
      <c r="F139">
        <v>33</v>
      </c>
      <c r="G139">
        <v>5.6349999999999998</v>
      </c>
      <c r="H139" s="3">
        <v>1</v>
      </c>
      <c r="I139" s="3">
        <v>0.99995000000000001</v>
      </c>
      <c r="J139" s="3">
        <v>0.99990000000000001</v>
      </c>
      <c r="K139" s="3">
        <v>0.99980999999999998</v>
      </c>
      <c r="L139" s="3">
        <v>0.99961999999999995</v>
      </c>
      <c r="M139" s="3">
        <v>0.99929000000000001</v>
      </c>
      <c r="N139" s="3">
        <v>0.99873999999999996</v>
      </c>
      <c r="O139" s="3">
        <v>0.99773999999999996</v>
      </c>
      <c r="P139" s="3">
        <v>0.99609000000000003</v>
      </c>
      <c r="Q139" s="3">
        <v>0.99343000000000004</v>
      </c>
      <c r="R139" s="3">
        <v>0.98956</v>
      </c>
      <c r="S139" s="3">
        <v>0.98341000000000001</v>
      </c>
      <c r="T139" s="3">
        <v>0.97441</v>
      </c>
      <c r="U139" s="3">
        <v>0.96164000000000005</v>
      </c>
      <c r="V139" s="3">
        <v>0.94520000000000004</v>
      </c>
      <c r="W139" s="3">
        <v>0.92220000000000002</v>
      </c>
      <c r="X139" s="3">
        <v>0.89251000000000003</v>
      </c>
      <c r="Y139" s="3">
        <v>0.85543000000000002</v>
      </c>
      <c r="Z139" s="3">
        <v>0.81327000000000005</v>
      </c>
      <c r="AA139" s="3">
        <v>0.76114999999999999</v>
      </c>
      <c r="AB139" s="3">
        <v>0.70194000000000001</v>
      </c>
      <c r="AC139" s="3">
        <v>0.63683000000000001</v>
      </c>
      <c r="AD139" s="3">
        <v>0.57142000000000004</v>
      </c>
      <c r="AE139" s="3">
        <v>0.5</v>
      </c>
      <c r="AF139" s="3">
        <v>0.42858000000000002</v>
      </c>
      <c r="AG139" s="3">
        <v>0.36316999999999999</v>
      </c>
      <c r="AH139" s="3">
        <v>0.10749</v>
      </c>
      <c r="AI139" s="3">
        <v>1.6590000000000001E-2</v>
      </c>
    </row>
    <row r="140" spans="1:35" x14ac:dyDescent="0.25">
      <c r="A140" s="10">
        <v>22400793</v>
      </c>
      <c r="B140" t="s">
        <v>194</v>
      </c>
      <c r="C140" t="s">
        <v>261</v>
      </c>
      <c r="D140" s="12">
        <v>0.83333333333333337</v>
      </c>
      <c r="E140" t="s">
        <v>198</v>
      </c>
      <c r="F140">
        <v>29</v>
      </c>
      <c r="G140">
        <v>4.8789999999999996</v>
      </c>
      <c r="H140" s="3">
        <v>0.99995000000000001</v>
      </c>
      <c r="I140" s="3">
        <v>0.99988999999999995</v>
      </c>
      <c r="J140" s="3">
        <v>0.99975000000000003</v>
      </c>
      <c r="K140" s="3">
        <v>0.99948000000000004</v>
      </c>
      <c r="L140" s="3">
        <v>0.99892999999999998</v>
      </c>
      <c r="M140" s="3">
        <v>0.99795</v>
      </c>
      <c r="N140" s="3">
        <v>0.99609000000000003</v>
      </c>
      <c r="O140" s="3">
        <v>0.99304999999999999</v>
      </c>
      <c r="P140" s="3">
        <v>0.98777999999999999</v>
      </c>
      <c r="Q140" s="3">
        <v>0.97982000000000002</v>
      </c>
      <c r="R140" s="3">
        <v>0.96711999999999998</v>
      </c>
      <c r="S140" s="3">
        <v>0.94950000000000001</v>
      </c>
      <c r="T140" s="3">
        <v>0.92364000000000002</v>
      </c>
      <c r="U140" s="3">
        <v>0.89065000000000005</v>
      </c>
      <c r="V140" s="3">
        <v>0.84614</v>
      </c>
      <c r="W140" s="3">
        <v>0.79388999999999998</v>
      </c>
      <c r="X140" s="3">
        <v>0.72907</v>
      </c>
      <c r="Y140" s="3">
        <v>0.65910000000000002</v>
      </c>
      <c r="Z140" s="3">
        <v>0.57926</v>
      </c>
      <c r="AA140" s="3">
        <v>0.5</v>
      </c>
      <c r="AB140" s="3">
        <v>0.42074</v>
      </c>
      <c r="AC140" s="3">
        <v>0.34089999999999998</v>
      </c>
      <c r="AD140" s="3">
        <v>0.27093</v>
      </c>
      <c r="AE140" s="3">
        <v>0.20610999999999999</v>
      </c>
      <c r="AF140" s="3">
        <v>0.15386</v>
      </c>
      <c r="AG140" s="3">
        <v>0.10935</v>
      </c>
      <c r="AH140" s="3">
        <v>1.222E-2</v>
      </c>
      <c r="AI140" s="3">
        <v>5.1999999999999995E-4</v>
      </c>
    </row>
    <row r="141" spans="1:35" x14ac:dyDescent="0.25">
      <c r="A141" s="10">
        <v>22400793</v>
      </c>
      <c r="B141" t="s">
        <v>194</v>
      </c>
      <c r="C141" t="s">
        <v>261</v>
      </c>
      <c r="D141" s="12">
        <v>0.83333333333333337</v>
      </c>
      <c r="E141" t="s">
        <v>215</v>
      </c>
      <c r="F141">
        <v>16</v>
      </c>
      <c r="G141">
        <v>1.897</v>
      </c>
      <c r="H141" s="3">
        <v>0.99921000000000004</v>
      </c>
      <c r="I141" s="3">
        <v>0.99585000000000001</v>
      </c>
      <c r="J141" s="3">
        <v>0.98257000000000005</v>
      </c>
      <c r="K141" s="3">
        <v>0.94294999999999995</v>
      </c>
      <c r="L141" s="3">
        <v>0.85314000000000001</v>
      </c>
      <c r="M141" s="3">
        <v>0.70194000000000001</v>
      </c>
      <c r="N141" s="3">
        <v>0.5</v>
      </c>
      <c r="O141" s="3">
        <v>0.29805999999999999</v>
      </c>
      <c r="P141" s="3">
        <v>0.14685999999999999</v>
      </c>
      <c r="Q141" s="3">
        <v>5.7049999999999997E-2</v>
      </c>
      <c r="R141" s="3">
        <v>1.7430000000000001E-2</v>
      </c>
      <c r="S141" s="3">
        <v>4.15E-3</v>
      </c>
      <c r="T141" s="3">
        <v>7.9000000000000001E-4</v>
      </c>
      <c r="U141" s="3">
        <v>1.1E-4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</row>
    <row r="142" spans="1:35" x14ac:dyDescent="0.25">
      <c r="A142" s="10">
        <v>22400793</v>
      </c>
      <c r="B142" t="s">
        <v>194</v>
      </c>
      <c r="C142" t="s">
        <v>261</v>
      </c>
      <c r="D142" s="12">
        <v>0.83333333333333337</v>
      </c>
      <c r="E142" t="s">
        <v>201</v>
      </c>
      <c r="F142">
        <v>22</v>
      </c>
      <c r="G142">
        <v>4.1710000000000003</v>
      </c>
      <c r="H142" s="3">
        <v>0.99800999999999995</v>
      </c>
      <c r="I142" s="3">
        <v>0.99585000000000001</v>
      </c>
      <c r="J142" s="3">
        <v>0.99180000000000001</v>
      </c>
      <c r="K142" s="3">
        <v>0.98460999999999999</v>
      </c>
      <c r="L142" s="3">
        <v>0.97257000000000005</v>
      </c>
      <c r="M142" s="3">
        <v>0.95352000000000003</v>
      </c>
      <c r="N142" s="3">
        <v>0.92506999999999995</v>
      </c>
      <c r="O142" s="3">
        <v>0.88492999999999999</v>
      </c>
      <c r="P142" s="3">
        <v>0.83147000000000004</v>
      </c>
      <c r="Q142" s="3">
        <v>0.76424000000000003</v>
      </c>
      <c r="R142" s="3">
        <v>0.68439000000000005</v>
      </c>
      <c r="S142" s="3">
        <v>0.59482999999999997</v>
      </c>
      <c r="T142" s="3">
        <v>0.5</v>
      </c>
      <c r="U142" s="3">
        <v>0.40516999999999997</v>
      </c>
      <c r="V142" s="3">
        <v>0.31561</v>
      </c>
      <c r="W142" s="3">
        <v>0.23576</v>
      </c>
      <c r="X142" s="3">
        <v>0.16853000000000001</v>
      </c>
      <c r="Y142" s="3">
        <v>0.11507000000000001</v>
      </c>
      <c r="Z142" s="3">
        <v>7.4929999999999997E-2</v>
      </c>
      <c r="AA142" s="3">
        <v>4.648E-2</v>
      </c>
      <c r="AB142" s="3">
        <v>2.743E-2</v>
      </c>
      <c r="AC142" s="3">
        <v>1.5389999999999999E-2</v>
      </c>
      <c r="AD142" s="3">
        <v>8.2000000000000007E-3</v>
      </c>
      <c r="AE142" s="3">
        <v>4.15E-3</v>
      </c>
      <c r="AF142" s="3">
        <v>1.99E-3</v>
      </c>
      <c r="AG142" s="3">
        <v>8.9999999999999998E-4</v>
      </c>
      <c r="AH142" s="3">
        <v>0</v>
      </c>
      <c r="AI142" s="3">
        <v>0</v>
      </c>
    </row>
    <row r="143" spans="1:35" x14ac:dyDescent="0.25">
      <c r="A143" s="10">
        <v>22400793</v>
      </c>
      <c r="B143" t="s">
        <v>194</v>
      </c>
      <c r="C143" t="s">
        <v>261</v>
      </c>
      <c r="D143" s="12">
        <v>0.83333333333333337</v>
      </c>
      <c r="E143" t="s">
        <v>214</v>
      </c>
      <c r="F143">
        <v>20</v>
      </c>
      <c r="G143">
        <v>3.536</v>
      </c>
      <c r="H143" s="3">
        <v>0.99766999999999995</v>
      </c>
      <c r="I143" s="3">
        <v>0.99460999999999999</v>
      </c>
      <c r="J143" s="3">
        <v>0.98809000000000002</v>
      </c>
      <c r="K143" s="3">
        <v>0.97614999999999996</v>
      </c>
      <c r="L143" s="3">
        <v>0.95543</v>
      </c>
      <c r="M143" s="3">
        <v>0.92073000000000005</v>
      </c>
      <c r="N143" s="3">
        <v>0.87075999999999998</v>
      </c>
      <c r="O143" s="3">
        <v>0.80234000000000005</v>
      </c>
      <c r="P143" s="3">
        <v>0.71565999999999996</v>
      </c>
      <c r="Q143" s="3">
        <v>0.61026000000000002</v>
      </c>
      <c r="R143" s="3">
        <v>0.5</v>
      </c>
      <c r="S143" s="3">
        <v>0.38973999999999998</v>
      </c>
      <c r="T143" s="3">
        <v>0.28433999999999998</v>
      </c>
      <c r="U143" s="3">
        <v>0.19766</v>
      </c>
      <c r="V143" s="3">
        <v>0.12923999999999999</v>
      </c>
      <c r="W143" s="3">
        <v>7.9269999999999993E-2</v>
      </c>
      <c r="X143" s="3">
        <v>4.4569999999999999E-2</v>
      </c>
      <c r="Y143" s="3">
        <v>2.385E-2</v>
      </c>
      <c r="Z143" s="3">
        <v>1.191E-2</v>
      </c>
      <c r="AA143" s="3">
        <v>5.3899999999999998E-3</v>
      </c>
      <c r="AB143" s="3">
        <v>2.33E-3</v>
      </c>
      <c r="AC143" s="3">
        <v>9.3999999999999997E-4</v>
      </c>
      <c r="AD143" s="3">
        <v>3.5E-4</v>
      </c>
      <c r="AE143" s="3">
        <v>1.2E-4</v>
      </c>
      <c r="AF143" s="3">
        <v>4.0000000000000003E-5</v>
      </c>
      <c r="AG143" s="3">
        <v>0</v>
      </c>
      <c r="AH143" s="3">
        <v>0</v>
      </c>
      <c r="AI143" s="3">
        <v>0</v>
      </c>
    </row>
    <row r="144" spans="1:35" x14ac:dyDescent="0.25">
      <c r="A144" s="10">
        <v>22400793</v>
      </c>
      <c r="B144" t="s">
        <v>194</v>
      </c>
      <c r="C144" t="s">
        <v>261</v>
      </c>
      <c r="D144" s="12">
        <v>0.83333333333333337</v>
      </c>
      <c r="E144" t="s">
        <v>262</v>
      </c>
      <c r="F144">
        <v>16</v>
      </c>
      <c r="G144">
        <v>4.899</v>
      </c>
      <c r="H144" s="3">
        <v>0.88876999999999995</v>
      </c>
      <c r="I144" s="3">
        <v>0.84614</v>
      </c>
      <c r="J144" s="3">
        <v>0.79388999999999998</v>
      </c>
      <c r="K144" s="3">
        <v>0.72907</v>
      </c>
      <c r="L144" s="3">
        <v>0.65910000000000002</v>
      </c>
      <c r="M144" s="3">
        <v>0.57926</v>
      </c>
      <c r="N144" s="3">
        <v>0.5</v>
      </c>
      <c r="O144" s="3">
        <v>0.42074</v>
      </c>
      <c r="P144" s="3">
        <v>0.34089999999999998</v>
      </c>
      <c r="Q144" s="3">
        <v>0.27093</v>
      </c>
      <c r="R144" s="3">
        <v>0.20610999999999999</v>
      </c>
      <c r="S144" s="3">
        <v>0.15386</v>
      </c>
      <c r="T144" s="3">
        <v>0.11123</v>
      </c>
      <c r="U144" s="3">
        <v>7.6359999999999997E-2</v>
      </c>
      <c r="V144" s="3">
        <v>5.1549999999999999E-2</v>
      </c>
      <c r="W144" s="3">
        <v>3.288E-2</v>
      </c>
      <c r="X144" s="3">
        <v>2.068E-2</v>
      </c>
      <c r="Y144" s="3">
        <v>1.222E-2</v>
      </c>
      <c r="Z144" s="3">
        <v>7.1399999999999996E-3</v>
      </c>
      <c r="AA144" s="3">
        <v>4.0200000000000001E-3</v>
      </c>
      <c r="AB144" s="3">
        <v>2.1199999999999999E-3</v>
      </c>
      <c r="AC144" s="3">
        <v>1.1100000000000001E-3</v>
      </c>
      <c r="AD144" s="3">
        <v>5.4000000000000001E-4</v>
      </c>
      <c r="AE144" s="3">
        <v>2.5999999999999998E-4</v>
      </c>
      <c r="AF144" s="3">
        <v>1.2E-4</v>
      </c>
      <c r="AG144" s="3">
        <v>5.0000000000000002E-5</v>
      </c>
      <c r="AH144" s="3">
        <v>0</v>
      </c>
      <c r="AI144" s="3">
        <v>0</v>
      </c>
    </row>
    <row r="145" spans="1:35" x14ac:dyDescent="0.25">
      <c r="A145" s="10">
        <v>22400793</v>
      </c>
      <c r="B145" t="s">
        <v>194</v>
      </c>
      <c r="C145" t="s">
        <v>261</v>
      </c>
      <c r="D145" s="12">
        <v>0.83333333333333337</v>
      </c>
      <c r="E145" t="s">
        <v>262</v>
      </c>
      <c r="F145">
        <v>16</v>
      </c>
      <c r="G145">
        <v>6</v>
      </c>
      <c r="H145" s="3">
        <v>0.84133999999999998</v>
      </c>
      <c r="I145" s="3">
        <v>0.79673000000000005</v>
      </c>
      <c r="J145" s="3">
        <v>0.74856999999999996</v>
      </c>
      <c r="K145" s="3">
        <v>0.69145999999999996</v>
      </c>
      <c r="L145" s="3">
        <v>0.62929999999999997</v>
      </c>
      <c r="M145" s="3">
        <v>0.56749000000000005</v>
      </c>
      <c r="N145" s="3">
        <v>0.5</v>
      </c>
      <c r="O145" s="3">
        <v>0.43251000000000001</v>
      </c>
      <c r="P145" s="3">
        <v>0.37069999999999997</v>
      </c>
      <c r="Q145" s="3">
        <v>0.30853999999999998</v>
      </c>
      <c r="R145" s="3">
        <v>0.25142999999999999</v>
      </c>
      <c r="S145" s="3">
        <v>0.20327000000000001</v>
      </c>
      <c r="T145" s="3">
        <v>0.15866</v>
      </c>
      <c r="U145" s="3">
        <v>0.121</v>
      </c>
      <c r="V145" s="3">
        <v>9.1759999999999994E-2</v>
      </c>
      <c r="W145" s="3">
        <v>6.6809999999999994E-2</v>
      </c>
      <c r="X145" s="3">
        <v>4.7460000000000002E-2</v>
      </c>
      <c r="Y145" s="3">
        <v>3.3619999999999997E-2</v>
      </c>
      <c r="Z145" s="3">
        <v>2.2749999999999999E-2</v>
      </c>
      <c r="AA145" s="3">
        <v>1.4999999999999999E-2</v>
      </c>
      <c r="AB145" s="3">
        <v>9.9000000000000008E-3</v>
      </c>
      <c r="AC145" s="3">
        <v>6.2100000000000002E-3</v>
      </c>
      <c r="AD145" s="3">
        <v>3.79E-3</v>
      </c>
      <c r="AE145" s="3">
        <v>2.33E-3</v>
      </c>
      <c r="AF145" s="3">
        <v>1.3500000000000001E-3</v>
      </c>
      <c r="AG145" s="3">
        <v>7.6000000000000004E-4</v>
      </c>
      <c r="AH145" s="3">
        <v>0</v>
      </c>
      <c r="AI145" s="3">
        <v>0</v>
      </c>
    </row>
    <row r="146" spans="1:35" x14ac:dyDescent="0.25">
      <c r="A146" s="10">
        <v>22400793</v>
      </c>
      <c r="B146" t="s">
        <v>194</v>
      </c>
      <c r="C146" t="s">
        <v>261</v>
      </c>
      <c r="D146" s="12">
        <v>0.83333333333333337</v>
      </c>
      <c r="E146" t="s">
        <v>299</v>
      </c>
      <c r="F146">
        <v>16</v>
      </c>
      <c r="G146">
        <v>6.2450000000000001</v>
      </c>
      <c r="H146" s="3">
        <v>0.83147000000000004</v>
      </c>
      <c r="I146" s="3">
        <v>0.78813999999999995</v>
      </c>
      <c r="J146" s="3">
        <v>0.73890999999999996</v>
      </c>
      <c r="K146" s="3">
        <v>0.68439000000000005</v>
      </c>
      <c r="L146" s="3">
        <v>0.62551999999999996</v>
      </c>
      <c r="M146" s="3">
        <v>0.56355999999999995</v>
      </c>
      <c r="N146" s="3">
        <v>0.5</v>
      </c>
      <c r="O146" s="3">
        <v>0.43643999999999999</v>
      </c>
      <c r="P146" s="3">
        <v>0.37447999999999998</v>
      </c>
      <c r="Q146" s="3">
        <v>0.31561</v>
      </c>
      <c r="R146" s="3">
        <v>0.26108999999999999</v>
      </c>
      <c r="S146" s="3">
        <v>0.21185999999999999</v>
      </c>
      <c r="T146" s="3">
        <v>0.16853000000000001</v>
      </c>
      <c r="U146" s="3">
        <v>0.13136</v>
      </c>
      <c r="V146" s="3">
        <v>0.10027</v>
      </c>
      <c r="W146" s="3">
        <v>7.4929999999999997E-2</v>
      </c>
      <c r="X146" s="3">
        <v>5.4800000000000001E-2</v>
      </c>
      <c r="Y146" s="3">
        <v>3.9199999999999999E-2</v>
      </c>
      <c r="Z146" s="3">
        <v>2.743E-2</v>
      </c>
      <c r="AA146" s="3">
        <v>1.8759999999999999E-2</v>
      </c>
      <c r="AB146" s="3">
        <v>1.255E-2</v>
      </c>
      <c r="AC146" s="3">
        <v>8.2000000000000007E-3</v>
      </c>
      <c r="AD146" s="3">
        <v>5.2300000000000003E-3</v>
      </c>
      <c r="AE146" s="3">
        <v>3.2599999999999999E-3</v>
      </c>
      <c r="AF146" s="3">
        <v>1.99E-3</v>
      </c>
      <c r="AG146" s="3">
        <v>1.1800000000000001E-3</v>
      </c>
      <c r="AH146" s="3">
        <v>6.0000000000000002E-5</v>
      </c>
      <c r="AI146" s="3">
        <v>0</v>
      </c>
    </row>
    <row r="147" spans="1:35" x14ac:dyDescent="0.25">
      <c r="A147" s="10">
        <v>22400793</v>
      </c>
      <c r="B147" t="s">
        <v>194</v>
      </c>
      <c r="C147" t="s">
        <v>261</v>
      </c>
      <c r="D147" s="12">
        <v>0.83333333333333337</v>
      </c>
      <c r="E147" t="s">
        <v>209</v>
      </c>
      <c r="F147">
        <v>16</v>
      </c>
      <c r="G147">
        <v>6.6779999999999999</v>
      </c>
      <c r="H147" s="3">
        <v>0.81594</v>
      </c>
      <c r="I147" s="3">
        <v>0.77337</v>
      </c>
      <c r="J147" s="3">
        <v>0.72575000000000001</v>
      </c>
      <c r="K147" s="3">
        <v>0.67364000000000002</v>
      </c>
      <c r="L147" s="3">
        <v>0.61790999999999996</v>
      </c>
      <c r="M147" s="3">
        <v>0.55962000000000001</v>
      </c>
      <c r="N147" s="3">
        <v>0.5</v>
      </c>
      <c r="O147" s="3">
        <v>0.44037999999999999</v>
      </c>
      <c r="P147" s="3">
        <v>0.38208999999999999</v>
      </c>
      <c r="Q147" s="3">
        <v>0.32635999999999998</v>
      </c>
      <c r="R147" s="3">
        <v>0.27424999999999999</v>
      </c>
      <c r="S147" s="3">
        <v>0.22663</v>
      </c>
      <c r="T147" s="3">
        <v>0.18406</v>
      </c>
      <c r="U147" s="3">
        <v>0.14685999999999999</v>
      </c>
      <c r="V147" s="3">
        <v>0.11507000000000001</v>
      </c>
      <c r="W147" s="3">
        <v>8.8510000000000005E-2</v>
      </c>
      <c r="X147" s="3">
        <v>6.6809999999999994E-2</v>
      </c>
      <c r="Y147" s="3">
        <v>4.947E-2</v>
      </c>
      <c r="Z147" s="3">
        <v>3.5929999999999997E-2</v>
      </c>
      <c r="AA147" s="3">
        <v>2.5590000000000002E-2</v>
      </c>
      <c r="AB147" s="3">
        <v>1.7860000000000001E-2</v>
      </c>
      <c r="AC147" s="3">
        <v>1.222E-2</v>
      </c>
      <c r="AD147" s="3">
        <v>8.2000000000000007E-3</v>
      </c>
      <c r="AE147" s="3">
        <v>5.3899999999999998E-3</v>
      </c>
      <c r="AF147" s="3">
        <v>3.47E-3</v>
      </c>
      <c r="AG147" s="3">
        <v>2.1900000000000001E-3</v>
      </c>
      <c r="AH147" s="3">
        <v>1.7000000000000001E-4</v>
      </c>
      <c r="AI147" s="3">
        <v>0</v>
      </c>
    </row>
    <row r="148" spans="1:35" x14ac:dyDescent="0.25">
      <c r="A148" s="10">
        <v>22400793</v>
      </c>
      <c r="B148" t="s">
        <v>194</v>
      </c>
      <c r="C148" t="s">
        <v>261</v>
      </c>
      <c r="D148" s="12">
        <v>0.83333333333333337</v>
      </c>
      <c r="E148" t="s">
        <v>263</v>
      </c>
      <c r="F148">
        <v>16</v>
      </c>
      <c r="G148">
        <v>12.51</v>
      </c>
      <c r="H148" s="3">
        <v>0.68439000000000005</v>
      </c>
      <c r="I148" s="3">
        <v>0.65542</v>
      </c>
      <c r="J148" s="3">
        <v>0.62551999999999996</v>
      </c>
      <c r="K148" s="3">
        <v>0.59482999999999997</v>
      </c>
      <c r="L148" s="3">
        <v>0.56355999999999995</v>
      </c>
      <c r="M148" s="3">
        <v>0.53188000000000002</v>
      </c>
      <c r="N148" s="3">
        <v>0.5</v>
      </c>
      <c r="O148" s="3">
        <v>0.46811999999999998</v>
      </c>
      <c r="P148" s="3">
        <v>0.43643999999999999</v>
      </c>
      <c r="Q148" s="3">
        <v>0.40516999999999997</v>
      </c>
      <c r="R148" s="3">
        <v>0.37447999999999998</v>
      </c>
      <c r="S148" s="3">
        <v>0.34458</v>
      </c>
      <c r="T148" s="3">
        <v>0.31561</v>
      </c>
      <c r="U148" s="3">
        <v>0.28774</v>
      </c>
      <c r="V148" s="3">
        <v>0.26108999999999999</v>
      </c>
      <c r="W148" s="3">
        <v>0.23576</v>
      </c>
      <c r="X148" s="3">
        <v>0.21185999999999999</v>
      </c>
      <c r="Y148" s="3">
        <v>0.18942999999999999</v>
      </c>
      <c r="Z148" s="3">
        <v>0.16853000000000001</v>
      </c>
      <c r="AA148" s="3">
        <v>0.14917</v>
      </c>
      <c r="AB148" s="3">
        <v>0.13136</v>
      </c>
      <c r="AC148" s="3">
        <v>0.11507000000000001</v>
      </c>
      <c r="AD148" s="3">
        <v>0.10027</v>
      </c>
      <c r="AE148" s="3">
        <v>8.6910000000000001E-2</v>
      </c>
      <c r="AF148" s="3">
        <v>7.4929999999999997E-2</v>
      </c>
      <c r="AG148" s="3">
        <v>6.4259999999999998E-2</v>
      </c>
      <c r="AH148" s="3">
        <v>2.743E-2</v>
      </c>
      <c r="AI148" s="3">
        <v>1.017E-2</v>
      </c>
    </row>
    <row r="149" spans="1:35" x14ac:dyDescent="0.25">
      <c r="A149" s="10">
        <v>22400793</v>
      </c>
      <c r="B149" t="s">
        <v>261</v>
      </c>
      <c r="C149" t="s">
        <v>194</v>
      </c>
      <c r="D149" s="12">
        <v>0.83333333333333337</v>
      </c>
      <c r="E149" t="s">
        <v>153</v>
      </c>
      <c r="F149">
        <v>19</v>
      </c>
      <c r="G149">
        <v>1</v>
      </c>
      <c r="H149" s="3">
        <v>1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0.99865000000000004</v>
      </c>
      <c r="O149" s="3">
        <v>0.97724999999999995</v>
      </c>
      <c r="P149" s="3">
        <v>0.84133999999999998</v>
      </c>
      <c r="Q149" s="3">
        <v>0.5</v>
      </c>
      <c r="R149" s="3">
        <v>0.15866</v>
      </c>
      <c r="S149" s="3">
        <v>2.2749999999999999E-2</v>
      </c>
      <c r="T149" s="3">
        <v>1.3500000000000001E-3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</row>
    <row r="150" spans="1:35" x14ac:dyDescent="0.25">
      <c r="A150" s="10">
        <v>22400793</v>
      </c>
      <c r="B150" t="s">
        <v>261</v>
      </c>
      <c r="C150" t="s">
        <v>194</v>
      </c>
      <c r="D150" s="12">
        <v>0.83333333333333337</v>
      </c>
      <c r="E150" t="s">
        <v>266</v>
      </c>
      <c r="F150">
        <v>29</v>
      </c>
      <c r="G150">
        <v>4.6260000000000003</v>
      </c>
      <c r="H150" s="3">
        <v>1</v>
      </c>
      <c r="I150" s="3">
        <v>0.99995000000000001</v>
      </c>
      <c r="J150" s="3">
        <v>0.99987999999999999</v>
      </c>
      <c r="K150" s="3">
        <v>0.99973000000000001</v>
      </c>
      <c r="L150" s="3">
        <v>0.99939999999999996</v>
      </c>
      <c r="M150" s="3">
        <v>0.99878</v>
      </c>
      <c r="N150" s="3">
        <v>0.99751999999999996</v>
      </c>
      <c r="O150" s="3">
        <v>0.99519999999999997</v>
      </c>
      <c r="P150" s="3">
        <v>0.99134</v>
      </c>
      <c r="Q150" s="3">
        <v>0.98460999999999999</v>
      </c>
      <c r="R150" s="3">
        <v>0.97441</v>
      </c>
      <c r="S150" s="3">
        <v>0.95818000000000003</v>
      </c>
      <c r="T150" s="3">
        <v>0.93447999999999998</v>
      </c>
      <c r="U150" s="3">
        <v>0.9032</v>
      </c>
      <c r="V150" s="3">
        <v>0.85992999999999997</v>
      </c>
      <c r="W150" s="3">
        <v>0.80510999999999999</v>
      </c>
      <c r="X150" s="3">
        <v>0.74214999999999998</v>
      </c>
      <c r="Y150" s="3">
        <v>0.66639999999999999</v>
      </c>
      <c r="Z150" s="3">
        <v>0.58706000000000003</v>
      </c>
      <c r="AA150" s="3">
        <v>0.5</v>
      </c>
      <c r="AB150" s="3">
        <v>0.41293999999999997</v>
      </c>
      <c r="AC150" s="3">
        <v>0.33360000000000001</v>
      </c>
      <c r="AD150" s="3">
        <v>0.25785000000000002</v>
      </c>
      <c r="AE150" s="3">
        <v>0.19489000000000001</v>
      </c>
      <c r="AF150" s="3">
        <v>0.14007</v>
      </c>
      <c r="AG150" s="3">
        <v>9.6799999999999997E-2</v>
      </c>
      <c r="AH150" s="3">
        <v>8.6599999999999993E-3</v>
      </c>
      <c r="AI150" s="3">
        <v>2.7E-4</v>
      </c>
    </row>
    <row r="151" spans="1:35" x14ac:dyDescent="0.25">
      <c r="A151" s="10">
        <v>22400793</v>
      </c>
      <c r="B151" t="s">
        <v>261</v>
      </c>
      <c r="C151" t="s">
        <v>194</v>
      </c>
      <c r="D151" s="12">
        <v>0.83333333333333337</v>
      </c>
      <c r="E151" t="s">
        <v>264</v>
      </c>
      <c r="F151">
        <v>36</v>
      </c>
      <c r="G151">
        <v>3.4929999999999999</v>
      </c>
      <c r="H151" s="3">
        <v>1</v>
      </c>
      <c r="I151" s="3">
        <v>1</v>
      </c>
      <c r="J151" s="3">
        <v>1</v>
      </c>
      <c r="K151" s="3">
        <v>1</v>
      </c>
      <c r="L151" s="3">
        <v>1</v>
      </c>
      <c r="M151" s="3">
        <v>1</v>
      </c>
      <c r="N151" s="3">
        <v>1</v>
      </c>
      <c r="O151" s="3">
        <v>1</v>
      </c>
      <c r="P151" s="3">
        <v>1</v>
      </c>
      <c r="Q151" s="3">
        <v>1</v>
      </c>
      <c r="R151" s="3">
        <v>1</v>
      </c>
      <c r="S151" s="3">
        <v>1</v>
      </c>
      <c r="T151" s="3">
        <v>1</v>
      </c>
      <c r="U151" s="3">
        <v>0.99990000000000001</v>
      </c>
      <c r="V151" s="3">
        <v>0.99970999999999999</v>
      </c>
      <c r="W151" s="3">
        <v>0.99917999999999996</v>
      </c>
      <c r="X151" s="3">
        <v>0.99787999999999999</v>
      </c>
      <c r="Y151" s="3">
        <v>0.99505999999999994</v>
      </c>
      <c r="Z151" s="3">
        <v>0.98899000000000004</v>
      </c>
      <c r="AA151" s="3">
        <v>0.97724999999999995</v>
      </c>
      <c r="AB151" s="3">
        <v>0.95728000000000002</v>
      </c>
      <c r="AC151" s="3">
        <v>0.92364000000000002</v>
      </c>
      <c r="AD151" s="3">
        <v>0.87492999999999999</v>
      </c>
      <c r="AE151" s="3">
        <v>0.80510999999999999</v>
      </c>
      <c r="AF151" s="3">
        <v>0.71565999999999996</v>
      </c>
      <c r="AG151" s="3">
        <v>0.61409000000000002</v>
      </c>
      <c r="AH151" s="3">
        <v>0.12506999999999999</v>
      </c>
      <c r="AI151" s="3">
        <v>4.9399999999999999E-3</v>
      </c>
    </row>
    <row r="152" spans="1:35" x14ac:dyDescent="0.25">
      <c r="A152" s="10">
        <v>22400793</v>
      </c>
      <c r="B152" t="s">
        <v>261</v>
      </c>
      <c r="C152" t="s">
        <v>194</v>
      </c>
      <c r="D152" s="12">
        <v>0.83333333333333337</v>
      </c>
      <c r="E152" t="s">
        <v>301</v>
      </c>
      <c r="F152">
        <v>16</v>
      </c>
      <c r="G152">
        <v>1.1830000000000001</v>
      </c>
      <c r="H152" s="3">
        <v>1</v>
      </c>
      <c r="I152" s="3">
        <v>1</v>
      </c>
      <c r="J152" s="3">
        <v>0.99963999999999997</v>
      </c>
      <c r="K152" s="3">
        <v>0.99446000000000001</v>
      </c>
      <c r="L152" s="3">
        <v>0.95448999999999995</v>
      </c>
      <c r="M152" s="3">
        <v>0.80234000000000005</v>
      </c>
      <c r="N152" s="3">
        <v>0.5</v>
      </c>
      <c r="O152" s="3">
        <v>0.19766</v>
      </c>
      <c r="P152" s="3">
        <v>4.5510000000000002E-2</v>
      </c>
      <c r="Q152" s="3">
        <v>5.5399999999999998E-3</v>
      </c>
      <c r="R152" s="3">
        <v>3.6000000000000002E-4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 x14ac:dyDescent="0.25">
      <c r="A153" s="10">
        <v>22400793</v>
      </c>
      <c r="B153" t="s">
        <v>261</v>
      </c>
      <c r="C153" t="s">
        <v>194</v>
      </c>
      <c r="D153" s="12">
        <v>0.83333333333333337</v>
      </c>
      <c r="E153" t="s">
        <v>267</v>
      </c>
      <c r="F153">
        <v>30</v>
      </c>
      <c r="G153">
        <v>3.661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0.99992999999999999</v>
      </c>
      <c r="O153" s="3">
        <v>0.99980999999999998</v>
      </c>
      <c r="P153" s="3">
        <v>0.99948000000000004</v>
      </c>
      <c r="Q153" s="3">
        <v>0.99865000000000004</v>
      </c>
      <c r="R153" s="3">
        <v>0.99682999999999999</v>
      </c>
      <c r="S153" s="3">
        <v>0.99304999999999999</v>
      </c>
      <c r="T153" s="3">
        <v>0.98573999999999995</v>
      </c>
      <c r="U153" s="3">
        <v>0.97192999999999996</v>
      </c>
      <c r="V153" s="3">
        <v>0.94950000000000001</v>
      </c>
      <c r="W153" s="3">
        <v>0.91466000000000003</v>
      </c>
      <c r="X153" s="3">
        <v>0.86214000000000002</v>
      </c>
      <c r="Y153" s="3">
        <v>0.79388999999999998</v>
      </c>
      <c r="Z153" s="3">
        <v>0.70884000000000003</v>
      </c>
      <c r="AA153" s="3">
        <v>0.60641999999999996</v>
      </c>
      <c r="AB153" s="3">
        <v>0.5</v>
      </c>
      <c r="AC153" s="3">
        <v>0.39357999999999999</v>
      </c>
      <c r="AD153" s="3">
        <v>0.29115999999999997</v>
      </c>
      <c r="AE153" s="3">
        <v>0.20610999999999999</v>
      </c>
      <c r="AF153" s="3">
        <v>0.13786000000000001</v>
      </c>
      <c r="AG153" s="3">
        <v>8.5339999999999999E-2</v>
      </c>
      <c r="AH153" s="3">
        <v>3.1700000000000001E-3</v>
      </c>
      <c r="AI153" s="3">
        <v>0</v>
      </c>
    </row>
    <row r="154" spans="1:35" x14ac:dyDescent="0.25">
      <c r="A154" s="10">
        <v>22400793</v>
      </c>
      <c r="B154" t="s">
        <v>261</v>
      </c>
      <c r="C154" t="s">
        <v>194</v>
      </c>
      <c r="D154" s="12">
        <v>0.83333333333333337</v>
      </c>
      <c r="E154" t="s">
        <v>268</v>
      </c>
      <c r="F154">
        <v>34</v>
      </c>
      <c r="G154">
        <v>2.3239999999999998</v>
      </c>
      <c r="H154" s="3">
        <v>1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1</v>
      </c>
      <c r="P154" s="3">
        <v>1</v>
      </c>
      <c r="Q154" s="3">
        <v>1</v>
      </c>
      <c r="R154" s="3">
        <v>1</v>
      </c>
      <c r="S154" s="3">
        <v>1</v>
      </c>
      <c r="T154" s="3">
        <v>1</v>
      </c>
      <c r="U154" s="3">
        <v>1</v>
      </c>
      <c r="V154" s="3">
        <v>1</v>
      </c>
      <c r="W154" s="3">
        <v>0.99995000000000001</v>
      </c>
      <c r="X154" s="3">
        <v>0.99970999999999999</v>
      </c>
      <c r="Y154" s="3">
        <v>0.99868999999999997</v>
      </c>
      <c r="Z154" s="3">
        <v>0.99505999999999994</v>
      </c>
      <c r="AA154" s="3">
        <v>0.98421999999999998</v>
      </c>
      <c r="AB154" s="3">
        <v>0.95728000000000002</v>
      </c>
      <c r="AC154" s="3">
        <v>0.90146999999999999</v>
      </c>
      <c r="AD154" s="3">
        <v>0.80510999999999999</v>
      </c>
      <c r="AE154" s="3">
        <v>0.66639999999999999</v>
      </c>
      <c r="AF154" s="3">
        <v>0.5</v>
      </c>
      <c r="AG154" s="3">
        <v>0.33360000000000001</v>
      </c>
      <c r="AH154" s="3">
        <v>4.9399999999999999E-3</v>
      </c>
      <c r="AI154" s="3">
        <v>0</v>
      </c>
    </row>
    <row r="155" spans="1:35" x14ac:dyDescent="0.25">
      <c r="A155" s="10">
        <v>22400793</v>
      </c>
      <c r="B155" t="s">
        <v>261</v>
      </c>
      <c r="C155" t="s">
        <v>194</v>
      </c>
      <c r="D155" s="12">
        <v>0.83333333333333337</v>
      </c>
      <c r="E155" t="s">
        <v>300</v>
      </c>
      <c r="F155">
        <v>24</v>
      </c>
      <c r="G155">
        <v>2.5300000000000002</v>
      </c>
      <c r="H155" s="3">
        <v>1</v>
      </c>
      <c r="I155" s="3">
        <v>1</v>
      </c>
      <c r="J155" s="3">
        <v>1</v>
      </c>
      <c r="K155" s="3">
        <v>1</v>
      </c>
      <c r="L155" s="3">
        <v>0.99995999999999996</v>
      </c>
      <c r="M155" s="3">
        <v>0.99980999999999998</v>
      </c>
      <c r="N155" s="3">
        <v>0.99921000000000004</v>
      </c>
      <c r="O155" s="3">
        <v>0.99719999999999998</v>
      </c>
      <c r="P155" s="3">
        <v>0.99111000000000005</v>
      </c>
      <c r="Q155" s="3">
        <v>0.97614999999999996</v>
      </c>
      <c r="R155" s="3">
        <v>0.94294999999999995</v>
      </c>
      <c r="S155" s="3">
        <v>0.88297999999999999</v>
      </c>
      <c r="T155" s="3">
        <v>0.78524000000000005</v>
      </c>
      <c r="U155" s="3">
        <v>0.65542</v>
      </c>
      <c r="V155" s="3">
        <v>0.5</v>
      </c>
      <c r="W155" s="3">
        <v>0.34458</v>
      </c>
      <c r="X155" s="3">
        <v>0.21476000000000001</v>
      </c>
      <c r="Y155" s="3">
        <v>0.11702</v>
      </c>
      <c r="Z155" s="3">
        <v>5.7049999999999997E-2</v>
      </c>
      <c r="AA155" s="3">
        <v>2.385E-2</v>
      </c>
      <c r="AB155" s="3">
        <v>8.8900000000000003E-3</v>
      </c>
      <c r="AC155" s="3">
        <v>2.8E-3</v>
      </c>
      <c r="AD155" s="3">
        <v>7.9000000000000001E-4</v>
      </c>
      <c r="AE155" s="3">
        <v>1.9000000000000001E-4</v>
      </c>
      <c r="AF155" s="3">
        <v>4.0000000000000003E-5</v>
      </c>
      <c r="AG155" s="3">
        <v>0</v>
      </c>
      <c r="AH155" s="3">
        <v>0</v>
      </c>
      <c r="AI155" s="3">
        <v>0</v>
      </c>
    </row>
    <row r="156" spans="1:35" x14ac:dyDescent="0.25">
      <c r="A156" s="10">
        <v>22400793</v>
      </c>
      <c r="B156" t="s">
        <v>261</v>
      </c>
      <c r="C156" t="s">
        <v>194</v>
      </c>
      <c r="D156" s="12">
        <v>0.83333333333333337</v>
      </c>
      <c r="E156" t="s">
        <v>302</v>
      </c>
      <c r="F156">
        <v>23</v>
      </c>
      <c r="G156">
        <v>3.55</v>
      </c>
      <c r="H156" s="3">
        <v>0.99987000000000004</v>
      </c>
      <c r="I156" s="3">
        <v>0.99963999999999997</v>
      </c>
      <c r="J156" s="3">
        <v>0.99902999999999997</v>
      </c>
      <c r="K156" s="3">
        <v>0.99760000000000004</v>
      </c>
      <c r="L156" s="3">
        <v>0.99446000000000001</v>
      </c>
      <c r="M156" s="3">
        <v>0.98777999999999999</v>
      </c>
      <c r="N156" s="3">
        <v>0.97558</v>
      </c>
      <c r="O156" s="3">
        <v>0.95448999999999995</v>
      </c>
      <c r="P156" s="3">
        <v>0.92073000000000005</v>
      </c>
      <c r="Q156" s="3">
        <v>0.87075999999999998</v>
      </c>
      <c r="R156" s="3">
        <v>0.80234000000000005</v>
      </c>
      <c r="S156" s="3">
        <v>0.71226</v>
      </c>
      <c r="T156" s="3">
        <v>0.61026000000000002</v>
      </c>
      <c r="U156" s="3">
        <v>0.5</v>
      </c>
      <c r="V156" s="3">
        <v>0.38973999999999998</v>
      </c>
      <c r="W156" s="3">
        <v>0.28774</v>
      </c>
      <c r="X156" s="3">
        <v>0.19766</v>
      </c>
      <c r="Y156" s="3">
        <v>0.12923999999999999</v>
      </c>
      <c r="Z156" s="3">
        <v>7.9269999999999993E-2</v>
      </c>
      <c r="AA156" s="3">
        <v>4.5510000000000002E-2</v>
      </c>
      <c r="AB156" s="3">
        <v>2.4420000000000001E-2</v>
      </c>
      <c r="AC156" s="3">
        <v>1.222E-2</v>
      </c>
      <c r="AD156" s="3">
        <v>5.5399999999999998E-3</v>
      </c>
      <c r="AE156" s="3">
        <v>2.3999999999999998E-3</v>
      </c>
      <c r="AF156" s="3">
        <v>9.7000000000000005E-4</v>
      </c>
      <c r="AG156" s="3">
        <v>3.6000000000000002E-4</v>
      </c>
      <c r="AH156" s="3">
        <v>0</v>
      </c>
      <c r="AI156" s="3">
        <v>0</v>
      </c>
    </row>
    <row r="157" spans="1:35" x14ac:dyDescent="0.25">
      <c r="A157" s="10">
        <v>22400793</v>
      </c>
      <c r="B157" t="s">
        <v>261</v>
      </c>
      <c r="C157" t="s">
        <v>194</v>
      </c>
      <c r="D157" s="12">
        <v>0.83333333333333337</v>
      </c>
      <c r="E157" t="s">
        <v>188</v>
      </c>
      <c r="F157">
        <v>20</v>
      </c>
      <c r="G157">
        <v>3.2789999999999999</v>
      </c>
      <c r="H157" s="3">
        <v>0.99885999999999997</v>
      </c>
      <c r="I157" s="3">
        <v>0.99692999999999998</v>
      </c>
      <c r="J157" s="3">
        <v>0.99265999999999999</v>
      </c>
      <c r="K157" s="3">
        <v>0.98341000000000001</v>
      </c>
      <c r="L157" s="3">
        <v>0.96638000000000002</v>
      </c>
      <c r="M157" s="3">
        <v>0.93574000000000002</v>
      </c>
      <c r="N157" s="3">
        <v>0.88876999999999995</v>
      </c>
      <c r="O157" s="3">
        <v>0.81859000000000004</v>
      </c>
      <c r="P157" s="3">
        <v>0.72907</v>
      </c>
      <c r="Q157" s="3">
        <v>0.61790999999999996</v>
      </c>
      <c r="R157" s="3">
        <v>0.5</v>
      </c>
      <c r="S157" s="3">
        <v>0.38208999999999999</v>
      </c>
      <c r="T157" s="3">
        <v>0.27093</v>
      </c>
      <c r="U157" s="3">
        <v>0.18140999999999999</v>
      </c>
      <c r="V157" s="3">
        <v>0.11123</v>
      </c>
      <c r="W157" s="3">
        <v>6.4259999999999998E-2</v>
      </c>
      <c r="X157" s="3">
        <v>3.3619999999999997E-2</v>
      </c>
      <c r="Y157" s="3">
        <v>1.6590000000000001E-2</v>
      </c>
      <c r="Z157" s="3">
        <v>7.3400000000000002E-3</v>
      </c>
      <c r="AA157" s="3">
        <v>3.0699999999999998E-3</v>
      </c>
      <c r="AB157" s="3">
        <v>1.14E-3</v>
      </c>
      <c r="AC157" s="3">
        <v>4.0000000000000002E-4</v>
      </c>
      <c r="AD157" s="3">
        <v>1.2999999999999999E-4</v>
      </c>
      <c r="AE157" s="3">
        <v>4.0000000000000003E-5</v>
      </c>
      <c r="AF157" s="3">
        <v>0</v>
      </c>
      <c r="AG157" s="3">
        <v>0</v>
      </c>
      <c r="AH157" s="3">
        <v>0</v>
      </c>
      <c r="AI157" s="3">
        <v>0</v>
      </c>
    </row>
    <row r="158" spans="1:35" x14ac:dyDescent="0.25">
      <c r="A158" s="10">
        <v>22400793</v>
      </c>
      <c r="B158" t="s">
        <v>261</v>
      </c>
      <c r="C158" t="s">
        <v>194</v>
      </c>
      <c r="D158" s="12">
        <v>0.83333333333333337</v>
      </c>
      <c r="E158" t="s">
        <v>265</v>
      </c>
      <c r="F158">
        <v>22</v>
      </c>
      <c r="G158">
        <v>4.0250000000000004</v>
      </c>
      <c r="H158" s="3">
        <v>0.99856</v>
      </c>
      <c r="I158" s="3">
        <v>0.99682999999999999</v>
      </c>
      <c r="J158" s="3">
        <v>0.99343000000000004</v>
      </c>
      <c r="K158" s="3">
        <v>0.98745000000000005</v>
      </c>
      <c r="L158" s="3">
        <v>0.97670000000000001</v>
      </c>
      <c r="M158" s="3">
        <v>0.95906999999999998</v>
      </c>
      <c r="N158" s="3">
        <v>0.93189</v>
      </c>
      <c r="O158" s="3">
        <v>0.89251000000000003</v>
      </c>
      <c r="P158" s="3">
        <v>0.83891000000000004</v>
      </c>
      <c r="Q158" s="3">
        <v>0.77337</v>
      </c>
      <c r="R158" s="3">
        <v>0.69145999999999996</v>
      </c>
      <c r="S158" s="3">
        <v>0.59870999999999996</v>
      </c>
      <c r="T158" s="3">
        <v>0.5</v>
      </c>
      <c r="U158" s="3">
        <v>0.40128999999999998</v>
      </c>
      <c r="V158" s="3">
        <v>0.30853999999999998</v>
      </c>
      <c r="W158" s="3">
        <v>0.22663</v>
      </c>
      <c r="X158" s="3">
        <v>0.16109000000000001</v>
      </c>
      <c r="Y158" s="3">
        <v>0.10749</v>
      </c>
      <c r="Z158" s="3">
        <v>6.8110000000000004E-2</v>
      </c>
      <c r="AA158" s="3">
        <v>4.0930000000000001E-2</v>
      </c>
      <c r="AB158" s="3">
        <v>2.3300000000000001E-2</v>
      </c>
      <c r="AC158" s="3">
        <v>1.255E-2</v>
      </c>
      <c r="AD158" s="3">
        <v>6.5700000000000003E-3</v>
      </c>
      <c r="AE158" s="3">
        <v>3.1700000000000001E-3</v>
      </c>
      <c r="AF158" s="3">
        <v>1.4400000000000001E-3</v>
      </c>
      <c r="AG158" s="3">
        <v>6.2E-4</v>
      </c>
      <c r="AH158" s="3">
        <v>0</v>
      </c>
      <c r="AI158" s="3">
        <v>0</v>
      </c>
    </row>
    <row r="159" spans="1:35" x14ac:dyDescent="0.25">
      <c r="A159" s="10">
        <v>22400793</v>
      </c>
      <c r="B159" t="s">
        <v>261</v>
      </c>
      <c r="C159" t="s">
        <v>194</v>
      </c>
      <c r="D159" s="12">
        <v>0.83333333333333337</v>
      </c>
      <c r="E159" t="s">
        <v>262</v>
      </c>
      <c r="F159">
        <v>19</v>
      </c>
      <c r="G159">
        <v>4.899</v>
      </c>
      <c r="H159" s="3">
        <v>0.96711999999999998</v>
      </c>
      <c r="I159" s="3">
        <v>0.94845000000000002</v>
      </c>
      <c r="J159" s="3">
        <v>0.92364000000000002</v>
      </c>
      <c r="K159" s="3">
        <v>0.88876999999999995</v>
      </c>
      <c r="L159" s="3">
        <v>0.84614</v>
      </c>
      <c r="M159" s="3">
        <v>0.79388999999999998</v>
      </c>
      <c r="N159" s="3">
        <v>0.72907</v>
      </c>
      <c r="O159" s="3">
        <v>0.65910000000000002</v>
      </c>
      <c r="P159" s="3">
        <v>0.57926</v>
      </c>
      <c r="Q159" s="3">
        <v>0.5</v>
      </c>
      <c r="R159" s="3">
        <v>0.42074</v>
      </c>
      <c r="S159" s="3">
        <v>0.34089999999999998</v>
      </c>
      <c r="T159" s="3">
        <v>0.27093</v>
      </c>
      <c r="U159" s="3">
        <v>0.20610999999999999</v>
      </c>
      <c r="V159" s="3">
        <v>0.15386</v>
      </c>
      <c r="W159" s="3">
        <v>0.11123</v>
      </c>
      <c r="X159" s="3">
        <v>7.6359999999999997E-2</v>
      </c>
      <c r="Y159" s="3">
        <v>5.1549999999999999E-2</v>
      </c>
      <c r="Z159" s="3">
        <v>3.288E-2</v>
      </c>
      <c r="AA159" s="3">
        <v>2.068E-2</v>
      </c>
      <c r="AB159" s="3">
        <v>1.222E-2</v>
      </c>
      <c r="AC159" s="3">
        <v>7.1399999999999996E-3</v>
      </c>
      <c r="AD159" s="3">
        <v>4.0200000000000001E-3</v>
      </c>
      <c r="AE159" s="3">
        <v>2.1199999999999999E-3</v>
      </c>
      <c r="AF159" s="3">
        <v>1.1100000000000001E-3</v>
      </c>
      <c r="AG159" s="3">
        <v>5.4000000000000001E-4</v>
      </c>
      <c r="AH159" s="3">
        <v>0</v>
      </c>
      <c r="AI159" s="3">
        <v>0</v>
      </c>
    </row>
    <row r="160" spans="1:35" x14ac:dyDescent="0.25">
      <c r="A160" s="10">
        <v>22400793</v>
      </c>
      <c r="B160" t="s">
        <v>261</v>
      </c>
      <c r="C160" t="s">
        <v>194</v>
      </c>
      <c r="D160" s="12">
        <v>0.83333333333333337</v>
      </c>
      <c r="E160" t="s">
        <v>130</v>
      </c>
      <c r="F160">
        <v>18</v>
      </c>
      <c r="G160">
        <v>4.5460000000000003</v>
      </c>
      <c r="H160" s="3">
        <v>0.96079999999999999</v>
      </c>
      <c r="I160" s="3">
        <v>0.93822000000000005</v>
      </c>
      <c r="J160" s="3">
        <v>0.90658000000000005</v>
      </c>
      <c r="K160" s="3">
        <v>0.86433000000000004</v>
      </c>
      <c r="L160" s="3">
        <v>0.81057000000000001</v>
      </c>
      <c r="M160" s="3">
        <v>0.74536999999999998</v>
      </c>
      <c r="N160" s="3">
        <v>0.67003000000000001</v>
      </c>
      <c r="O160" s="3">
        <v>0.58706000000000003</v>
      </c>
      <c r="P160" s="3">
        <v>0.5</v>
      </c>
      <c r="Q160" s="3">
        <v>0.41293999999999997</v>
      </c>
      <c r="R160" s="3">
        <v>0.32996999999999999</v>
      </c>
      <c r="S160" s="3">
        <v>0.25463000000000002</v>
      </c>
      <c r="T160" s="3">
        <v>0.18942999999999999</v>
      </c>
      <c r="U160" s="3">
        <v>0.13567000000000001</v>
      </c>
      <c r="V160" s="3">
        <v>9.3420000000000003E-2</v>
      </c>
      <c r="W160" s="3">
        <v>6.1780000000000002E-2</v>
      </c>
      <c r="X160" s="3">
        <v>3.9199999999999999E-2</v>
      </c>
      <c r="Y160" s="3">
        <v>2.385E-2</v>
      </c>
      <c r="Z160" s="3">
        <v>1.3899999999999999E-2</v>
      </c>
      <c r="AA160" s="3">
        <v>7.7600000000000004E-3</v>
      </c>
      <c r="AB160" s="3">
        <v>4.15E-3</v>
      </c>
      <c r="AC160" s="3">
        <v>2.1199999999999999E-3</v>
      </c>
      <c r="AD160" s="3">
        <v>1.0399999999999999E-3</v>
      </c>
      <c r="AE160" s="3">
        <v>4.8000000000000001E-4</v>
      </c>
      <c r="AF160" s="3">
        <v>2.2000000000000001E-4</v>
      </c>
      <c r="AG160" s="3">
        <v>9.0000000000000006E-5</v>
      </c>
      <c r="AH160" s="3">
        <v>0</v>
      </c>
      <c r="AI160" s="3">
        <v>0</v>
      </c>
    </row>
    <row r="161" spans="1:35" x14ac:dyDescent="0.25">
      <c r="A161" s="10">
        <v>22400793</v>
      </c>
      <c r="B161" t="s">
        <v>261</v>
      </c>
      <c r="C161" t="s">
        <v>194</v>
      </c>
      <c r="D161" s="12">
        <v>0.83333333333333337</v>
      </c>
      <c r="E161" t="s">
        <v>153</v>
      </c>
      <c r="F161">
        <v>19</v>
      </c>
      <c r="G161">
        <v>5.3540000000000001</v>
      </c>
      <c r="H161" s="3">
        <v>0.95352000000000003</v>
      </c>
      <c r="I161" s="3">
        <v>0.93189</v>
      </c>
      <c r="J161" s="3">
        <v>0.90490000000000004</v>
      </c>
      <c r="K161" s="3">
        <v>0.86863999999999997</v>
      </c>
      <c r="L161" s="3">
        <v>0.82381000000000004</v>
      </c>
      <c r="M161" s="3">
        <v>0.77337</v>
      </c>
      <c r="N161" s="3">
        <v>0.71226</v>
      </c>
      <c r="O161" s="3">
        <v>0.64431000000000005</v>
      </c>
      <c r="P161" s="3">
        <v>0.57535000000000003</v>
      </c>
      <c r="Q161" s="3">
        <v>0.5</v>
      </c>
      <c r="R161" s="3">
        <v>0.42465000000000003</v>
      </c>
      <c r="S161" s="3">
        <v>0.35569000000000001</v>
      </c>
      <c r="T161" s="3">
        <v>0.28774</v>
      </c>
      <c r="U161" s="3">
        <v>0.22663</v>
      </c>
      <c r="V161" s="3">
        <v>0.17619000000000001</v>
      </c>
      <c r="W161" s="3">
        <v>0.13136</v>
      </c>
      <c r="X161" s="3">
        <v>9.5100000000000004E-2</v>
      </c>
      <c r="Y161" s="3">
        <v>6.8110000000000004E-2</v>
      </c>
      <c r="Z161" s="3">
        <v>4.648E-2</v>
      </c>
      <c r="AA161" s="3">
        <v>3.074E-2</v>
      </c>
      <c r="AB161" s="3">
        <v>2.018E-2</v>
      </c>
      <c r="AC161" s="3">
        <v>1.255E-2</v>
      </c>
      <c r="AD161" s="3">
        <v>7.5500000000000003E-3</v>
      </c>
      <c r="AE161" s="3">
        <v>4.5300000000000002E-3</v>
      </c>
      <c r="AF161" s="3">
        <v>2.5600000000000002E-3</v>
      </c>
      <c r="AG161" s="3">
        <v>1.39E-3</v>
      </c>
      <c r="AH161" s="3">
        <v>4.0000000000000003E-5</v>
      </c>
      <c r="AI161" s="3">
        <v>0</v>
      </c>
    </row>
    <row r="162" spans="1:35" x14ac:dyDescent="0.25">
      <c r="A162" s="10">
        <v>22400793</v>
      </c>
      <c r="B162" t="s">
        <v>261</v>
      </c>
      <c r="C162" t="s">
        <v>194</v>
      </c>
      <c r="D162" s="12">
        <v>0.83333333333333337</v>
      </c>
      <c r="E162" t="s">
        <v>262</v>
      </c>
      <c r="F162">
        <v>19</v>
      </c>
      <c r="G162">
        <v>6</v>
      </c>
      <c r="H162" s="3">
        <v>0.93318999999999996</v>
      </c>
      <c r="I162" s="3">
        <v>0.90824000000000005</v>
      </c>
      <c r="J162" s="3">
        <v>0.879</v>
      </c>
      <c r="K162" s="3">
        <v>0.84133999999999998</v>
      </c>
      <c r="L162" s="3">
        <v>0.79673000000000005</v>
      </c>
      <c r="M162" s="3">
        <v>0.74856999999999996</v>
      </c>
      <c r="N162" s="3">
        <v>0.69145999999999996</v>
      </c>
      <c r="O162" s="3">
        <v>0.62929999999999997</v>
      </c>
      <c r="P162" s="3">
        <v>0.56749000000000005</v>
      </c>
      <c r="Q162" s="3">
        <v>0.5</v>
      </c>
      <c r="R162" s="3">
        <v>0.43251000000000001</v>
      </c>
      <c r="S162" s="3">
        <v>0.37069999999999997</v>
      </c>
      <c r="T162" s="3">
        <v>0.30853999999999998</v>
      </c>
      <c r="U162" s="3">
        <v>0.25142999999999999</v>
      </c>
      <c r="V162" s="3">
        <v>0.20327000000000001</v>
      </c>
      <c r="W162" s="3">
        <v>0.15866</v>
      </c>
      <c r="X162" s="3">
        <v>0.121</v>
      </c>
      <c r="Y162" s="3">
        <v>9.1759999999999994E-2</v>
      </c>
      <c r="Z162" s="3">
        <v>6.6809999999999994E-2</v>
      </c>
      <c r="AA162" s="3">
        <v>4.7460000000000002E-2</v>
      </c>
      <c r="AB162" s="3">
        <v>3.3619999999999997E-2</v>
      </c>
      <c r="AC162" s="3">
        <v>2.2749999999999999E-2</v>
      </c>
      <c r="AD162" s="3">
        <v>1.4999999999999999E-2</v>
      </c>
      <c r="AE162" s="3">
        <v>9.9000000000000008E-3</v>
      </c>
      <c r="AF162" s="3">
        <v>6.2100000000000002E-3</v>
      </c>
      <c r="AG162" s="3">
        <v>3.79E-3</v>
      </c>
      <c r="AH162" s="3">
        <v>2.3000000000000001E-4</v>
      </c>
      <c r="AI162" s="3">
        <v>0</v>
      </c>
    </row>
    <row r="163" spans="1:35" x14ac:dyDescent="0.25">
      <c r="A163" s="10">
        <v>22400793</v>
      </c>
      <c r="B163" t="s">
        <v>261</v>
      </c>
      <c r="C163" t="s">
        <v>194</v>
      </c>
      <c r="D163" s="12">
        <v>0.83333333333333337</v>
      </c>
      <c r="E163" t="s">
        <v>130</v>
      </c>
      <c r="F163">
        <v>18</v>
      </c>
      <c r="G163">
        <v>6.5190000000000001</v>
      </c>
      <c r="H163" s="3">
        <v>0.89065000000000005</v>
      </c>
      <c r="I163" s="3">
        <v>0.85768999999999995</v>
      </c>
      <c r="J163" s="3">
        <v>0.82121</v>
      </c>
      <c r="K163" s="3">
        <v>0.77934999999999999</v>
      </c>
      <c r="L163" s="3">
        <v>0.72907</v>
      </c>
      <c r="M163" s="3">
        <v>0.67723999999999995</v>
      </c>
      <c r="N163" s="3">
        <v>0.62172000000000005</v>
      </c>
      <c r="O163" s="3">
        <v>0.55962000000000001</v>
      </c>
      <c r="P163" s="3">
        <v>0.5</v>
      </c>
      <c r="Q163" s="3">
        <v>0.44037999999999999</v>
      </c>
      <c r="R163" s="3">
        <v>0.37828000000000001</v>
      </c>
      <c r="S163" s="3">
        <v>0.32275999999999999</v>
      </c>
      <c r="T163" s="3">
        <v>0.27093</v>
      </c>
      <c r="U163" s="3">
        <v>0.22065000000000001</v>
      </c>
      <c r="V163" s="3">
        <v>0.17879</v>
      </c>
      <c r="W163" s="3">
        <v>0.14230999999999999</v>
      </c>
      <c r="X163" s="3">
        <v>0.10935</v>
      </c>
      <c r="Y163" s="3">
        <v>8.3790000000000003E-2</v>
      </c>
      <c r="Z163" s="3">
        <v>6.3009999999999997E-2</v>
      </c>
      <c r="AA163" s="3">
        <v>4.5510000000000002E-2</v>
      </c>
      <c r="AB163" s="3">
        <v>3.288E-2</v>
      </c>
      <c r="AC163" s="3">
        <v>2.3300000000000001E-2</v>
      </c>
      <c r="AD163" s="3">
        <v>1.5779999999999999E-2</v>
      </c>
      <c r="AE163" s="3">
        <v>1.072E-2</v>
      </c>
      <c r="AF163" s="3">
        <v>7.1399999999999996E-3</v>
      </c>
      <c r="AG163" s="3">
        <v>4.5300000000000002E-3</v>
      </c>
      <c r="AH163" s="3">
        <v>3.8000000000000002E-4</v>
      </c>
      <c r="AI163" s="3">
        <v>0</v>
      </c>
    </row>
    <row r="164" spans="1:35" x14ac:dyDescent="0.25">
      <c r="A164" s="10">
        <v>22400793</v>
      </c>
      <c r="B164" t="s">
        <v>261</v>
      </c>
      <c r="C164" t="s">
        <v>194</v>
      </c>
      <c r="D164" s="12">
        <v>0.83333333333333337</v>
      </c>
      <c r="E164" t="s">
        <v>310</v>
      </c>
      <c r="F164">
        <v>17</v>
      </c>
      <c r="G164">
        <v>6.0330000000000004</v>
      </c>
      <c r="H164" s="3">
        <v>0.87697999999999998</v>
      </c>
      <c r="I164" s="3">
        <v>0.83891000000000004</v>
      </c>
      <c r="J164" s="3">
        <v>0.79673000000000005</v>
      </c>
      <c r="K164" s="3">
        <v>0.74536999999999998</v>
      </c>
      <c r="L164" s="3">
        <v>0.69145999999999996</v>
      </c>
      <c r="M164" s="3">
        <v>0.62929999999999997</v>
      </c>
      <c r="N164" s="3">
        <v>0.56749000000000005</v>
      </c>
      <c r="O164" s="3">
        <v>0.5</v>
      </c>
      <c r="P164" s="3">
        <v>0.43251000000000001</v>
      </c>
      <c r="Q164" s="3">
        <v>0.37069999999999997</v>
      </c>
      <c r="R164" s="3">
        <v>0.30853999999999998</v>
      </c>
      <c r="S164" s="3">
        <v>0.25463000000000002</v>
      </c>
      <c r="T164" s="3">
        <v>0.20327000000000001</v>
      </c>
      <c r="U164" s="3">
        <v>0.16109000000000001</v>
      </c>
      <c r="V164" s="3">
        <v>0.12302</v>
      </c>
      <c r="W164" s="3">
        <v>9.1759999999999994E-2</v>
      </c>
      <c r="X164" s="3">
        <v>6.8110000000000004E-2</v>
      </c>
      <c r="Y164" s="3">
        <v>4.8460000000000003E-2</v>
      </c>
      <c r="Z164" s="3">
        <v>3.4380000000000001E-2</v>
      </c>
      <c r="AA164" s="3">
        <v>2.3300000000000001E-2</v>
      </c>
      <c r="AB164" s="3">
        <v>1.5779999999999999E-2</v>
      </c>
      <c r="AC164" s="3">
        <v>1.017E-2</v>
      </c>
      <c r="AD164" s="3">
        <v>6.3899999999999998E-3</v>
      </c>
      <c r="AE164" s="3">
        <v>4.0200000000000001E-3</v>
      </c>
      <c r="AF164" s="3">
        <v>2.3999999999999998E-3</v>
      </c>
      <c r="AG164" s="3">
        <v>1.4400000000000001E-3</v>
      </c>
      <c r="AH164" s="3">
        <v>6.9999999999999994E-5</v>
      </c>
      <c r="AI164" s="3">
        <v>0</v>
      </c>
    </row>
    <row r="165" spans="1:35" x14ac:dyDescent="0.25">
      <c r="A165" s="10">
        <v>22400793</v>
      </c>
      <c r="B165" t="s">
        <v>261</v>
      </c>
      <c r="C165" t="s">
        <v>194</v>
      </c>
      <c r="D165" s="12">
        <v>0.83333333333333337</v>
      </c>
      <c r="E165" t="s">
        <v>204</v>
      </c>
      <c r="F165">
        <v>8</v>
      </c>
      <c r="G165">
        <v>5</v>
      </c>
      <c r="H165" s="3">
        <v>0.34458</v>
      </c>
      <c r="I165" s="3">
        <v>0.27424999999999999</v>
      </c>
      <c r="J165" s="3">
        <v>0.21185999999999999</v>
      </c>
      <c r="K165" s="3">
        <v>0.15866</v>
      </c>
      <c r="L165" s="3">
        <v>0.11507000000000001</v>
      </c>
      <c r="M165" s="3">
        <v>8.0759999999999998E-2</v>
      </c>
      <c r="N165" s="3">
        <v>5.4800000000000001E-2</v>
      </c>
      <c r="O165" s="3">
        <v>3.5929999999999997E-2</v>
      </c>
      <c r="P165" s="3">
        <v>2.2749999999999999E-2</v>
      </c>
      <c r="Q165" s="3">
        <v>1.3899999999999999E-2</v>
      </c>
      <c r="R165" s="3">
        <v>8.2000000000000007E-3</v>
      </c>
      <c r="S165" s="3">
        <v>4.6600000000000001E-3</v>
      </c>
      <c r="T165" s="3">
        <v>2.5600000000000002E-3</v>
      </c>
      <c r="U165" s="3">
        <v>1.3500000000000001E-3</v>
      </c>
      <c r="V165" s="3">
        <v>6.8999999999999997E-4</v>
      </c>
      <c r="W165" s="3">
        <v>3.4000000000000002E-4</v>
      </c>
      <c r="X165" s="3">
        <v>1.6000000000000001E-4</v>
      </c>
      <c r="Y165" s="3">
        <v>6.9999999999999994E-5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</row>
    <row r="166" spans="1:35" x14ac:dyDescent="0.25">
      <c r="A166" s="10">
        <v>22400794</v>
      </c>
      <c r="B166" t="s">
        <v>164</v>
      </c>
      <c r="C166" t="s">
        <v>79</v>
      </c>
      <c r="D166" s="12">
        <v>0.875</v>
      </c>
      <c r="E166" t="s">
        <v>179</v>
      </c>
      <c r="F166">
        <v>22</v>
      </c>
      <c r="G166">
        <v>1.9489999999999998</v>
      </c>
      <c r="H166" s="3">
        <v>1</v>
      </c>
      <c r="I166" s="3">
        <v>1</v>
      </c>
      <c r="J166" s="3">
        <v>1</v>
      </c>
      <c r="K166" s="3">
        <v>1</v>
      </c>
      <c r="L166" s="3">
        <v>1</v>
      </c>
      <c r="M166" s="3">
        <v>0.99983</v>
      </c>
      <c r="N166" s="3">
        <v>0.99895999999999996</v>
      </c>
      <c r="O166" s="3">
        <v>0.99492000000000003</v>
      </c>
      <c r="P166" s="3">
        <v>0.97982000000000002</v>
      </c>
      <c r="Q166" s="3">
        <v>0.93822000000000005</v>
      </c>
      <c r="R166" s="3">
        <v>0.84848999999999997</v>
      </c>
      <c r="S166" s="3">
        <v>0.69496999999999998</v>
      </c>
      <c r="T166" s="3">
        <v>0.5</v>
      </c>
      <c r="U166" s="3">
        <v>0.30503000000000002</v>
      </c>
      <c r="V166" s="3">
        <v>0.15151000000000001</v>
      </c>
      <c r="W166" s="3">
        <v>6.1780000000000002E-2</v>
      </c>
      <c r="X166" s="3">
        <v>2.018E-2</v>
      </c>
      <c r="Y166" s="3">
        <v>5.0800000000000003E-3</v>
      </c>
      <c r="Z166" s="3">
        <v>1.0399999999999999E-3</v>
      </c>
      <c r="AA166" s="3">
        <v>1.7000000000000001E-4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</row>
    <row r="167" spans="1:35" x14ac:dyDescent="0.25">
      <c r="A167" s="10">
        <v>22400794</v>
      </c>
      <c r="B167" t="s">
        <v>164</v>
      </c>
      <c r="C167" t="s">
        <v>79</v>
      </c>
      <c r="D167" s="12">
        <v>0.875</v>
      </c>
      <c r="E167" t="s">
        <v>176</v>
      </c>
      <c r="F167">
        <v>30</v>
      </c>
      <c r="G167">
        <v>4.4719999999999995</v>
      </c>
      <c r="H167" s="3">
        <v>1</v>
      </c>
      <c r="I167" s="3">
        <v>1</v>
      </c>
      <c r="J167" s="3">
        <v>1</v>
      </c>
      <c r="K167" s="3">
        <v>0.99992999999999999</v>
      </c>
      <c r="L167" s="3">
        <v>0.99983</v>
      </c>
      <c r="M167" s="3">
        <v>0.99960000000000004</v>
      </c>
      <c r="N167" s="3">
        <v>0.99912999999999996</v>
      </c>
      <c r="O167" s="3">
        <v>0.99819000000000002</v>
      </c>
      <c r="P167" s="3">
        <v>0.99631999999999998</v>
      </c>
      <c r="Q167" s="3">
        <v>0.99304999999999999</v>
      </c>
      <c r="R167" s="3">
        <v>0.98745000000000005</v>
      </c>
      <c r="S167" s="3">
        <v>0.97777999999999998</v>
      </c>
      <c r="T167" s="3">
        <v>0.96326999999999996</v>
      </c>
      <c r="U167" s="3">
        <v>0.94179000000000002</v>
      </c>
      <c r="V167" s="3">
        <v>0.90988000000000002</v>
      </c>
      <c r="W167" s="3">
        <v>0.86863999999999997</v>
      </c>
      <c r="X167" s="3">
        <v>0.81327000000000005</v>
      </c>
      <c r="Y167" s="3">
        <v>0.74856999999999996</v>
      </c>
      <c r="Z167" s="3">
        <v>0.67364000000000002</v>
      </c>
      <c r="AA167" s="3">
        <v>0.58706000000000003</v>
      </c>
      <c r="AB167" s="3">
        <v>0.5</v>
      </c>
      <c r="AC167" s="3">
        <v>0.41293999999999997</v>
      </c>
      <c r="AD167" s="3">
        <v>0.32635999999999998</v>
      </c>
      <c r="AE167" s="3">
        <v>0.25142999999999999</v>
      </c>
      <c r="AF167" s="3">
        <v>0.18673000000000001</v>
      </c>
      <c r="AG167" s="3">
        <v>0.13136</v>
      </c>
      <c r="AH167" s="3">
        <v>1.255E-2</v>
      </c>
      <c r="AI167" s="3">
        <v>4.0000000000000002E-4</v>
      </c>
    </row>
    <row r="168" spans="1:35" x14ac:dyDescent="0.25">
      <c r="A168" s="10">
        <v>22400794</v>
      </c>
      <c r="B168" t="s">
        <v>164</v>
      </c>
      <c r="C168" t="s">
        <v>79</v>
      </c>
      <c r="D168" s="12">
        <v>0.875</v>
      </c>
      <c r="E168" t="s">
        <v>167</v>
      </c>
      <c r="F168">
        <v>34</v>
      </c>
      <c r="G168">
        <v>2.7199999999999998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1</v>
      </c>
      <c r="R168" s="3">
        <v>1</v>
      </c>
      <c r="S168" s="3">
        <v>1</v>
      </c>
      <c r="T168" s="3">
        <v>1</v>
      </c>
      <c r="U168" s="3">
        <v>1</v>
      </c>
      <c r="V168" s="3">
        <v>0.99987999999999999</v>
      </c>
      <c r="W168" s="3">
        <v>0.99953000000000003</v>
      </c>
      <c r="X168" s="3">
        <v>0.99836000000000003</v>
      </c>
      <c r="Y168" s="3">
        <v>0.99492000000000003</v>
      </c>
      <c r="Z168" s="3">
        <v>0.98645000000000005</v>
      </c>
      <c r="AA168" s="3">
        <v>0.96711999999999998</v>
      </c>
      <c r="AB168" s="3">
        <v>0.92922000000000005</v>
      </c>
      <c r="AC168" s="3">
        <v>0.86433000000000004</v>
      </c>
      <c r="AD168" s="3">
        <v>0.77034999999999998</v>
      </c>
      <c r="AE168" s="3">
        <v>0.64431000000000005</v>
      </c>
      <c r="AF168" s="3">
        <v>0.5</v>
      </c>
      <c r="AG168" s="3">
        <v>0.35569000000000001</v>
      </c>
      <c r="AH168" s="3">
        <v>1.355E-2</v>
      </c>
      <c r="AI168" s="3">
        <v>0</v>
      </c>
    </row>
    <row r="169" spans="1:35" x14ac:dyDescent="0.25">
      <c r="A169" s="10">
        <v>22400794</v>
      </c>
      <c r="B169" t="s">
        <v>164</v>
      </c>
      <c r="C169" t="s">
        <v>79</v>
      </c>
      <c r="D169" s="12">
        <v>0.875</v>
      </c>
      <c r="E169" t="s">
        <v>203</v>
      </c>
      <c r="F169">
        <v>23</v>
      </c>
      <c r="G169">
        <v>1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0.99865000000000004</v>
      </c>
      <c r="S169" s="3">
        <v>0.97724999999999995</v>
      </c>
      <c r="T169" s="3">
        <v>0.84133999999999998</v>
      </c>
      <c r="U169" s="3">
        <v>0.5</v>
      </c>
      <c r="V169" s="3">
        <v>0.15866</v>
      </c>
      <c r="W169" s="3">
        <v>2.2749999999999999E-2</v>
      </c>
      <c r="X169" s="3">
        <v>1.3500000000000001E-3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</row>
    <row r="170" spans="1:35" x14ac:dyDescent="0.25">
      <c r="A170" s="10">
        <v>22400794</v>
      </c>
      <c r="B170" t="s">
        <v>164</v>
      </c>
      <c r="C170" t="s">
        <v>79</v>
      </c>
      <c r="D170" s="12">
        <v>0.875</v>
      </c>
      <c r="E170" t="s">
        <v>172</v>
      </c>
      <c r="F170">
        <v>34</v>
      </c>
      <c r="G170">
        <v>3.4060000000000001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0.99992999999999999</v>
      </c>
      <c r="T170" s="3">
        <v>0.99978</v>
      </c>
      <c r="U170" s="3">
        <v>0.99938000000000005</v>
      </c>
      <c r="V170" s="3">
        <v>0.99836000000000003</v>
      </c>
      <c r="W170" s="3">
        <v>0.99585000000000001</v>
      </c>
      <c r="X170" s="3">
        <v>0.99060999999999999</v>
      </c>
      <c r="Y170" s="3">
        <v>0.98029999999999995</v>
      </c>
      <c r="Z170" s="3">
        <v>0.96079999999999999</v>
      </c>
      <c r="AA170" s="3">
        <v>0.92922000000000005</v>
      </c>
      <c r="AB170" s="3">
        <v>0.879</v>
      </c>
      <c r="AC170" s="3">
        <v>0.81057000000000001</v>
      </c>
      <c r="AD170" s="3">
        <v>0.72240000000000004</v>
      </c>
      <c r="AE170" s="3">
        <v>0.61409000000000002</v>
      </c>
      <c r="AF170" s="3">
        <v>0.5</v>
      </c>
      <c r="AG170" s="3">
        <v>0.38590999999999998</v>
      </c>
      <c r="AH170" s="3">
        <v>3.9199999999999999E-2</v>
      </c>
      <c r="AI170" s="3">
        <v>6.2E-4</v>
      </c>
    </row>
    <row r="171" spans="1:35" x14ac:dyDescent="0.25">
      <c r="A171" s="10">
        <v>22400794</v>
      </c>
      <c r="B171" t="s">
        <v>164</v>
      </c>
      <c r="C171" t="s">
        <v>79</v>
      </c>
      <c r="D171" s="12">
        <v>0.875</v>
      </c>
      <c r="E171" t="s">
        <v>166</v>
      </c>
      <c r="F171">
        <v>33</v>
      </c>
      <c r="G171">
        <v>2.7570000000000001</v>
      </c>
      <c r="H171" s="3">
        <v>1</v>
      </c>
      <c r="I171" s="3">
        <v>1</v>
      </c>
      <c r="J171" s="3">
        <v>1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1</v>
      </c>
      <c r="R171" s="3">
        <v>1</v>
      </c>
      <c r="S171" s="3">
        <v>1</v>
      </c>
      <c r="T171" s="3">
        <v>0.99997000000000003</v>
      </c>
      <c r="U171" s="3">
        <v>0.99985999999999997</v>
      </c>
      <c r="V171" s="3">
        <v>0.99944</v>
      </c>
      <c r="W171" s="3">
        <v>0.99812999999999996</v>
      </c>
      <c r="X171" s="3">
        <v>0.99446000000000001</v>
      </c>
      <c r="Y171" s="3">
        <v>0.98536999999999997</v>
      </c>
      <c r="Z171" s="3">
        <v>0.96484999999999999</v>
      </c>
      <c r="AA171" s="3">
        <v>0.92647000000000002</v>
      </c>
      <c r="AB171" s="3">
        <v>0.86214000000000002</v>
      </c>
      <c r="AC171" s="3">
        <v>0.76729999999999998</v>
      </c>
      <c r="AD171" s="3">
        <v>0.64058000000000004</v>
      </c>
      <c r="AE171" s="3">
        <v>0.5</v>
      </c>
      <c r="AF171" s="3">
        <v>0.35942000000000002</v>
      </c>
      <c r="AG171" s="3">
        <v>0.23269999999999999</v>
      </c>
      <c r="AH171" s="3">
        <v>5.5399999999999998E-3</v>
      </c>
      <c r="AI171" s="3">
        <v>0</v>
      </c>
    </row>
    <row r="172" spans="1:35" x14ac:dyDescent="0.25">
      <c r="A172" s="10">
        <v>22400794</v>
      </c>
      <c r="B172" t="s">
        <v>164</v>
      </c>
      <c r="C172" t="s">
        <v>79</v>
      </c>
      <c r="D172" s="12">
        <v>0.875</v>
      </c>
      <c r="E172" t="s">
        <v>171</v>
      </c>
      <c r="F172">
        <v>30</v>
      </c>
      <c r="G172">
        <v>2.9329999999999998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1</v>
      </c>
      <c r="Q172" s="3">
        <v>0.99990999999999997</v>
      </c>
      <c r="R172" s="3">
        <v>0.99968000000000001</v>
      </c>
      <c r="S172" s="3">
        <v>0.99892999999999998</v>
      </c>
      <c r="T172" s="3">
        <v>0.99682999999999999</v>
      </c>
      <c r="U172" s="3">
        <v>0.99158000000000002</v>
      </c>
      <c r="V172" s="3">
        <v>0.97982000000000002</v>
      </c>
      <c r="W172" s="3">
        <v>0.95543</v>
      </c>
      <c r="X172" s="3">
        <v>0.91308999999999996</v>
      </c>
      <c r="Y172" s="3">
        <v>0.84614</v>
      </c>
      <c r="Z172" s="3">
        <v>0.75175000000000003</v>
      </c>
      <c r="AA172" s="3">
        <v>0.63307000000000002</v>
      </c>
      <c r="AB172" s="3">
        <v>0.5</v>
      </c>
      <c r="AC172" s="3">
        <v>0.36692999999999998</v>
      </c>
      <c r="AD172" s="3">
        <v>0.24825</v>
      </c>
      <c r="AE172" s="3">
        <v>0.15386</v>
      </c>
      <c r="AF172" s="3">
        <v>8.6910000000000001E-2</v>
      </c>
      <c r="AG172" s="3">
        <v>4.4569999999999999E-2</v>
      </c>
      <c r="AH172" s="3">
        <v>3.2000000000000003E-4</v>
      </c>
      <c r="AI172" s="3">
        <v>0</v>
      </c>
    </row>
    <row r="173" spans="1:35" x14ac:dyDescent="0.25">
      <c r="A173" s="10">
        <v>22400794</v>
      </c>
      <c r="B173" t="s">
        <v>164</v>
      </c>
      <c r="C173" t="s">
        <v>79</v>
      </c>
      <c r="D173" s="12">
        <v>0.875</v>
      </c>
      <c r="E173" t="s">
        <v>168</v>
      </c>
      <c r="F173">
        <v>33</v>
      </c>
      <c r="G173">
        <v>1.4139999999999999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1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s="3">
        <v>1</v>
      </c>
      <c r="W173" s="3">
        <v>1</v>
      </c>
      <c r="X173" s="3">
        <v>1</v>
      </c>
      <c r="Y173" s="3">
        <v>1</v>
      </c>
      <c r="Z173" s="3">
        <v>0.99980000000000002</v>
      </c>
      <c r="AA173" s="3">
        <v>0.99766999999999995</v>
      </c>
      <c r="AB173" s="3">
        <v>0.98299999999999998</v>
      </c>
      <c r="AC173" s="3">
        <v>0.92073000000000005</v>
      </c>
      <c r="AD173" s="3">
        <v>0.76114999999999999</v>
      </c>
      <c r="AE173" s="3">
        <v>0.5</v>
      </c>
      <c r="AF173" s="3">
        <v>0.23885000000000001</v>
      </c>
      <c r="AG173" s="3">
        <v>7.9269999999999993E-2</v>
      </c>
      <c r="AH173" s="3">
        <v>0</v>
      </c>
      <c r="AI173" s="3">
        <v>0</v>
      </c>
    </row>
    <row r="174" spans="1:35" x14ac:dyDescent="0.25">
      <c r="A174" s="10">
        <v>22400794</v>
      </c>
      <c r="B174" t="s">
        <v>164</v>
      </c>
      <c r="C174" t="s">
        <v>79</v>
      </c>
      <c r="D174" s="12">
        <v>0.875</v>
      </c>
      <c r="E174" t="s">
        <v>269</v>
      </c>
      <c r="F174">
        <v>17</v>
      </c>
      <c r="G174">
        <v>1</v>
      </c>
      <c r="H174" s="3">
        <v>1</v>
      </c>
      <c r="I174" s="3">
        <v>1</v>
      </c>
      <c r="J174" s="3">
        <v>1</v>
      </c>
      <c r="K174" s="3">
        <v>1</v>
      </c>
      <c r="L174" s="3">
        <v>0.99865000000000004</v>
      </c>
      <c r="M174" s="3">
        <v>0.97724999999999995</v>
      </c>
      <c r="N174" s="3">
        <v>0.84133999999999998</v>
      </c>
      <c r="O174" s="3">
        <v>0.5</v>
      </c>
      <c r="P174" s="3">
        <v>0.15866</v>
      </c>
      <c r="Q174" s="3">
        <v>2.2749999999999999E-2</v>
      </c>
      <c r="R174" s="3">
        <v>1.3500000000000001E-3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</row>
    <row r="175" spans="1:35" x14ac:dyDescent="0.25">
      <c r="A175" s="10">
        <v>22400794</v>
      </c>
      <c r="B175" t="s">
        <v>164</v>
      </c>
      <c r="C175" t="s">
        <v>79</v>
      </c>
      <c r="D175" s="12">
        <v>0.875</v>
      </c>
      <c r="E175" t="s">
        <v>169</v>
      </c>
      <c r="F175">
        <v>26</v>
      </c>
      <c r="G175">
        <v>4.6690000000000005</v>
      </c>
      <c r="H175" s="3">
        <v>0.99970000000000003</v>
      </c>
      <c r="I175" s="3">
        <v>0.99934000000000001</v>
      </c>
      <c r="J175" s="3">
        <v>0.99865000000000004</v>
      </c>
      <c r="K175" s="3">
        <v>0.99728000000000006</v>
      </c>
      <c r="L175" s="3">
        <v>0.99492000000000003</v>
      </c>
      <c r="M175" s="3">
        <v>0.99085999999999996</v>
      </c>
      <c r="N175" s="3">
        <v>0.98382000000000003</v>
      </c>
      <c r="O175" s="3">
        <v>0.97319999999999995</v>
      </c>
      <c r="P175" s="3">
        <v>0.95637000000000005</v>
      </c>
      <c r="Q175" s="3">
        <v>0.93318999999999996</v>
      </c>
      <c r="R175" s="3">
        <v>0.90146999999999999</v>
      </c>
      <c r="S175" s="3">
        <v>0.85768999999999995</v>
      </c>
      <c r="T175" s="3">
        <v>0.80510999999999999</v>
      </c>
      <c r="U175" s="3">
        <v>0.73890999999999996</v>
      </c>
      <c r="V175" s="3">
        <v>0.66639999999999999</v>
      </c>
      <c r="W175" s="3">
        <v>0.58316999999999997</v>
      </c>
      <c r="X175" s="3">
        <v>0.5</v>
      </c>
      <c r="Y175" s="3">
        <v>0.41682999999999998</v>
      </c>
      <c r="Z175" s="3">
        <v>0.33360000000000001</v>
      </c>
      <c r="AA175" s="3">
        <v>0.26108999999999999</v>
      </c>
      <c r="AB175" s="3">
        <v>0.19489000000000001</v>
      </c>
      <c r="AC175" s="3">
        <v>0.14230999999999999</v>
      </c>
      <c r="AD175" s="3">
        <v>9.8530000000000006E-2</v>
      </c>
      <c r="AE175" s="3">
        <v>6.6809999999999994E-2</v>
      </c>
      <c r="AF175" s="3">
        <v>4.3630000000000002E-2</v>
      </c>
      <c r="AG175" s="3">
        <v>2.6800000000000001E-2</v>
      </c>
      <c r="AH175" s="3">
        <v>1.3500000000000001E-3</v>
      </c>
      <c r="AI175" s="3">
        <v>0</v>
      </c>
    </row>
    <row r="176" spans="1:35" x14ac:dyDescent="0.25">
      <c r="A176" s="10">
        <v>22400794</v>
      </c>
      <c r="B176" t="s">
        <v>164</v>
      </c>
      <c r="C176" t="s">
        <v>79</v>
      </c>
      <c r="D176" s="12">
        <v>0.875</v>
      </c>
      <c r="E176" t="s">
        <v>177</v>
      </c>
      <c r="F176">
        <v>22</v>
      </c>
      <c r="G176">
        <v>3.9750000000000001</v>
      </c>
      <c r="H176" s="3">
        <v>0.99873999999999996</v>
      </c>
      <c r="I176" s="3">
        <v>0.99719999999999998</v>
      </c>
      <c r="J176" s="3">
        <v>0.99412999999999996</v>
      </c>
      <c r="K176" s="3">
        <v>0.98809000000000002</v>
      </c>
      <c r="L176" s="3">
        <v>0.97777999999999998</v>
      </c>
      <c r="M176" s="3">
        <v>0.96079999999999999</v>
      </c>
      <c r="N176" s="3">
        <v>0.93447999999999998</v>
      </c>
      <c r="O176" s="3">
        <v>0.89617000000000002</v>
      </c>
      <c r="P176" s="3">
        <v>0.84375</v>
      </c>
      <c r="Q176" s="3">
        <v>0.77337</v>
      </c>
      <c r="R176" s="3">
        <v>0.69145999999999996</v>
      </c>
      <c r="S176" s="3">
        <v>0.59870999999999996</v>
      </c>
      <c r="T176" s="3">
        <v>0.5</v>
      </c>
      <c r="U176" s="3">
        <v>0.40128999999999998</v>
      </c>
      <c r="V176" s="3">
        <v>0.30853999999999998</v>
      </c>
      <c r="W176" s="3">
        <v>0.22663</v>
      </c>
      <c r="X176" s="3">
        <v>0.15625</v>
      </c>
      <c r="Y176" s="3">
        <v>0.10383000000000001</v>
      </c>
      <c r="Z176" s="3">
        <v>6.5519999999999995E-2</v>
      </c>
      <c r="AA176" s="3">
        <v>3.9199999999999999E-2</v>
      </c>
      <c r="AB176" s="3">
        <v>2.222E-2</v>
      </c>
      <c r="AC176" s="3">
        <v>1.191E-2</v>
      </c>
      <c r="AD176" s="3">
        <v>5.8700000000000002E-3</v>
      </c>
      <c r="AE176" s="3">
        <v>2.8E-3</v>
      </c>
      <c r="AF176" s="3">
        <v>1.2600000000000001E-3</v>
      </c>
      <c r="AG176" s="3">
        <v>5.4000000000000001E-4</v>
      </c>
      <c r="AH176" s="3">
        <v>0</v>
      </c>
      <c r="AI176" s="3">
        <v>0</v>
      </c>
    </row>
    <row r="177" spans="1:35" x14ac:dyDescent="0.25">
      <c r="A177" s="10">
        <v>22400794</v>
      </c>
      <c r="B177" t="s">
        <v>164</v>
      </c>
      <c r="C177" t="s">
        <v>79</v>
      </c>
      <c r="D177" s="12">
        <v>0.875</v>
      </c>
      <c r="E177" t="s">
        <v>213</v>
      </c>
      <c r="F177">
        <v>25</v>
      </c>
      <c r="G177">
        <v>5.4950000000000001</v>
      </c>
      <c r="H177" s="3">
        <v>0.99682999999999999</v>
      </c>
      <c r="I177" s="3">
        <v>0.99460999999999999</v>
      </c>
      <c r="J177" s="3">
        <v>0.99111000000000005</v>
      </c>
      <c r="K177" s="3">
        <v>0.98536999999999997</v>
      </c>
      <c r="L177" s="3">
        <v>0.97724999999999995</v>
      </c>
      <c r="M177" s="3">
        <v>0.96562000000000003</v>
      </c>
      <c r="N177" s="3">
        <v>0.94950000000000001</v>
      </c>
      <c r="O177" s="3">
        <v>0.92784999999999995</v>
      </c>
      <c r="P177" s="3">
        <v>0.89795999999999998</v>
      </c>
      <c r="Q177" s="3">
        <v>0.86214000000000002</v>
      </c>
      <c r="R177" s="3">
        <v>0.81859000000000004</v>
      </c>
      <c r="S177" s="3">
        <v>0.76729999999999998</v>
      </c>
      <c r="T177" s="3">
        <v>0.70884000000000003</v>
      </c>
      <c r="U177" s="3">
        <v>0.64058000000000004</v>
      </c>
      <c r="V177" s="3">
        <v>0.57142000000000004</v>
      </c>
      <c r="W177" s="3">
        <v>0.5</v>
      </c>
      <c r="X177" s="3">
        <v>0.42858000000000002</v>
      </c>
      <c r="Y177" s="3">
        <v>0.35942000000000002</v>
      </c>
      <c r="Z177" s="3">
        <v>0.29115999999999997</v>
      </c>
      <c r="AA177" s="3">
        <v>0.23269999999999999</v>
      </c>
      <c r="AB177" s="3">
        <v>0.18140999999999999</v>
      </c>
      <c r="AC177" s="3">
        <v>0.13786000000000001</v>
      </c>
      <c r="AD177" s="3">
        <v>0.10204000000000001</v>
      </c>
      <c r="AE177" s="3">
        <v>7.2150000000000006E-2</v>
      </c>
      <c r="AF177" s="3">
        <v>5.0500000000000003E-2</v>
      </c>
      <c r="AG177" s="3">
        <v>3.4380000000000001E-2</v>
      </c>
      <c r="AH177" s="3">
        <v>3.1700000000000001E-3</v>
      </c>
      <c r="AI177" s="3">
        <v>1.3999999999999999E-4</v>
      </c>
    </row>
    <row r="178" spans="1:35" x14ac:dyDescent="0.25">
      <c r="A178" s="10">
        <v>22400794</v>
      </c>
      <c r="B178" t="s">
        <v>164</v>
      </c>
      <c r="C178" t="s">
        <v>79</v>
      </c>
      <c r="D178" s="12">
        <v>0.875</v>
      </c>
      <c r="E178" t="s">
        <v>170</v>
      </c>
      <c r="F178">
        <v>29</v>
      </c>
      <c r="G178">
        <v>7.0990000000000002</v>
      </c>
      <c r="H178" s="3">
        <v>0.99631999999999998</v>
      </c>
      <c r="I178" s="3">
        <v>0.99446000000000001</v>
      </c>
      <c r="J178" s="3">
        <v>0.99158000000000002</v>
      </c>
      <c r="K178" s="3">
        <v>0.98777999999999999</v>
      </c>
      <c r="L178" s="3">
        <v>0.98257000000000005</v>
      </c>
      <c r="M178" s="3">
        <v>0.97558</v>
      </c>
      <c r="N178" s="3">
        <v>0.96638000000000002</v>
      </c>
      <c r="O178" s="3">
        <v>0.95448999999999995</v>
      </c>
      <c r="P178" s="3">
        <v>0.93942999999999999</v>
      </c>
      <c r="Q178" s="3">
        <v>0.92073000000000005</v>
      </c>
      <c r="R178" s="3">
        <v>0.89795999999999998</v>
      </c>
      <c r="S178" s="3">
        <v>0.87075999999999998</v>
      </c>
      <c r="T178" s="3">
        <v>0.83891000000000004</v>
      </c>
      <c r="U178" s="3">
        <v>0.80234000000000005</v>
      </c>
      <c r="V178" s="3">
        <v>0.75804000000000005</v>
      </c>
      <c r="W178" s="3">
        <v>0.71226</v>
      </c>
      <c r="X178" s="3">
        <v>0.66276000000000002</v>
      </c>
      <c r="Y178" s="3">
        <v>0.61026000000000002</v>
      </c>
      <c r="Z178" s="3">
        <v>0.55567</v>
      </c>
      <c r="AA178" s="3">
        <v>0.5</v>
      </c>
      <c r="AB178" s="3">
        <v>0.44433</v>
      </c>
      <c r="AC178" s="3">
        <v>0.38973999999999998</v>
      </c>
      <c r="AD178" s="3">
        <v>0.33723999999999998</v>
      </c>
      <c r="AE178" s="3">
        <v>0.28774</v>
      </c>
      <c r="AF178" s="3">
        <v>0.24196000000000001</v>
      </c>
      <c r="AG178" s="3">
        <v>0.19766</v>
      </c>
      <c r="AH178" s="3">
        <v>6.0569999999999999E-2</v>
      </c>
      <c r="AI178" s="3">
        <v>1.222E-2</v>
      </c>
    </row>
    <row r="179" spans="1:35" x14ac:dyDescent="0.25">
      <c r="A179" s="10">
        <v>22400794</v>
      </c>
      <c r="B179" t="s">
        <v>164</v>
      </c>
      <c r="C179" t="s">
        <v>79</v>
      </c>
      <c r="D179" s="12">
        <v>0.875</v>
      </c>
      <c r="E179" t="s">
        <v>175</v>
      </c>
      <c r="F179">
        <v>27</v>
      </c>
      <c r="G179">
        <v>6.34</v>
      </c>
      <c r="H179" s="3">
        <v>0.99631999999999998</v>
      </c>
      <c r="I179" s="3">
        <v>0.99412999999999996</v>
      </c>
      <c r="J179" s="3">
        <v>0.99111000000000005</v>
      </c>
      <c r="K179" s="3">
        <v>0.98645000000000005</v>
      </c>
      <c r="L179" s="3">
        <v>0.97982000000000002</v>
      </c>
      <c r="M179" s="3">
        <v>0.97062000000000004</v>
      </c>
      <c r="N179" s="3">
        <v>0.95906999999999998</v>
      </c>
      <c r="O179" s="3">
        <v>0.94294999999999995</v>
      </c>
      <c r="P179" s="3">
        <v>0.92220000000000002</v>
      </c>
      <c r="Q179" s="3">
        <v>0.89617000000000002</v>
      </c>
      <c r="R179" s="3">
        <v>0.86433000000000004</v>
      </c>
      <c r="S179" s="3">
        <v>0.82894000000000001</v>
      </c>
      <c r="T179" s="3">
        <v>0.78524000000000005</v>
      </c>
      <c r="U179" s="3">
        <v>0.73565000000000003</v>
      </c>
      <c r="V179" s="3">
        <v>0.68081999999999998</v>
      </c>
      <c r="W179" s="3">
        <v>0.62551999999999996</v>
      </c>
      <c r="X179" s="3">
        <v>0.56355999999999995</v>
      </c>
      <c r="Y179" s="3">
        <v>0.5</v>
      </c>
      <c r="Z179" s="3">
        <v>0.43643999999999999</v>
      </c>
      <c r="AA179" s="3">
        <v>0.37447999999999998</v>
      </c>
      <c r="AB179" s="3">
        <v>0.31918000000000002</v>
      </c>
      <c r="AC179" s="3">
        <v>0.26434999999999997</v>
      </c>
      <c r="AD179" s="3">
        <v>0.21476000000000001</v>
      </c>
      <c r="AE179" s="3">
        <v>0.17105999999999999</v>
      </c>
      <c r="AF179" s="3">
        <v>0.13567000000000001</v>
      </c>
      <c r="AG179" s="3">
        <v>0.10383000000000001</v>
      </c>
      <c r="AH179" s="3">
        <v>2.018E-2</v>
      </c>
      <c r="AI179" s="3">
        <v>2.2599999999999999E-3</v>
      </c>
    </row>
    <row r="180" spans="1:35" x14ac:dyDescent="0.25">
      <c r="A180" s="10">
        <v>22400794</v>
      </c>
      <c r="B180" t="s">
        <v>164</v>
      </c>
      <c r="C180" t="s">
        <v>79</v>
      </c>
      <c r="D180" s="12">
        <v>0.875</v>
      </c>
      <c r="E180" t="s">
        <v>173</v>
      </c>
      <c r="F180">
        <v>24</v>
      </c>
      <c r="G180">
        <v>5.7270000000000003</v>
      </c>
      <c r="H180" s="3">
        <v>0.99265999999999999</v>
      </c>
      <c r="I180" s="3">
        <v>0.98839999999999995</v>
      </c>
      <c r="J180" s="3">
        <v>0.98214000000000001</v>
      </c>
      <c r="K180" s="3">
        <v>0.97257000000000005</v>
      </c>
      <c r="L180" s="3">
        <v>0.95994000000000002</v>
      </c>
      <c r="M180" s="3">
        <v>0.94179000000000002</v>
      </c>
      <c r="N180" s="3">
        <v>0.91923999999999995</v>
      </c>
      <c r="O180" s="3">
        <v>0.88876999999999995</v>
      </c>
      <c r="P180" s="3">
        <v>0.85314000000000001</v>
      </c>
      <c r="Q180" s="3">
        <v>0.80784999999999996</v>
      </c>
      <c r="R180" s="3">
        <v>0.75804000000000005</v>
      </c>
      <c r="S180" s="3">
        <v>0.69847000000000004</v>
      </c>
      <c r="T180" s="3">
        <v>0.63683000000000001</v>
      </c>
      <c r="U180" s="3">
        <v>0.56749000000000005</v>
      </c>
      <c r="V180" s="3">
        <v>0.5</v>
      </c>
      <c r="W180" s="3">
        <v>0.43251000000000001</v>
      </c>
      <c r="X180" s="3">
        <v>0.36316999999999999</v>
      </c>
      <c r="Y180" s="3">
        <v>0.30153000000000002</v>
      </c>
      <c r="Z180" s="3">
        <v>0.24196000000000001</v>
      </c>
      <c r="AA180" s="3">
        <v>0.19214999999999999</v>
      </c>
      <c r="AB180" s="3">
        <v>0.14685999999999999</v>
      </c>
      <c r="AC180" s="3">
        <v>0.11123</v>
      </c>
      <c r="AD180" s="3">
        <v>8.0759999999999998E-2</v>
      </c>
      <c r="AE180" s="3">
        <v>5.8209999999999998E-2</v>
      </c>
      <c r="AF180" s="3">
        <v>4.0059999999999998E-2</v>
      </c>
      <c r="AG180" s="3">
        <v>2.743E-2</v>
      </c>
      <c r="AH180" s="3">
        <v>2.64E-3</v>
      </c>
      <c r="AI180" s="3">
        <v>1.2E-4</v>
      </c>
    </row>
    <row r="181" spans="1:35" x14ac:dyDescent="0.25">
      <c r="A181" s="10">
        <v>22400794</v>
      </c>
      <c r="B181" t="s">
        <v>164</v>
      </c>
      <c r="C181" t="s">
        <v>79</v>
      </c>
      <c r="D181" s="12">
        <v>0.875</v>
      </c>
      <c r="E181" t="s">
        <v>174</v>
      </c>
      <c r="F181">
        <v>23</v>
      </c>
      <c r="G181">
        <v>5.7789999999999999</v>
      </c>
      <c r="H181" s="3">
        <v>0.98777999999999999</v>
      </c>
      <c r="I181" s="3">
        <v>0.98124</v>
      </c>
      <c r="J181" s="3">
        <v>0.97128000000000003</v>
      </c>
      <c r="K181" s="3">
        <v>0.95818000000000003</v>
      </c>
      <c r="L181" s="3">
        <v>0.94062000000000001</v>
      </c>
      <c r="M181" s="3">
        <v>0.91620999999999997</v>
      </c>
      <c r="N181" s="3">
        <v>0.88685999999999998</v>
      </c>
      <c r="O181" s="3">
        <v>0.85082999999999998</v>
      </c>
      <c r="P181" s="3">
        <v>0.80784999999999996</v>
      </c>
      <c r="Q181" s="3">
        <v>0.75490000000000002</v>
      </c>
      <c r="R181" s="3">
        <v>0.69847000000000004</v>
      </c>
      <c r="S181" s="3">
        <v>0.63683000000000001</v>
      </c>
      <c r="T181" s="3">
        <v>0.56749000000000005</v>
      </c>
      <c r="U181" s="3">
        <v>0.5</v>
      </c>
      <c r="V181" s="3">
        <v>0.43251000000000001</v>
      </c>
      <c r="W181" s="3">
        <v>0.36316999999999999</v>
      </c>
      <c r="X181" s="3">
        <v>0.30153000000000002</v>
      </c>
      <c r="Y181" s="3">
        <v>0.24510000000000001</v>
      </c>
      <c r="Z181" s="3">
        <v>0.19214999999999999</v>
      </c>
      <c r="AA181" s="3">
        <v>0.14917</v>
      </c>
      <c r="AB181" s="3">
        <v>0.11314</v>
      </c>
      <c r="AC181" s="3">
        <v>8.3790000000000003E-2</v>
      </c>
      <c r="AD181" s="3">
        <v>5.9380000000000002E-2</v>
      </c>
      <c r="AE181" s="3">
        <v>4.1820000000000003E-2</v>
      </c>
      <c r="AF181" s="3">
        <v>2.8719999999999999E-2</v>
      </c>
      <c r="AG181" s="3">
        <v>1.8759999999999999E-2</v>
      </c>
      <c r="AH181" s="3">
        <v>1.64E-3</v>
      </c>
      <c r="AI181" s="3">
        <v>6.9999999999999994E-5</v>
      </c>
    </row>
    <row r="182" spans="1:35" x14ac:dyDescent="0.25">
      <c r="A182" s="10">
        <v>22400794</v>
      </c>
      <c r="B182" t="s">
        <v>164</v>
      </c>
      <c r="C182" t="s">
        <v>79</v>
      </c>
      <c r="D182" s="12">
        <v>0.875</v>
      </c>
      <c r="E182" t="s">
        <v>206</v>
      </c>
      <c r="F182">
        <v>22</v>
      </c>
      <c r="G182">
        <v>5.3289999999999997</v>
      </c>
      <c r="H182" s="3">
        <v>0.98777999999999999</v>
      </c>
      <c r="I182" s="3">
        <v>0.98029999999999995</v>
      </c>
      <c r="J182" s="3">
        <v>0.96994999999999998</v>
      </c>
      <c r="K182" s="3">
        <v>0.95448999999999995</v>
      </c>
      <c r="L182" s="3">
        <v>0.93318999999999996</v>
      </c>
      <c r="M182" s="3">
        <v>0.90490000000000004</v>
      </c>
      <c r="N182" s="3">
        <v>0.87075999999999998</v>
      </c>
      <c r="O182" s="3">
        <v>0.82638999999999996</v>
      </c>
      <c r="P182" s="3">
        <v>0.77337</v>
      </c>
      <c r="Q182" s="3">
        <v>0.71226</v>
      </c>
      <c r="R182" s="3">
        <v>0.64802999999999999</v>
      </c>
      <c r="S182" s="3">
        <v>0.57535000000000003</v>
      </c>
      <c r="T182" s="3">
        <v>0.5</v>
      </c>
      <c r="U182" s="3">
        <v>0.42465000000000003</v>
      </c>
      <c r="V182" s="3">
        <v>0.35197000000000001</v>
      </c>
      <c r="W182" s="3">
        <v>0.28774</v>
      </c>
      <c r="X182" s="3">
        <v>0.22663</v>
      </c>
      <c r="Y182" s="3">
        <v>0.17360999999999999</v>
      </c>
      <c r="Z182" s="3">
        <v>0.12923999999999999</v>
      </c>
      <c r="AA182" s="3">
        <v>9.5100000000000004E-2</v>
      </c>
      <c r="AB182" s="3">
        <v>6.6809999999999994E-2</v>
      </c>
      <c r="AC182" s="3">
        <v>4.5510000000000002E-2</v>
      </c>
      <c r="AD182" s="3">
        <v>3.005E-2</v>
      </c>
      <c r="AE182" s="3">
        <v>1.9699999999999999E-2</v>
      </c>
      <c r="AF182" s="3">
        <v>1.222E-2</v>
      </c>
      <c r="AG182" s="3">
        <v>7.3400000000000002E-3</v>
      </c>
      <c r="AH182" s="3">
        <v>3.6000000000000002E-4</v>
      </c>
      <c r="AI182" s="3">
        <v>0</v>
      </c>
    </row>
    <row r="183" spans="1:35" x14ac:dyDescent="0.25">
      <c r="A183" s="10">
        <v>22400794</v>
      </c>
      <c r="B183" t="s">
        <v>164</v>
      </c>
      <c r="C183" t="s">
        <v>79</v>
      </c>
      <c r="D183" s="12">
        <v>0.875</v>
      </c>
      <c r="E183" t="s">
        <v>303</v>
      </c>
      <c r="F183">
        <v>17</v>
      </c>
      <c r="G183">
        <v>3.3170000000000002</v>
      </c>
      <c r="H183" s="3">
        <v>0.98257000000000005</v>
      </c>
      <c r="I183" s="3">
        <v>0.96484999999999999</v>
      </c>
      <c r="J183" s="3">
        <v>0.93447999999999998</v>
      </c>
      <c r="K183" s="3">
        <v>0.88685999999999998</v>
      </c>
      <c r="L183" s="3">
        <v>0.81594</v>
      </c>
      <c r="M183" s="3">
        <v>0.72575000000000001</v>
      </c>
      <c r="N183" s="3">
        <v>0.61790999999999996</v>
      </c>
      <c r="O183" s="3">
        <v>0.5</v>
      </c>
      <c r="P183" s="3">
        <v>0.38208999999999999</v>
      </c>
      <c r="Q183" s="3">
        <v>0.27424999999999999</v>
      </c>
      <c r="R183" s="3">
        <v>0.18406</v>
      </c>
      <c r="S183" s="3">
        <v>0.11314</v>
      </c>
      <c r="T183" s="3">
        <v>6.5519999999999995E-2</v>
      </c>
      <c r="U183" s="3">
        <v>3.5150000000000001E-2</v>
      </c>
      <c r="V183" s="3">
        <v>1.7430000000000001E-2</v>
      </c>
      <c r="W183" s="3">
        <v>7.9799999999999992E-3</v>
      </c>
      <c r="X183" s="3">
        <v>3.3600000000000001E-3</v>
      </c>
      <c r="Y183" s="3">
        <v>1.31E-3</v>
      </c>
      <c r="Z183" s="3">
        <v>4.4999999999999999E-4</v>
      </c>
      <c r="AA183" s="3">
        <v>1.4999999999999999E-4</v>
      </c>
      <c r="AB183" s="3">
        <v>4.0000000000000003E-5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</row>
    <row r="184" spans="1:35" x14ac:dyDescent="0.25">
      <c r="A184" s="10">
        <v>22400794</v>
      </c>
      <c r="B184" t="s">
        <v>164</v>
      </c>
      <c r="C184" t="s">
        <v>79</v>
      </c>
      <c r="D184" s="12">
        <v>0.875</v>
      </c>
      <c r="E184" t="s">
        <v>203</v>
      </c>
      <c r="F184">
        <v>23</v>
      </c>
      <c r="G184">
        <v>6.976</v>
      </c>
      <c r="H184" s="3">
        <v>0.96855999999999998</v>
      </c>
      <c r="I184" s="3">
        <v>0.95728000000000002</v>
      </c>
      <c r="J184" s="3">
        <v>0.94294999999999995</v>
      </c>
      <c r="K184" s="3">
        <v>0.92364000000000002</v>
      </c>
      <c r="L184" s="3">
        <v>0.90146999999999999</v>
      </c>
      <c r="M184" s="3">
        <v>0.87492999999999999</v>
      </c>
      <c r="N184" s="3">
        <v>0.84133999999999998</v>
      </c>
      <c r="O184" s="3">
        <v>0.80510999999999999</v>
      </c>
      <c r="P184" s="3">
        <v>0.76424000000000003</v>
      </c>
      <c r="Q184" s="3">
        <v>0.71565999999999996</v>
      </c>
      <c r="R184" s="3">
        <v>0.66639999999999999</v>
      </c>
      <c r="S184" s="3">
        <v>0.61409000000000002</v>
      </c>
      <c r="T184" s="3">
        <v>0.55567</v>
      </c>
      <c r="U184" s="3">
        <v>0.5</v>
      </c>
      <c r="V184" s="3">
        <v>0.44433</v>
      </c>
      <c r="W184" s="3">
        <v>0.38590999999999998</v>
      </c>
      <c r="X184" s="3">
        <v>0.33360000000000001</v>
      </c>
      <c r="Y184" s="3">
        <v>0.28433999999999998</v>
      </c>
      <c r="Z184" s="3">
        <v>0.23576</v>
      </c>
      <c r="AA184" s="3">
        <v>0.19489000000000001</v>
      </c>
      <c r="AB184" s="3">
        <v>0.15866</v>
      </c>
      <c r="AC184" s="3">
        <v>0.12506999999999999</v>
      </c>
      <c r="AD184" s="3">
        <v>9.8530000000000006E-2</v>
      </c>
      <c r="AE184" s="3">
        <v>7.6359999999999997E-2</v>
      </c>
      <c r="AF184" s="3">
        <v>5.7049999999999997E-2</v>
      </c>
      <c r="AG184" s="3">
        <v>4.2720000000000001E-2</v>
      </c>
      <c r="AH184" s="3">
        <v>7.3400000000000002E-3</v>
      </c>
      <c r="AI184" s="3">
        <v>8.1999999999999998E-4</v>
      </c>
    </row>
    <row r="185" spans="1:35" x14ac:dyDescent="0.25">
      <c r="A185" s="10">
        <v>22400794</v>
      </c>
      <c r="B185" t="s">
        <v>164</v>
      </c>
      <c r="C185" t="s">
        <v>79</v>
      </c>
      <c r="D185" s="12">
        <v>0.875</v>
      </c>
      <c r="E185" t="s">
        <v>180</v>
      </c>
      <c r="F185">
        <v>17</v>
      </c>
      <c r="G185">
        <v>4.266</v>
      </c>
      <c r="H185" s="3">
        <v>0.94950000000000001</v>
      </c>
      <c r="I185" s="3">
        <v>0.92073000000000005</v>
      </c>
      <c r="J185" s="3">
        <v>0.879</v>
      </c>
      <c r="K185" s="3">
        <v>0.82638999999999996</v>
      </c>
      <c r="L185" s="3">
        <v>0.75804000000000005</v>
      </c>
      <c r="M185" s="3">
        <v>0.68081999999999998</v>
      </c>
      <c r="N185" s="3">
        <v>0.59094999999999998</v>
      </c>
      <c r="O185" s="3">
        <v>0.5</v>
      </c>
      <c r="P185" s="3">
        <v>0.40905000000000002</v>
      </c>
      <c r="Q185" s="3">
        <v>0.31918000000000002</v>
      </c>
      <c r="R185" s="3">
        <v>0.24196000000000001</v>
      </c>
      <c r="S185" s="3">
        <v>0.17360999999999999</v>
      </c>
      <c r="T185" s="3">
        <v>0.121</v>
      </c>
      <c r="U185" s="3">
        <v>7.9269999999999993E-2</v>
      </c>
      <c r="V185" s="3">
        <v>5.0500000000000003E-2</v>
      </c>
      <c r="W185" s="3">
        <v>3.005E-2</v>
      </c>
      <c r="X185" s="3">
        <v>1.7430000000000001E-2</v>
      </c>
      <c r="Y185" s="3">
        <v>9.6399999999999993E-3</v>
      </c>
      <c r="Z185" s="3">
        <v>4.9399999999999999E-3</v>
      </c>
      <c r="AA185" s="3">
        <v>2.48E-3</v>
      </c>
      <c r="AB185" s="3">
        <v>1.14E-3</v>
      </c>
      <c r="AC185" s="3">
        <v>5.1999999999999995E-4</v>
      </c>
      <c r="AD185" s="3">
        <v>2.2000000000000001E-4</v>
      </c>
      <c r="AE185" s="3">
        <v>9.0000000000000006E-5</v>
      </c>
      <c r="AF185" s="3">
        <v>3.0000000000000001E-5</v>
      </c>
      <c r="AG185" s="3">
        <v>0</v>
      </c>
      <c r="AH185" s="3">
        <v>0</v>
      </c>
      <c r="AI185" s="3">
        <v>0</v>
      </c>
    </row>
    <row r="186" spans="1:35" x14ac:dyDescent="0.25">
      <c r="A186" s="10">
        <v>22400794</v>
      </c>
      <c r="B186" t="s">
        <v>164</v>
      </c>
      <c r="C186" t="s">
        <v>79</v>
      </c>
      <c r="D186" s="12">
        <v>0.875</v>
      </c>
      <c r="E186" t="s">
        <v>178</v>
      </c>
      <c r="F186">
        <v>20</v>
      </c>
      <c r="G186">
        <v>8.343</v>
      </c>
      <c r="H186" s="3">
        <v>0.88492999999999999</v>
      </c>
      <c r="I186" s="3">
        <v>0.85992999999999997</v>
      </c>
      <c r="J186" s="3">
        <v>0.83147000000000004</v>
      </c>
      <c r="K186" s="3">
        <v>0.79954999999999998</v>
      </c>
      <c r="L186" s="3">
        <v>0.76424000000000003</v>
      </c>
      <c r="M186" s="3">
        <v>0.72575000000000001</v>
      </c>
      <c r="N186" s="3">
        <v>0.68439000000000005</v>
      </c>
      <c r="O186" s="3">
        <v>0.64058000000000004</v>
      </c>
      <c r="P186" s="3">
        <v>0.59482999999999997</v>
      </c>
      <c r="Q186" s="3">
        <v>0.54776000000000002</v>
      </c>
      <c r="R186" s="3">
        <v>0.5</v>
      </c>
      <c r="S186" s="3">
        <v>0.45223999999999998</v>
      </c>
      <c r="T186" s="3">
        <v>0.40516999999999997</v>
      </c>
      <c r="U186" s="3">
        <v>0.35942000000000002</v>
      </c>
      <c r="V186" s="3">
        <v>0.31561</v>
      </c>
      <c r="W186" s="3">
        <v>0.27424999999999999</v>
      </c>
      <c r="X186" s="3">
        <v>0.23576</v>
      </c>
      <c r="Y186" s="3">
        <v>0.20044999999999999</v>
      </c>
      <c r="Z186" s="3">
        <v>0.16853000000000001</v>
      </c>
      <c r="AA186" s="3">
        <v>0.14007</v>
      </c>
      <c r="AB186" s="3">
        <v>0.11507000000000001</v>
      </c>
      <c r="AC186" s="3">
        <v>9.3420000000000003E-2</v>
      </c>
      <c r="AD186" s="3">
        <v>7.4929999999999997E-2</v>
      </c>
      <c r="AE186" s="3">
        <v>5.9380000000000002E-2</v>
      </c>
      <c r="AF186" s="3">
        <v>4.648E-2</v>
      </c>
      <c r="AG186" s="3">
        <v>3.5929999999999997E-2</v>
      </c>
      <c r="AH186" s="3">
        <v>8.2000000000000007E-3</v>
      </c>
      <c r="AI186" s="3">
        <v>1.3500000000000001E-3</v>
      </c>
    </row>
    <row r="187" spans="1:35" x14ac:dyDescent="0.25">
      <c r="A187" s="10">
        <v>22400794</v>
      </c>
      <c r="B187" t="s">
        <v>79</v>
      </c>
      <c r="C187" t="s">
        <v>164</v>
      </c>
      <c r="D187" s="12">
        <v>0.875</v>
      </c>
      <c r="E187" t="s">
        <v>107</v>
      </c>
      <c r="F187">
        <v>31</v>
      </c>
      <c r="G187">
        <v>4.4269999999999996</v>
      </c>
      <c r="H187" s="3">
        <v>1</v>
      </c>
      <c r="I187" s="3">
        <v>1</v>
      </c>
      <c r="J187" s="3">
        <v>1</v>
      </c>
      <c r="K187" s="3">
        <v>1</v>
      </c>
      <c r="L187" s="3">
        <v>0.99994000000000005</v>
      </c>
      <c r="M187" s="3">
        <v>0.99985000000000002</v>
      </c>
      <c r="N187" s="3">
        <v>0.99965000000000004</v>
      </c>
      <c r="O187" s="3">
        <v>0.99921000000000004</v>
      </c>
      <c r="P187" s="3">
        <v>0.99836000000000003</v>
      </c>
      <c r="Q187" s="3">
        <v>0.99663999999999997</v>
      </c>
      <c r="R187" s="3">
        <v>0.99343000000000004</v>
      </c>
      <c r="S187" s="3">
        <v>0.98809000000000002</v>
      </c>
      <c r="T187" s="3">
        <v>0.97882000000000002</v>
      </c>
      <c r="U187" s="3">
        <v>0.96484999999999999</v>
      </c>
      <c r="V187" s="3">
        <v>0.94294999999999995</v>
      </c>
      <c r="W187" s="3">
        <v>0.91308999999999996</v>
      </c>
      <c r="X187" s="3">
        <v>0.87075999999999998</v>
      </c>
      <c r="Y187" s="3">
        <v>0.81594</v>
      </c>
      <c r="Z187" s="3">
        <v>0.75175000000000003</v>
      </c>
      <c r="AA187" s="3">
        <v>0.67364000000000002</v>
      </c>
      <c r="AB187" s="3">
        <v>0.59094999999999998</v>
      </c>
      <c r="AC187" s="3">
        <v>0.5</v>
      </c>
      <c r="AD187" s="3">
        <v>0.40905000000000002</v>
      </c>
      <c r="AE187" s="3">
        <v>0.32635999999999998</v>
      </c>
      <c r="AF187" s="3">
        <v>0.24825</v>
      </c>
      <c r="AG187" s="3">
        <v>0.18406</v>
      </c>
      <c r="AH187" s="3">
        <v>2.1180000000000001E-2</v>
      </c>
      <c r="AI187" s="3">
        <v>7.9000000000000001E-4</v>
      </c>
    </row>
    <row r="188" spans="1:35" x14ac:dyDescent="0.25">
      <c r="A188" s="10">
        <v>22400794</v>
      </c>
      <c r="B188" t="s">
        <v>79</v>
      </c>
      <c r="C188" t="s">
        <v>164</v>
      </c>
      <c r="D188" s="12">
        <v>0.875</v>
      </c>
      <c r="E188" t="s">
        <v>106</v>
      </c>
      <c r="F188">
        <v>35</v>
      </c>
      <c r="G188">
        <v>4.8369999999999997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0.99995999999999996</v>
      </c>
      <c r="O188" s="3">
        <v>0.99990000000000001</v>
      </c>
      <c r="P188" s="3">
        <v>0.99978</v>
      </c>
      <c r="Q188" s="3">
        <v>0.99953000000000003</v>
      </c>
      <c r="R188" s="3">
        <v>0.99902999999999997</v>
      </c>
      <c r="S188" s="3">
        <v>0.99807000000000001</v>
      </c>
      <c r="T188" s="3">
        <v>0.99643000000000004</v>
      </c>
      <c r="U188" s="3">
        <v>0.99343000000000004</v>
      </c>
      <c r="V188" s="3">
        <v>0.98839999999999995</v>
      </c>
      <c r="W188" s="3">
        <v>0.98077000000000003</v>
      </c>
      <c r="X188" s="3">
        <v>0.96855999999999998</v>
      </c>
      <c r="Y188" s="3">
        <v>0.95052999999999999</v>
      </c>
      <c r="Z188" s="3">
        <v>0.92647000000000002</v>
      </c>
      <c r="AA188" s="3">
        <v>0.89251000000000003</v>
      </c>
      <c r="AB188" s="3">
        <v>0.84848999999999997</v>
      </c>
      <c r="AC188" s="3">
        <v>0.79673000000000005</v>
      </c>
      <c r="AD188" s="3">
        <v>0.73236999999999997</v>
      </c>
      <c r="AE188" s="3">
        <v>0.65910000000000002</v>
      </c>
      <c r="AF188" s="3">
        <v>0.58316999999999997</v>
      </c>
      <c r="AG188" s="3">
        <v>0.5</v>
      </c>
      <c r="AH188" s="3">
        <v>0.15151000000000001</v>
      </c>
      <c r="AI188" s="3">
        <v>1.9230000000000001E-2</v>
      </c>
    </row>
    <row r="189" spans="1:35" x14ac:dyDescent="0.25">
      <c r="A189" s="10">
        <v>22400794</v>
      </c>
      <c r="B189" t="s">
        <v>79</v>
      </c>
      <c r="C189" t="s">
        <v>164</v>
      </c>
      <c r="D189" s="12">
        <v>0.875</v>
      </c>
      <c r="E189" t="s">
        <v>104</v>
      </c>
      <c r="F189">
        <v>37</v>
      </c>
      <c r="G189">
        <v>5.1189999999999998</v>
      </c>
      <c r="H189" s="3">
        <v>1</v>
      </c>
      <c r="I189" s="3">
        <v>1</v>
      </c>
      <c r="J189" s="3">
        <v>1</v>
      </c>
      <c r="K189" s="3">
        <v>1</v>
      </c>
      <c r="L189" s="3">
        <v>1</v>
      </c>
      <c r="M189" s="3">
        <v>1</v>
      </c>
      <c r="N189" s="3">
        <v>1</v>
      </c>
      <c r="O189" s="3">
        <v>0.99995000000000001</v>
      </c>
      <c r="P189" s="3">
        <v>0.99990000000000001</v>
      </c>
      <c r="Q189" s="3">
        <v>0.99978</v>
      </c>
      <c r="R189" s="3">
        <v>0.99955000000000005</v>
      </c>
      <c r="S189" s="3">
        <v>0.99912999999999996</v>
      </c>
      <c r="T189" s="3">
        <v>0.99831000000000003</v>
      </c>
      <c r="U189" s="3">
        <v>0.99682999999999999</v>
      </c>
      <c r="V189" s="3">
        <v>0.99446000000000001</v>
      </c>
      <c r="W189" s="3">
        <v>0.99036000000000002</v>
      </c>
      <c r="X189" s="3">
        <v>0.98421999999999998</v>
      </c>
      <c r="Y189" s="3">
        <v>0.97441</v>
      </c>
      <c r="Z189" s="3">
        <v>0.96079999999999999</v>
      </c>
      <c r="AA189" s="3">
        <v>0.94062000000000001</v>
      </c>
      <c r="AB189" s="3">
        <v>0.91466000000000003</v>
      </c>
      <c r="AC189" s="3">
        <v>0.879</v>
      </c>
      <c r="AD189" s="3">
        <v>0.83645999999999998</v>
      </c>
      <c r="AE189" s="3">
        <v>0.7823</v>
      </c>
      <c r="AF189" s="3">
        <v>0.72240000000000004</v>
      </c>
      <c r="AG189" s="3">
        <v>0.65173000000000003</v>
      </c>
      <c r="AH189" s="3">
        <v>0.27760000000000001</v>
      </c>
      <c r="AI189" s="3">
        <v>5.9380000000000002E-2</v>
      </c>
    </row>
    <row r="190" spans="1:35" x14ac:dyDescent="0.25">
      <c r="A190" s="10">
        <v>22400794</v>
      </c>
      <c r="B190" t="s">
        <v>79</v>
      </c>
      <c r="C190" t="s">
        <v>164</v>
      </c>
      <c r="D190" s="12">
        <v>0.875</v>
      </c>
      <c r="E190" t="s">
        <v>105</v>
      </c>
      <c r="F190">
        <v>36</v>
      </c>
      <c r="G190">
        <v>4.2430000000000003</v>
      </c>
      <c r="H190" s="3">
        <v>1</v>
      </c>
      <c r="I190" s="3">
        <v>1</v>
      </c>
      <c r="J190" s="3">
        <v>1</v>
      </c>
      <c r="K190" s="3">
        <v>1</v>
      </c>
      <c r="L190" s="3">
        <v>1</v>
      </c>
      <c r="M190" s="3">
        <v>1</v>
      </c>
      <c r="N190" s="3">
        <v>1</v>
      </c>
      <c r="O190" s="3">
        <v>1</v>
      </c>
      <c r="P190" s="3">
        <v>1</v>
      </c>
      <c r="Q190" s="3">
        <v>1</v>
      </c>
      <c r="R190" s="3">
        <v>0.99992000000000003</v>
      </c>
      <c r="S190" s="3">
        <v>0.99980000000000002</v>
      </c>
      <c r="T190" s="3">
        <v>0.99951999999999996</v>
      </c>
      <c r="U190" s="3">
        <v>0.99888999999999994</v>
      </c>
      <c r="V190" s="3">
        <v>0.99766999999999995</v>
      </c>
      <c r="W190" s="3">
        <v>0.99519999999999997</v>
      </c>
      <c r="X190" s="3">
        <v>0.99085999999999996</v>
      </c>
      <c r="Y190" s="3">
        <v>0.98299999999999998</v>
      </c>
      <c r="Z190" s="3">
        <v>0.97062000000000004</v>
      </c>
      <c r="AA190" s="3">
        <v>0.95052999999999999</v>
      </c>
      <c r="AB190" s="3">
        <v>0.92073000000000005</v>
      </c>
      <c r="AC190" s="3">
        <v>0.88100000000000001</v>
      </c>
      <c r="AD190" s="3">
        <v>0.82638999999999996</v>
      </c>
      <c r="AE190" s="3">
        <v>0.76114999999999999</v>
      </c>
      <c r="AF190" s="3">
        <v>0.68081999999999998</v>
      </c>
      <c r="AG190" s="3">
        <v>0.59482999999999997</v>
      </c>
      <c r="AH190" s="3">
        <v>0.17360999999999999</v>
      </c>
      <c r="AI190" s="3">
        <v>1.7000000000000001E-2</v>
      </c>
    </row>
    <row r="191" spans="1:35" x14ac:dyDescent="0.25">
      <c r="A191" s="10">
        <v>22400794</v>
      </c>
      <c r="B191" t="s">
        <v>79</v>
      </c>
      <c r="C191" t="s">
        <v>164</v>
      </c>
      <c r="D191" s="12">
        <v>0.875</v>
      </c>
      <c r="E191" t="s">
        <v>103</v>
      </c>
      <c r="F191">
        <v>32</v>
      </c>
      <c r="G191">
        <v>3.1619999999999999</v>
      </c>
      <c r="H191" s="3">
        <v>1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1</v>
      </c>
      <c r="R191" s="3">
        <v>0.99992999999999999</v>
      </c>
      <c r="S191" s="3">
        <v>0.99975000000000003</v>
      </c>
      <c r="T191" s="3">
        <v>0.99921000000000004</v>
      </c>
      <c r="U191" s="3">
        <v>0.99780999999999997</v>
      </c>
      <c r="V191" s="3">
        <v>0.99429999999999996</v>
      </c>
      <c r="W191" s="3">
        <v>0.98645000000000005</v>
      </c>
      <c r="X191" s="3">
        <v>0.97128000000000003</v>
      </c>
      <c r="Y191" s="3">
        <v>0.94294999999999995</v>
      </c>
      <c r="Z191" s="3">
        <v>0.89795999999999998</v>
      </c>
      <c r="AA191" s="3">
        <v>0.82894000000000001</v>
      </c>
      <c r="AB191" s="3">
        <v>0.73565000000000003</v>
      </c>
      <c r="AC191" s="3">
        <v>0.62551999999999996</v>
      </c>
      <c r="AD191" s="3">
        <v>0.5</v>
      </c>
      <c r="AE191" s="3">
        <v>0.37447999999999998</v>
      </c>
      <c r="AF191" s="3">
        <v>0.26434999999999997</v>
      </c>
      <c r="AG191" s="3">
        <v>0.17105999999999999</v>
      </c>
      <c r="AH191" s="3">
        <v>5.7000000000000002E-3</v>
      </c>
      <c r="AI191" s="3">
        <v>0</v>
      </c>
    </row>
    <row r="192" spans="1:35" x14ac:dyDescent="0.25">
      <c r="A192" s="10">
        <v>22400794</v>
      </c>
      <c r="B192" t="s">
        <v>79</v>
      </c>
      <c r="C192" t="s">
        <v>164</v>
      </c>
      <c r="D192" s="12">
        <v>0.875</v>
      </c>
      <c r="E192" t="s">
        <v>108</v>
      </c>
      <c r="F192">
        <v>26</v>
      </c>
      <c r="G192">
        <v>3.4060000000000001</v>
      </c>
      <c r="H192" s="3">
        <v>1</v>
      </c>
      <c r="I192" s="3">
        <v>1</v>
      </c>
      <c r="J192" s="3">
        <v>1</v>
      </c>
      <c r="K192" s="3">
        <v>0.99992999999999999</v>
      </c>
      <c r="L192" s="3">
        <v>0.99978</v>
      </c>
      <c r="M192" s="3">
        <v>0.99938000000000005</v>
      </c>
      <c r="N192" s="3">
        <v>0.99836000000000003</v>
      </c>
      <c r="O192" s="3">
        <v>0.99585000000000001</v>
      </c>
      <c r="P192" s="3">
        <v>0.99060999999999999</v>
      </c>
      <c r="Q192" s="3">
        <v>0.98029999999999995</v>
      </c>
      <c r="R192" s="3">
        <v>0.96079999999999999</v>
      </c>
      <c r="S192" s="3">
        <v>0.92922000000000005</v>
      </c>
      <c r="T192" s="3">
        <v>0.879</v>
      </c>
      <c r="U192" s="3">
        <v>0.81057000000000001</v>
      </c>
      <c r="V192" s="3">
        <v>0.72240000000000004</v>
      </c>
      <c r="W192" s="3">
        <v>0.61409000000000002</v>
      </c>
      <c r="X192" s="3">
        <v>0.5</v>
      </c>
      <c r="Y192" s="3">
        <v>0.38590999999999998</v>
      </c>
      <c r="Z192" s="3">
        <v>0.27760000000000001</v>
      </c>
      <c r="AA192" s="3">
        <v>0.18942999999999999</v>
      </c>
      <c r="AB192" s="3">
        <v>0.121</v>
      </c>
      <c r="AC192" s="3">
        <v>7.0779999999999996E-2</v>
      </c>
      <c r="AD192" s="3">
        <v>3.9199999999999999E-2</v>
      </c>
      <c r="AE192" s="3">
        <v>1.9699999999999999E-2</v>
      </c>
      <c r="AF192" s="3">
        <v>9.3900000000000008E-3</v>
      </c>
      <c r="AG192" s="3">
        <v>4.15E-3</v>
      </c>
      <c r="AH192" s="3">
        <v>0</v>
      </c>
      <c r="AI192" s="3">
        <v>0</v>
      </c>
    </row>
    <row r="193" spans="1:35" x14ac:dyDescent="0.25">
      <c r="A193" s="10">
        <v>22400794</v>
      </c>
      <c r="B193" t="s">
        <v>79</v>
      </c>
      <c r="C193" t="s">
        <v>164</v>
      </c>
      <c r="D193" s="12">
        <v>0.875</v>
      </c>
      <c r="E193" t="s">
        <v>111</v>
      </c>
      <c r="F193">
        <v>22</v>
      </c>
      <c r="G193">
        <v>3.0979999999999999</v>
      </c>
      <c r="H193" s="3">
        <v>0.99995000000000001</v>
      </c>
      <c r="I193" s="3">
        <v>0.99980999999999998</v>
      </c>
      <c r="J193" s="3">
        <v>0.99938000000000005</v>
      </c>
      <c r="K193" s="3">
        <v>0.99819000000000002</v>
      </c>
      <c r="L193" s="3">
        <v>0.99505999999999994</v>
      </c>
      <c r="M193" s="3">
        <v>0.98809000000000002</v>
      </c>
      <c r="N193" s="3">
        <v>0.97380999999999995</v>
      </c>
      <c r="O193" s="3">
        <v>0.94630000000000003</v>
      </c>
      <c r="P193" s="3">
        <v>0.90146999999999999</v>
      </c>
      <c r="Q193" s="3">
        <v>0.83398000000000005</v>
      </c>
      <c r="R193" s="3">
        <v>0.74214999999999998</v>
      </c>
      <c r="S193" s="3">
        <v>0.62551999999999996</v>
      </c>
      <c r="T193" s="3">
        <v>0.5</v>
      </c>
      <c r="U193" s="3">
        <v>0.37447999999999998</v>
      </c>
      <c r="V193" s="3">
        <v>0.25785000000000002</v>
      </c>
      <c r="W193" s="3">
        <v>0.16602</v>
      </c>
      <c r="X193" s="3">
        <v>9.8530000000000006E-2</v>
      </c>
      <c r="Y193" s="3">
        <v>5.3699999999999998E-2</v>
      </c>
      <c r="Z193" s="3">
        <v>2.6190000000000001E-2</v>
      </c>
      <c r="AA193" s="3">
        <v>1.191E-2</v>
      </c>
      <c r="AB193" s="3">
        <v>4.9399999999999999E-3</v>
      </c>
      <c r="AC193" s="3">
        <v>1.81E-3</v>
      </c>
      <c r="AD193" s="3">
        <v>6.2E-4</v>
      </c>
      <c r="AE193" s="3">
        <v>1.9000000000000001E-4</v>
      </c>
      <c r="AF193" s="3">
        <v>5.0000000000000002E-5</v>
      </c>
      <c r="AG193" s="3">
        <v>0</v>
      </c>
      <c r="AH193" s="3">
        <v>0</v>
      </c>
      <c r="AI193" s="3">
        <v>0</v>
      </c>
    </row>
    <row r="194" spans="1:35" x14ac:dyDescent="0.25">
      <c r="A194" s="10">
        <v>22400794</v>
      </c>
      <c r="B194" t="s">
        <v>79</v>
      </c>
      <c r="C194" t="s">
        <v>164</v>
      </c>
      <c r="D194" s="12">
        <v>0.875</v>
      </c>
      <c r="E194" t="s">
        <v>109</v>
      </c>
      <c r="F194">
        <v>30</v>
      </c>
      <c r="G194">
        <v>5.7969999999999997</v>
      </c>
      <c r="H194" s="3">
        <v>0.99972000000000005</v>
      </c>
      <c r="I194" s="3">
        <v>0.99948000000000004</v>
      </c>
      <c r="J194" s="3">
        <v>0.99905999999999995</v>
      </c>
      <c r="K194" s="3">
        <v>0.99831000000000003</v>
      </c>
      <c r="L194" s="3">
        <v>0.99711000000000005</v>
      </c>
      <c r="M194" s="3">
        <v>0.99519999999999997</v>
      </c>
      <c r="N194" s="3">
        <v>0.99224000000000001</v>
      </c>
      <c r="O194" s="3">
        <v>0.98745000000000005</v>
      </c>
      <c r="P194" s="3">
        <v>0.98077000000000003</v>
      </c>
      <c r="Q194" s="3">
        <v>0.97128000000000003</v>
      </c>
      <c r="R194" s="3">
        <v>0.95818000000000003</v>
      </c>
      <c r="S194" s="3">
        <v>0.93942999999999999</v>
      </c>
      <c r="T194" s="3">
        <v>0.91620999999999997</v>
      </c>
      <c r="U194" s="3">
        <v>0.88685999999999998</v>
      </c>
      <c r="V194" s="3">
        <v>0.85082999999999998</v>
      </c>
      <c r="W194" s="3">
        <v>0.80510999999999999</v>
      </c>
      <c r="X194" s="3">
        <v>0.75490000000000002</v>
      </c>
      <c r="Y194" s="3">
        <v>0.69847000000000004</v>
      </c>
      <c r="Z194" s="3">
        <v>0.63683000000000001</v>
      </c>
      <c r="AA194" s="3">
        <v>0.56749000000000005</v>
      </c>
      <c r="AB194" s="3">
        <v>0.5</v>
      </c>
      <c r="AC194" s="3">
        <v>0.43251000000000001</v>
      </c>
      <c r="AD194" s="3">
        <v>0.36316999999999999</v>
      </c>
      <c r="AE194" s="3">
        <v>0.30153000000000002</v>
      </c>
      <c r="AF194" s="3">
        <v>0.24510000000000001</v>
      </c>
      <c r="AG194" s="3">
        <v>0.19489000000000001</v>
      </c>
      <c r="AH194" s="3">
        <v>4.1820000000000003E-2</v>
      </c>
      <c r="AI194" s="3">
        <v>4.7999999999999996E-3</v>
      </c>
    </row>
    <row r="195" spans="1:35" x14ac:dyDescent="0.25">
      <c r="A195" s="10">
        <v>22400794</v>
      </c>
      <c r="B195" t="s">
        <v>79</v>
      </c>
      <c r="C195" t="s">
        <v>164</v>
      </c>
      <c r="D195" s="12">
        <v>0.875</v>
      </c>
      <c r="E195" t="s">
        <v>216</v>
      </c>
      <c r="F195">
        <v>23</v>
      </c>
      <c r="G195">
        <v>7.6550000000000002</v>
      </c>
      <c r="H195" s="3">
        <v>0.95543</v>
      </c>
      <c r="I195" s="3">
        <v>0.94179000000000002</v>
      </c>
      <c r="J195" s="3">
        <v>0.92506999999999995</v>
      </c>
      <c r="K195" s="3">
        <v>0.90490000000000004</v>
      </c>
      <c r="L195" s="3">
        <v>0.88100000000000001</v>
      </c>
      <c r="M195" s="3">
        <v>0.85314000000000001</v>
      </c>
      <c r="N195" s="3">
        <v>0.81859000000000004</v>
      </c>
      <c r="O195" s="3">
        <v>0.7823</v>
      </c>
      <c r="P195" s="3">
        <v>0.74214999999999998</v>
      </c>
      <c r="Q195" s="3">
        <v>0.69847000000000004</v>
      </c>
      <c r="R195" s="3">
        <v>0.65173000000000003</v>
      </c>
      <c r="S195" s="3">
        <v>0.60257000000000005</v>
      </c>
      <c r="T195" s="3">
        <v>0.55171999999999999</v>
      </c>
      <c r="U195" s="3">
        <v>0.5</v>
      </c>
      <c r="V195" s="3">
        <v>0.44828000000000001</v>
      </c>
      <c r="W195" s="3">
        <v>0.39743000000000001</v>
      </c>
      <c r="X195" s="3">
        <v>0.34827000000000002</v>
      </c>
      <c r="Y195" s="3">
        <v>0.30153000000000002</v>
      </c>
      <c r="Z195" s="3">
        <v>0.25785000000000002</v>
      </c>
      <c r="AA195" s="3">
        <v>0.2177</v>
      </c>
      <c r="AB195" s="3">
        <v>0.18140999999999999</v>
      </c>
      <c r="AC195" s="3">
        <v>0.14685999999999999</v>
      </c>
      <c r="AD195" s="3">
        <v>0.11899999999999999</v>
      </c>
      <c r="AE195" s="3">
        <v>9.5100000000000004E-2</v>
      </c>
      <c r="AF195" s="3">
        <v>7.4929999999999997E-2</v>
      </c>
      <c r="AG195" s="3">
        <v>5.8209999999999998E-2</v>
      </c>
      <c r="AH195" s="3">
        <v>1.321E-2</v>
      </c>
      <c r="AI195" s="3">
        <v>2.0500000000000002E-3</v>
      </c>
    </row>
    <row r="196" spans="1:35" x14ac:dyDescent="0.25">
      <c r="A196" s="10">
        <v>22400794</v>
      </c>
      <c r="B196" t="s">
        <v>79</v>
      </c>
      <c r="C196" t="s">
        <v>164</v>
      </c>
      <c r="D196" s="12">
        <v>0.875</v>
      </c>
      <c r="E196" t="s">
        <v>110</v>
      </c>
      <c r="F196">
        <v>16</v>
      </c>
      <c r="G196">
        <v>4.3129999999999997</v>
      </c>
      <c r="H196" s="3">
        <v>0.91774</v>
      </c>
      <c r="I196" s="3">
        <v>0.87697999999999998</v>
      </c>
      <c r="J196" s="3">
        <v>0.82381000000000004</v>
      </c>
      <c r="K196" s="3">
        <v>0.75804000000000005</v>
      </c>
      <c r="L196" s="3">
        <v>0.67723999999999995</v>
      </c>
      <c r="M196" s="3">
        <v>0.59094999999999998</v>
      </c>
      <c r="N196" s="3">
        <v>0.5</v>
      </c>
      <c r="O196" s="3">
        <v>0.40905000000000002</v>
      </c>
      <c r="P196" s="3">
        <v>0.32275999999999999</v>
      </c>
      <c r="Q196" s="3">
        <v>0.24196000000000001</v>
      </c>
      <c r="R196" s="3">
        <v>0.17619000000000001</v>
      </c>
      <c r="S196" s="3">
        <v>0.12302</v>
      </c>
      <c r="T196" s="3">
        <v>8.226E-2</v>
      </c>
      <c r="U196" s="3">
        <v>5.262E-2</v>
      </c>
      <c r="V196" s="3">
        <v>3.2160000000000001E-2</v>
      </c>
      <c r="W196" s="3">
        <v>1.831E-2</v>
      </c>
      <c r="X196" s="3">
        <v>1.017E-2</v>
      </c>
      <c r="Y196" s="3">
        <v>5.3899999999999998E-3</v>
      </c>
      <c r="Z196" s="3">
        <v>2.7200000000000002E-3</v>
      </c>
      <c r="AA196" s="3">
        <v>1.31E-3</v>
      </c>
      <c r="AB196" s="3">
        <v>5.8E-4</v>
      </c>
      <c r="AC196" s="3">
        <v>2.5000000000000001E-4</v>
      </c>
      <c r="AD196" s="3">
        <v>1E-4</v>
      </c>
      <c r="AE196" s="3">
        <v>4.0000000000000003E-5</v>
      </c>
      <c r="AF196" s="3">
        <v>0</v>
      </c>
      <c r="AG196" s="3">
        <v>0</v>
      </c>
      <c r="AH196" s="3">
        <v>0</v>
      </c>
      <c r="AI196" s="3">
        <v>0</v>
      </c>
    </row>
    <row r="197" spans="1:35" x14ac:dyDescent="0.25">
      <c r="A197" s="10">
        <v>22400794</v>
      </c>
      <c r="B197" t="s">
        <v>79</v>
      </c>
      <c r="C197" t="s">
        <v>164</v>
      </c>
      <c r="D197" s="12">
        <v>0.875</v>
      </c>
      <c r="E197" t="s">
        <v>210</v>
      </c>
      <c r="F197">
        <v>21</v>
      </c>
      <c r="G197">
        <v>9</v>
      </c>
      <c r="H197" s="3">
        <v>0.88876999999999995</v>
      </c>
      <c r="I197" s="3">
        <v>0.86650000000000005</v>
      </c>
      <c r="J197" s="3">
        <v>0.84133999999999998</v>
      </c>
      <c r="K197" s="3">
        <v>0.81327000000000005</v>
      </c>
      <c r="L197" s="3">
        <v>0.7823</v>
      </c>
      <c r="M197" s="3">
        <v>0.74856999999999996</v>
      </c>
      <c r="N197" s="3">
        <v>0.71226</v>
      </c>
      <c r="O197" s="3">
        <v>0.67003000000000001</v>
      </c>
      <c r="P197" s="3">
        <v>0.62929999999999997</v>
      </c>
      <c r="Q197" s="3">
        <v>0.58706000000000003</v>
      </c>
      <c r="R197" s="3">
        <v>0.54379999999999995</v>
      </c>
      <c r="S197" s="3">
        <v>0.5</v>
      </c>
      <c r="T197" s="3">
        <v>0.45619999999999999</v>
      </c>
      <c r="U197" s="3">
        <v>0.41293999999999997</v>
      </c>
      <c r="V197" s="3">
        <v>0.37069999999999997</v>
      </c>
      <c r="W197" s="3">
        <v>0.32996999999999999</v>
      </c>
      <c r="X197" s="3">
        <v>0.28774</v>
      </c>
      <c r="Y197" s="3">
        <v>0.25142999999999999</v>
      </c>
      <c r="Z197" s="3">
        <v>0.2177</v>
      </c>
      <c r="AA197" s="3">
        <v>0.18673000000000001</v>
      </c>
      <c r="AB197" s="3">
        <v>0.15866</v>
      </c>
      <c r="AC197" s="3">
        <v>0.13350000000000001</v>
      </c>
      <c r="AD197" s="3">
        <v>0.11123</v>
      </c>
      <c r="AE197" s="3">
        <v>9.1759999999999994E-2</v>
      </c>
      <c r="AF197" s="3">
        <v>7.4929999999999997E-2</v>
      </c>
      <c r="AG197" s="3">
        <v>5.9380000000000002E-2</v>
      </c>
      <c r="AH197" s="3">
        <v>1.7430000000000001E-2</v>
      </c>
      <c r="AI197" s="3">
        <v>3.79E-3</v>
      </c>
    </row>
    <row r="198" spans="1:35" x14ac:dyDescent="0.25">
      <c r="A198" s="10">
        <v>22400795</v>
      </c>
      <c r="B198" t="s">
        <v>155</v>
      </c>
      <c r="C198" t="s">
        <v>270</v>
      </c>
      <c r="D198" s="12">
        <v>0.89583333333333337</v>
      </c>
      <c r="E198" t="s">
        <v>157</v>
      </c>
      <c r="F198">
        <v>32</v>
      </c>
      <c r="G198">
        <v>1.673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0.99983</v>
      </c>
      <c r="Y198" s="3">
        <v>0.99861</v>
      </c>
      <c r="Z198" s="3">
        <v>0.99158000000000002</v>
      </c>
      <c r="AA198" s="3">
        <v>0.96326999999999996</v>
      </c>
      <c r="AB198" s="3">
        <v>0.88492999999999999</v>
      </c>
      <c r="AC198" s="3">
        <v>0.72575000000000001</v>
      </c>
      <c r="AD198" s="3">
        <v>0.5</v>
      </c>
      <c r="AE198" s="3">
        <v>0.27424999999999999</v>
      </c>
      <c r="AF198" s="3">
        <v>0.11507000000000001</v>
      </c>
      <c r="AG198" s="3">
        <v>3.6729999999999999E-2</v>
      </c>
      <c r="AH198" s="3">
        <v>0</v>
      </c>
      <c r="AI198" s="3">
        <v>0</v>
      </c>
    </row>
    <row r="199" spans="1:35" x14ac:dyDescent="0.25">
      <c r="A199" s="10">
        <v>22400795</v>
      </c>
      <c r="B199" t="s">
        <v>155</v>
      </c>
      <c r="C199" t="s">
        <v>270</v>
      </c>
      <c r="D199" s="12">
        <v>0.89583333333333337</v>
      </c>
      <c r="E199" t="s">
        <v>120</v>
      </c>
      <c r="F199">
        <v>35</v>
      </c>
      <c r="G199">
        <v>1.9489999999999998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  <c r="P199" s="3">
        <v>1</v>
      </c>
      <c r="Q199" s="3">
        <v>1</v>
      </c>
      <c r="R199" s="3">
        <v>1</v>
      </c>
      <c r="S199" s="3">
        <v>1</v>
      </c>
      <c r="T199" s="3">
        <v>1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0.99983</v>
      </c>
      <c r="AA199" s="3">
        <v>0.99895999999999996</v>
      </c>
      <c r="AB199" s="3">
        <v>0.99492000000000003</v>
      </c>
      <c r="AC199" s="3">
        <v>0.97982000000000002</v>
      </c>
      <c r="AD199" s="3">
        <v>0.93822000000000005</v>
      </c>
      <c r="AE199" s="3">
        <v>0.84848999999999997</v>
      </c>
      <c r="AF199" s="3">
        <v>0.69496999999999998</v>
      </c>
      <c r="AG199" s="3">
        <v>0.5</v>
      </c>
      <c r="AH199" s="3">
        <v>5.0800000000000003E-3</v>
      </c>
      <c r="AI199" s="3">
        <v>0</v>
      </c>
    </row>
    <row r="200" spans="1:35" x14ac:dyDescent="0.25">
      <c r="A200" s="10">
        <v>22400795</v>
      </c>
      <c r="B200" t="s">
        <v>155</v>
      </c>
      <c r="C200" t="s">
        <v>270</v>
      </c>
      <c r="D200" s="12">
        <v>0.89583333333333337</v>
      </c>
      <c r="E200" t="s">
        <v>156</v>
      </c>
      <c r="F200">
        <v>34</v>
      </c>
      <c r="G200">
        <v>2.7570000000000001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  <c r="P200" s="3">
        <v>1</v>
      </c>
      <c r="Q200" s="3">
        <v>1</v>
      </c>
      <c r="R200" s="3">
        <v>1</v>
      </c>
      <c r="S200" s="3">
        <v>1</v>
      </c>
      <c r="T200" s="3">
        <v>1</v>
      </c>
      <c r="U200" s="3">
        <v>0.99997000000000003</v>
      </c>
      <c r="V200" s="3">
        <v>0.99985999999999997</v>
      </c>
      <c r="W200" s="3">
        <v>0.99944</v>
      </c>
      <c r="X200" s="3">
        <v>0.99812999999999996</v>
      </c>
      <c r="Y200" s="3">
        <v>0.99446000000000001</v>
      </c>
      <c r="Z200" s="3">
        <v>0.98536999999999997</v>
      </c>
      <c r="AA200" s="3">
        <v>0.96484999999999999</v>
      </c>
      <c r="AB200" s="3">
        <v>0.92647000000000002</v>
      </c>
      <c r="AC200" s="3">
        <v>0.86214000000000002</v>
      </c>
      <c r="AD200" s="3">
        <v>0.76729999999999998</v>
      </c>
      <c r="AE200" s="3">
        <v>0.64058000000000004</v>
      </c>
      <c r="AF200" s="3">
        <v>0.5</v>
      </c>
      <c r="AG200" s="3">
        <v>0.35942000000000002</v>
      </c>
      <c r="AH200" s="3">
        <v>1.4630000000000001E-2</v>
      </c>
      <c r="AI200" s="3">
        <v>3.0000000000000001E-5</v>
      </c>
    </row>
    <row r="201" spans="1:35" x14ac:dyDescent="0.25">
      <c r="A201" s="10">
        <v>22400795</v>
      </c>
      <c r="B201" t="s">
        <v>155</v>
      </c>
      <c r="C201" t="s">
        <v>270</v>
      </c>
      <c r="D201" s="12">
        <v>0.89583333333333337</v>
      </c>
      <c r="E201" t="s">
        <v>158</v>
      </c>
      <c r="F201">
        <v>29</v>
      </c>
      <c r="G201">
        <v>2.2800000000000002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0.99995999999999996</v>
      </c>
      <c r="S201" s="3">
        <v>0.99978</v>
      </c>
      <c r="T201" s="3">
        <v>0.99892999999999998</v>
      </c>
      <c r="U201" s="3">
        <v>0.99573</v>
      </c>
      <c r="V201" s="3">
        <v>0.98573999999999995</v>
      </c>
      <c r="W201" s="3">
        <v>0.95994000000000002</v>
      </c>
      <c r="X201" s="3">
        <v>0.90658000000000005</v>
      </c>
      <c r="Y201" s="3">
        <v>0.81057000000000001</v>
      </c>
      <c r="Z201" s="3">
        <v>0.67003000000000001</v>
      </c>
      <c r="AA201" s="3">
        <v>0.5</v>
      </c>
      <c r="AB201" s="3">
        <v>0.32996999999999999</v>
      </c>
      <c r="AC201" s="3">
        <v>0.18942999999999999</v>
      </c>
      <c r="AD201" s="3">
        <v>9.3420000000000003E-2</v>
      </c>
      <c r="AE201" s="3">
        <v>4.0059999999999998E-2</v>
      </c>
      <c r="AF201" s="3">
        <v>1.426E-2</v>
      </c>
      <c r="AG201" s="3">
        <v>4.2700000000000004E-3</v>
      </c>
      <c r="AH201" s="3">
        <v>0</v>
      </c>
      <c r="AI201" s="3">
        <v>0</v>
      </c>
    </row>
    <row r="202" spans="1:35" x14ac:dyDescent="0.25">
      <c r="A202" s="10">
        <v>22400795</v>
      </c>
      <c r="B202" t="s">
        <v>155</v>
      </c>
      <c r="C202" t="s">
        <v>270</v>
      </c>
      <c r="D202" s="12">
        <v>0.89583333333333337</v>
      </c>
      <c r="E202" t="s">
        <v>160</v>
      </c>
      <c r="F202">
        <v>22</v>
      </c>
      <c r="G202">
        <v>3.0659999999999998</v>
      </c>
      <c r="H202" s="3">
        <v>0.99995000000000001</v>
      </c>
      <c r="I202" s="3">
        <v>0.99983</v>
      </c>
      <c r="J202" s="3">
        <v>0.99944</v>
      </c>
      <c r="K202" s="3">
        <v>0.99836000000000003</v>
      </c>
      <c r="L202" s="3">
        <v>0.99546999999999997</v>
      </c>
      <c r="M202" s="3">
        <v>0.98870000000000002</v>
      </c>
      <c r="N202" s="3">
        <v>0.97499999999999998</v>
      </c>
      <c r="O202" s="3">
        <v>0.94845000000000002</v>
      </c>
      <c r="P202" s="3">
        <v>0.9032</v>
      </c>
      <c r="Q202" s="3">
        <v>0.83645999999999998</v>
      </c>
      <c r="R202" s="3">
        <v>0.74214999999999998</v>
      </c>
      <c r="S202" s="3">
        <v>0.62929999999999997</v>
      </c>
      <c r="T202" s="3">
        <v>0.5</v>
      </c>
      <c r="U202" s="3">
        <v>0.37069999999999997</v>
      </c>
      <c r="V202" s="3">
        <v>0.25785000000000002</v>
      </c>
      <c r="W202" s="3">
        <v>0.16353999999999999</v>
      </c>
      <c r="X202" s="3">
        <v>9.6799999999999997E-2</v>
      </c>
      <c r="Y202" s="3">
        <v>5.1549999999999999E-2</v>
      </c>
      <c r="Z202" s="3">
        <v>2.5000000000000001E-2</v>
      </c>
      <c r="AA202" s="3">
        <v>1.1299999999999999E-2</v>
      </c>
      <c r="AB202" s="3">
        <v>4.5300000000000002E-3</v>
      </c>
      <c r="AC202" s="3">
        <v>1.64E-3</v>
      </c>
      <c r="AD202" s="3">
        <v>5.5999999999999995E-4</v>
      </c>
      <c r="AE202" s="3">
        <v>1.7000000000000001E-4</v>
      </c>
      <c r="AF202" s="3">
        <v>5.0000000000000002E-5</v>
      </c>
      <c r="AG202" s="3">
        <v>0</v>
      </c>
      <c r="AH202" s="3">
        <v>0</v>
      </c>
      <c r="AI202" s="3">
        <v>0</v>
      </c>
    </row>
    <row r="203" spans="1:35" x14ac:dyDescent="0.25">
      <c r="A203" s="10">
        <v>22400795</v>
      </c>
      <c r="B203" t="s">
        <v>155</v>
      </c>
      <c r="C203" t="s">
        <v>270</v>
      </c>
      <c r="D203" s="12">
        <v>0.89583333333333337</v>
      </c>
      <c r="E203" t="s">
        <v>161</v>
      </c>
      <c r="F203">
        <v>27</v>
      </c>
      <c r="G203">
        <v>5.1189999999999998</v>
      </c>
      <c r="H203" s="3">
        <v>0.99955000000000005</v>
      </c>
      <c r="I203" s="3">
        <v>0.99912999999999996</v>
      </c>
      <c r="J203" s="3">
        <v>0.99831000000000003</v>
      </c>
      <c r="K203" s="3">
        <v>0.99682999999999999</v>
      </c>
      <c r="L203" s="3">
        <v>0.99446000000000001</v>
      </c>
      <c r="M203" s="3">
        <v>0.99036000000000002</v>
      </c>
      <c r="N203" s="3">
        <v>0.98421999999999998</v>
      </c>
      <c r="O203" s="3">
        <v>0.97441</v>
      </c>
      <c r="P203" s="3">
        <v>0.96079999999999999</v>
      </c>
      <c r="Q203" s="3">
        <v>0.94062000000000001</v>
      </c>
      <c r="R203" s="3">
        <v>0.91466000000000003</v>
      </c>
      <c r="S203" s="3">
        <v>0.879</v>
      </c>
      <c r="T203" s="3">
        <v>0.83645999999999998</v>
      </c>
      <c r="U203" s="3">
        <v>0.7823</v>
      </c>
      <c r="V203" s="3">
        <v>0.72240000000000004</v>
      </c>
      <c r="W203" s="3">
        <v>0.65173000000000003</v>
      </c>
      <c r="X203" s="3">
        <v>0.57926</v>
      </c>
      <c r="Y203" s="3">
        <v>0.5</v>
      </c>
      <c r="Z203" s="3">
        <v>0.42074</v>
      </c>
      <c r="AA203" s="3">
        <v>0.34827000000000002</v>
      </c>
      <c r="AB203" s="3">
        <v>0.27760000000000001</v>
      </c>
      <c r="AC203" s="3">
        <v>0.2177</v>
      </c>
      <c r="AD203" s="3">
        <v>0.16353999999999999</v>
      </c>
      <c r="AE203" s="3">
        <v>0.121</v>
      </c>
      <c r="AF203" s="3">
        <v>8.5339999999999999E-2</v>
      </c>
      <c r="AG203" s="3">
        <v>5.9380000000000002E-2</v>
      </c>
      <c r="AH203" s="3">
        <v>5.5399999999999998E-3</v>
      </c>
      <c r="AI203" s="3">
        <v>2.2000000000000001E-4</v>
      </c>
    </row>
    <row r="204" spans="1:35" x14ac:dyDescent="0.25">
      <c r="A204" s="10">
        <v>22400795</v>
      </c>
      <c r="B204" t="s">
        <v>155</v>
      </c>
      <c r="C204" t="s">
        <v>270</v>
      </c>
      <c r="D204" s="12">
        <v>0.89583333333333337</v>
      </c>
      <c r="E204" t="s">
        <v>159</v>
      </c>
      <c r="F204">
        <v>24</v>
      </c>
      <c r="G204">
        <v>4.6040000000000001</v>
      </c>
      <c r="H204" s="3">
        <v>0.99882000000000004</v>
      </c>
      <c r="I204" s="3">
        <v>0.99760000000000004</v>
      </c>
      <c r="J204" s="3">
        <v>0.99546999999999997</v>
      </c>
      <c r="K204" s="3">
        <v>0.99158000000000002</v>
      </c>
      <c r="L204" s="3">
        <v>0.98499999999999999</v>
      </c>
      <c r="M204" s="3">
        <v>0.97441</v>
      </c>
      <c r="N204" s="3">
        <v>0.95906999999999998</v>
      </c>
      <c r="O204" s="3">
        <v>0.93574000000000002</v>
      </c>
      <c r="P204" s="3">
        <v>0.9032</v>
      </c>
      <c r="Q204" s="3">
        <v>0.86214000000000002</v>
      </c>
      <c r="R204" s="3">
        <v>0.80784999999999996</v>
      </c>
      <c r="S204" s="3">
        <v>0.74214999999999998</v>
      </c>
      <c r="T204" s="3">
        <v>0.66639999999999999</v>
      </c>
      <c r="U204" s="3">
        <v>0.58706000000000003</v>
      </c>
      <c r="V204" s="3">
        <v>0.5</v>
      </c>
      <c r="W204" s="3">
        <v>0.41293999999999997</v>
      </c>
      <c r="X204" s="3">
        <v>0.33360000000000001</v>
      </c>
      <c r="Y204" s="3">
        <v>0.25785000000000002</v>
      </c>
      <c r="Z204" s="3">
        <v>0.19214999999999999</v>
      </c>
      <c r="AA204" s="3">
        <v>0.13786000000000001</v>
      </c>
      <c r="AB204" s="3">
        <v>9.6799999999999997E-2</v>
      </c>
      <c r="AC204" s="3">
        <v>6.4259999999999998E-2</v>
      </c>
      <c r="AD204" s="3">
        <v>4.0930000000000001E-2</v>
      </c>
      <c r="AE204" s="3">
        <v>2.5590000000000002E-2</v>
      </c>
      <c r="AF204" s="3">
        <v>1.4999999999999999E-2</v>
      </c>
      <c r="AG204" s="3">
        <v>8.4200000000000004E-3</v>
      </c>
      <c r="AH204" s="3">
        <v>2.5000000000000001E-4</v>
      </c>
      <c r="AI204" s="3">
        <v>0</v>
      </c>
    </row>
    <row r="205" spans="1:35" x14ac:dyDescent="0.25">
      <c r="A205" s="10">
        <v>22400795</v>
      </c>
      <c r="B205" t="s">
        <v>155</v>
      </c>
      <c r="C205" t="s">
        <v>270</v>
      </c>
      <c r="D205" s="12">
        <v>0.89583333333333337</v>
      </c>
      <c r="E205" t="s">
        <v>254</v>
      </c>
      <c r="F205">
        <v>15</v>
      </c>
      <c r="G205">
        <v>1.732</v>
      </c>
      <c r="H205" s="3">
        <v>0.99807000000000001</v>
      </c>
      <c r="I205" s="3">
        <v>0.98956</v>
      </c>
      <c r="J205" s="3">
        <v>0.95818000000000003</v>
      </c>
      <c r="K205" s="3">
        <v>0.87492999999999999</v>
      </c>
      <c r="L205" s="3">
        <v>0.71904000000000001</v>
      </c>
      <c r="M205" s="3">
        <v>0.5</v>
      </c>
      <c r="N205" s="3">
        <v>0.28095999999999999</v>
      </c>
      <c r="O205" s="3">
        <v>0.12506999999999999</v>
      </c>
      <c r="P205" s="3">
        <v>4.1820000000000003E-2</v>
      </c>
      <c r="Q205" s="3">
        <v>1.044E-2</v>
      </c>
      <c r="R205" s="3">
        <v>1.9300000000000001E-3</v>
      </c>
      <c r="S205" s="3">
        <v>2.7E-4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</row>
    <row r="206" spans="1:35" x14ac:dyDescent="0.25">
      <c r="A206" s="10">
        <v>22400795</v>
      </c>
      <c r="B206" t="s">
        <v>155</v>
      </c>
      <c r="C206" t="s">
        <v>270</v>
      </c>
      <c r="D206" s="12">
        <v>0.89583333333333337</v>
      </c>
      <c r="E206" t="s">
        <v>162</v>
      </c>
      <c r="F206">
        <v>18</v>
      </c>
      <c r="G206">
        <v>3</v>
      </c>
      <c r="H206" s="3">
        <v>0.99621000000000004</v>
      </c>
      <c r="I206" s="3">
        <v>0.99009999999999998</v>
      </c>
      <c r="J206" s="3">
        <v>0.97724999999999995</v>
      </c>
      <c r="K206" s="3">
        <v>0.95254000000000005</v>
      </c>
      <c r="L206" s="3">
        <v>0.90824000000000005</v>
      </c>
      <c r="M206" s="3">
        <v>0.84133999999999998</v>
      </c>
      <c r="N206" s="3">
        <v>0.74856999999999996</v>
      </c>
      <c r="O206" s="3">
        <v>0.62929999999999997</v>
      </c>
      <c r="P206" s="3">
        <v>0.5</v>
      </c>
      <c r="Q206" s="3">
        <v>0.37069999999999997</v>
      </c>
      <c r="R206" s="3">
        <v>0.25142999999999999</v>
      </c>
      <c r="S206" s="3">
        <v>0.15866</v>
      </c>
      <c r="T206" s="3">
        <v>9.1759999999999994E-2</v>
      </c>
      <c r="U206" s="3">
        <v>4.7460000000000002E-2</v>
      </c>
      <c r="V206" s="3">
        <v>2.2749999999999999E-2</v>
      </c>
      <c r="W206" s="3">
        <v>9.9000000000000008E-3</v>
      </c>
      <c r="X206" s="3">
        <v>3.79E-3</v>
      </c>
      <c r="Y206" s="3">
        <v>1.3500000000000001E-3</v>
      </c>
      <c r="Z206" s="3">
        <v>4.2999999999999999E-4</v>
      </c>
      <c r="AA206" s="3">
        <v>1.2E-4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</row>
    <row r="207" spans="1:35" x14ac:dyDescent="0.25">
      <c r="A207" s="10">
        <v>22400795</v>
      </c>
      <c r="B207" t="s">
        <v>155</v>
      </c>
      <c r="C207" t="s">
        <v>270</v>
      </c>
      <c r="D207" s="12">
        <v>0.89583333333333337</v>
      </c>
      <c r="E207" t="s">
        <v>217</v>
      </c>
      <c r="F207">
        <v>17</v>
      </c>
      <c r="G207">
        <v>3.1619999999999999</v>
      </c>
      <c r="H207" s="3">
        <v>0.98645000000000005</v>
      </c>
      <c r="I207" s="3">
        <v>0.97128000000000003</v>
      </c>
      <c r="J207" s="3">
        <v>0.94294999999999995</v>
      </c>
      <c r="K207" s="3">
        <v>0.89795999999999998</v>
      </c>
      <c r="L207" s="3">
        <v>0.82894000000000001</v>
      </c>
      <c r="M207" s="3">
        <v>0.73565000000000003</v>
      </c>
      <c r="N207" s="3">
        <v>0.62551999999999996</v>
      </c>
      <c r="O207" s="3">
        <v>0.5</v>
      </c>
      <c r="P207" s="3">
        <v>0.37447999999999998</v>
      </c>
      <c r="Q207" s="3">
        <v>0.26434999999999997</v>
      </c>
      <c r="R207" s="3">
        <v>0.17105999999999999</v>
      </c>
      <c r="S207" s="3">
        <v>0.10204000000000001</v>
      </c>
      <c r="T207" s="3">
        <v>5.7049999999999997E-2</v>
      </c>
      <c r="U207" s="3">
        <v>2.8719999999999999E-2</v>
      </c>
      <c r="V207" s="3">
        <v>1.355E-2</v>
      </c>
      <c r="W207" s="3">
        <v>5.7000000000000002E-3</v>
      </c>
      <c r="X207" s="3">
        <v>2.1900000000000001E-3</v>
      </c>
      <c r="Y207" s="3">
        <v>7.9000000000000001E-4</v>
      </c>
      <c r="Z207" s="3">
        <v>2.5000000000000001E-4</v>
      </c>
      <c r="AA207" s="3">
        <v>6.9999999999999994E-5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</row>
    <row r="208" spans="1:35" x14ac:dyDescent="0.25">
      <c r="A208" s="10">
        <v>22400795</v>
      </c>
      <c r="B208" t="s">
        <v>270</v>
      </c>
      <c r="C208" t="s">
        <v>155</v>
      </c>
      <c r="D208" s="12">
        <v>0.89583333333333337</v>
      </c>
      <c r="E208" t="s">
        <v>274</v>
      </c>
      <c r="F208">
        <v>38</v>
      </c>
      <c r="G208">
        <v>6.4960000000000004</v>
      </c>
      <c r="H208" s="3">
        <v>1</v>
      </c>
      <c r="I208" s="3">
        <v>1</v>
      </c>
      <c r="J208" s="3">
        <v>1</v>
      </c>
      <c r="K208" s="3">
        <v>0.99994000000000005</v>
      </c>
      <c r="L208" s="3">
        <v>0.99988999999999995</v>
      </c>
      <c r="M208" s="3">
        <v>0.99980000000000002</v>
      </c>
      <c r="N208" s="3">
        <v>0.99965000000000004</v>
      </c>
      <c r="O208" s="3">
        <v>0.99938000000000005</v>
      </c>
      <c r="P208" s="3">
        <v>0.99895999999999996</v>
      </c>
      <c r="Q208" s="3">
        <v>0.99824999999999997</v>
      </c>
      <c r="R208" s="3">
        <v>0.99719999999999998</v>
      </c>
      <c r="S208" s="3">
        <v>0.99560000000000004</v>
      </c>
      <c r="T208" s="3">
        <v>0.99304999999999999</v>
      </c>
      <c r="U208" s="3">
        <v>0.98956</v>
      </c>
      <c r="V208" s="3">
        <v>0.98460999999999999</v>
      </c>
      <c r="W208" s="3">
        <v>0.97724999999999995</v>
      </c>
      <c r="X208" s="3">
        <v>0.96784000000000003</v>
      </c>
      <c r="Y208" s="3">
        <v>0.95448999999999995</v>
      </c>
      <c r="Z208" s="3">
        <v>0.93822000000000005</v>
      </c>
      <c r="AA208" s="3">
        <v>0.91774</v>
      </c>
      <c r="AB208" s="3">
        <v>0.89065000000000005</v>
      </c>
      <c r="AC208" s="3">
        <v>0.85992999999999997</v>
      </c>
      <c r="AD208" s="3">
        <v>0.82121</v>
      </c>
      <c r="AE208" s="3">
        <v>0.77934999999999999</v>
      </c>
      <c r="AF208" s="3">
        <v>0.73236999999999997</v>
      </c>
      <c r="AG208" s="3">
        <v>0.67723999999999995</v>
      </c>
      <c r="AH208" s="3">
        <v>0.37828000000000001</v>
      </c>
      <c r="AI208" s="3">
        <v>0.14007</v>
      </c>
    </row>
    <row r="209" spans="1:35" x14ac:dyDescent="0.25">
      <c r="A209" s="10">
        <v>22400795</v>
      </c>
      <c r="B209" t="s">
        <v>270</v>
      </c>
      <c r="C209" t="s">
        <v>155</v>
      </c>
      <c r="D209" s="12">
        <v>0.89583333333333337</v>
      </c>
      <c r="E209" t="s">
        <v>277</v>
      </c>
      <c r="F209">
        <v>31</v>
      </c>
      <c r="G209">
        <v>2.4489999999999998</v>
      </c>
      <c r="H209" s="3">
        <v>1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1</v>
      </c>
      <c r="Q209" s="3">
        <v>1</v>
      </c>
      <c r="R209" s="3">
        <v>1</v>
      </c>
      <c r="S209" s="3">
        <v>1</v>
      </c>
      <c r="T209" s="3">
        <v>0.99987999999999999</v>
      </c>
      <c r="U209" s="3">
        <v>0.99946000000000002</v>
      </c>
      <c r="V209" s="3">
        <v>0.99787999999999999</v>
      </c>
      <c r="W209" s="3">
        <v>0.99285999999999996</v>
      </c>
      <c r="X209" s="3">
        <v>0.97931999999999997</v>
      </c>
      <c r="Y209" s="3">
        <v>0.94845000000000002</v>
      </c>
      <c r="Z209" s="3">
        <v>0.88876999999999995</v>
      </c>
      <c r="AA209" s="3">
        <v>0.79388999999999998</v>
      </c>
      <c r="AB209" s="3">
        <v>0.65910000000000002</v>
      </c>
      <c r="AC209" s="3">
        <v>0.5</v>
      </c>
      <c r="AD209" s="3">
        <v>0.34089999999999998</v>
      </c>
      <c r="AE209" s="3">
        <v>0.20610999999999999</v>
      </c>
      <c r="AF209" s="3">
        <v>0.11123</v>
      </c>
      <c r="AG209" s="3">
        <v>5.1549999999999999E-2</v>
      </c>
      <c r="AH209" s="3">
        <v>1.2E-4</v>
      </c>
      <c r="AI209" s="3">
        <v>0</v>
      </c>
    </row>
    <row r="210" spans="1:35" x14ac:dyDescent="0.25">
      <c r="A210" s="10">
        <v>22400795</v>
      </c>
      <c r="B210" t="s">
        <v>270</v>
      </c>
      <c r="C210" t="s">
        <v>155</v>
      </c>
      <c r="D210" s="12">
        <v>0.89583333333333337</v>
      </c>
      <c r="E210" t="s">
        <v>272</v>
      </c>
      <c r="F210">
        <v>40</v>
      </c>
      <c r="G210">
        <v>7.0289999999999999</v>
      </c>
      <c r="H210" s="3">
        <v>1</v>
      </c>
      <c r="I210" s="3">
        <v>1</v>
      </c>
      <c r="J210" s="3">
        <v>0.99997000000000003</v>
      </c>
      <c r="K210" s="3">
        <v>0.99994000000000005</v>
      </c>
      <c r="L210" s="3">
        <v>0.99988999999999995</v>
      </c>
      <c r="M210" s="3">
        <v>0.99980999999999998</v>
      </c>
      <c r="N210" s="3">
        <v>0.99968000000000001</v>
      </c>
      <c r="O210" s="3">
        <v>0.99946000000000002</v>
      </c>
      <c r="P210" s="3">
        <v>0.99912999999999996</v>
      </c>
      <c r="Q210" s="3">
        <v>0.99861</v>
      </c>
      <c r="R210" s="3">
        <v>0.99780999999999997</v>
      </c>
      <c r="S210" s="3">
        <v>0.99653000000000003</v>
      </c>
      <c r="T210" s="3">
        <v>0.99477000000000004</v>
      </c>
      <c r="U210" s="3">
        <v>0.99224000000000001</v>
      </c>
      <c r="V210" s="3">
        <v>0.98870000000000002</v>
      </c>
      <c r="W210" s="3">
        <v>0.98341000000000001</v>
      </c>
      <c r="X210" s="3">
        <v>0.97670000000000001</v>
      </c>
      <c r="Y210" s="3">
        <v>0.96784000000000003</v>
      </c>
      <c r="Z210" s="3">
        <v>0.95637000000000005</v>
      </c>
      <c r="AA210" s="3">
        <v>0.94062000000000001</v>
      </c>
      <c r="AB210" s="3">
        <v>0.92220000000000002</v>
      </c>
      <c r="AC210" s="3">
        <v>0.89973000000000003</v>
      </c>
      <c r="AD210" s="3">
        <v>0.87285999999999997</v>
      </c>
      <c r="AE210" s="3">
        <v>0.84133999999999998</v>
      </c>
      <c r="AF210" s="3">
        <v>0.80234000000000005</v>
      </c>
      <c r="AG210" s="3">
        <v>0.76114999999999999</v>
      </c>
      <c r="AH210" s="3">
        <v>0.5</v>
      </c>
      <c r="AI210" s="3">
        <v>0.23885000000000001</v>
      </c>
    </row>
    <row r="211" spans="1:35" x14ac:dyDescent="0.25">
      <c r="A211" s="10">
        <v>22400795</v>
      </c>
      <c r="B211" t="s">
        <v>270</v>
      </c>
      <c r="C211" t="s">
        <v>155</v>
      </c>
      <c r="D211" s="12">
        <v>0.89583333333333337</v>
      </c>
      <c r="E211" t="s">
        <v>269</v>
      </c>
      <c r="F211">
        <v>15</v>
      </c>
      <c r="G211">
        <v>1</v>
      </c>
      <c r="H211" s="3">
        <v>1</v>
      </c>
      <c r="I211" s="3">
        <v>1</v>
      </c>
      <c r="J211" s="3">
        <v>0.99865000000000004</v>
      </c>
      <c r="K211" s="3">
        <v>0.97724999999999995</v>
      </c>
      <c r="L211" s="3">
        <v>0.84133999999999998</v>
      </c>
      <c r="M211" s="3">
        <v>0.5</v>
      </c>
      <c r="N211" s="3">
        <v>0.15866</v>
      </c>
      <c r="O211" s="3">
        <v>2.2749999999999999E-2</v>
      </c>
      <c r="P211" s="3">
        <v>1.3500000000000001E-3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</row>
    <row r="212" spans="1:35" x14ac:dyDescent="0.25">
      <c r="A212" s="10">
        <v>22400795</v>
      </c>
      <c r="B212" t="s">
        <v>270</v>
      </c>
      <c r="C212" t="s">
        <v>155</v>
      </c>
      <c r="D212" s="12">
        <v>0.89583333333333337</v>
      </c>
      <c r="E212" t="s">
        <v>271</v>
      </c>
      <c r="F212">
        <v>32</v>
      </c>
      <c r="G212">
        <v>3.3170000000000002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</v>
      </c>
      <c r="Q212" s="3">
        <v>0.99995999999999996</v>
      </c>
      <c r="R212" s="3">
        <v>0.99985000000000002</v>
      </c>
      <c r="S212" s="3">
        <v>0.99955000000000005</v>
      </c>
      <c r="T212" s="3">
        <v>0.99868999999999997</v>
      </c>
      <c r="U212" s="3">
        <v>0.99663999999999997</v>
      </c>
      <c r="V212" s="3">
        <v>0.99202000000000001</v>
      </c>
      <c r="W212" s="3">
        <v>0.98257000000000005</v>
      </c>
      <c r="X212" s="3">
        <v>0.96484999999999999</v>
      </c>
      <c r="Y212" s="3">
        <v>0.93447999999999998</v>
      </c>
      <c r="Z212" s="3">
        <v>0.88685999999999998</v>
      </c>
      <c r="AA212" s="3">
        <v>0.81594</v>
      </c>
      <c r="AB212" s="3">
        <v>0.72575000000000001</v>
      </c>
      <c r="AC212" s="3">
        <v>0.61790999999999996</v>
      </c>
      <c r="AD212" s="3">
        <v>0.5</v>
      </c>
      <c r="AE212" s="3">
        <v>0.38208999999999999</v>
      </c>
      <c r="AF212" s="3">
        <v>0.27424999999999999</v>
      </c>
      <c r="AG212" s="3">
        <v>0.18406</v>
      </c>
      <c r="AH212" s="3">
        <v>7.9799999999999992E-3</v>
      </c>
      <c r="AI212" s="3">
        <v>4.0000000000000003E-5</v>
      </c>
    </row>
    <row r="213" spans="1:35" x14ac:dyDescent="0.25">
      <c r="A213" s="10">
        <v>22400795</v>
      </c>
      <c r="B213" t="s">
        <v>270</v>
      </c>
      <c r="C213" t="s">
        <v>155</v>
      </c>
      <c r="D213" s="12">
        <v>0.89583333333333337</v>
      </c>
      <c r="E213" t="s">
        <v>273</v>
      </c>
      <c r="F213">
        <v>28</v>
      </c>
      <c r="G213">
        <v>5.0199999999999996</v>
      </c>
      <c r="H213" s="3">
        <v>0.99983</v>
      </c>
      <c r="I213" s="3">
        <v>0.99965000000000004</v>
      </c>
      <c r="J213" s="3">
        <v>0.99929000000000001</v>
      </c>
      <c r="K213" s="3">
        <v>0.99861</v>
      </c>
      <c r="L213" s="3">
        <v>0.99736000000000002</v>
      </c>
      <c r="M213" s="3">
        <v>0.99519999999999997</v>
      </c>
      <c r="N213" s="3">
        <v>0.99158000000000002</v>
      </c>
      <c r="O213" s="3">
        <v>0.98573999999999995</v>
      </c>
      <c r="P213" s="3">
        <v>0.97670000000000001</v>
      </c>
      <c r="Q213" s="3">
        <v>0.96326999999999996</v>
      </c>
      <c r="R213" s="3">
        <v>0.94408000000000003</v>
      </c>
      <c r="S213" s="3">
        <v>0.91774</v>
      </c>
      <c r="T213" s="3">
        <v>0.88492999999999999</v>
      </c>
      <c r="U213" s="3">
        <v>0.84133999999999998</v>
      </c>
      <c r="V213" s="3">
        <v>0.78813999999999995</v>
      </c>
      <c r="W213" s="3">
        <v>0.72575000000000001</v>
      </c>
      <c r="X213" s="3">
        <v>0.65542</v>
      </c>
      <c r="Y213" s="3">
        <v>0.57926</v>
      </c>
      <c r="Z213" s="3">
        <v>0.5</v>
      </c>
      <c r="AA213" s="3">
        <v>0.42074</v>
      </c>
      <c r="AB213" s="3">
        <v>0.34458</v>
      </c>
      <c r="AC213" s="3">
        <v>0.27424999999999999</v>
      </c>
      <c r="AD213" s="3">
        <v>0.21185999999999999</v>
      </c>
      <c r="AE213" s="3">
        <v>0.15866</v>
      </c>
      <c r="AF213" s="3">
        <v>0.11507000000000001</v>
      </c>
      <c r="AG213" s="3">
        <v>8.226E-2</v>
      </c>
      <c r="AH213" s="3">
        <v>8.4200000000000004E-3</v>
      </c>
      <c r="AI213" s="3">
        <v>3.5E-4</v>
      </c>
    </row>
    <row r="214" spans="1:35" x14ac:dyDescent="0.25">
      <c r="A214" s="10">
        <v>22400795</v>
      </c>
      <c r="B214" t="s">
        <v>270</v>
      </c>
      <c r="C214" t="s">
        <v>155</v>
      </c>
      <c r="D214" s="12">
        <v>0.89583333333333337</v>
      </c>
      <c r="E214" t="s">
        <v>304</v>
      </c>
      <c r="F214">
        <v>22</v>
      </c>
      <c r="G214">
        <v>3.847</v>
      </c>
      <c r="H214" s="3">
        <v>0.99909999999999999</v>
      </c>
      <c r="I214" s="3">
        <v>0.99787999999999999</v>
      </c>
      <c r="J214" s="3">
        <v>0.99534</v>
      </c>
      <c r="K214" s="3">
        <v>0.99036000000000002</v>
      </c>
      <c r="L214" s="3">
        <v>0.98124</v>
      </c>
      <c r="M214" s="3">
        <v>0.96562000000000003</v>
      </c>
      <c r="N214" s="3">
        <v>0.94062000000000001</v>
      </c>
      <c r="O214" s="3">
        <v>0.9032</v>
      </c>
      <c r="P214" s="3">
        <v>0.85082999999999998</v>
      </c>
      <c r="Q214" s="3">
        <v>0.7823</v>
      </c>
      <c r="R214" s="3">
        <v>0.69847000000000004</v>
      </c>
      <c r="S214" s="3">
        <v>0.60257000000000005</v>
      </c>
      <c r="T214" s="3">
        <v>0.5</v>
      </c>
      <c r="U214" s="3">
        <v>0.39743000000000001</v>
      </c>
      <c r="V214" s="3">
        <v>0.30153000000000002</v>
      </c>
      <c r="W214" s="3">
        <v>0.2177</v>
      </c>
      <c r="X214" s="3">
        <v>0.14917</v>
      </c>
      <c r="Y214" s="3">
        <v>9.6799999999999997E-2</v>
      </c>
      <c r="Z214" s="3">
        <v>5.9380000000000002E-2</v>
      </c>
      <c r="AA214" s="3">
        <v>3.4380000000000001E-2</v>
      </c>
      <c r="AB214" s="3">
        <v>1.8759999999999999E-2</v>
      </c>
      <c r="AC214" s="3">
        <v>9.6399999999999993E-3</v>
      </c>
      <c r="AD214" s="3">
        <v>4.6600000000000001E-3</v>
      </c>
      <c r="AE214" s="3">
        <v>2.1199999999999999E-3</v>
      </c>
      <c r="AF214" s="3">
        <v>8.9999999999999998E-4</v>
      </c>
      <c r="AG214" s="3">
        <v>3.6000000000000002E-4</v>
      </c>
      <c r="AH214" s="3">
        <v>0</v>
      </c>
      <c r="AI214" s="3">
        <v>0</v>
      </c>
    </row>
    <row r="215" spans="1:35" x14ac:dyDescent="0.25">
      <c r="A215" s="10">
        <v>22400795</v>
      </c>
      <c r="B215" t="s">
        <v>270</v>
      </c>
      <c r="C215" t="s">
        <v>155</v>
      </c>
      <c r="D215" s="12">
        <v>0.89583333333333337</v>
      </c>
      <c r="E215" t="s">
        <v>275</v>
      </c>
      <c r="F215">
        <v>28</v>
      </c>
      <c r="G215">
        <v>6.2130000000000001</v>
      </c>
      <c r="H215" s="3">
        <v>0.99812999999999996</v>
      </c>
      <c r="I215" s="3">
        <v>0.99692999999999998</v>
      </c>
      <c r="J215" s="3">
        <v>0.99505999999999994</v>
      </c>
      <c r="K215" s="3">
        <v>0.99202000000000001</v>
      </c>
      <c r="L215" s="3">
        <v>0.98777999999999999</v>
      </c>
      <c r="M215" s="3">
        <v>0.98168999999999995</v>
      </c>
      <c r="N215" s="3">
        <v>0.97319999999999995</v>
      </c>
      <c r="O215" s="3">
        <v>0.96164000000000005</v>
      </c>
      <c r="P215" s="3">
        <v>0.94630000000000003</v>
      </c>
      <c r="Q215" s="3">
        <v>0.92647000000000002</v>
      </c>
      <c r="R215" s="3">
        <v>0.90146999999999999</v>
      </c>
      <c r="S215" s="3">
        <v>0.87075999999999998</v>
      </c>
      <c r="T215" s="3">
        <v>0.83398000000000005</v>
      </c>
      <c r="U215" s="3">
        <v>0.78813999999999995</v>
      </c>
      <c r="V215" s="3">
        <v>0.73890999999999996</v>
      </c>
      <c r="W215" s="3">
        <v>0.68439000000000005</v>
      </c>
      <c r="X215" s="3">
        <v>0.62551999999999996</v>
      </c>
      <c r="Y215" s="3">
        <v>0.56355999999999995</v>
      </c>
      <c r="Z215" s="3">
        <v>0.5</v>
      </c>
      <c r="AA215" s="3">
        <v>0.43643999999999999</v>
      </c>
      <c r="AB215" s="3">
        <v>0.37447999999999998</v>
      </c>
      <c r="AC215" s="3">
        <v>0.31561</v>
      </c>
      <c r="AD215" s="3">
        <v>0.26108999999999999</v>
      </c>
      <c r="AE215" s="3">
        <v>0.21185999999999999</v>
      </c>
      <c r="AF215" s="3">
        <v>0.16602</v>
      </c>
      <c r="AG215" s="3">
        <v>0.12923999999999999</v>
      </c>
      <c r="AH215" s="3">
        <v>2.6800000000000001E-2</v>
      </c>
      <c r="AI215" s="3">
        <v>3.0699999999999998E-3</v>
      </c>
    </row>
    <row r="216" spans="1:35" x14ac:dyDescent="0.25">
      <c r="A216" s="10">
        <v>22400795</v>
      </c>
      <c r="B216" t="s">
        <v>270</v>
      </c>
      <c r="C216" t="s">
        <v>155</v>
      </c>
      <c r="D216" s="12">
        <v>0.89583333333333337</v>
      </c>
      <c r="E216" t="s">
        <v>276</v>
      </c>
      <c r="F216">
        <v>20</v>
      </c>
      <c r="G216">
        <v>5.04</v>
      </c>
      <c r="H216" s="3">
        <v>0.97614999999999996</v>
      </c>
      <c r="I216" s="3">
        <v>0.96326999999999996</v>
      </c>
      <c r="J216" s="3">
        <v>0.94408000000000003</v>
      </c>
      <c r="K216" s="3">
        <v>0.91774</v>
      </c>
      <c r="L216" s="3">
        <v>0.88297999999999999</v>
      </c>
      <c r="M216" s="3">
        <v>0.83891000000000004</v>
      </c>
      <c r="N216" s="3">
        <v>0.78524000000000005</v>
      </c>
      <c r="O216" s="3">
        <v>0.72575000000000001</v>
      </c>
      <c r="P216" s="3">
        <v>0.65542</v>
      </c>
      <c r="Q216" s="3">
        <v>0.57926</v>
      </c>
      <c r="R216" s="3">
        <v>0.5</v>
      </c>
      <c r="S216" s="3">
        <v>0.42074</v>
      </c>
      <c r="T216" s="3">
        <v>0.34458</v>
      </c>
      <c r="U216" s="3">
        <v>0.27424999999999999</v>
      </c>
      <c r="V216" s="3">
        <v>0.21476000000000001</v>
      </c>
      <c r="W216" s="3">
        <v>0.16109000000000001</v>
      </c>
      <c r="X216" s="3">
        <v>0.11702</v>
      </c>
      <c r="Y216" s="3">
        <v>8.226E-2</v>
      </c>
      <c r="Z216" s="3">
        <v>5.5919999999999997E-2</v>
      </c>
      <c r="AA216" s="3">
        <v>3.6729999999999999E-2</v>
      </c>
      <c r="AB216" s="3">
        <v>2.385E-2</v>
      </c>
      <c r="AC216" s="3">
        <v>1.4630000000000001E-2</v>
      </c>
      <c r="AD216" s="3">
        <v>8.6599999999999993E-3</v>
      </c>
      <c r="AE216" s="3">
        <v>4.9399999999999999E-3</v>
      </c>
      <c r="AF216" s="3">
        <v>2.7200000000000002E-3</v>
      </c>
      <c r="AG216" s="3">
        <v>1.4400000000000001E-3</v>
      </c>
      <c r="AH216" s="3">
        <v>4.0000000000000003E-5</v>
      </c>
      <c r="AI216" s="3">
        <v>0</v>
      </c>
    </row>
    <row r="217" spans="1:35" x14ac:dyDescent="0.25">
      <c r="A217" s="10">
        <v>22400795</v>
      </c>
      <c r="B217" t="s">
        <v>270</v>
      </c>
      <c r="C217" t="s">
        <v>155</v>
      </c>
      <c r="D217" s="12">
        <v>0.89583333333333337</v>
      </c>
      <c r="E217" t="s">
        <v>305</v>
      </c>
      <c r="F217">
        <v>25</v>
      </c>
      <c r="G217">
        <v>9.5920000000000005</v>
      </c>
      <c r="H217" s="3">
        <v>0.94062000000000001</v>
      </c>
      <c r="I217" s="3">
        <v>0.92784999999999995</v>
      </c>
      <c r="J217" s="3">
        <v>0.91308999999999996</v>
      </c>
      <c r="K217" s="3">
        <v>0.89434999999999998</v>
      </c>
      <c r="L217" s="3">
        <v>0.87492999999999999</v>
      </c>
      <c r="M217" s="3">
        <v>0.85082999999999998</v>
      </c>
      <c r="N217" s="3">
        <v>0.82638999999999996</v>
      </c>
      <c r="O217" s="3">
        <v>0.79673000000000005</v>
      </c>
      <c r="P217" s="3">
        <v>0.76729999999999998</v>
      </c>
      <c r="Q217" s="3">
        <v>0.73565000000000003</v>
      </c>
      <c r="R217" s="3">
        <v>0.69847000000000004</v>
      </c>
      <c r="S217" s="3">
        <v>0.66276000000000002</v>
      </c>
      <c r="T217" s="3">
        <v>0.62172000000000005</v>
      </c>
      <c r="U217" s="3">
        <v>0.58316999999999997</v>
      </c>
      <c r="V217" s="3">
        <v>0.53983000000000003</v>
      </c>
      <c r="W217" s="3">
        <v>0.5</v>
      </c>
      <c r="X217" s="3">
        <v>0.46017000000000002</v>
      </c>
      <c r="Y217" s="3">
        <v>0.41682999999999998</v>
      </c>
      <c r="Z217" s="3">
        <v>0.37828000000000001</v>
      </c>
      <c r="AA217" s="3">
        <v>0.33723999999999998</v>
      </c>
      <c r="AB217" s="3">
        <v>0.30153000000000002</v>
      </c>
      <c r="AC217" s="3">
        <v>0.26434999999999997</v>
      </c>
      <c r="AD217" s="3">
        <v>0.23269999999999999</v>
      </c>
      <c r="AE217" s="3">
        <v>0.20327000000000001</v>
      </c>
      <c r="AF217" s="3">
        <v>0.17360999999999999</v>
      </c>
      <c r="AG217" s="3">
        <v>0.14917</v>
      </c>
      <c r="AH217" s="3">
        <v>5.9380000000000002E-2</v>
      </c>
      <c r="AI217" s="3">
        <v>1.831E-2</v>
      </c>
    </row>
    <row r="218" spans="1:35" x14ac:dyDescent="0.25">
      <c r="A218" s="10">
        <v>22400795</v>
      </c>
      <c r="B218" t="s">
        <v>270</v>
      </c>
      <c r="C218" t="s">
        <v>155</v>
      </c>
      <c r="D218" s="12">
        <v>0.89583333333333337</v>
      </c>
      <c r="E218" t="s">
        <v>278</v>
      </c>
      <c r="F218">
        <v>16</v>
      </c>
      <c r="G218">
        <v>6.5570000000000004</v>
      </c>
      <c r="H218" s="3">
        <v>0.82121</v>
      </c>
      <c r="I218" s="3">
        <v>0.77637</v>
      </c>
      <c r="J218" s="3">
        <v>0.72907</v>
      </c>
      <c r="K218" s="3">
        <v>0.67723999999999995</v>
      </c>
      <c r="L218" s="3">
        <v>0.62172000000000005</v>
      </c>
      <c r="M218" s="3">
        <v>0.55962000000000001</v>
      </c>
      <c r="N218" s="3">
        <v>0.5</v>
      </c>
      <c r="O218" s="3">
        <v>0.44037999999999999</v>
      </c>
      <c r="P218" s="3">
        <v>0.37828000000000001</v>
      </c>
      <c r="Q218" s="3">
        <v>0.32275999999999999</v>
      </c>
      <c r="R218" s="3">
        <v>0.27093</v>
      </c>
      <c r="S218" s="3">
        <v>0.22363</v>
      </c>
      <c r="T218" s="3">
        <v>0.17879</v>
      </c>
      <c r="U218" s="3">
        <v>0.14230999999999999</v>
      </c>
      <c r="V218" s="3">
        <v>0.11123</v>
      </c>
      <c r="W218" s="3">
        <v>8.5339999999999999E-2</v>
      </c>
      <c r="X218" s="3">
        <v>6.3009999999999997E-2</v>
      </c>
      <c r="Y218" s="3">
        <v>4.648E-2</v>
      </c>
      <c r="Z218" s="3">
        <v>3.3619999999999997E-2</v>
      </c>
      <c r="AA218" s="3">
        <v>2.385E-2</v>
      </c>
      <c r="AB218" s="3">
        <v>1.618E-2</v>
      </c>
      <c r="AC218" s="3">
        <v>1.1010000000000001E-2</v>
      </c>
      <c r="AD218" s="3">
        <v>7.3400000000000002E-3</v>
      </c>
      <c r="AE218" s="3">
        <v>4.7999999999999996E-3</v>
      </c>
      <c r="AF218" s="3">
        <v>2.98E-3</v>
      </c>
      <c r="AG218" s="3">
        <v>1.8699999999999999E-3</v>
      </c>
      <c r="AH218" s="3">
        <v>1.2999999999999999E-4</v>
      </c>
      <c r="AI218" s="3">
        <v>0</v>
      </c>
    </row>
    <row r="219" spans="1:35" x14ac:dyDescent="0.25">
      <c r="A219" s="10">
        <v>22400796</v>
      </c>
      <c r="B219" t="s">
        <v>77</v>
      </c>
      <c r="C219" t="s">
        <v>78</v>
      </c>
      <c r="D219" s="12">
        <v>0.91666666666666663</v>
      </c>
      <c r="E219" t="s">
        <v>112</v>
      </c>
      <c r="F219">
        <v>34</v>
      </c>
      <c r="G219">
        <v>3.633</v>
      </c>
      <c r="H219" s="3">
        <v>1</v>
      </c>
      <c r="I219" s="3">
        <v>1</v>
      </c>
      <c r="J219" s="3">
        <v>1</v>
      </c>
      <c r="K219" s="3">
        <v>1</v>
      </c>
      <c r="L219" s="3">
        <v>1</v>
      </c>
      <c r="M219" s="3">
        <v>1</v>
      </c>
      <c r="N219" s="3">
        <v>1</v>
      </c>
      <c r="O219" s="3">
        <v>1</v>
      </c>
      <c r="P219" s="3">
        <v>1</v>
      </c>
      <c r="Q219" s="3">
        <v>1</v>
      </c>
      <c r="R219" s="3">
        <v>0.99994000000000005</v>
      </c>
      <c r="S219" s="3">
        <v>0.99983</v>
      </c>
      <c r="T219" s="3">
        <v>0.99951999999999996</v>
      </c>
      <c r="U219" s="3">
        <v>0.99878</v>
      </c>
      <c r="V219" s="3">
        <v>0.99702000000000002</v>
      </c>
      <c r="W219" s="3">
        <v>0.99343000000000004</v>
      </c>
      <c r="X219" s="3">
        <v>0.98609999999999998</v>
      </c>
      <c r="Y219" s="3">
        <v>0.97319999999999995</v>
      </c>
      <c r="Z219" s="3">
        <v>0.95052999999999999</v>
      </c>
      <c r="AA219" s="3">
        <v>0.91620999999999997</v>
      </c>
      <c r="AB219" s="3">
        <v>0.86433000000000004</v>
      </c>
      <c r="AC219" s="3">
        <v>0.79673000000000005</v>
      </c>
      <c r="AD219" s="3">
        <v>0.70884000000000003</v>
      </c>
      <c r="AE219" s="3">
        <v>0.61026000000000002</v>
      </c>
      <c r="AF219" s="3">
        <v>0.5</v>
      </c>
      <c r="AG219" s="3">
        <v>0.38973999999999998</v>
      </c>
      <c r="AH219" s="3">
        <v>4.947E-2</v>
      </c>
      <c r="AI219" s="3">
        <v>1.2199999999999999E-3</v>
      </c>
    </row>
    <row r="220" spans="1:35" x14ac:dyDescent="0.25">
      <c r="A220" s="10">
        <v>22400796</v>
      </c>
      <c r="B220" t="s">
        <v>77</v>
      </c>
      <c r="C220" t="s">
        <v>78</v>
      </c>
      <c r="D220" s="12">
        <v>0.91666666666666663</v>
      </c>
      <c r="E220" t="s">
        <v>113</v>
      </c>
      <c r="F220">
        <v>34</v>
      </c>
      <c r="G220">
        <v>4.3360000000000003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0.99995999999999996</v>
      </c>
      <c r="P220" s="3">
        <v>0.99988999999999995</v>
      </c>
      <c r="Q220" s="3">
        <v>0.99973000000000001</v>
      </c>
      <c r="R220" s="3">
        <v>0.99938000000000005</v>
      </c>
      <c r="S220" s="3">
        <v>0.99865000000000004</v>
      </c>
      <c r="T220" s="3">
        <v>0.99719999999999998</v>
      </c>
      <c r="U220" s="3">
        <v>0.99446000000000001</v>
      </c>
      <c r="V220" s="3">
        <v>0.98956</v>
      </c>
      <c r="W220" s="3">
        <v>0.98124</v>
      </c>
      <c r="X220" s="3">
        <v>0.96784000000000003</v>
      </c>
      <c r="Y220" s="3">
        <v>0.94630000000000003</v>
      </c>
      <c r="Z220" s="3">
        <v>0.91620999999999997</v>
      </c>
      <c r="AA220" s="3">
        <v>0.87492999999999999</v>
      </c>
      <c r="AB220" s="3">
        <v>0.82121</v>
      </c>
      <c r="AC220" s="3">
        <v>0.75490000000000002</v>
      </c>
      <c r="AD220" s="3">
        <v>0.67723999999999995</v>
      </c>
      <c r="AE220" s="3">
        <v>0.59094999999999998</v>
      </c>
      <c r="AF220" s="3">
        <v>0.5</v>
      </c>
      <c r="AG220" s="3">
        <v>0.40905000000000002</v>
      </c>
      <c r="AH220" s="3">
        <v>8.3790000000000003E-2</v>
      </c>
      <c r="AI220" s="3">
        <v>5.5399999999999998E-3</v>
      </c>
    </row>
    <row r="221" spans="1:35" x14ac:dyDescent="0.25">
      <c r="A221" s="10">
        <v>22400796</v>
      </c>
      <c r="B221" t="s">
        <v>77</v>
      </c>
      <c r="C221" t="s">
        <v>78</v>
      </c>
      <c r="D221" s="12">
        <v>0.91666666666666663</v>
      </c>
      <c r="E221" t="s">
        <v>114</v>
      </c>
      <c r="F221">
        <v>34</v>
      </c>
      <c r="G221">
        <v>4.5389999999999997</v>
      </c>
      <c r="H221" s="3">
        <v>1</v>
      </c>
      <c r="I221" s="3">
        <v>1</v>
      </c>
      <c r="J221" s="3">
        <v>1</v>
      </c>
      <c r="K221" s="3">
        <v>1</v>
      </c>
      <c r="L221" s="3">
        <v>1</v>
      </c>
      <c r="M221" s="3">
        <v>1</v>
      </c>
      <c r="N221" s="3">
        <v>0.99995999999999996</v>
      </c>
      <c r="O221" s="3">
        <v>0.99990999999999997</v>
      </c>
      <c r="P221" s="3">
        <v>0.99978999999999996</v>
      </c>
      <c r="Q221" s="3">
        <v>0.99951999999999996</v>
      </c>
      <c r="R221" s="3">
        <v>0.99895999999999996</v>
      </c>
      <c r="S221" s="3">
        <v>0.99787999999999999</v>
      </c>
      <c r="T221" s="3">
        <v>0.99585000000000001</v>
      </c>
      <c r="U221" s="3">
        <v>0.99224000000000001</v>
      </c>
      <c r="V221" s="3">
        <v>0.98609999999999998</v>
      </c>
      <c r="W221" s="3">
        <v>0.97614999999999996</v>
      </c>
      <c r="X221" s="3">
        <v>0.96079999999999999</v>
      </c>
      <c r="Y221" s="3">
        <v>0.93822000000000005</v>
      </c>
      <c r="Z221" s="3">
        <v>0.90658000000000005</v>
      </c>
      <c r="AA221" s="3">
        <v>0.86433000000000004</v>
      </c>
      <c r="AB221" s="3">
        <v>0.81057000000000001</v>
      </c>
      <c r="AC221" s="3">
        <v>0.74536999999999998</v>
      </c>
      <c r="AD221" s="3">
        <v>0.67003000000000001</v>
      </c>
      <c r="AE221" s="3">
        <v>0.58706000000000003</v>
      </c>
      <c r="AF221" s="3">
        <v>0.5</v>
      </c>
      <c r="AG221" s="3">
        <v>0.41293999999999997</v>
      </c>
      <c r="AH221" s="3">
        <v>9.3420000000000003E-2</v>
      </c>
      <c r="AI221" s="3">
        <v>7.7600000000000004E-3</v>
      </c>
    </row>
    <row r="222" spans="1:35" x14ac:dyDescent="0.25">
      <c r="A222" s="10">
        <v>22400796</v>
      </c>
      <c r="B222" t="s">
        <v>77</v>
      </c>
      <c r="C222" t="s">
        <v>78</v>
      </c>
      <c r="D222" s="12">
        <v>0.91666666666666663</v>
      </c>
      <c r="E222" t="s">
        <v>90</v>
      </c>
      <c r="F222">
        <v>26</v>
      </c>
      <c r="G222">
        <v>4</v>
      </c>
      <c r="H222" s="3">
        <v>1</v>
      </c>
      <c r="I222" s="3">
        <v>0.99990999999999997</v>
      </c>
      <c r="J222" s="3">
        <v>0.99977000000000005</v>
      </c>
      <c r="K222" s="3">
        <v>0.99941999999999998</v>
      </c>
      <c r="L222" s="3">
        <v>0.99865000000000004</v>
      </c>
      <c r="M222" s="3">
        <v>0.99702000000000002</v>
      </c>
      <c r="N222" s="3">
        <v>0.99378999999999995</v>
      </c>
      <c r="O222" s="3">
        <v>0.98777999999999999</v>
      </c>
      <c r="P222" s="3">
        <v>0.97724999999999995</v>
      </c>
      <c r="Q222" s="3">
        <v>0.95994000000000002</v>
      </c>
      <c r="R222" s="3">
        <v>0.93318999999999996</v>
      </c>
      <c r="S222" s="3">
        <v>0.89434999999999998</v>
      </c>
      <c r="T222" s="3">
        <v>0.84133999999999998</v>
      </c>
      <c r="U222" s="3">
        <v>0.77337</v>
      </c>
      <c r="V222" s="3">
        <v>0.69145999999999996</v>
      </c>
      <c r="W222" s="3">
        <v>0.59870999999999996</v>
      </c>
      <c r="X222" s="3">
        <v>0.5</v>
      </c>
      <c r="Y222" s="3">
        <v>0.40128999999999998</v>
      </c>
      <c r="Z222" s="3">
        <v>0.30853999999999998</v>
      </c>
      <c r="AA222" s="3">
        <v>0.22663</v>
      </c>
      <c r="AB222" s="3">
        <v>0.15866</v>
      </c>
      <c r="AC222" s="3">
        <v>0.10564999999999999</v>
      </c>
      <c r="AD222" s="3">
        <v>6.6809999999999994E-2</v>
      </c>
      <c r="AE222" s="3">
        <v>4.0059999999999998E-2</v>
      </c>
      <c r="AF222" s="3">
        <v>2.2749999999999999E-2</v>
      </c>
      <c r="AG222" s="3">
        <v>1.222E-2</v>
      </c>
      <c r="AH222" s="3">
        <v>2.3000000000000001E-4</v>
      </c>
      <c r="AI222" s="3">
        <v>0</v>
      </c>
    </row>
    <row r="223" spans="1:35" x14ac:dyDescent="0.25">
      <c r="A223" s="10">
        <v>22400796</v>
      </c>
      <c r="B223" t="s">
        <v>77</v>
      </c>
      <c r="C223" t="s">
        <v>78</v>
      </c>
      <c r="D223" s="12">
        <v>0.91666666666666663</v>
      </c>
      <c r="E223" t="s">
        <v>115</v>
      </c>
      <c r="F223">
        <v>34</v>
      </c>
      <c r="G223">
        <v>2.3980000000000001</v>
      </c>
      <c r="H223" s="3">
        <v>1</v>
      </c>
      <c r="I223" s="3">
        <v>1</v>
      </c>
      <c r="J223" s="3">
        <v>1</v>
      </c>
      <c r="K223" s="3">
        <v>1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1</v>
      </c>
      <c r="S223" s="3">
        <v>1</v>
      </c>
      <c r="T223" s="3">
        <v>1</v>
      </c>
      <c r="U223" s="3">
        <v>1</v>
      </c>
      <c r="V223" s="3">
        <v>1</v>
      </c>
      <c r="W223" s="3">
        <v>0.99990999999999997</v>
      </c>
      <c r="X223" s="3">
        <v>0.99958000000000002</v>
      </c>
      <c r="Y223" s="3">
        <v>0.99824999999999997</v>
      </c>
      <c r="Z223" s="3">
        <v>0.99378999999999995</v>
      </c>
      <c r="AA223" s="3">
        <v>0.98168999999999995</v>
      </c>
      <c r="AB223" s="3">
        <v>0.95254000000000005</v>
      </c>
      <c r="AC223" s="3">
        <v>0.89434999999999998</v>
      </c>
      <c r="AD223" s="3">
        <v>0.79673000000000005</v>
      </c>
      <c r="AE223" s="3">
        <v>0.66276000000000002</v>
      </c>
      <c r="AF223" s="3">
        <v>0.5</v>
      </c>
      <c r="AG223" s="3">
        <v>0.33723999999999998</v>
      </c>
      <c r="AH223" s="3">
        <v>6.2100000000000002E-3</v>
      </c>
      <c r="AI223" s="3">
        <v>0</v>
      </c>
    </row>
    <row r="224" spans="1:35" x14ac:dyDescent="0.25">
      <c r="A224" s="10">
        <v>22400796</v>
      </c>
      <c r="B224" t="s">
        <v>77</v>
      </c>
      <c r="C224" t="s">
        <v>78</v>
      </c>
      <c r="D224" s="12">
        <v>0.91666666666666663</v>
      </c>
      <c r="E224" t="s">
        <v>116</v>
      </c>
      <c r="F224">
        <v>29</v>
      </c>
      <c r="G224">
        <v>4.1710000000000003</v>
      </c>
      <c r="H224" s="3">
        <v>1</v>
      </c>
      <c r="I224" s="3">
        <v>1</v>
      </c>
      <c r="J224" s="3">
        <v>1</v>
      </c>
      <c r="K224" s="3">
        <v>0.99994000000000005</v>
      </c>
      <c r="L224" s="3">
        <v>0.99983999999999995</v>
      </c>
      <c r="M224" s="3">
        <v>0.99961</v>
      </c>
      <c r="N224" s="3">
        <v>0.99909999999999999</v>
      </c>
      <c r="O224" s="3">
        <v>0.99800999999999995</v>
      </c>
      <c r="P224" s="3">
        <v>0.99585000000000001</v>
      </c>
      <c r="Q224" s="3">
        <v>0.99180000000000001</v>
      </c>
      <c r="R224" s="3">
        <v>0.98460999999999999</v>
      </c>
      <c r="S224" s="3">
        <v>0.97257000000000005</v>
      </c>
      <c r="T224" s="3">
        <v>0.95352000000000003</v>
      </c>
      <c r="U224" s="3">
        <v>0.92506999999999995</v>
      </c>
      <c r="V224" s="3">
        <v>0.88492999999999999</v>
      </c>
      <c r="W224" s="3">
        <v>0.83147000000000004</v>
      </c>
      <c r="X224" s="3">
        <v>0.76424000000000003</v>
      </c>
      <c r="Y224" s="3">
        <v>0.68439000000000005</v>
      </c>
      <c r="Z224" s="3">
        <v>0.59482999999999997</v>
      </c>
      <c r="AA224" s="3">
        <v>0.5</v>
      </c>
      <c r="AB224" s="3">
        <v>0.40516999999999997</v>
      </c>
      <c r="AC224" s="3">
        <v>0.31561</v>
      </c>
      <c r="AD224" s="3">
        <v>0.23576</v>
      </c>
      <c r="AE224" s="3">
        <v>0.16853000000000001</v>
      </c>
      <c r="AF224" s="3">
        <v>0.11507000000000001</v>
      </c>
      <c r="AG224" s="3">
        <v>7.4929999999999997E-2</v>
      </c>
      <c r="AH224" s="3">
        <v>4.15E-3</v>
      </c>
      <c r="AI224" s="3">
        <v>6.0000000000000002E-5</v>
      </c>
    </row>
    <row r="225" spans="1:35" x14ac:dyDescent="0.25">
      <c r="A225" s="10">
        <v>22400796</v>
      </c>
      <c r="B225" t="s">
        <v>77</v>
      </c>
      <c r="C225" t="s">
        <v>78</v>
      </c>
      <c r="D225" s="12">
        <v>0.91666666666666663</v>
      </c>
      <c r="E225" t="s">
        <v>118</v>
      </c>
      <c r="F225">
        <v>23</v>
      </c>
      <c r="G225">
        <v>3.633</v>
      </c>
      <c r="H225" s="3">
        <v>0.99983</v>
      </c>
      <c r="I225" s="3">
        <v>0.99951999999999996</v>
      </c>
      <c r="J225" s="3">
        <v>0.99878</v>
      </c>
      <c r="K225" s="3">
        <v>0.99702000000000002</v>
      </c>
      <c r="L225" s="3">
        <v>0.99343000000000004</v>
      </c>
      <c r="M225" s="3">
        <v>0.98609999999999998</v>
      </c>
      <c r="N225" s="3">
        <v>0.97319999999999995</v>
      </c>
      <c r="O225" s="3">
        <v>0.95052999999999999</v>
      </c>
      <c r="P225" s="3">
        <v>0.91620999999999997</v>
      </c>
      <c r="Q225" s="3">
        <v>0.86433000000000004</v>
      </c>
      <c r="R225" s="3">
        <v>0.79673000000000005</v>
      </c>
      <c r="S225" s="3">
        <v>0.70884000000000003</v>
      </c>
      <c r="T225" s="3">
        <v>0.61026000000000002</v>
      </c>
      <c r="U225" s="3">
        <v>0.5</v>
      </c>
      <c r="V225" s="3">
        <v>0.38973999999999998</v>
      </c>
      <c r="W225" s="3">
        <v>0.29115999999999997</v>
      </c>
      <c r="X225" s="3">
        <v>0.20327000000000001</v>
      </c>
      <c r="Y225" s="3">
        <v>0.13567000000000001</v>
      </c>
      <c r="Z225" s="3">
        <v>8.3790000000000003E-2</v>
      </c>
      <c r="AA225" s="3">
        <v>4.947E-2</v>
      </c>
      <c r="AB225" s="3">
        <v>2.6800000000000001E-2</v>
      </c>
      <c r="AC225" s="3">
        <v>1.3899999999999999E-2</v>
      </c>
      <c r="AD225" s="3">
        <v>6.5700000000000003E-3</v>
      </c>
      <c r="AE225" s="3">
        <v>2.98E-3</v>
      </c>
      <c r="AF225" s="3">
        <v>1.2199999999999999E-3</v>
      </c>
      <c r="AG225" s="3">
        <v>4.8000000000000001E-4</v>
      </c>
      <c r="AH225" s="3">
        <v>0</v>
      </c>
      <c r="AI225" s="3">
        <v>0</v>
      </c>
    </row>
    <row r="226" spans="1:35" x14ac:dyDescent="0.25">
      <c r="A226" s="10">
        <v>22400796</v>
      </c>
      <c r="B226" t="s">
        <v>77</v>
      </c>
      <c r="C226" t="s">
        <v>78</v>
      </c>
      <c r="D226" s="12">
        <v>0.91666666666666663</v>
      </c>
      <c r="E226" t="s">
        <v>90</v>
      </c>
      <c r="F226">
        <v>26</v>
      </c>
      <c r="G226">
        <v>4.726</v>
      </c>
      <c r="H226" s="3">
        <v>0.99965000000000004</v>
      </c>
      <c r="I226" s="3">
        <v>0.99924000000000002</v>
      </c>
      <c r="J226" s="3">
        <v>0.99846000000000001</v>
      </c>
      <c r="K226" s="3">
        <v>0.99702000000000002</v>
      </c>
      <c r="L226" s="3">
        <v>0.99446000000000001</v>
      </c>
      <c r="M226" s="3">
        <v>0.99009999999999998</v>
      </c>
      <c r="N226" s="3">
        <v>0.98299999999999998</v>
      </c>
      <c r="O226" s="3">
        <v>0.97128000000000003</v>
      </c>
      <c r="P226" s="3">
        <v>0.95448999999999995</v>
      </c>
      <c r="Q226" s="3">
        <v>0.93056000000000005</v>
      </c>
      <c r="R226" s="3">
        <v>0.89795999999999998</v>
      </c>
      <c r="S226" s="3">
        <v>0.85543000000000002</v>
      </c>
      <c r="T226" s="3">
        <v>0.80234000000000005</v>
      </c>
      <c r="U226" s="3">
        <v>0.73565000000000003</v>
      </c>
      <c r="V226" s="3">
        <v>0.66276000000000002</v>
      </c>
      <c r="W226" s="3">
        <v>0.58316999999999997</v>
      </c>
      <c r="X226" s="3">
        <v>0.5</v>
      </c>
      <c r="Y226" s="3">
        <v>0.41682999999999998</v>
      </c>
      <c r="Z226" s="3">
        <v>0.33723999999999998</v>
      </c>
      <c r="AA226" s="3">
        <v>0.26434999999999997</v>
      </c>
      <c r="AB226" s="3">
        <v>0.19766</v>
      </c>
      <c r="AC226" s="3">
        <v>0.14457</v>
      </c>
      <c r="AD226" s="3">
        <v>0.10204000000000001</v>
      </c>
      <c r="AE226" s="3">
        <v>6.9440000000000002E-2</v>
      </c>
      <c r="AF226" s="3">
        <v>4.5510000000000002E-2</v>
      </c>
      <c r="AG226" s="3">
        <v>2.8719999999999999E-2</v>
      </c>
      <c r="AH226" s="3">
        <v>1.5399999999999999E-3</v>
      </c>
      <c r="AI226" s="3">
        <v>0</v>
      </c>
    </row>
    <row r="227" spans="1:35" x14ac:dyDescent="0.25">
      <c r="A227" s="10">
        <v>22400796</v>
      </c>
      <c r="B227" t="s">
        <v>77</v>
      </c>
      <c r="C227" t="s">
        <v>78</v>
      </c>
      <c r="D227" s="12">
        <v>0.91666666666666663</v>
      </c>
      <c r="E227" t="s">
        <v>306</v>
      </c>
      <c r="F227">
        <v>21</v>
      </c>
      <c r="G227">
        <v>3.3170000000000002</v>
      </c>
      <c r="H227" s="3">
        <v>0.99955000000000005</v>
      </c>
      <c r="I227" s="3">
        <v>0.99868999999999997</v>
      </c>
      <c r="J227" s="3">
        <v>0.99663999999999997</v>
      </c>
      <c r="K227" s="3">
        <v>0.99202000000000001</v>
      </c>
      <c r="L227" s="3">
        <v>0.98257000000000005</v>
      </c>
      <c r="M227" s="3">
        <v>0.96484999999999999</v>
      </c>
      <c r="N227" s="3">
        <v>0.93447999999999998</v>
      </c>
      <c r="O227" s="3">
        <v>0.88685999999999998</v>
      </c>
      <c r="P227" s="3">
        <v>0.81594</v>
      </c>
      <c r="Q227" s="3">
        <v>0.72575000000000001</v>
      </c>
      <c r="R227" s="3">
        <v>0.61790999999999996</v>
      </c>
      <c r="S227" s="3">
        <v>0.5</v>
      </c>
      <c r="T227" s="3">
        <v>0.38208999999999999</v>
      </c>
      <c r="U227" s="3">
        <v>0.27424999999999999</v>
      </c>
      <c r="V227" s="3">
        <v>0.18406</v>
      </c>
      <c r="W227" s="3">
        <v>0.11314</v>
      </c>
      <c r="X227" s="3">
        <v>6.5519999999999995E-2</v>
      </c>
      <c r="Y227" s="3">
        <v>3.5150000000000001E-2</v>
      </c>
      <c r="Z227" s="3">
        <v>1.7430000000000001E-2</v>
      </c>
      <c r="AA227" s="3">
        <v>7.9799999999999992E-3</v>
      </c>
      <c r="AB227" s="3">
        <v>3.3600000000000001E-3</v>
      </c>
      <c r="AC227" s="3">
        <v>1.31E-3</v>
      </c>
      <c r="AD227" s="3">
        <v>4.4999999999999999E-4</v>
      </c>
      <c r="AE227" s="3">
        <v>1.4999999999999999E-4</v>
      </c>
      <c r="AF227" s="3">
        <v>4.0000000000000003E-5</v>
      </c>
      <c r="AG227" s="3">
        <v>0</v>
      </c>
      <c r="AH227" s="3">
        <v>0</v>
      </c>
      <c r="AI227" s="3">
        <v>0</v>
      </c>
    </row>
    <row r="228" spans="1:35" x14ac:dyDescent="0.25">
      <c r="A228" s="10">
        <v>22400796</v>
      </c>
      <c r="B228" t="s">
        <v>77</v>
      </c>
      <c r="C228" t="s">
        <v>78</v>
      </c>
      <c r="D228" s="12">
        <v>0.91666666666666663</v>
      </c>
      <c r="E228" t="s">
        <v>119</v>
      </c>
      <c r="F228">
        <v>23</v>
      </c>
      <c r="G228">
        <v>4.1950000000000003</v>
      </c>
      <c r="H228" s="3">
        <v>0.99902999999999997</v>
      </c>
      <c r="I228" s="3">
        <v>0.99787999999999999</v>
      </c>
      <c r="J228" s="3">
        <v>0.99560000000000004</v>
      </c>
      <c r="K228" s="3">
        <v>0.99134</v>
      </c>
      <c r="L228" s="3">
        <v>0.98421999999999998</v>
      </c>
      <c r="M228" s="3">
        <v>0.97192999999999996</v>
      </c>
      <c r="N228" s="3">
        <v>0.95254000000000005</v>
      </c>
      <c r="O228" s="3">
        <v>0.92364000000000002</v>
      </c>
      <c r="P228" s="3">
        <v>0.88297999999999999</v>
      </c>
      <c r="Q228" s="3">
        <v>0.82894000000000001</v>
      </c>
      <c r="R228" s="3">
        <v>0.76424000000000003</v>
      </c>
      <c r="S228" s="3">
        <v>0.68439000000000005</v>
      </c>
      <c r="T228" s="3">
        <v>0.59482999999999997</v>
      </c>
      <c r="U228" s="3">
        <v>0.5</v>
      </c>
      <c r="V228" s="3">
        <v>0.40516999999999997</v>
      </c>
      <c r="W228" s="3">
        <v>0.31561</v>
      </c>
      <c r="X228" s="3">
        <v>0.23576</v>
      </c>
      <c r="Y228" s="3">
        <v>0.17105999999999999</v>
      </c>
      <c r="Z228" s="3">
        <v>0.11702</v>
      </c>
      <c r="AA228" s="3">
        <v>7.6359999999999997E-2</v>
      </c>
      <c r="AB228" s="3">
        <v>4.7460000000000002E-2</v>
      </c>
      <c r="AC228" s="3">
        <v>2.8070000000000001E-2</v>
      </c>
      <c r="AD228" s="3">
        <v>1.5779999999999999E-2</v>
      </c>
      <c r="AE228" s="3">
        <v>8.6599999999999993E-3</v>
      </c>
      <c r="AF228" s="3">
        <v>4.4000000000000003E-3</v>
      </c>
      <c r="AG228" s="3">
        <v>2.1199999999999999E-3</v>
      </c>
      <c r="AH228" s="3">
        <v>0</v>
      </c>
      <c r="AI228" s="3">
        <v>0</v>
      </c>
    </row>
    <row r="229" spans="1:35" x14ac:dyDescent="0.25">
      <c r="A229" s="10">
        <v>22400796</v>
      </c>
      <c r="B229" t="s">
        <v>77</v>
      </c>
      <c r="C229" t="s">
        <v>78</v>
      </c>
      <c r="D229" s="12">
        <v>0.91666666666666663</v>
      </c>
      <c r="E229" t="s">
        <v>131</v>
      </c>
      <c r="F229">
        <v>17</v>
      </c>
      <c r="G229">
        <v>2.6080000000000001</v>
      </c>
      <c r="H229" s="3">
        <v>0.99631999999999998</v>
      </c>
      <c r="I229" s="3">
        <v>0.98928000000000005</v>
      </c>
      <c r="J229" s="3">
        <v>0.97257000000000005</v>
      </c>
      <c r="K229" s="3">
        <v>0.93698999999999999</v>
      </c>
      <c r="L229" s="3">
        <v>0.87492999999999999</v>
      </c>
      <c r="M229" s="3">
        <v>0.77934999999999999</v>
      </c>
      <c r="N229" s="3">
        <v>0.64802999999999999</v>
      </c>
      <c r="O229" s="3">
        <v>0.5</v>
      </c>
      <c r="P229" s="3">
        <v>0.35197000000000001</v>
      </c>
      <c r="Q229" s="3">
        <v>0.22065000000000001</v>
      </c>
      <c r="R229" s="3">
        <v>0.12506999999999999</v>
      </c>
      <c r="S229" s="3">
        <v>6.3009999999999997E-2</v>
      </c>
      <c r="T229" s="3">
        <v>2.743E-2</v>
      </c>
      <c r="U229" s="3">
        <v>1.072E-2</v>
      </c>
      <c r="V229" s="3">
        <v>3.6800000000000001E-3</v>
      </c>
      <c r="W229" s="3">
        <v>1.07E-3</v>
      </c>
      <c r="X229" s="3">
        <v>2.7999999999999998E-4</v>
      </c>
      <c r="Y229" s="3">
        <v>6.0000000000000002E-5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</row>
    <row r="230" spans="1:35" x14ac:dyDescent="0.25">
      <c r="A230" s="10">
        <v>22400796</v>
      </c>
      <c r="B230" t="s">
        <v>77</v>
      </c>
      <c r="C230" t="s">
        <v>78</v>
      </c>
      <c r="D230" s="12">
        <v>0.91666666666666663</v>
      </c>
      <c r="E230" t="s">
        <v>211</v>
      </c>
      <c r="F230">
        <v>17</v>
      </c>
      <c r="G230">
        <v>2.8639999999999999</v>
      </c>
      <c r="H230" s="3">
        <v>0.99265999999999999</v>
      </c>
      <c r="I230" s="3">
        <v>0.98168999999999995</v>
      </c>
      <c r="J230" s="3">
        <v>0.95994000000000002</v>
      </c>
      <c r="K230" s="3">
        <v>0.91923999999999995</v>
      </c>
      <c r="L230" s="3">
        <v>0.85314000000000001</v>
      </c>
      <c r="M230" s="3">
        <v>0.75804000000000005</v>
      </c>
      <c r="N230" s="3">
        <v>0.63683000000000001</v>
      </c>
      <c r="O230" s="3">
        <v>0.5</v>
      </c>
      <c r="P230" s="3">
        <v>0.36316999999999999</v>
      </c>
      <c r="Q230" s="3">
        <v>0.24196000000000001</v>
      </c>
      <c r="R230" s="3">
        <v>0.14685999999999999</v>
      </c>
      <c r="S230" s="3">
        <v>8.0759999999999998E-2</v>
      </c>
      <c r="T230" s="3">
        <v>4.0059999999999998E-2</v>
      </c>
      <c r="U230" s="3">
        <v>1.831E-2</v>
      </c>
      <c r="V230" s="3">
        <v>7.3400000000000002E-3</v>
      </c>
      <c r="W230" s="3">
        <v>2.64E-3</v>
      </c>
      <c r="X230" s="3">
        <v>8.4000000000000003E-4</v>
      </c>
      <c r="Y230" s="3">
        <v>2.4000000000000001E-4</v>
      </c>
      <c r="Z230" s="3">
        <v>6.0000000000000002E-5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</row>
    <row r="231" spans="1:35" x14ac:dyDescent="0.25">
      <c r="A231" s="10">
        <v>22400796</v>
      </c>
      <c r="B231" t="s">
        <v>77</v>
      </c>
      <c r="C231" t="s">
        <v>78</v>
      </c>
      <c r="D231" s="12">
        <v>0.91666666666666663</v>
      </c>
      <c r="E231" t="s">
        <v>117</v>
      </c>
      <c r="F231">
        <v>19</v>
      </c>
      <c r="G231">
        <v>3.7149999999999999</v>
      </c>
      <c r="H231" s="3">
        <v>0.99224000000000001</v>
      </c>
      <c r="I231" s="3">
        <v>0.98421999999999998</v>
      </c>
      <c r="J231" s="3">
        <v>0.96994999999999998</v>
      </c>
      <c r="K231" s="3">
        <v>0.94738</v>
      </c>
      <c r="L231" s="3">
        <v>0.91149000000000002</v>
      </c>
      <c r="M231" s="3">
        <v>0.85992999999999997</v>
      </c>
      <c r="N231" s="3">
        <v>0.79103000000000001</v>
      </c>
      <c r="O231" s="3">
        <v>0.70540000000000003</v>
      </c>
      <c r="P231" s="3">
        <v>0.60641999999999996</v>
      </c>
      <c r="Q231" s="3">
        <v>0.5</v>
      </c>
      <c r="R231" s="3">
        <v>0.39357999999999999</v>
      </c>
      <c r="S231" s="3">
        <v>0.29459999999999997</v>
      </c>
      <c r="T231" s="3">
        <v>0.20896999999999999</v>
      </c>
      <c r="U231" s="3">
        <v>0.14007</v>
      </c>
      <c r="V231" s="3">
        <v>8.8510000000000005E-2</v>
      </c>
      <c r="W231" s="3">
        <v>5.262E-2</v>
      </c>
      <c r="X231" s="3">
        <v>3.005E-2</v>
      </c>
      <c r="Y231" s="3">
        <v>1.5779999999999999E-2</v>
      </c>
      <c r="Z231" s="3">
        <v>7.7600000000000004E-3</v>
      </c>
      <c r="AA231" s="3">
        <v>3.5699999999999998E-3</v>
      </c>
      <c r="AB231" s="3">
        <v>1.5399999999999999E-3</v>
      </c>
      <c r="AC231" s="3">
        <v>6.2E-4</v>
      </c>
      <c r="AD231" s="3">
        <v>2.3000000000000001E-4</v>
      </c>
      <c r="AE231" s="3">
        <v>8.0000000000000007E-5</v>
      </c>
      <c r="AF231" s="3">
        <v>0</v>
      </c>
      <c r="AG231" s="3">
        <v>0</v>
      </c>
      <c r="AH231" s="3">
        <v>0</v>
      </c>
      <c r="AI231" s="3">
        <v>0</v>
      </c>
    </row>
    <row r="232" spans="1:35" x14ac:dyDescent="0.25">
      <c r="A232" s="10">
        <v>22400796</v>
      </c>
      <c r="B232" t="s">
        <v>77</v>
      </c>
      <c r="C232" t="s">
        <v>78</v>
      </c>
      <c r="D232" s="12">
        <v>0.91666666666666663</v>
      </c>
      <c r="E232" t="s">
        <v>311</v>
      </c>
      <c r="F232">
        <v>16</v>
      </c>
      <c r="G232">
        <v>6</v>
      </c>
      <c r="H232" s="3">
        <v>0.84133999999999998</v>
      </c>
      <c r="I232" s="3">
        <v>0.79673000000000005</v>
      </c>
      <c r="J232" s="3">
        <v>0.74856999999999996</v>
      </c>
      <c r="K232" s="3">
        <v>0.69145999999999996</v>
      </c>
      <c r="L232" s="3">
        <v>0.62929999999999997</v>
      </c>
      <c r="M232" s="3">
        <v>0.56749000000000005</v>
      </c>
      <c r="N232" s="3">
        <v>0.5</v>
      </c>
      <c r="O232" s="3">
        <v>0.43251000000000001</v>
      </c>
      <c r="P232" s="3">
        <v>0.37069999999999997</v>
      </c>
      <c r="Q232" s="3">
        <v>0.30853999999999998</v>
      </c>
      <c r="R232" s="3">
        <v>0.25142999999999999</v>
      </c>
      <c r="S232" s="3">
        <v>0.20327000000000001</v>
      </c>
      <c r="T232" s="3">
        <v>0.15866</v>
      </c>
      <c r="U232" s="3">
        <v>0.121</v>
      </c>
      <c r="V232" s="3">
        <v>9.1759999999999994E-2</v>
      </c>
      <c r="W232" s="3">
        <v>6.6809999999999994E-2</v>
      </c>
      <c r="X232" s="3">
        <v>4.7460000000000002E-2</v>
      </c>
      <c r="Y232" s="3">
        <v>3.3619999999999997E-2</v>
      </c>
      <c r="Z232" s="3">
        <v>2.2749999999999999E-2</v>
      </c>
      <c r="AA232" s="3">
        <v>1.4999999999999999E-2</v>
      </c>
      <c r="AB232" s="3">
        <v>9.9000000000000008E-3</v>
      </c>
      <c r="AC232" s="3">
        <v>6.2100000000000002E-3</v>
      </c>
      <c r="AD232" s="3">
        <v>3.79E-3</v>
      </c>
      <c r="AE232" s="3">
        <v>2.33E-3</v>
      </c>
      <c r="AF232" s="3">
        <v>1.3500000000000001E-3</v>
      </c>
      <c r="AG232" s="3">
        <v>7.6000000000000004E-4</v>
      </c>
      <c r="AH232" s="3">
        <v>0</v>
      </c>
      <c r="AI232" s="3">
        <v>0</v>
      </c>
    </row>
    <row r="233" spans="1:35" x14ac:dyDescent="0.25">
      <c r="A233" s="10">
        <v>22400796</v>
      </c>
      <c r="B233" t="s">
        <v>78</v>
      </c>
      <c r="C233" t="s">
        <v>77</v>
      </c>
      <c r="D233" s="12">
        <v>0.91666666666666663</v>
      </c>
      <c r="E233" t="s">
        <v>127</v>
      </c>
      <c r="F233">
        <v>36</v>
      </c>
      <c r="G233">
        <v>3.3170000000000002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  <c r="P233" s="3">
        <v>1</v>
      </c>
      <c r="Q233" s="3">
        <v>1</v>
      </c>
      <c r="R233" s="3">
        <v>1</v>
      </c>
      <c r="S233" s="3">
        <v>1</v>
      </c>
      <c r="T233" s="3">
        <v>1</v>
      </c>
      <c r="U233" s="3">
        <v>0.99995999999999996</v>
      </c>
      <c r="V233" s="3">
        <v>0.99985000000000002</v>
      </c>
      <c r="W233" s="3">
        <v>0.99955000000000005</v>
      </c>
      <c r="X233" s="3">
        <v>0.99868999999999997</v>
      </c>
      <c r="Y233" s="3">
        <v>0.99663999999999997</v>
      </c>
      <c r="Z233" s="3">
        <v>0.99202000000000001</v>
      </c>
      <c r="AA233" s="3">
        <v>0.98257000000000005</v>
      </c>
      <c r="AB233" s="3">
        <v>0.96484999999999999</v>
      </c>
      <c r="AC233" s="3">
        <v>0.93447999999999998</v>
      </c>
      <c r="AD233" s="3">
        <v>0.88685999999999998</v>
      </c>
      <c r="AE233" s="3">
        <v>0.81594</v>
      </c>
      <c r="AF233" s="3">
        <v>0.72575000000000001</v>
      </c>
      <c r="AG233" s="3">
        <v>0.61790999999999996</v>
      </c>
      <c r="AH233" s="3">
        <v>0.11314</v>
      </c>
      <c r="AI233" s="3">
        <v>3.3600000000000001E-3</v>
      </c>
    </row>
    <row r="234" spans="1:35" x14ac:dyDescent="0.25">
      <c r="A234" s="10">
        <v>22400796</v>
      </c>
      <c r="B234" t="s">
        <v>78</v>
      </c>
      <c r="C234" t="s">
        <v>77</v>
      </c>
      <c r="D234" s="12">
        <v>0.91666666666666663</v>
      </c>
      <c r="E234" t="s">
        <v>126</v>
      </c>
      <c r="F234">
        <v>34</v>
      </c>
      <c r="G234">
        <v>2.1909999999999998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1</v>
      </c>
      <c r="X234" s="3">
        <v>0.99987000000000004</v>
      </c>
      <c r="Y234" s="3">
        <v>0.99929000000000001</v>
      </c>
      <c r="Z234" s="3">
        <v>0.99692999999999998</v>
      </c>
      <c r="AA234" s="3">
        <v>0.98870000000000002</v>
      </c>
      <c r="AB234" s="3">
        <v>0.96638000000000002</v>
      </c>
      <c r="AC234" s="3">
        <v>0.91466000000000003</v>
      </c>
      <c r="AD234" s="3">
        <v>0.81859000000000004</v>
      </c>
      <c r="AE234" s="3">
        <v>0.67723999999999995</v>
      </c>
      <c r="AF234" s="3">
        <v>0.5</v>
      </c>
      <c r="AG234" s="3">
        <v>0.32275999999999999</v>
      </c>
      <c r="AH234" s="3">
        <v>3.0699999999999998E-3</v>
      </c>
      <c r="AI234" s="3">
        <v>0</v>
      </c>
    </row>
    <row r="235" spans="1:35" x14ac:dyDescent="0.25">
      <c r="A235" s="10">
        <v>22400796</v>
      </c>
      <c r="B235" t="s">
        <v>78</v>
      </c>
      <c r="C235" t="s">
        <v>77</v>
      </c>
      <c r="D235" s="12">
        <v>0.91666666666666663</v>
      </c>
      <c r="E235" t="s">
        <v>123</v>
      </c>
      <c r="F235">
        <v>35</v>
      </c>
      <c r="G235">
        <v>2.3660000000000001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0.99992999999999999</v>
      </c>
      <c r="Y235" s="3">
        <v>0.99963999999999997</v>
      </c>
      <c r="Z235" s="3">
        <v>0.99846000000000001</v>
      </c>
      <c r="AA235" s="3">
        <v>0.99446000000000001</v>
      </c>
      <c r="AB235" s="3">
        <v>0.98257000000000005</v>
      </c>
      <c r="AC235" s="3">
        <v>0.95448999999999995</v>
      </c>
      <c r="AD235" s="3">
        <v>0.89795999999999998</v>
      </c>
      <c r="AE235" s="3">
        <v>0.80234000000000005</v>
      </c>
      <c r="AF235" s="3">
        <v>0.66276000000000002</v>
      </c>
      <c r="AG235" s="3">
        <v>0.5</v>
      </c>
      <c r="AH235" s="3">
        <v>1.7430000000000001E-2</v>
      </c>
      <c r="AI235" s="3">
        <v>0</v>
      </c>
    </row>
    <row r="236" spans="1:35" x14ac:dyDescent="0.25">
      <c r="A236" s="10">
        <v>22400796</v>
      </c>
      <c r="B236" t="s">
        <v>78</v>
      </c>
      <c r="C236" t="s">
        <v>77</v>
      </c>
      <c r="D236" s="12">
        <v>0.91666666666666663</v>
      </c>
      <c r="E236" t="s">
        <v>124</v>
      </c>
      <c r="F236">
        <v>24</v>
      </c>
      <c r="G236">
        <v>2.4079999999999999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0.99990999999999997</v>
      </c>
      <c r="N236" s="3">
        <v>0.99955000000000005</v>
      </c>
      <c r="O236" s="3">
        <v>0.99819000000000002</v>
      </c>
      <c r="P236" s="3">
        <v>0.99360999999999999</v>
      </c>
      <c r="Q236" s="3">
        <v>0.98124</v>
      </c>
      <c r="R236" s="3">
        <v>0.95154000000000005</v>
      </c>
      <c r="S236" s="3">
        <v>0.89434999999999998</v>
      </c>
      <c r="T236" s="3">
        <v>0.79673000000000005</v>
      </c>
      <c r="U236" s="3">
        <v>0.66276000000000002</v>
      </c>
      <c r="V236" s="3">
        <v>0.5</v>
      </c>
      <c r="W236" s="3">
        <v>0.33723999999999998</v>
      </c>
      <c r="X236" s="3">
        <v>0.20327000000000001</v>
      </c>
      <c r="Y236" s="3">
        <v>0.10564999999999999</v>
      </c>
      <c r="Z236" s="3">
        <v>4.8460000000000003E-2</v>
      </c>
      <c r="AA236" s="3">
        <v>1.8759999999999999E-2</v>
      </c>
      <c r="AB236" s="3">
        <v>6.3899999999999998E-3</v>
      </c>
      <c r="AC236" s="3">
        <v>1.81E-3</v>
      </c>
      <c r="AD236" s="3">
        <v>4.4999999999999999E-4</v>
      </c>
      <c r="AE236" s="3">
        <v>9.0000000000000006E-5</v>
      </c>
      <c r="AF236" s="3">
        <v>0</v>
      </c>
      <c r="AG236" s="3">
        <v>0</v>
      </c>
      <c r="AH236" s="3">
        <v>0</v>
      </c>
      <c r="AI236" s="3">
        <v>0</v>
      </c>
    </row>
    <row r="237" spans="1:35" x14ac:dyDescent="0.25">
      <c r="A237" s="10">
        <v>22400796</v>
      </c>
      <c r="B237" t="s">
        <v>78</v>
      </c>
      <c r="C237" t="s">
        <v>77</v>
      </c>
      <c r="D237" s="12">
        <v>0.91666666666666663</v>
      </c>
      <c r="E237" t="s">
        <v>125</v>
      </c>
      <c r="F237">
        <v>26</v>
      </c>
      <c r="G237">
        <v>4.05</v>
      </c>
      <c r="H237" s="3">
        <v>0.99995999999999996</v>
      </c>
      <c r="I237" s="3">
        <v>0.99988999999999995</v>
      </c>
      <c r="J237" s="3">
        <v>0.99973000000000001</v>
      </c>
      <c r="K237" s="3">
        <v>0.99934000000000001</v>
      </c>
      <c r="L237" s="3">
        <v>0.99846000000000001</v>
      </c>
      <c r="M237" s="3">
        <v>0.99673999999999996</v>
      </c>
      <c r="N237" s="3">
        <v>0.99324000000000001</v>
      </c>
      <c r="O237" s="3">
        <v>0.98678999999999994</v>
      </c>
      <c r="P237" s="3">
        <v>0.97614999999999996</v>
      </c>
      <c r="Q237" s="3">
        <v>0.95818000000000003</v>
      </c>
      <c r="R237" s="3">
        <v>0.93056000000000005</v>
      </c>
      <c r="S237" s="3">
        <v>0.89065000000000005</v>
      </c>
      <c r="T237" s="3">
        <v>0.83891000000000004</v>
      </c>
      <c r="U237" s="3">
        <v>0.77034999999999998</v>
      </c>
      <c r="V237" s="3">
        <v>0.68793000000000004</v>
      </c>
      <c r="W237" s="3">
        <v>0.59870999999999996</v>
      </c>
      <c r="X237" s="3">
        <v>0.5</v>
      </c>
      <c r="Y237" s="3">
        <v>0.40128999999999998</v>
      </c>
      <c r="Z237" s="3">
        <v>0.31207000000000001</v>
      </c>
      <c r="AA237" s="3">
        <v>0.22964999999999999</v>
      </c>
      <c r="AB237" s="3">
        <v>0.16109000000000001</v>
      </c>
      <c r="AC237" s="3">
        <v>0.10935</v>
      </c>
      <c r="AD237" s="3">
        <v>6.9440000000000002E-2</v>
      </c>
      <c r="AE237" s="3">
        <v>4.1820000000000003E-2</v>
      </c>
      <c r="AF237" s="3">
        <v>2.385E-2</v>
      </c>
      <c r="AG237" s="3">
        <v>1.321E-2</v>
      </c>
      <c r="AH237" s="3">
        <v>2.7E-4</v>
      </c>
      <c r="AI237" s="3">
        <v>0</v>
      </c>
    </row>
    <row r="238" spans="1:35" x14ac:dyDescent="0.25">
      <c r="A238" s="10">
        <v>22400796</v>
      </c>
      <c r="B238" t="s">
        <v>78</v>
      </c>
      <c r="C238" t="s">
        <v>77</v>
      </c>
      <c r="D238" s="12">
        <v>0.91666666666666663</v>
      </c>
      <c r="E238" t="s">
        <v>308</v>
      </c>
      <c r="F238">
        <v>17</v>
      </c>
      <c r="G238">
        <v>2.2359999999999998</v>
      </c>
      <c r="H238" s="3">
        <v>0.99912999999999996</v>
      </c>
      <c r="I238" s="3">
        <v>0.99631999999999998</v>
      </c>
      <c r="J238" s="3">
        <v>0.98745000000000005</v>
      </c>
      <c r="K238" s="3">
        <v>0.96326999999999996</v>
      </c>
      <c r="L238" s="3">
        <v>0.90988000000000002</v>
      </c>
      <c r="M238" s="3">
        <v>0.81327000000000005</v>
      </c>
      <c r="N238" s="3">
        <v>0.67364000000000002</v>
      </c>
      <c r="O238" s="3">
        <v>0.5</v>
      </c>
      <c r="P238" s="3">
        <v>0.32635999999999998</v>
      </c>
      <c r="Q238" s="3">
        <v>0.18673000000000001</v>
      </c>
      <c r="R238" s="3">
        <v>9.0120000000000006E-2</v>
      </c>
      <c r="S238" s="3">
        <v>3.6729999999999999E-2</v>
      </c>
      <c r="T238" s="3">
        <v>1.255E-2</v>
      </c>
      <c r="U238" s="3">
        <v>3.6800000000000001E-3</v>
      </c>
      <c r="V238" s="3">
        <v>8.7000000000000001E-4</v>
      </c>
      <c r="W238" s="3">
        <v>1.7000000000000001E-4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</row>
    <row r="239" spans="1:35" x14ac:dyDescent="0.25">
      <c r="A239" s="10">
        <v>22400796</v>
      </c>
      <c r="B239" t="s">
        <v>78</v>
      </c>
      <c r="C239" t="s">
        <v>77</v>
      </c>
      <c r="D239" s="12">
        <v>0.91666666666666663</v>
      </c>
      <c r="E239" t="s">
        <v>128</v>
      </c>
      <c r="F239">
        <v>25</v>
      </c>
      <c r="G239">
        <v>5.4219999999999997</v>
      </c>
      <c r="H239" s="3">
        <v>0.99719999999999998</v>
      </c>
      <c r="I239" s="3">
        <v>0.99505999999999994</v>
      </c>
      <c r="J239" s="3">
        <v>0.99180000000000001</v>
      </c>
      <c r="K239" s="3">
        <v>0.98645000000000005</v>
      </c>
      <c r="L239" s="3">
        <v>0.97882000000000002</v>
      </c>
      <c r="M239" s="3">
        <v>0.96711999999999998</v>
      </c>
      <c r="N239" s="3">
        <v>0.95154000000000005</v>
      </c>
      <c r="O239" s="3">
        <v>0.93056000000000005</v>
      </c>
      <c r="P239" s="3">
        <v>0.90146999999999999</v>
      </c>
      <c r="Q239" s="3">
        <v>0.86650000000000005</v>
      </c>
      <c r="R239" s="3">
        <v>0.82121</v>
      </c>
      <c r="S239" s="3">
        <v>0.77034999999999998</v>
      </c>
      <c r="T239" s="3">
        <v>0.70884000000000003</v>
      </c>
      <c r="U239" s="3">
        <v>0.64431000000000005</v>
      </c>
      <c r="V239" s="3">
        <v>0.57142000000000004</v>
      </c>
      <c r="W239" s="3">
        <v>0.5</v>
      </c>
      <c r="X239" s="3">
        <v>0.42858000000000002</v>
      </c>
      <c r="Y239" s="3">
        <v>0.35569000000000001</v>
      </c>
      <c r="Z239" s="3">
        <v>0.29115999999999997</v>
      </c>
      <c r="AA239" s="3">
        <v>0.22964999999999999</v>
      </c>
      <c r="AB239" s="3">
        <v>0.17879</v>
      </c>
      <c r="AC239" s="3">
        <v>0.13350000000000001</v>
      </c>
      <c r="AD239" s="3">
        <v>9.8530000000000006E-2</v>
      </c>
      <c r="AE239" s="3">
        <v>6.9440000000000002E-2</v>
      </c>
      <c r="AF239" s="3">
        <v>4.8460000000000003E-2</v>
      </c>
      <c r="AG239" s="3">
        <v>3.288E-2</v>
      </c>
      <c r="AH239" s="3">
        <v>2.8E-3</v>
      </c>
      <c r="AI239" s="3">
        <v>1.1E-4</v>
      </c>
    </row>
    <row r="240" spans="1:35" x14ac:dyDescent="0.25">
      <c r="A240" s="10">
        <v>22400796</v>
      </c>
      <c r="B240" t="s">
        <v>78</v>
      </c>
      <c r="C240" t="s">
        <v>77</v>
      </c>
      <c r="D240" s="12">
        <v>0.91666666666666663</v>
      </c>
      <c r="E240" t="s">
        <v>129</v>
      </c>
      <c r="F240">
        <v>20</v>
      </c>
      <c r="G240">
        <v>3.7149999999999999</v>
      </c>
      <c r="H240" s="3">
        <v>0.99643000000000004</v>
      </c>
      <c r="I240" s="3">
        <v>0.99224000000000001</v>
      </c>
      <c r="J240" s="3">
        <v>0.98421999999999998</v>
      </c>
      <c r="K240" s="3">
        <v>0.96994999999999998</v>
      </c>
      <c r="L240" s="3">
        <v>0.94738</v>
      </c>
      <c r="M240" s="3">
        <v>0.91149000000000002</v>
      </c>
      <c r="N240" s="3">
        <v>0.85992999999999997</v>
      </c>
      <c r="O240" s="3">
        <v>0.79103000000000001</v>
      </c>
      <c r="P240" s="3">
        <v>0.70540000000000003</v>
      </c>
      <c r="Q240" s="3">
        <v>0.60641999999999996</v>
      </c>
      <c r="R240" s="3">
        <v>0.5</v>
      </c>
      <c r="S240" s="3">
        <v>0.39357999999999999</v>
      </c>
      <c r="T240" s="3">
        <v>0.29459999999999997</v>
      </c>
      <c r="U240" s="3">
        <v>0.20896999999999999</v>
      </c>
      <c r="V240" s="3">
        <v>0.14007</v>
      </c>
      <c r="W240" s="3">
        <v>8.8510000000000005E-2</v>
      </c>
      <c r="X240" s="3">
        <v>5.262E-2</v>
      </c>
      <c r="Y240" s="3">
        <v>3.005E-2</v>
      </c>
      <c r="Z240" s="3">
        <v>1.5779999999999999E-2</v>
      </c>
      <c r="AA240" s="3">
        <v>7.7600000000000004E-3</v>
      </c>
      <c r="AB240" s="3">
        <v>3.5699999999999998E-3</v>
      </c>
      <c r="AC240" s="3">
        <v>1.5399999999999999E-3</v>
      </c>
      <c r="AD240" s="3">
        <v>6.2E-4</v>
      </c>
      <c r="AE240" s="3">
        <v>2.3000000000000001E-4</v>
      </c>
      <c r="AF240" s="3">
        <v>8.0000000000000007E-5</v>
      </c>
      <c r="AG240" s="3">
        <v>0</v>
      </c>
      <c r="AH240" s="3">
        <v>0</v>
      </c>
      <c r="AI240" s="3">
        <v>0</v>
      </c>
    </row>
    <row r="241" spans="1:35" x14ac:dyDescent="0.25">
      <c r="A241" s="10">
        <v>22400796</v>
      </c>
      <c r="B241" t="s">
        <v>78</v>
      </c>
      <c r="C241" t="s">
        <v>77</v>
      </c>
      <c r="D241" s="12">
        <v>0.91666666666666663</v>
      </c>
      <c r="E241" t="s">
        <v>122</v>
      </c>
      <c r="F241">
        <v>29</v>
      </c>
      <c r="G241">
        <v>8.0990000000000002</v>
      </c>
      <c r="H241" s="3">
        <v>0.99060999999999999</v>
      </c>
      <c r="I241" s="3">
        <v>0.98678999999999994</v>
      </c>
      <c r="J241" s="3">
        <v>0.98214000000000001</v>
      </c>
      <c r="K241" s="3">
        <v>0.97614999999999996</v>
      </c>
      <c r="L241" s="3">
        <v>0.96784000000000003</v>
      </c>
      <c r="M241" s="3">
        <v>0.95818000000000003</v>
      </c>
      <c r="N241" s="3">
        <v>0.94630000000000003</v>
      </c>
      <c r="O241" s="3">
        <v>0.93056000000000005</v>
      </c>
      <c r="P241" s="3">
        <v>0.91308999999999996</v>
      </c>
      <c r="Q241" s="3">
        <v>0.89065000000000005</v>
      </c>
      <c r="R241" s="3">
        <v>0.86650000000000005</v>
      </c>
      <c r="S241" s="3">
        <v>0.83891000000000004</v>
      </c>
      <c r="T241" s="3">
        <v>0.80510999999999999</v>
      </c>
      <c r="U241" s="3">
        <v>0.77034999999999998</v>
      </c>
      <c r="V241" s="3">
        <v>0.73236999999999997</v>
      </c>
      <c r="W241" s="3">
        <v>0.68793000000000004</v>
      </c>
      <c r="X241" s="3">
        <v>0.64431000000000005</v>
      </c>
      <c r="Y241" s="3">
        <v>0.59870999999999996</v>
      </c>
      <c r="Z241" s="3">
        <v>0.54776000000000002</v>
      </c>
      <c r="AA241" s="3">
        <v>0.5</v>
      </c>
      <c r="AB241" s="3">
        <v>0.45223999999999998</v>
      </c>
      <c r="AC241" s="3">
        <v>0.40128999999999998</v>
      </c>
      <c r="AD241" s="3">
        <v>0.35569000000000001</v>
      </c>
      <c r="AE241" s="3">
        <v>0.31207000000000001</v>
      </c>
      <c r="AF241" s="3">
        <v>0.26762999999999998</v>
      </c>
      <c r="AG241" s="3">
        <v>0.22964999999999999</v>
      </c>
      <c r="AH241" s="3">
        <v>8.6910000000000001E-2</v>
      </c>
      <c r="AI241" s="3">
        <v>2.385E-2</v>
      </c>
    </row>
    <row r="242" spans="1:35" x14ac:dyDescent="0.25">
      <c r="A242" s="10">
        <v>22400796</v>
      </c>
      <c r="B242" t="s">
        <v>78</v>
      </c>
      <c r="C242" t="s">
        <v>77</v>
      </c>
      <c r="D242" s="12">
        <v>0.91666666666666663</v>
      </c>
      <c r="E242" t="s">
        <v>307</v>
      </c>
      <c r="F242">
        <v>18</v>
      </c>
      <c r="G242">
        <v>7.6420000000000003</v>
      </c>
      <c r="H242" s="3">
        <v>0.85314000000000001</v>
      </c>
      <c r="I242" s="3">
        <v>0.82121</v>
      </c>
      <c r="J242" s="3">
        <v>0.78524000000000005</v>
      </c>
      <c r="K242" s="3">
        <v>0.74214999999999998</v>
      </c>
      <c r="L242" s="3">
        <v>0.69847000000000004</v>
      </c>
      <c r="M242" s="3">
        <v>0.65173000000000003</v>
      </c>
      <c r="N242" s="3">
        <v>0.60257000000000005</v>
      </c>
      <c r="O242" s="3">
        <v>0.55171999999999999</v>
      </c>
      <c r="P242" s="3">
        <v>0.5</v>
      </c>
      <c r="Q242" s="3">
        <v>0.44828000000000001</v>
      </c>
      <c r="R242" s="3">
        <v>0.39743000000000001</v>
      </c>
      <c r="S242" s="3">
        <v>0.34827000000000002</v>
      </c>
      <c r="T242" s="3">
        <v>0.30153000000000002</v>
      </c>
      <c r="U242" s="3">
        <v>0.25785000000000002</v>
      </c>
      <c r="V242" s="3">
        <v>0.21476000000000001</v>
      </c>
      <c r="W242" s="3">
        <v>0.17879</v>
      </c>
      <c r="X242" s="3">
        <v>0.14685999999999999</v>
      </c>
      <c r="Y242" s="3">
        <v>0.11899999999999999</v>
      </c>
      <c r="Z242" s="3">
        <v>9.5100000000000004E-2</v>
      </c>
      <c r="AA242" s="3">
        <v>7.4929999999999997E-2</v>
      </c>
      <c r="AB242" s="3">
        <v>5.8209999999999998E-2</v>
      </c>
      <c r="AC242" s="3">
        <v>4.4569999999999999E-2</v>
      </c>
      <c r="AD242" s="3">
        <v>3.3619999999999997E-2</v>
      </c>
      <c r="AE242" s="3">
        <v>2.5000000000000001E-2</v>
      </c>
      <c r="AF242" s="3">
        <v>1.831E-2</v>
      </c>
      <c r="AG242" s="3">
        <v>1.321E-2</v>
      </c>
      <c r="AH242" s="3">
        <v>1.99E-3</v>
      </c>
      <c r="AI242" s="3">
        <v>2.1000000000000001E-4</v>
      </c>
    </row>
    <row r="243" spans="1:35" x14ac:dyDescent="0.25">
      <c r="A243" s="10">
        <v>22400796</v>
      </c>
      <c r="B243" t="s">
        <v>78</v>
      </c>
      <c r="C243" t="s">
        <v>77</v>
      </c>
      <c r="D243" s="12">
        <v>0.91666666666666663</v>
      </c>
      <c r="E243" t="s">
        <v>279</v>
      </c>
      <c r="F243">
        <v>18</v>
      </c>
      <c r="G243">
        <v>9.4019999999999992</v>
      </c>
      <c r="H243" s="3">
        <v>0.80234000000000005</v>
      </c>
      <c r="I243" s="3">
        <v>0.77034999999999998</v>
      </c>
      <c r="J243" s="3">
        <v>0.73890999999999996</v>
      </c>
      <c r="K243" s="3">
        <v>0.70194000000000001</v>
      </c>
      <c r="L243" s="3">
        <v>0.66639999999999999</v>
      </c>
      <c r="M243" s="3">
        <v>0.62551999999999996</v>
      </c>
      <c r="N243" s="3">
        <v>0.58316999999999997</v>
      </c>
      <c r="O243" s="3">
        <v>0.54379999999999995</v>
      </c>
      <c r="P243" s="3">
        <v>0.5</v>
      </c>
      <c r="Q243" s="3">
        <v>0.45619999999999999</v>
      </c>
      <c r="R243" s="3">
        <v>0.41682999999999998</v>
      </c>
      <c r="S243" s="3">
        <v>0.37447999999999998</v>
      </c>
      <c r="T243" s="3">
        <v>0.33360000000000001</v>
      </c>
      <c r="U243" s="3">
        <v>0.29805999999999999</v>
      </c>
      <c r="V243" s="3">
        <v>0.26108999999999999</v>
      </c>
      <c r="W243" s="3">
        <v>0.22964999999999999</v>
      </c>
      <c r="X243" s="3">
        <v>0.19766</v>
      </c>
      <c r="Y243" s="3">
        <v>0.16853000000000001</v>
      </c>
      <c r="Z243" s="3">
        <v>0.14457</v>
      </c>
      <c r="AA243" s="3">
        <v>0.121</v>
      </c>
      <c r="AB243" s="3">
        <v>0.10027</v>
      </c>
      <c r="AC243" s="3">
        <v>8.3790000000000003E-2</v>
      </c>
      <c r="AD243" s="3">
        <v>6.8110000000000004E-2</v>
      </c>
      <c r="AE243" s="3">
        <v>5.4800000000000001E-2</v>
      </c>
      <c r="AF243" s="3">
        <v>4.4569999999999999E-2</v>
      </c>
      <c r="AG243" s="3">
        <v>3.5150000000000001E-2</v>
      </c>
      <c r="AH243" s="3">
        <v>9.6399999999999993E-3</v>
      </c>
      <c r="AI243" s="3">
        <v>2.0500000000000002E-3</v>
      </c>
    </row>
  </sheetData>
  <conditionalFormatting sqref="H2:AI243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2025-02-21T06:33:08Z</dcterms:modified>
</cp:coreProperties>
</file>