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4120" windowHeight="13620" tabRatio="500" activeTab="1"/>
  </bookViews>
  <sheets>
    <sheet name="10Be data" sheetId="4" r:id="rId1"/>
    <sheet name="10Be data analysis" sheetId="5" r:id="rId2"/>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4" i="5" l="1"/>
  <c r="P6" i="5" s="1"/>
  <c r="P4" i="5"/>
  <c r="K4" i="5"/>
  <c r="O4" i="5" s="1"/>
  <c r="P5" i="5"/>
  <c r="Q5" i="5" s="1"/>
  <c r="J7" i="5"/>
  <c r="P9" i="5" s="1"/>
  <c r="Q9" i="5" s="1"/>
  <c r="P7" i="5"/>
  <c r="Q7" i="5" s="1"/>
  <c r="K7" i="5"/>
  <c r="O7" i="5" s="1"/>
  <c r="P8" i="5"/>
  <c r="Q8" i="5" s="1"/>
  <c r="P10" i="5"/>
  <c r="Q10" i="5" s="1"/>
  <c r="R10" i="5" s="1"/>
  <c r="R7" i="5"/>
  <c r="J12" i="5"/>
  <c r="P14" i="5" s="1"/>
  <c r="Q14" i="5" s="1"/>
  <c r="R14" i="5" s="1"/>
  <c r="P12" i="5"/>
  <c r="Q12" i="5" s="1"/>
  <c r="K12" i="5"/>
  <c r="O12" i="5" s="1"/>
  <c r="P13" i="5"/>
  <c r="Q13" i="5"/>
  <c r="P15" i="5"/>
  <c r="Q15" i="5" s="1"/>
  <c r="X15" i="5" s="1"/>
  <c r="J16" i="5"/>
  <c r="P18" i="5" s="1"/>
  <c r="P16" i="5"/>
  <c r="Q16" i="5" s="1"/>
  <c r="K16" i="5"/>
  <c r="O16" i="5"/>
  <c r="P17" i="5"/>
  <c r="Q17" i="5" s="1"/>
  <c r="Q18" i="5"/>
  <c r="R18" i="5" s="1"/>
  <c r="P19" i="5"/>
  <c r="Q19" i="5" s="1"/>
  <c r="J20" i="5"/>
  <c r="P20" i="5" s="1"/>
  <c r="Q20" i="5" s="1"/>
  <c r="K20" i="5"/>
  <c r="O20" i="5"/>
  <c r="P23" i="5"/>
  <c r="Q23" i="5" s="1"/>
  <c r="R23" i="5" s="1"/>
  <c r="J25" i="5"/>
  <c r="P27" i="5" s="1"/>
  <c r="Q27" i="5" s="1"/>
  <c r="P25" i="5"/>
  <c r="Q25" i="5" s="1"/>
  <c r="K25" i="5"/>
  <c r="O25" i="5"/>
  <c r="P26" i="5"/>
  <c r="Q26" i="5" s="1"/>
  <c r="U25" i="5"/>
  <c r="AC25" i="5" s="1"/>
  <c r="J28" i="5"/>
  <c r="K28" i="5"/>
  <c r="O28" i="5"/>
  <c r="J33" i="5"/>
  <c r="P35" i="5" s="1"/>
  <c r="Q35" i="5" s="1"/>
  <c r="P33" i="5"/>
  <c r="Q33" i="5" s="1"/>
  <c r="K33" i="5"/>
  <c r="O33" i="5" s="1"/>
  <c r="P34" i="5"/>
  <c r="Q34" i="5" s="1"/>
  <c r="R35" i="5"/>
  <c r="J36" i="5"/>
  <c r="P38" i="5" s="1"/>
  <c r="P36" i="5"/>
  <c r="Q36" i="5" s="1"/>
  <c r="K36" i="5"/>
  <c r="O36" i="5" s="1"/>
  <c r="Q37" i="5" s="1"/>
  <c r="P37" i="5"/>
  <c r="P39" i="5"/>
  <c r="Q39" i="5" s="1"/>
  <c r="J40" i="5"/>
  <c r="P42" i="5" s="1"/>
  <c r="Q42" i="5" s="1"/>
  <c r="P40" i="5"/>
  <c r="Q40" i="5" s="1"/>
  <c r="K40" i="5"/>
  <c r="O40" i="5" s="1"/>
  <c r="P41" i="5"/>
  <c r="Q41" i="5" s="1"/>
  <c r="R42" i="5"/>
  <c r="J43" i="5"/>
  <c r="P43" i="5"/>
  <c r="K43" i="5"/>
  <c r="O43" i="5" s="1"/>
  <c r="Q47" i="5" s="1"/>
  <c r="P44" i="5"/>
  <c r="P45" i="5"/>
  <c r="P46" i="5"/>
  <c r="P47" i="5"/>
  <c r="J48" i="5"/>
  <c r="P48" i="5"/>
  <c r="K48" i="5"/>
  <c r="O48" i="5"/>
  <c r="Q49" i="5" s="1"/>
  <c r="P49" i="5"/>
  <c r="P50" i="5"/>
  <c r="P51" i="5"/>
  <c r="Q51" i="5"/>
  <c r="P52" i="5"/>
  <c r="J53" i="5"/>
  <c r="P53" i="5"/>
  <c r="K53" i="5"/>
  <c r="O53" i="5"/>
  <c r="Q54" i="5" s="1"/>
  <c r="R54" i="5" s="1"/>
  <c r="P54" i="5"/>
  <c r="P55" i="5"/>
  <c r="P56" i="5"/>
  <c r="P57" i="5"/>
  <c r="Q57" i="5" s="1"/>
  <c r="R57" i="5" s="1"/>
  <c r="J59" i="5"/>
  <c r="P60" i="5"/>
  <c r="Q60" i="5" s="1"/>
  <c r="K59" i="5"/>
  <c r="O59" i="5"/>
  <c r="P61" i="5"/>
  <c r="Q61" i="5"/>
  <c r="P62" i="5"/>
  <c r="P63" i="5"/>
  <c r="Q63" i="5" s="1"/>
  <c r="R63" i="5" s="1"/>
  <c r="P64" i="5"/>
  <c r="Q64" i="5" s="1"/>
  <c r="X64" i="5" s="1"/>
  <c r="R60" i="5"/>
  <c r="J65" i="5"/>
  <c r="P67" i="5" s="1"/>
  <c r="P65" i="5"/>
  <c r="K65" i="5"/>
  <c r="O65" i="5" s="1"/>
  <c r="Q67" i="5" s="1"/>
  <c r="P66" i="5"/>
  <c r="Q66" i="5" s="1"/>
  <c r="J68" i="5"/>
  <c r="P70" i="5" s="1"/>
  <c r="P68" i="5"/>
  <c r="K68" i="5"/>
  <c r="O68" i="5" s="1"/>
  <c r="Q69" i="5" s="1"/>
  <c r="P69" i="5"/>
  <c r="P71" i="5"/>
  <c r="P72" i="5"/>
  <c r="P73" i="5"/>
  <c r="P74" i="5"/>
  <c r="P75" i="5"/>
  <c r="Q75" i="5" s="1"/>
  <c r="R75" i="5" s="1"/>
  <c r="P76" i="5"/>
  <c r="P77" i="5"/>
  <c r="J78" i="5"/>
  <c r="P78" i="5"/>
  <c r="Q78" i="5" s="1"/>
  <c r="K78" i="5"/>
  <c r="O78" i="5"/>
  <c r="P79" i="5"/>
  <c r="Q79" i="5" s="1"/>
  <c r="R79" i="5" s="1"/>
  <c r="P80" i="5"/>
  <c r="Q80" i="5" s="1"/>
  <c r="P81" i="5"/>
  <c r="P82" i="5"/>
  <c r="Q82" i="5" s="1"/>
  <c r="J83" i="5"/>
  <c r="K83" i="5"/>
  <c r="O83" i="5"/>
  <c r="J86" i="5"/>
  <c r="K86" i="5"/>
  <c r="O86" i="5"/>
  <c r="P88" i="5"/>
  <c r="Q88" i="5" s="1"/>
  <c r="J93" i="5"/>
  <c r="P95" i="5" s="1"/>
  <c r="Q95" i="5" s="1"/>
  <c r="P93" i="5"/>
  <c r="Q93" i="5" s="1"/>
  <c r="K93" i="5"/>
  <c r="O93" i="5" s="1"/>
  <c r="P94" i="5"/>
  <c r="Q94" i="5" s="1"/>
  <c r="R94" i="5" s="1"/>
  <c r="P96" i="5"/>
  <c r="Q96" i="5" s="1"/>
  <c r="P97" i="5"/>
  <c r="Q97" i="5" s="1"/>
  <c r="R97" i="5" s="1"/>
  <c r="R95" i="5"/>
  <c r="J98" i="5"/>
  <c r="P98" i="5"/>
  <c r="K98" i="5"/>
  <c r="O98" i="5"/>
  <c r="P99" i="5"/>
  <c r="P100" i="5"/>
  <c r="J101" i="5"/>
  <c r="P101" i="5"/>
  <c r="K101" i="5"/>
  <c r="O101" i="5"/>
  <c r="Q105" i="5" s="1"/>
  <c r="P102" i="5"/>
  <c r="P103" i="5"/>
  <c r="P104" i="5"/>
  <c r="P105" i="5"/>
  <c r="J106" i="5"/>
  <c r="P107" i="5" s="1"/>
  <c r="Q107" i="5" s="1"/>
  <c r="K106" i="5"/>
  <c r="O106" i="5" s="1"/>
  <c r="J110" i="5"/>
  <c r="P110" i="5"/>
  <c r="Q110" i="5" s="1"/>
  <c r="K110" i="5"/>
  <c r="O110" i="5" s="1"/>
  <c r="P111" i="5"/>
  <c r="Q111" i="5"/>
  <c r="T110" i="5" s="1"/>
  <c r="P112" i="5"/>
  <c r="Q112" i="5" s="1"/>
  <c r="R112" i="5" s="1"/>
  <c r="P113" i="5"/>
  <c r="Q113" i="5"/>
  <c r="R113" i="5" s="1"/>
  <c r="V110" i="5"/>
  <c r="J114" i="5"/>
  <c r="P114" i="5"/>
  <c r="K114" i="5"/>
  <c r="O114" i="5" s="1"/>
  <c r="P115" i="5"/>
  <c r="Q115" i="5" s="1"/>
  <c r="P116" i="5"/>
  <c r="P117" i="5"/>
  <c r="Q117" i="5" s="1"/>
  <c r="V12" i="5"/>
  <c r="S5" i="5"/>
  <c r="S7" i="5"/>
  <c r="S9" i="5"/>
  <c r="S10" i="5"/>
  <c r="S12" i="5"/>
  <c r="S13" i="5"/>
  <c r="S16" i="5"/>
  <c r="S17" i="5"/>
  <c r="S19" i="5"/>
  <c r="S20" i="5"/>
  <c r="S23" i="5"/>
  <c r="S27" i="5"/>
  <c r="S33" i="5"/>
  <c r="S34" i="5"/>
  <c r="S35" i="5"/>
  <c r="S36" i="5"/>
  <c r="S37" i="5"/>
  <c r="S40" i="5"/>
  <c r="S42" i="5"/>
  <c r="S54" i="5"/>
  <c r="P58" i="5"/>
  <c r="Q58" i="5" s="1"/>
  <c r="P59" i="5"/>
  <c r="Q59" i="5" s="1"/>
  <c r="S60" i="5"/>
  <c r="S61" i="5"/>
  <c r="R64" i="5"/>
  <c r="S64" i="5"/>
  <c r="S75" i="5"/>
  <c r="S78" i="5"/>
  <c r="S79" i="5"/>
  <c r="S80" i="5"/>
  <c r="R93" i="5"/>
  <c r="S93" i="5"/>
  <c r="S94" i="5"/>
  <c r="S95" i="5"/>
  <c r="S96" i="5"/>
  <c r="S97" i="5"/>
  <c r="S110" i="5"/>
  <c r="S112" i="5"/>
  <c r="AD12" i="5"/>
  <c r="T40" i="5"/>
  <c r="T33" i="5"/>
  <c r="S58" i="5" l="1"/>
  <c r="R58" i="5"/>
  <c r="S115" i="5"/>
  <c r="R115" i="5"/>
  <c r="Z110" i="5"/>
  <c r="R88" i="5"/>
  <c r="S88" i="5"/>
  <c r="Z12" i="5"/>
  <c r="R39" i="5"/>
  <c r="S39" i="5"/>
  <c r="R117" i="5"/>
  <c r="S117" i="5"/>
  <c r="R107" i="5"/>
  <c r="S107" i="5"/>
  <c r="R59" i="5"/>
  <c r="S59" i="5"/>
  <c r="R105" i="5"/>
  <c r="S105" i="5"/>
  <c r="R82" i="5"/>
  <c r="X82" i="5"/>
  <c r="S82" i="5"/>
  <c r="R69" i="5"/>
  <c r="S69" i="5"/>
  <c r="R67" i="5"/>
  <c r="S67" i="5"/>
  <c r="X34" i="5"/>
  <c r="R8" i="5"/>
  <c r="S8" i="5"/>
  <c r="P109" i="5"/>
  <c r="Q109" i="5" s="1"/>
  <c r="Q103" i="5"/>
  <c r="P87" i="5"/>
  <c r="Q87" i="5" s="1"/>
  <c r="P89" i="5"/>
  <c r="Q89" i="5" s="1"/>
  <c r="P91" i="5"/>
  <c r="Q91" i="5" s="1"/>
  <c r="P86" i="5"/>
  <c r="Q86" i="5" s="1"/>
  <c r="P92" i="5"/>
  <c r="Q92" i="5" s="1"/>
  <c r="P90" i="5"/>
  <c r="Q90" i="5" s="1"/>
  <c r="R66" i="5"/>
  <c r="R49" i="5"/>
  <c r="R25" i="5"/>
  <c r="X25" i="5" s="1"/>
  <c r="Y25" i="5" s="1"/>
  <c r="U16" i="5"/>
  <c r="AC16" i="5" s="1"/>
  <c r="R16" i="5"/>
  <c r="R5" i="5"/>
  <c r="S63" i="5"/>
  <c r="Q114" i="5"/>
  <c r="V93" i="5"/>
  <c r="U93" i="5"/>
  <c r="P83" i="5"/>
  <c r="Q83" i="5" s="1"/>
  <c r="P84" i="5"/>
  <c r="Q84" i="5" s="1"/>
  <c r="P85" i="5"/>
  <c r="Q85" i="5" s="1"/>
  <c r="Q74" i="5"/>
  <c r="R41" i="5"/>
  <c r="V40" i="5"/>
  <c r="U40" i="5"/>
  <c r="R26" i="5"/>
  <c r="X26" i="5" s="1"/>
  <c r="V16" i="5"/>
  <c r="AD110" i="5"/>
  <c r="S26" i="5"/>
  <c r="S18" i="5"/>
  <c r="R15" i="5"/>
  <c r="X112" i="5"/>
  <c r="Q102" i="5"/>
  <c r="Q99" i="5"/>
  <c r="R80" i="5"/>
  <c r="X80" i="5"/>
  <c r="R78" i="5"/>
  <c r="U78" i="5"/>
  <c r="X78" i="5"/>
  <c r="V78" i="5"/>
  <c r="Q73" i="5"/>
  <c r="Q70" i="5"/>
  <c r="Q68" i="5"/>
  <c r="Q65" i="5"/>
  <c r="R61" i="5"/>
  <c r="U59" i="5"/>
  <c r="AC59" i="5" s="1"/>
  <c r="X60" i="5"/>
  <c r="R37" i="5"/>
  <c r="P30" i="5"/>
  <c r="Q30" i="5" s="1"/>
  <c r="P32" i="5"/>
  <c r="Q32" i="5" s="1"/>
  <c r="P28" i="5"/>
  <c r="Q28" i="5" s="1"/>
  <c r="P29" i="5"/>
  <c r="Q29" i="5" s="1"/>
  <c r="P31" i="5"/>
  <c r="Q31" i="5" s="1"/>
  <c r="R9" i="5"/>
  <c r="P106" i="5"/>
  <c r="Q106" i="5" s="1"/>
  <c r="P108" i="5"/>
  <c r="Q108" i="5" s="1"/>
  <c r="R51" i="5"/>
  <c r="R47" i="5"/>
  <c r="R20" i="5"/>
  <c r="T25" i="5"/>
  <c r="T93" i="5"/>
  <c r="S111" i="5"/>
  <c r="S66" i="5"/>
  <c r="S57" i="5"/>
  <c r="S49" i="5"/>
  <c r="S15" i="5"/>
  <c r="Q116" i="5"/>
  <c r="X113" i="5"/>
  <c r="R96" i="5"/>
  <c r="Q56" i="5"/>
  <c r="Q45" i="5"/>
  <c r="Q43" i="5"/>
  <c r="T12" i="5"/>
  <c r="S41" i="5"/>
  <c r="T16" i="5"/>
  <c r="S113" i="5"/>
  <c r="S51" i="5"/>
  <c r="S47" i="5"/>
  <c r="S25" i="5"/>
  <c r="S14" i="5"/>
  <c r="N93" i="5"/>
  <c r="R111" i="5"/>
  <c r="U110" i="5"/>
  <c r="R110" i="5"/>
  <c r="Q104" i="5"/>
  <c r="X93" i="5"/>
  <c r="Q76" i="5"/>
  <c r="Q72" i="5"/>
  <c r="R36" i="5"/>
  <c r="V36" i="5"/>
  <c r="R34" i="5"/>
  <c r="V33" i="5"/>
  <c r="U33" i="5"/>
  <c r="AC33" i="5" s="1"/>
  <c r="V25" i="5"/>
  <c r="R19" i="5"/>
  <c r="R13" i="5"/>
  <c r="Q100" i="5"/>
  <c r="Q81" i="5"/>
  <c r="Q77" i="5"/>
  <c r="Q55" i="5"/>
  <c r="X40" i="5"/>
  <c r="R40" i="5"/>
  <c r="Q38" i="5"/>
  <c r="R33" i="5"/>
  <c r="X33" i="5" s="1"/>
  <c r="R27" i="5"/>
  <c r="X27" i="5" s="1"/>
  <c r="P21" i="5"/>
  <c r="Q21" i="5" s="1"/>
  <c r="X17" i="5"/>
  <c r="R17" i="5"/>
  <c r="Q101" i="5"/>
  <c r="Q98" i="5"/>
  <c r="Q71" i="5"/>
  <c r="Q53" i="5"/>
  <c r="Q52" i="5"/>
  <c r="Q48" i="5"/>
  <c r="Q44" i="5"/>
  <c r="P22" i="5"/>
  <c r="Q22" i="5" s="1"/>
  <c r="P24" i="5"/>
  <c r="Q24" i="5" s="1"/>
  <c r="R12" i="5"/>
  <c r="U12" i="5"/>
  <c r="AC12" i="5" s="1"/>
  <c r="X12" i="5"/>
  <c r="Q62" i="5"/>
  <c r="Q50" i="5"/>
  <c r="Q46" i="5"/>
  <c r="Q4" i="5"/>
  <c r="Q6" i="5"/>
  <c r="P11" i="5"/>
  <c r="Q11" i="5" s="1"/>
  <c r="X4" i="5" l="1"/>
  <c r="U4" i="5"/>
  <c r="V4" i="5"/>
  <c r="R4" i="5"/>
  <c r="S4" i="5"/>
  <c r="T4" i="5"/>
  <c r="R24" i="5"/>
  <c r="S24" i="5"/>
  <c r="R44" i="5"/>
  <c r="S44" i="5"/>
  <c r="R71" i="5"/>
  <c r="S71" i="5"/>
  <c r="Y40" i="5"/>
  <c r="AA40" i="5" s="1"/>
  <c r="S100" i="5"/>
  <c r="R100" i="5"/>
  <c r="Z25" i="5"/>
  <c r="AA25" i="5" s="1"/>
  <c r="AD25" i="5"/>
  <c r="AD36" i="5"/>
  <c r="R45" i="5"/>
  <c r="S45" i="5"/>
  <c r="X32" i="5"/>
  <c r="S32" i="5"/>
  <c r="R32" i="5"/>
  <c r="U65" i="5"/>
  <c r="S65" i="5"/>
  <c r="V65" i="5"/>
  <c r="R65" i="5"/>
  <c r="T65" i="5"/>
  <c r="Z78" i="5"/>
  <c r="AD78" i="5"/>
  <c r="R102" i="5"/>
  <c r="S102" i="5"/>
  <c r="R83" i="5"/>
  <c r="X83" i="5"/>
  <c r="V83" i="5"/>
  <c r="T83" i="5"/>
  <c r="U83" i="5"/>
  <c r="AC83" i="5" s="1"/>
  <c r="S83" i="5"/>
  <c r="R91" i="5"/>
  <c r="S91" i="5"/>
  <c r="S103" i="5"/>
  <c r="R103" i="5"/>
  <c r="R46" i="5"/>
  <c r="S46" i="5"/>
  <c r="R22" i="5"/>
  <c r="S22" i="5"/>
  <c r="U48" i="5"/>
  <c r="V48" i="5"/>
  <c r="R48" i="5"/>
  <c r="X48" i="5"/>
  <c r="T48" i="5"/>
  <c r="S48" i="5"/>
  <c r="V98" i="5"/>
  <c r="R98" i="5"/>
  <c r="S98" i="5"/>
  <c r="T98" i="5"/>
  <c r="U98" i="5"/>
  <c r="AC98" i="5" s="1"/>
  <c r="R21" i="5"/>
  <c r="S21" i="5"/>
  <c r="T20" i="5"/>
  <c r="S55" i="5"/>
  <c r="R55" i="5"/>
  <c r="R72" i="5"/>
  <c r="S72" i="5"/>
  <c r="R104" i="5"/>
  <c r="S104" i="5"/>
  <c r="R56" i="5"/>
  <c r="S56" i="5"/>
  <c r="R116" i="5"/>
  <c r="S116" i="5"/>
  <c r="V20" i="5"/>
  <c r="R108" i="5"/>
  <c r="S108" i="5"/>
  <c r="R31" i="5"/>
  <c r="S31" i="5"/>
  <c r="R30" i="5"/>
  <c r="S30" i="5"/>
  <c r="S68" i="5"/>
  <c r="R68" i="5"/>
  <c r="V68" i="5"/>
  <c r="U68" i="5"/>
  <c r="X71" i="5" s="1"/>
  <c r="T68" i="5"/>
  <c r="AC40" i="5"/>
  <c r="X41" i="5"/>
  <c r="R74" i="5"/>
  <c r="X74" i="5"/>
  <c r="S74" i="5"/>
  <c r="X94" i="5"/>
  <c r="AC93" i="5"/>
  <c r="X90" i="5"/>
  <c r="R90" i="5"/>
  <c r="S90" i="5"/>
  <c r="R89" i="5"/>
  <c r="S89" i="5"/>
  <c r="R109" i="5"/>
  <c r="S109" i="5"/>
  <c r="R11" i="5"/>
  <c r="S11" i="5"/>
  <c r="R50" i="5"/>
  <c r="X50" i="5" s="1"/>
  <c r="S50" i="5"/>
  <c r="X35" i="5"/>
  <c r="Y33" i="5" s="1"/>
  <c r="AA33" i="5" s="1"/>
  <c r="R52" i="5"/>
  <c r="X52" i="5" s="1"/>
  <c r="S52" i="5"/>
  <c r="V101" i="5"/>
  <c r="U101" i="5"/>
  <c r="X101" i="5"/>
  <c r="S101" i="5"/>
  <c r="T101" i="5"/>
  <c r="N101" i="5"/>
  <c r="R101" i="5"/>
  <c r="R38" i="5"/>
  <c r="S38" i="5"/>
  <c r="T36" i="5"/>
  <c r="R77" i="5"/>
  <c r="X77" i="5"/>
  <c r="S77" i="5"/>
  <c r="Z33" i="5"/>
  <c r="AD33" i="5"/>
  <c r="U36" i="5"/>
  <c r="X76" i="5"/>
  <c r="S76" i="5"/>
  <c r="R76" i="5"/>
  <c r="X13" i="5"/>
  <c r="Y12" i="5" s="1"/>
  <c r="AA12" i="5" s="1"/>
  <c r="X96" i="5"/>
  <c r="Y93" i="5" s="1"/>
  <c r="AA93" i="5" s="1"/>
  <c r="U20" i="5"/>
  <c r="U106" i="5"/>
  <c r="R106" i="5"/>
  <c r="X106" i="5"/>
  <c r="V106" i="5"/>
  <c r="S106" i="5"/>
  <c r="T106" i="5"/>
  <c r="X14" i="5"/>
  <c r="R29" i="5"/>
  <c r="S29" i="5"/>
  <c r="X61" i="5"/>
  <c r="Y59" i="5" s="1"/>
  <c r="AA59" i="5" s="1"/>
  <c r="R70" i="5"/>
  <c r="S70" i="5"/>
  <c r="X70" i="5"/>
  <c r="AC78" i="5"/>
  <c r="X79" i="5"/>
  <c r="X95" i="5"/>
  <c r="Z16" i="5"/>
  <c r="AD16" i="5"/>
  <c r="Z40" i="5"/>
  <c r="AD40" i="5"/>
  <c r="R85" i="5"/>
  <c r="X85" i="5" s="1"/>
  <c r="S85" i="5"/>
  <c r="Z93" i="5"/>
  <c r="AD93" i="5"/>
  <c r="X63" i="5"/>
  <c r="S92" i="5"/>
  <c r="R92" i="5"/>
  <c r="X87" i="5"/>
  <c r="S87" i="5"/>
  <c r="R87" i="5"/>
  <c r="V7" i="5"/>
  <c r="U7" i="5"/>
  <c r="X11" i="5" s="1"/>
  <c r="R6" i="5"/>
  <c r="X6" i="5" s="1"/>
  <c r="S6" i="5"/>
  <c r="R62" i="5"/>
  <c r="S62" i="5"/>
  <c r="T59" i="5"/>
  <c r="V59" i="5"/>
  <c r="X62" i="5"/>
  <c r="X42" i="5"/>
  <c r="U53" i="5"/>
  <c r="R53" i="5"/>
  <c r="S53" i="5"/>
  <c r="T53" i="5"/>
  <c r="V53" i="5"/>
  <c r="R81" i="5"/>
  <c r="X81" i="5" s="1"/>
  <c r="Y78" i="5" s="1"/>
  <c r="AA78" i="5" s="1"/>
  <c r="S81" i="5"/>
  <c r="T78" i="5"/>
  <c r="X19" i="5"/>
  <c r="AC110" i="5"/>
  <c r="X110" i="5"/>
  <c r="V43" i="5"/>
  <c r="X43" i="5"/>
  <c r="S43" i="5"/>
  <c r="U43" i="5"/>
  <c r="X44" i="5" s="1"/>
  <c r="T43" i="5"/>
  <c r="N43" i="5"/>
  <c r="AL4" i="5" s="1"/>
  <c r="R43" i="5"/>
  <c r="X111" i="5"/>
  <c r="X18" i="5"/>
  <c r="X28" i="5"/>
  <c r="R28" i="5"/>
  <c r="V28" i="5"/>
  <c r="U28" i="5"/>
  <c r="AC28" i="5" s="1"/>
  <c r="S28" i="5"/>
  <c r="T28" i="5"/>
  <c r="R73" i="5"/>
  <c r="X73" i="5"/>
  <c r="S73" i="5"/>
  <c r="R99" i="5"/>
  <c r="S99" i="5"/>
  <c r="R84" i="5"/>
  <c r="X84" i="5" s="1"/>
  <c r="S84" i="5"/>
  <c r="U114" i="5"/>
  <c r="R114" i="5"/>
  <c r="S114" i="5"/>
  <c r="T114" i="5"/>
  <c r="V114" i="5"/>
  <c r="X16" i="5"/>
  <c r="U86" i="5"/>
  <c r="X86" i="5"/>
  <c r="V86" i="5"/>
  <c r="N86" i="5"/>
  <c r="S86" i="5"/>
  <c r="T86" i="5"/>
  <c r="R86" i="5"/>
  <c r="X97" i="5"/>
  <c r="T7" i="5"/>
  <c r="X59" i="5"/>
  <c r="Z114" i="5" l="1"/>
  <c r="AD114" i="5"/>
  <c r="AC101" i="5"/>
  <c r="X105" i="5"/>
  <c r="Z98" i="5"/>
  <c r="AD98" i="5"/>
  <c r="AC65" i="5"/>
  <c r="X67" i="5"/>
  <c r="X66" i="5"/>
  <c r="X100" i="5"/>
  <c r="AC114" i="5"/>
  <c r="X117" i="5"/>
  <c r="X115" i="5"/>
  <c r="Z53" i="5"/>
  <c r="AD53" i="5"/>
  <c r="AC53" i="5"/>
  <c r="X58" i="5"/>
  <c r="X57" i="5"/>
  <c r="X54" i="5"/>
  <c r="Z7" i="5"/>
  <c r="AD7" i="5"/>
  <c r="AC36" i="5"/>
  <c r="X37" i="5"/>
  <c r="X36" i="5"/>
  <c r="X39" i="5"/>
  <c r="X38" i="5"/>
  <c r="Z101" i="5"/>
  <c r="AD101" i="5"/>
  <c r="X56" i="5"/>
  <c r="Y83" i="5"/>
  <c r="AA83" i="5" s="1"/>
  <c r="X102" i="5"/>
  <c r="X65" i="5"/>
  <c r="AC86" i="5"/>
  <c r="X88" i="5"/>
  <c r="Y86" i="5" s="1"/>
  <c r="AA86" i="5" s="1"/>
  <c r="Z28" i="5"/>
  <c r="AD28" i="5"/>
  <c r="Y110" i="5"/>
  <c r="AA110" i="5" s="1"/>
  <c r="X53" i="5"/>
  <c r="Y16" i="5"/>
  <c r="AA16" i="5" s="1"/>
  <c r="X114" i="5"/>
  <c r="X92" i="5"/>
  <c r="Z106" i="5"/>
  <c r="AD106" i="5"/>
  <c r="AC20" i="5"/>
  <c r="X23" i="5"/>
  <c r="X20" i="5"/>
  <c r="Y101" i="5"/>
  <c r="AA101" i="5" s="1"/>
  <c r="X89" i="5"/>
  <c r="Z68" i="5"/>
  <c r="AD68" i="5"/>
  <c r="X55" i="5"/>
  <c r="AC48" i="5"/>
  <c r="X49" i="5"/>
  <c r="X51" i="5"/>
  <c r="X91" i="5"/>
  <c r="X45" i="5"/>
  <c r="Z36" i="5"/>
  <c r="AC4" i="5"/>
  <c r="X5" i="5"/>
  <c r="Y4" i="5" s="1"/>
  <c r="AA4" i="5" s="1"/>
  <c r="Z86" i="5"/>
  <c r="AD86" i="5"/>
  <c r="X10" i="5"/>
  <c r="AC7" i="5"/>
  <c r="X8" i="5"/>
  <c r="X9" i="5"/>
  <c r="X7" i="5"/>
  <c r="Y7" i="5" s="1"/>
  <c r="AA7" i="5" s="1"/>
  <c r="Z20" i="5"/>
  <c r="AD20" i="5"/>
  <c r="Y48" i="5"/>
  <c r="Z83" i="5"/>
  <c r="AD83" i="5"/>
  <c r="Z43" i="5"/>
  <c r="AD43" i="5"/>
  <c r="Z59" i="5"/>
  <c r="AD59" i="5"/>
  <c r="X30" i="5"/>
  <c r="X104" i="5"/>
  <c r="X98" i="5"/>
  <c r="X103" i="5"/>
  <c r="X99" i="5"/>
  <c r="AC43" i="5"/>
  <c r="X47" i="5"/>
  <c r="X29" i="5"/>
  <c r="Y28" i="5" s="1"/>
  <c r="AA28" i="5" s="1"/>
  <c r="AC106" i="5"/>
  <c r="X107" i="5"/>
  <c r="Y106" i="5" s="1"/>
  <c r="AA106" i="5" s="1"/>
  <c r="X109" i="5"/>
  <c r="AC68" i="5"/>
  <c r="X75" i="5"/>
  <c r="X69" i="5"/>
  <c r="X68" i="5"/>
  <c r="X31" i="5"/>
  <c r="X108" i="5"/>
  <c r="X116" i="5"/>
  <c r="X72" i="5"/>
  <c r="X21" i="5"/>
  <c r="Z48" i="5"/>
  <c r="AD48" i="5"/>
  <c r="X22" i="5"/>
  <c r="X46" i="5"/>
  <c r="Y43" i="5" s="1"/>
  <c r="AA43" i="5" s="1"/>
  <c r="Z65" i="5"/>
  <c r="AD65" i="5"/>
  <c r="X24" i="5"/>
  <c r="Z4" i="5"/>
  <c r="AD4" i="5"/>
  <c r="AK4" i="5" l="1"/>
  <c r="AA48" i="5"/>
  <c r="Y20" i="5"/>
  <c r="AA20" i="5" s="1"/>
  <c r="AG4" i="5" s="1"/>
  <c r="Y53" i="5"/>
  <c r="AA53" i="5" s="1"/>
  <c r="Y68" i="5"/>
  <c r="AA68" i="5" s="1"/>
  <c r="Y98" i="5"/>
  <c r="AA98" i="5" s="1"/>
  <c r="Y114" i="5"/>
  <c r="AA114" i="5" s="1"/>
  <c r="Y65" i="5"/>
  <c r="AA65" i="5" s="1"/>
  <c r="Y36" i="5"/>
  <c r="AA36" i="5" s="1"/>
  <c r="AH4" i="5" s="1"/>
  <c r="AI4" i="5" l="1"/>
  <c r="AF4" i="5"/>
  <c r="AJ4" i="5"/>
</calcChain>
</file>

<file path=xl/sharedStrings.xml><?xml version="1.0" encoding="utf-8"?>
<sst xmlns="http://schemas.openxmlformats.org/spreadsheetml/2006/main" count="1419" uniqueCount="254">
  <si>
    <t>Population size</t>
  </si>
  <si>
    <t>Standard deviation</t>
  </si>
  <si>
    <t>Ratio of Maximum allowable deviation from the data mean to the standard deviation</t>
  </si>
  <si>
    <t>Maximum allowable deviation</t>
  </si>
  <si>
    <t>Actual deviation suspected outliers</t>
  </si>
  <si>
    <t>Reduced Chi Square Test</t>
  </si>
  <si>
    <t>Group</t>
  </si>
  <si>
    <t>ID</t>
  </si>
  <si>
    <t>Publication</t>
  </si>
  <si>
    <t>n</t>
  </si>
  <si>
    <t>SD</t>
  </si>
  <si>
    <t>KI32</t>
  </si>
  <si>
    <t>KIT</t>
  </si>
  <si>
    <t>Zech (2012)</t>
  </si>
  <si>
    <t>C</t>
  </si>
  <si>
    <t>KI31</t>
  </si>
  <si>
    <t>KI33</t>
  </si>
  <si>
    <t>KI22</t>
  </si>
  <si>
    <t>B</t>
  </si>
  <si>
    <t>KI21</t>
  </si>
  <si>
    <t>KI25</t>
  </si>
  <si>
    <t>KI23</t>
  </si>
  <si>
    <t>KI24</t>
  </si>
  <si>
    <t>KI13</t>
  </si>
  <si>
    <t>A</t>
  </si>
  <si>
    <t>KI12</t>
  </si>
  <si>
    <t>KI14</t>
  </si>
  <si>
    <t>KI11</t>
  </si>
  <si>
    <t>KTS98-CS-95</t>
  </si>
  <si>
    <t>ABB</t>
  </si>
  <si>
    <t>Koppes et al. (2008)</t>
  </si>
  <si>
    <t>KTS98-CS-94</t>
  </si>
  <si>
    <t>KTS98-CS-93</t>
  </si>
  <si>
    <t>KTS98-CS-96</t>
  </si>
  <si>
    <t>KTS98-CS-91</t>
  </si>
  <si>
    <t>KTS98-CS-90</t>
  </si>
  <si>
    <t>KTS98-CS-97</t>
  </si>
  <si>
    <t>KTS98-CS-92</t>
  </si>
  <si>
    <t>KTS98-CS-98</t>
  </si>
  <si>
    <t>SCT-030901-6</t>
  </si>
  <si>
    <t>GUL</t>
  </si>
  <si>
    <t>SCT-020901-5</t>
  </si>
  <si>
    <t>SCT-020901-4</t>
  </si>
  <si>
    <t>TS-C-12-008</t>
  </si>
  <si>
    <t>TAR</t>
  </si>
  <si>
    <t>TS-C-12-010</t>
  </si>
  <si>
    <t>TS-C-12-009</t>
  </si>
  <si>
    <t>TS-C-12-007</t>
  </si>
  <si>
    <t>TS-C-12-011</t>
  </si>
  <si>
    <t>TS-C-12-037</t>
  </si>
  <si>
    <t>TS-C-12-035</t>
  </si>
  <si>
    <t>TS-C-12-036</t>
  </si>
  <si>
    <t>TS-C-12-020</t>
  </si>
  <si>
    <t>BOR</t>
  </si>
  <si>
    <t>TS-C-12-019</t>
  </si>
  <si>
    <t>TS-C-12-022</t>
  </si>
  <si>
    <t>TS-C-12-021</t>
  </si>
  <si>
    <t>TS-C-12-026</t>
  </si>
  <si>
    <t>TS-C-12-023</t>
  </si>
  <si>
    <t>TS-C-12-025</t>
  </si>
  <si>
    <t>TS-C-12-028</t>
  </si>
  <si>
    <t>TS-C-12-029</t>
  </si>
  <si>
    <t>TS-C-12-031</t>
  </si>
  <si>
    <t>TS-C-12-030</t>
  </si>
  <si>
    <t>TS-C-12-027</t>
  </si>
  <si>
    <t>TS-C-12-050</t>
  </si>
  <si>
    <t>KOY</t>
  </si>
  <si>
    <t>TS-C-12-049</t>
  </si>
  <si>
    <t>TS-C-12-047</t>
  </si>
  <si>
    <t>TS-C-12-046</t>
  </si>
  <si>
    <t>TS-C-12-048</t>
  </si>
  <si>
    <t>INK-02</t>
  </si>
  <si>
    <t>INY</t>
  </si>
  <si>
    <t>TS12-IN-07</t>
  </si>
  <si>
    <t>INK-01b</t>
  </si>
  <si>
    <t>TS12-IN-11</t>
  </si>
  <si>
    <t>INK-01</t>
  </si>
  <si>
    <t>TS12-IN-08</t>
  </si>
  <si>
    <t>TS12-IN-04</t>
  </si>
  <si>
    <t>TS12-IN-01</t>
  </si>
  <si>
    <t>TS12-IN-03</t>
  </si>
  <si>
    <t>TS12-IN-05</t>
  </si>
  <si>
    <t>TS12-IN-02</t>
  </si>
  <si>
    <t>TS12-IN-06</t>
  </si>
  <si>
    <t>TS12-SD-02</t>
  </si>
  <si>
    <t>SDV</t>
  </si>
  <si>
    <t>TS12-SD-01</t>
  </si>
  <si>
    <t>TS12-SD-03</t>
  </si>
  <si>
    <t>M-28</t>
  </si>
  <si>
    <t>TAL</t>
  </si>
  <si>
    <t>M-30</t>
  </si>
  <si>
    <t>M-25</t>
  </si>
  <si>
    <t>M-24</t>
  </si>
  <si>
    <t>M-2</t>
  </si>
  <si>
    <t>M-26</t>
  </si>
  <si>
    <t>M-3</t>
  </si>
  <si>
    <t>M-1</t>
  </si>
  <si>
    <t>M-27</t>
  </si>
  <si>
    <t>M-29</t>
  </si>
  <si>
    <t>DDSL-10-003</t>
  </si>
  <si>
    <t>ALA</t>
  </si>
  <si>
    <t>Li et al. (2014)</t>
  </si>
  <si>
    <t>DDSL-10-004</t>
  </si>
  <si>
    <t>DDSL-10-005</t>
  </si>
  <si>
    <t>DDSL-10-002</t>
  </si>
  <si>
    <t>DDSL-10-001</t>
  </si>
  <si>
    <t>ARL-10-008</t>
  </si>
  <si>
    <t>ARL-10-006</t>
  </si>
  <si>
    <t>ARL-10-007</t>
  </si>
  <si>
    <t>KXN-10-022</t>
  </si>
  <si>
    <t>ARL-10-001</t>
  </si>
  <si>
    <t>ARL-10-005</t>
  </si>
  <si>
    <t>ARL-10-003</t>
  </si>
  <si>
    <t>ARL-10-002</t>
  </si>
  <si>
    <t>ARL-10-004</t>
  </si>
  <si>
    <t>KXN-10-024</t>
  </si>
  <si>
    <t>AR-10-018</t>
  </si>
  <si>
    <t>AR-10-016</t>
  </si>
  <si>
    <t>AR-10-017</t>
  </si>
  <si>
    <t>AR-10-015</t>
  </si>
  <si>
    <t>AR-10-014</t>
  </si>
  <si>
    <t>AR-10-022</t>
  </si>
  <si>
    <t>AR-10-023</t>
  </si>
  <si>
    <t>AR-10-024</t>
  </si>
  <si>
    <t>AR-10-001</t>
  </si>
  <si>
    <t>AR-10-005</t>
  </si>
  <si>
    <t>AR-10-002</t>
  </si>
  <si>
    <t>AR-10-004</t>
  </si>
  <si>
    <t>AR-10-003</t>
  </si>
  <si>
    <t>07-36</t>
  </si>
  <si>
    <t>DAX</t>
  </si>
  <si>
    <t>Li et al. (2011)</t>
  </si>
  <si>
    <t>07-37</t>
  </si>
  <si>
    <t>07-35</t>
  </si>
  <si>
    <t>07-38</t>
  </si>
  <si>
    <t>TB4</t>
  </si>
  <si>
    <t>Kong et al. (2009)</t>
  </si>
  <si>
    <t>TB3</t>
  </si>
  <si>
    <t>TB2</t>
  </si>
  <si>
    <t>TB1</t>
  </si>
  <si>
    <t>1-11-19</t>
  </si>
  <si>
    <t>1-12-20</t>
  </si>
  <si>
    <t>1-13-21</t>
  </si>
  <si>
    <t>1-10-18</t>
  </si>
  <si>
    <t>Sample information</t>
  </si>
  <si>
    <t>Hubert-Ferrari, A., Suppe, J., Van Der Woerd, J., Wang, X., Lu, H., 2005. Irregular earthquake cycle along the southern Tianshan front Aksu area, China. J. Geophys. Res. B Solid Earth 110, 1–18. doi:10.1029/2003JB002603</t>
  </si>
  <si>
    <t>Koppes, M., Gillespie, A.R., Burke, R.M., Thompson, S.C., Stone, J., 2008. Late Quaternary glaciation in the Kyrgyz Tien Shan. Quat. Sci. Rev. 27, 846–866. doi:10.1016/j.quascirev.2008.01.009</t>
  </si>
  <si>
    <t>Li, Y., Liu, G., Kong, P., Harbor, J., Chen, Y., Caffee, M., 2011. Cosmogenic nuclide constraints on glacial chronology in the source area of the Urumqi River, Tian Shan, China. J. Quat. Sci. 26, 297–304. doi:10.1002/jqs.1454</t>
  </si>
  <si>
    <t>Publications:</t>
  </si>
  <si>
    <t>Peirce, B., 1877. On Peirce ’ s Criterion. Proc. Am. Acad. Arts Sci. 13, 348–351.</t>
  </si>
  <si>
    <t>Peirce, B., 1854. Criterion for the rejection of doubtful observations. Astron. J. 2, 161–163.</t>
  </si>
  <si>
    <t>Ross, S.M., 2003. Peirce ’ s criterion for the elimination of suspect experimental data. J. Eng. Technol. 20, 1–12.</t>
  </si>
  <si>
    <t>Site</t>
  </si>
  <si>
    <t>Geol ID</t>
  </si>
  <si>
    <t>Elevation/pressure flag (std/ant/pre)</t>
  </si>
  <si>
    <t>Topogr shielding</t>
  </si>
  <si>
    <t>Kitschi-Kurumdu Valley</t>
  </si>
  <si>
    <t>std</t>
  </si>
  <si>
    <t>S555</t>
  </si>
  <si>
    <t>Ala  Bash Basin</t>
  </si>
  <si>
    <t>LLNL3000</t>
  </si>
  <si>
    <t>Gulbel Pass</t>
  </si>
  <si>
    <t>Taragay</t>
  </si>
  <si>
    <t>07KNSTD</t>
  </si>
  <si>
    <t>Inylcheck Valley</t>
  </si>
  <si>
    <t>2</t>
  </si>
  <si>
    <t>KNSTD</t>
  </si>
  <si>
    <t>Sary-Dzaz Valley</t>
  </si>
  <si>
    <t>S. Tian Shan</t>
  </si>
  <si>
    <t>Tailian Valley</t>
  </si>
  <si>
    <t>Ala Valley</t>
  </si>
  <si>
    <t>Daxi Valley</t>
  </si>
  <si>
    <t>NIST_30200</t>
  </si>
  <si>
    <t>Region</t>
  </si>
  <si>
    <t>Sample type</t>
  </si>
  <si>
    <t>Latitude (degrees)</t>
  </si>
  <si>
    <t>Longitude (degrees)</t>
  </si>
  <si>
    <t>Altitude (m a.s.l.)</t>
  </si>
  <si>
    <t>Thickn (cm)</t>
  </si>
  <si>
    <r>
      <t>Density (g/cm</t>
    </r>
    <r>
      <rPr>
        <vertAlign val="superscript"/>
        <sz val="12"/>
        <rFont val="Calibri (Body)"/>
      </rPr>
      <t>3</t>
    </r>
    <r>
      <rPr>
        <sz val="12"/>
        <rFont val="Calibri (Body)"/>
      </rPr>
      <t>)</t>
    </r>
  </si>
  <si>
    <t>Erosion (cm/yr)</t>
  </si>
  <si>
    <r>
      <rPr>
        <vertAlign val="superscript"/>
        <sz val="12"/>
        <rFont val="Calibri (Body)"/>
      </rPr>
      <t>10</t>
    </r>
    <r>
      <rPr>
        <sz val="12"/>
        <rFont val="Calibri (Body)"/>
      </rPr>
      <t>Be conc (atoms/g)</t>
    </r>
  </si>
  <si>
    <r>
      <rPr>
        <vertAlign val="superscript"/>
        <sz val="12"/>
        <rFont val="Calibri (Body)"/>
      </rPr>
      <t>10</t>
    </r>
    <r>
      <rPr>
        <sz val="12"/>
        <rFont val="Calibri (Body)"/>
      </rPr>
      <t>Be uncert (atoms/g)</t>
    </r>
  </si>
  <si>
    <r>
      <rPr>
        <vertAlign val="superscript"/>
        <sz val="12"/>
        <rFont val="Calibri (Body)"/>
      </rPr>
      <t>10</t>
    </r>
    <r>
      <rPr>
        <sz val="12"/>
        <rFont val="Calibri (Body)"/>
      </rPr>
      <t>Be standard</t>
    </r>
  </si>
  <si>
    <r>
      <rPr>
        <vertAlign val="superscript"/>
        <sz val="12"/>
        <rFont val="Calibri (Body)"/>
      </rPr>
      <t>26</t>
    </r>
    <r>
      <rPr>
        <sz val="12"/>
        <rFont val="Calibri (Body)"/>
      </rPr>
      <t>Al conc (atoms/g)</t>
    </r>
  </si>
  <si>
    <r>
      <rPr>
        <vertAlign val="superscript"/>
        <sz val="12"/>
        <rFont val="Calibri (Body)"/>
      </rPr>
      <t>26</t>
    </r>
    <r>
      <rPr>
        <sz val="12"/>
        <rFont val="Calibri (Body)"/>
      </rPr>
      <t>Al uncert (atoms/g)</t>
    </r>
  </si>
  <si>
    <r>
      <rPr>
        <vertAlign val="superscript"/>
        <sz val="12"/>
        <rFont val="Calibri (Body)"/>
      </rPr>
      <t>26</t>
    </r>
    <r>
      <rPr>
        <sz val="12"/>
        <rFont val="Calibri (Body)"/>
      </rPr>
      <t>Al standard</t>
    </r>
  </si>
  <si>
    <t>Sampling year</t>
  </si>
  <si>
    <t>Publ unc (yr)</t>
  </si>
  <si>
    <t>Boulder</t>
  </si>
  <si>
    <t>C. Tian Shan</t>
  </si>
  <si>
    <t>E. Tian Shan</t>
  </si>
  <si>
    <t>Publ age (yr)</t>
  </si>
  <si>
    <t>Mean</t>
  </si>
  <si>
    <t>Eliminate measurement if (revised age population)</t>
  </si>
  <si>
    <t xml:space="preserve">Internal unc (revised) </t>
  </si>
  <si>
    <t xml:space="preserve">External unc (revised) </t>
  </si>
  <si>
    <t>Population (revised)</t>
  </si>
  <si>
    <t>Mean (revised)</t>
  </si>
  <si>
    <t>Standard deviation (revised)</t>
  </si>
  <si>
    <t>Summary age statistics</t>
  </si>
  <si>
    <t>LSD age (yr)</t>
  </si>
  <si>
    <t>LSD ext unc (yr)</t>
  </si>
  <si>
    <t>LSD int unc (yr)</t>
  </si>
  <si>
    <t>Average unc (%)</t>
  </si>
  <si>
    <t>Total no of outliers</t>
  </si>
  <si>
    <r>
      <t>x</t>
    </r>
    <r>
      <rPr>
        <vertAlign val="subscript"/>
        <sz val="10"/>
        <color rgb="FF000000"/>
        <rFont val="Calibri (Body)"/>
      </rPr>
      <t>m</t>
    </r>
  </si>
  <si>
    <r>
      <t>n</t>
    </r>
    <r>
      <rPr>
        <vertAlign val="subscript"/>
        <sz val="10"/>
        <color rgb="FF000000"/>
        <rFont val="Calibri (Body)"/>
      </rPr>
      <t>outliers</t>
    </r>
  </si>
  <si>
    <r>
      <t>| x</t>
    </r>
    <r>
      <rPr>
        <vertAlign val="subscript"/>
        <sz val="10"/>
        <color rgb="FF000000"/>
        <rFont val="Calibri (Body)"/>
      </rPr>
      <t>i</t>
    </r>
    <r>
      <rPr>
        <sz val="10"/>
        <color rgb="FF000000"/>
        <rFont val="Calibri (Body)"/>
      </rPr>
      <t>-x</t>
    </r>
    <r>
      <rPr>
        <vertAlign val="subscript"/>
        <sz val="10"/>
        <color rgb="FF000000"/>
        <rFont val="Calibri (Body)"/>
      </rPr>
      <t xml:space="preserve">m </t>
    </r>
    <r>
      <rPr>
        <sz val="10"/>
        <color rgb="FF000000"/>
        <rFont val="Calibri (Body)"/>
      </rPr>
      <t>|max</t>
    </r>
  </si>
  <si>
    <r>
      <t>| x</t>
    </r>
    <r>
      <rPr>
        <vertAlign val="subscript"/>
        <sz val="10"/>
        <color rgb="FF000000"/>
        <rFont val="Calibri (Body)"/>
      </rPr>
      <t>i</t>
    </r>
    <r>
      <rPr>
        <sz val="10"/>
        <color rgb="FF000000"/>
        <rFont val="Calibri (Body)"/>
      </rPr>
      <t>-x</t>
    </r>
    <r>
      <rPr>
        <vertAlign val="subscript"/>
        <sz val="10"/>
        <color rgb="FF000000"/>
        <rFont val="Calibri (Body)"/>
      </rPr>
      <t xml:space="preserve">m </t>
    </r>
    <r>
      <rPr>
        <sz val="10"/>
        <color rgb="FF000000"/>
        <rFont val="Calibri (Body)"/>
      </rPr>
      <t>|</t>
    </r>
    <r>
      <rPr>
        <vertAlign val="subscript"/>
        <sz val="10"/>
        <color rgb="FF000000"/>
        <rFont val="Calibri (Body)"/>
      </rPr>
      <t xml:space="preserve">   </t>
    </r>
  </si>
  <si>
    <r>
      <t>| x</t>
    </r>
    <r>
      <rPr>
        <vertAlign val="subscript"/>
        <sz val="10"/>
        <color rgb="FF000000"/>
        <rFont val="Calibri (Body)"/>
      </rPr>
      <t>i</t>
    </r>
    <r>
      <rPr>
        <sz val="10"/>
        <color rgb="FF000000"/>
        <rFont val="Calibri (Body)"/>
      </rPr>
      <t xml:space="preserve"> – x</t>
    </r>
    <r>
      <rPr>
        <vertAlign val="subscript"/>
        <sz val="10"/>
        <color rgb="FF000000"/>
        <rFont val="Calibri (Body)"/>
      </rPr>
      <t>m</t>
    </r>
    <r>
      <rPr>
        <sz val="10"/>
        <color rgb="FF000000"/>
        <rFont val="Calibri (Body)"/>
      </rPr>
      <t xml:space="preserve"> | &gt; | x</t>
    </r>
    <r>
      <rPr>
        <vertAlign val="subscript"/>
        <sz val="10"/>
        <color rgb="FF000000"/>
        <rFont val="Calibri (Body)"/>
      </rPr>
      <t>i</t>
    </r>
    <r>
      <rPr>
        <sz val="10"/>
        <color rgb="FF000000"/>
        <rFont val="Calibri (Body)"/>
      </rPr>
      <t xml:space="preserve"> – x</t>
    </r>
    <r>
      <rPr>
        <vertAlign val="subscript"/>
        <sz val="10"/>
        <color rgb="FF000000"/>
        <rFont val="Calibri (Body)"/>
      </rPr>
      <t>m</t>
    </r>
    <r>
      <rPr>
        <sz val="10"/>
        <color rgb="FF000000"/>
        <rFont val="Calibri (Body)"/>
      </rPr>
      <t xml:space="preserve"> | max</t>
    </r>
  </si>
  <si>
    <r>
      <t>x</t>
    </r>
    <r>
      <rPr>
        <vertAlign val="subscript"/>
        <sz val="10"/>
        <color rgb="FF000000"/>
        <rFont val="Calibri (Body)"/>
      </rPr>
      <t>σ</t>
    </r>
  </si>
  <si>
    <r>
      <t>x</t>
    </r>
    <r>
      <rPr>
        <vertAlign val="subscript"/>
        <sz val="10"/>
        <color theme="1"/>
        <rFont val="Calibri (Body)"/>
      </rPr>
      <t>m</t>
    </r>
  </si>
  <si>
    <r>
      <t>( | x</t>
    </r>
    <r>
      <rPr>
        <vertAlign val="subscript"/>
        <sz val="10"/>
        <color theme="1"/>
        <rFont val="Calibri (Body)"/>
      </rPr>
      <t>i</t>
    </r>
    <r>
      <rPr>
        <sz val="10"/>
        <color theme="1"/>
        <rFont val="Calibri (Body)"/>
      </rPr>
      <t xml:space="preserve"> – x</t>
    </r>
    <r>
      <rPr>
        <vertAlign val="subscript"/>
        <sz val="10"/>
        <color theme="1"/>
        <rFont val="Calibri (Body)"/>
      </rPr>
      <t>m</t>
    </r>
    <r>
      <rPr>
        <sz val="10"/>
        <color theme="1"/>
        <rFont val="Calibri (Body)"/>
      </rPr>
      <t xml:space="preserve"> |/x</t>
    </r>
    <r>
      <rPr>
        <vertAlign val="subscript"/>
        <sz val="10"/>
        <color theme="1"/>
        <rFont val="Calibri (Body)"/>
      </rPr>
      <t>σ</t>
    </r>
    <r>
      <rPr>
        <sz val="10"/>
        <color theme="1"/>
        <rFont val="Calibri (Body)"/>
      </rPr>
      <t xml:space="preserve"> )</t>
    </r>
    <r>
      <rPr>
        <vertAlign val="superscript"/>
        <sz val="10"/>
        <color theme="1"/>
        <rFont val="Calibri (Body)"/>
      </rPr>
      <t>2</t>
    </r>
  </si>
  <si>
    <r>
      <t>χ</t>
    </r>
    <r>
      <rPr>
        <vertAlign val="superscript"/>
        <sz val="10"/>
        <color theme="1"/>
        <rFont val="Calibri (Body)"/>
      </rPr>
      <t>2</t>
    </r>
    <r>
      <rPr>
        <vertAlign val="subscript"/>
        <sz val="10"/>
        <color theme="1"/>
        <rFont val="Calibri (Body)"/>
      </rPr>
      <t>R</t>
    </r>
  </si>
  <si>
    <t>Exposure age quality class</t>
  </si>
  <si>
    <t>Deglaciation age</t>
  </si>
  <si>
    <t>ka</t>
  </si>
  <si>
    <t>Deglaciation ages and uncertainties</t>
  </si>
  <si>
    <t>Uncertaintiy</t>
  </si>
  <si>
    <t>%</t>
  </si>
  <si>
    <t>Relative uncertainty (SD/Xm)</t>
  </si>
  <si>
    <t xml:space="preserve">Data quality assesment </t>
  </si>
  <si>
    <t xml:space="preserve">Data analysis: </t>
  </si>
  <si>
    <r>
      <t>Relative chronology:</t>
    </r>
    <r>
      <rPr>
        <sz val="10"/>
        <color theme="1"/>
        <rFont val="Calibri (Body)"/>
      </rPr>
      <t xml:space="preserve"> </t>
    </r>
  </si>
  <si>
    <t>3-letter code for location and a number reflecting relative age chronology (1 being youngest; e.g., BOR 1 - BOR 3 for successively older boulder groups in the Bordoo Valley)</t>
  </si>
  <si>
    <t>Outlier rejection (Peirce's Criterion)</t>
  </si>
  <si>
    <t>Peirce's Criterion R</t>
  </si>
  <si>
    <t>Outlier rejection with Peirce's Criterion:</t>
  </si>
  <si>
    <r>
      <t xml:space="preserve">Apparent </t>
    </r>
    <r>
      <rPr>
        <b/>
        <vertAlign val="superscript"/>
        <sz val="10"/>
        <color theme="1"/>
        <rFont val="Calibri (Body)"/>
      </rPr>
      <t>10</t>
    </r>
    <r>
      <rPr>
        <b/>
        <sz val="10"/>
        <color theme="1"/>
        <rFont val="Calibri (Body)"/>
      </rPr>
      <t xml:space="preserve">Be surface exposure ages: </t>
    </r>
  </si>
  <si>
    <r>
      <t>Rock density for sample thickness correction is assumed to be 2.65 g cm</t>
    </r>
    <r>
      <rPr>
        <vertAlign val="superscript"/>
        <sz val="10"/>
        <color theme="1"/>
        <rFont val="Calibri (Body)"/>
      </rPr>
      <t>-3</t>
    </r>
    <r>
      <rPr>
        <sz val="10"/>
        <color theme="1"/>
        <rFont val="Calibri (Body)"/>
      </rPr>
      <t>.  Internal uncertainties include error in blank, carrier mass, and counting statistics, while external errors also include production rate uncertainties.</t>
    </r>
  </si>
  <si>
    <r>
      <t xml:space="preserve">All </t>
    </r>
    <r>
      <rPr>
        <vertAlign val="superscript"/>
        <sz val="10"/>
        <color rgb="FF000000"/>
        <rFont val="Calibri (Body)"/>
      </rPr>
      <t>10</t>
    </r>
    <r>
      <rPr>
        <sz val="10"/>
        <color rgb="FF000000"/>
        <rFont val="Calibri (Body)"/>
      </rPr>
      <t xml:space="preserve">Be surface exposure age have been calculated using the CRONUS online calculator code (Balco et al., 2008) modified with </t>
    </r>
    <r>
      <rPr>
        <vertAlign val="superscript"/>
        <sz val="10"/>
        <color rgb="FF000000"/>
        <rFont val="Calibri (Body)"/>
      </rPr>
      <t>10</t>
    </r>
    <r>
      <rPr>
        <sz val="10"/>
        <color rgb="FF000000"/>
        <rFont val="Calibri (Body)"/>
      </rPr>
      <t xml:space="preserve">Be production based on the nuclide-specific LSD spallation and muon production rate scaling of Lifton et al. (2014b) and the muon production parameterization of Phillips et al. (2016) (MATLAB code in supplementary dataset) assuming an absence of surface erosion implying minimum ages for the result. </t>
    </r>
  </si>
  <si>
    <t>Lifton, N., Sato, T., Dunai, T.J., 2014b. Scaling in situ cosmogenic nuclide production rates using analytical approximations to atmospheric cosmic-ray fluxes. Earth Planet. Sci. Lett. 386, 149–160. doi:10.1016/j.epsl.2013.10.052</t>
  </si>
  <si>
    <t>Phillips, F.M., Argento, D.C., Balco, G., Caffee, M.W., Clem, J., Dunai, T.J., Finkel, R., Goehring, B., Gosse, J.C., Hudson, A.M., Jull, A.J.T., Kelly, M.A., Kurz, M., Lal, D., Lifton, N., Marrero, S.M., Nishiizumi, K., Reedy, R.C., Schaefer, J., Stone, J.O.H., Swanson, T., Zreda, M.G., 2016. The CRONUS-Earth Project: A synthesis. Quat. Geochronol. 31, 119–154. doi:10.1016/j.quageo.2015.09.006</t>
  </si>
  <si>
    <t>Red samples indicates rejected outliers based on original authors recommendation</t>
  </si>
  <si>
    <r>
      <t>Kong, P., Fink, D., Na, C., Huang, F., 2009. Late Quaternary glaciation of the Tianshan, Central Asia, using cosmogenic</t>
    </r>
    <r>
      <rPr>
        <vertAlign val="superscript"/>
        <sz val="10"/>
        <color theme="1"/>
        <rFont val="Calibri (Body)"/>
      </rPr>
      <t xml:space="preserve"> 10</t>
    </r>
    <r>
      <rPr>
        <sz val="10"/>
        <color theme="1"/>
        <rFont val="Calibri (Body)"/>
      </rPr>
      <t>Be surface exposure dating. Quat. Res. 72, 229–233. doi:10.1016/j.yqres.2009.06.002</t>
    </r>
  </si>
  <si>
    <r>
      <t xml:space="preserve">Li, Y., Liu, G., Chen, Y., Li, Y., Harbor, J., Stroeven, A.P., Caffee, M., Zhang, M., Li, C., Cui, Z., 2014. Timing and extent of Quaternary glaciations in the Tianger Range, eastern Tian Shan, China, investigated using </t>
    </r>
    <r>
      <rPr>
        <vertAlign val="superscript"/>
        <sz val="10"/>
        <color theme="1"/>
        <rFont val="Calibri (Body)"/>
      </rPr>
      <t>10</t>
    </r>
    <r>
      <rPr>
        <sz val="10"/>
        <color theme="1"/>
        <rFont val="Calibri (Body)"/>
      </rPr>
      <t>Be surface exposure dating. Quat. Sci. Rev. 98, 7–23. doi:10.1016/j.quascirev.2014.05.009</t>
    </r>
  </si>
  <si>
    <r>
      <t xml:space="preserve">Zech, R., 2012. A late Pleistocene glacial chronology from the Kitschi-Kurumdu Valley, Tien Shan (Kyrgyzstan), based on </t>
    </r>
    <r>
      <rPr>
        <vertAlign val="superscript"/>
        <sz val="10"/>
        <color theme="1"/>
        <rFont val="Calibri (Body)"/>
      </rPr>
      <t>10</t>
    </r>
    <r>
      <rPr>
        <sz val="10"/>
        <color theme="1"/>
        <rFont val="Calibri (Body)"/>
      </rPr>
      <t>Be surface exposure dating. Quat. Res. 77, 281–288. doi:10.1016/j.yqres.2011.11.008</t>
    </r>
  </si>
  <si>
    <r>
      <t xml:space="preserve">Balco, G., Stone, J.O., Lifton, N. a., Dunai, T.J., 2008. A complete and easily accessible means of calculating surface exposure ages or erosion rates from </t>
    </r>
    <r>
      <rPr>
        <vertAlign val="superscript"/>
        <sz val="10"/>
        <color theme="1"/>
        <rFont val="Calibri (Body)"/>
      </rPr>
      <t>10</t>
    </r>
    <r>
      <rPr>
        <sz val="10"/>
        <color theme="1"/>
        <rFont val="Calibri (Body)"/>
      </rPr>
      <t xml:space="preserve">Be and </t>
    </r>
    <r>
      <rPr>
        <vertAlign val="superscript"/>
        <sz val="10"/>
        <color theme="1"/>
        <rFont val="Calibri (Body)"/>
      </rPr>
      <t>26</t>
    </r>
    <r>
      <rPr>
        <sz val="10"/>
        <color theme="1"/>
        <rFont val="Calibri (Body)"/>
      </rPr>
      <t>Al measurements. Quat. Geochronol. 3, 174–195. doi:10.1016/j.quageo.2007.12.001</t>
    </r>
  </si>
  <si>
    <t>Lifton et al. (2014a)</t>
  </si>
  <si>
    <t>Blomdin et al. (this study)</t>
  </si>
  <si>
    <r>
      <rPr>
        <b/>
        <sz val="10"/>
        <color theme="1"/>
        <rFont val="Calibri (Body)"/>
      </rPr>
      <t>Geol ID</t>
    </r>
    <r>
      <rPr>
        <sz val="10"/>
        <color theme="1"/>
        <rFont val="Calibri (Body)"/>
      </rPr>
      <t xml:space="preserve">: </t>
    </r>
  </si>
  <si>
    <t>Geological ID's are taken from original publication and organized oldest to youngest sample</t>
  </si>
  <si>
    <r>
      <t xml:space="preserve">This data analysis includes all </t>
    </r>
    <r>
      <rPr>
        <vertAlign val="superscript"/>
        <sz val="10"/>
        <color theme="1"/>
        <rFont val="Calibri (Body)"/>
      </rPr>
      <t>10</t>
    </r>
    <r>
      <rPr>
        <sz val="10"/>
        <color theme="1"/>
        <rFont val="Calibri (Body)"/>
      </rPr>
      <t>Be surface exposure ages from the Tian Shan, sampled from marginal moraines containing a minimum of 3 samples</t>
    </r>
  </si>
  <si>
    <r>
      <t xml:space="preserve">Lifton, N., Beel, C., Hättestrand, C., Kassab, C., Rogozhina, I., Heermance, R., Oskin, M., Burbank, D., Blomdin, R., Gribenski, N., Caffee, M., Goehring, B.M., Heyman, J., Ivanov, M., Li, Y., Li, Y., Petrakov, D., Usubaliev, R., Codilean, A.T., Chen, Y., Harbor, J., Stroeven, A.P., 2014a. Constraints on the late Quaternary glacial history of the Inylchek and Sary-Dzaz valleys from in situ cosmogenic </t>
    </r>
    <r>
      <rPr>
        <vertAlign val="superscript"/>
        <sz val="10"/>
        <color theme="1"/>
        <rFont val="Calibri (Body)"/>
      </rPr>
      <t>10</t>
    </r>
    <r>
      <rPr>
        <sz val="10"/>
        <color theme="1"/>
        <rFont val="Calibri (Body)"/>
      </rPr>
      <t xml:space="preserve">Be and </t>
    </r>
    <r>
      <rPr>
        <vertAlign val="superscript"/>
        <sz val="10"/>
        <color theme="1"/>
        <rFont val="Calibri (Body)"/>
      </rPr>
      <t>26</t>
    </r>
    <r>
      <rPr>
        <sz val="10"/>
        <color theme="1"/>
        <rFont val="Calibri (Body)"/>
      </rPr>
      <t>Al, eastern Kyrgyz Tian Shan. Quat. Sci. Rev. 101, 77–90. doi:10.1016/j.quascirev.2014.06.032</t>
    </r>
  </si>
  <si>
    <t>Blue samples indicates rejected outliers using Peirce's Criterion (Peirces, 1854, 1877; Gould, 1855; Ross, 2003)</t>
  </si>
  <si>
    <t>Gould, B.A.: On Peirce’s Criterion for the rejection of doubtful observations, with tables for facilitating its application. Astron. Journal., 4, 81–87, 1855.</t>
  </si>
  <si>
    <t>Hubert-Ferrari et al. (2005)</t>
  </si>
  <si>
    <t>Bordoo Valley</t>
  </si>
  <si>
    <t>Koyandy Valley</t>
  </si>
  <si>
    <t>W. Tian Shan</t>
  </si>
  <si>
    <t>N. Tian Shan</t>
  </si>
  <si>
    <r>
      <t xml:space="preserve">We adopt a </t>
    </r>
    <r>
      <rPr>
        <vertAlign val="superscript"/>
        <sz val="10"/>
        <color rgb="FF000000"/>
        <rFont val="Calibri (Body)"/>
      </rPr>
      <t>10</t>
    </r>
    <r>
      <rPr>
        <sz val="10"/>
        <color rgb="FF000000"/>
        <rFont val="Calibri (Body)"/>
      </rPr>
      <t>Be spallation reference production rate of 4.0 ± 0.2 atoms g</t>
    </r>
    <r>
      <rPr>
        <vertAlign val="superscript"/>
        <sz val="10"/>
        <color rgb="FF000000"/>
        <rFont val="Calibri (Body)"/>
      </rPr>
      <t>-1</t>
    </r>
    <r>
      <rPr>
        <sz val="10"/>
        <color rgb="FF000000"/>
        <rFont val="Calibri (Body)"/>
      </rPr>
      <t xml:space="preserve"> yr</t>
    </r>
    <r>
      <rPr>
        <vertAlign val="superscript"/>
        <sz val="10"/>
        <color rgb="FF000000"/>
        <rFont val="Calibri (Body)"/>
      </rPr>
      <t>-1</t>
    </r>
    <r>
      <rPr>
        <sz val="10"/>
        <color rgb="FF000000"/>
        <rFont val="Calibri (Body)"/>
      </rPr>
      <t xml:space="preserve">, based on 22 well-clustered </t>
    </r>
    <r>
      <rPr>
        <vertAlign val="superscript"/>
        <sz val="10"/>
        <color rgb="FF000000"/>
        <rFont val="Calibri (Body)"/>
      </rPr>
      <t>10</t>
    </r>
    <r>
      <rPr>
        <sz val="10"/>
        <color rgb="FF000000"/>
        <rFont val="Calibri (Body)"/>
      </rPr>
      <t>Be production rates (Heyman et al., 2016)</t>
    </r>
  </si>
  <si>
    <r>
      <t>Heyman, J., Applegate, P.J., Blomdin, R., Gribenski, N., Harbor, J.M., Stroeven, A.P., 2016. Boulder height – exposure age relationships from a global glacial</t>
    </r>
    <r>
      <rPr>
        <vertAlign val="superscript"/>
        <sz val="10"/>
        <color theme="1"/>
        <rFont val="Calibri (Body)"/>
      </rPr>
      <t xml:space="preserve"> 10</t>
    </r>
    <r>
      <rPr>
        <sz val="10"/>
        <color theme="1"/>
        <rFont val="Calibri (Body)"/>
      </rPr>
      <t>Be compilation. Quat. Geochronol. 34, 1-11</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</si>
</sst>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 #,##0.00_-;_-* &quot;-&quot;??_-;_-@_-"/>
    <numFmt numFmtId="165" formatCode="0.0"/>
    <numFmt numFmtId="166" formatCode="0.0000"/>
    <numFmt numFmtId="167" formatCode="0.000"/>
    <numFmt numFmtId="168" formatCode="_-* #,##0_-;\-* #,##0_-;_-* &quot;-&quot;??_-;_-@_-"/>
    <numFmt numFmtId="169" formatCode="0.00000"/>
    <numFmt numFmtId="170" formatCode="0.000000"/>
    <numFmt numFmtId="171" formatCode="0.0%"/>
  </numFmts>
  <fonts count="22">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name val="Calibri (Body)"/>
    </font>
    <font>
      <sz val="12"/>
      <color rgb="FF000000"/>
      <name val="Calibri (Body)"/>
    </font>
    <font>
      <vertAlign val="superscript"/>
      <sz val="12"/>
      <name val="Calibri (Body)"/>
    </font>
    <font>
      <sz val="12"/>
      <color theme="1"/>
      <name val="Calibri (Body)"/>
    </font>
    <font>
      <sz val="12"/>
      <color indexed="8"/>
      <name val="Calibri (Body)"/>
    </font>
    <font>
      <sz val="10"/>
      <color theme="1"/>
      <name val="Calibri (Body)"/>
    </font>
    <font>
      <sz val="10"/>
      <color rgb="FF000000"/>
      <name val="Calibri (Body)"/>
    </font>
    <font>
      <sz val="10"/>
      <name val="Calibri (Body)"/>
    </font>
    <font>
      <vertAlign val="subscript"/>
      <sz val="10"/>
      <color rgb="FF000000"/>
      <name val="Calibri (Body)"/>
    </font>
    <font>
      <vertAlign val="subscript"/>
      <sz val="10"/>
      <color theme="1"/>
      <name val="Calibri (Body)"/>
    </font>
    <font>
      <vertAlign val="superscript"/>
      <sz val="10"/>
      <color theme="1"/>
      <name val="Calibri (Body)"/>
    </font>
    <font>
      <sz val="10"/>
      <color rgb="FFFF0000"/>
      <name val="Calibri (Body)"/>
    </font>
    <font>
      <sz val="10"/>
      <color rgb="FF0000FF"/>
      <name val="Calibri (Body)"/>
    </font>
    <font>
      <sz val="10"/>
      <color indexed="8"/>
      <name val="Calibri (Body)"/>
    </font>
    <font>
      <b/>
      <sz val="10"/>
      <color theme="1"/>
      <name val="Calibri (Body)"/>
    </font>
    <font>
      <vertAlign val="superscript"/>
      <sz val="10"/>
      <color rgb="FF000000"/>
      <name val="Calibri (Body)"/>
    </font>
    <font>
      <b/>
      <vertAlign val="superscript"/>
      <sz val="10"/>
      <color theme="1"/>
      <name val="Calibri (Body)"/>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71">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16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5">
    <xf numFmtId="0" fontId="0" fillId="0" borderId="0" xfId="0"/>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xf>
    <xf numFmtId="169" fontId="8" fillId="2" borderId="1" xfId="0" applyNumberFormat="1" applyFont="1" applyFill="1" applyBorder="1" applyAlignment="1">
      <alignment horizontal="center" vertical="center"/>
    </xf>
    <xf numFmtId="165" fontId="8" fillId="2" borderId="1" xfId="0" applyNumberFormat="1" applyFont="1" applyFill="1" applyBorder="1" applyAlignment="1">
      <alignment horizontal="center" vertical="center"/>
    </xf>
    <xf numFmtId="166" fontId="8" fillId="2" borderId="1"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69" fontId="5" fillId="2" borderId="1" xfId="0" applyNumberFormat="1" applyFont="1" applyFill="1" applyBorder="1" applyAlignment="1">
      <alignment horizontal="center" vertical="center"/>
    </xf>
    <xf numFmtId="1"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166" fontId="5" fillId="2" borderId="1" xfId="0" applyNumberFormat="1" applyFont="1" applyFill="1" applyBorder="1" applyAlignment="1">
      <alignment horizontal="center"/>
    </xf>
    <xf numFmtId="169" fontId="9" fillId="2" borderId="1" xfId="0" applyNumberFormat="1" applyFont="1" applyFill="1" applyBorder="1" applyAlignment="1">
      <alignment horizontal="center"/>
    </xf>
    <xf numFmtId="1" fontId="9" fillId="2" borderId="1" xfId="0" applyNumberFormat="1" applyFont="1" applyFill="1" applyBorder="1" applyAlignment="1">
      <alignment horizontal="center"/>
    </xf>
    <xf numFmtId="165" fontId="9" fillId="2" borderId="1" xfId="0" applyNumberFormat="1" applyFont="1" applyFill="1" applyBorder="1" applyAlignment="1">
      <alignment horizontal="center"/>
    </xf>
    <xf numFmtId="170" fontId="9" fillId="2" borderId="1" xfId="0" applyNumberFormat="1" applyFont="1" applyFill="1" applyBorder="1" applyAlignment="1">
      <alignment horizontal="center"/>
    </xf>
    <xf numFmtId="166" fontId="9" fillId="2" borderId="1" xfId="0" applyNumberFormat="1" applyFont="1" applyFill="1" applyBorder="1" applyAlignment="1">
      <alignment horizontal="center"/>
    </xf>
    <xf numFmtId="0" fontId="9" fillId="2" borderId="1" xfId="0" applyFont="1" applyFill="1" applyBorder="1" applyAlignment="1">
      <alignment horizontal="center"/>
    </xf>
    <xf numFmtId="170" fontId="5" fillId="2" borderId="1" xfId="0" applyNumberFormat="1" applyFont="1" applyFill="1" applyBorder="1" applyAlignment="1">
      <alignment horizontal="center" vertical="center"/>
    </xf>
    <xf numFmtId="0" fontId="8" fillId="2" borderId="1" xfId="0" quotePrefix="1" applyFont="1" applyFill="1" applyBorder="1" applyAlignment="1">
      <alignment horizontal="center"/>
    </xf>
    <xf numFmtId="1" fontId="8" fillId="2" borderId="1" xfId="0" applyNumberFormat="1" applyFont="1" applyFill="1" applyBorder="1" applyAlignment="1">
      <alignment horizontal="center"/>
    </xf>
    <xf numFmtId="0" fontId="9" fillId="2" borderId="1" xfId="0" applyFont="1" applyFill="1" applyBorder="1" applyAlignment="1">
      <alignment horizontal="center" vertical="center"/>
    </xf>
    <xf numFmtId="165" fontId="5" fillId="2" borderId="1" xfId="0" applyNumberFormat="1" applyFont="1" applyFill="1" applyBorder="1" applyAlignment="1">
      <alignment horizontal="center"/>
    </xf>
    <xf numFmtId="0" fontId="5" fillId="2" borderId="1" xfId="0" applyFont="1" applyFill="1" applyBorder="1" applyAlignment="1">
      <alignment horizontal="center" vertical="center"/>
    </xf>
    <xf numFmtId="165" fontId="8" fillId="2" borderId="1" xfId="0" applyNumberFormat="1" applyFont="1" applyFill="1" applyBorder="1" applyAlignment="1">
      <alignment horizontal="center"/>
    </xf>
    <xf numFmtId="166" fontId="8" fillId="2" borderId="1" xfId="0" applyNumberFormat="1" applyFont="1" applyFill="1" applyBorder="1" applyAlignment="1">
      <alignment horizontal="center"/>
    </xf>
    <xf numFmtId="169" fontId="8" fillId="2" borderId="1" xfId="0" applyNumberFormat="1" applyFont="1" applyFill="1" applyBorder="1" applyAlignment="1">
      <alignment horizontal="center"/>
    </xf>
    <xf numFmtId="0" fontId="5" fillId="2" borderId="1" xfId="0" applyFont="1" applyFill="1" applyBorder="1" applyAlignment="1">
      <alignment horizontal="center"/>
    </xf>
    <xf numFmtId="168" fontId="5" fillId="2" borderId="1" xfId="108" applyNumberFormat="1" applyFont="1" applyFill="1" applyBorder="1" applyAlignment="1">
      <alignment horizontal="center" vertical="center" wrapText="1"/>
    </xf>
    <xf numFmtId="168" fontId="8" fillId="2" borderId="1" xfId="108" applyNumberFormat="1" applyFont="1" applyFill="1" applyBorder="1" applyAlignment="1">
      <alignment horizontal="center"/>
    </xf>
    <xf numFmtId="1" fontId="9"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8" fontId="8" fillId="2" borderId="1" xfId="108" applyNumberFormat="1" applyFont="1" applyFill="1" applyBorder="1"/>
    <xf numFmtId="166" fontId="9" fillId="2" borderId="1" xfId="0" applyNumberFormat="1" applyFont="1" applyFill="1" applyBorder="1" applyAlignment="1">
      <alignment horizontal="center" vertical="center" wrapText="1"/>
    </xf>
    <xf numFmtId="166" fontId="5" fillId="2" borderId="1" xfId="0" applyNumberFormat="1"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168" fontId="8" fillId="2" borderId="1" xfId="108" applyNumberFormat="1" applyFont="1" applyFill="1" applyBorder="1" applyAlignment="1">
      <alignment horizontal="center" vertical="center"/>
    </xf>
    <xf numFmtId="14" fontId="8" fillId="2" borderId="1" xfId="0" quotePrefix="1" applyNumberFormat="1" applyFont="1" applyFill="1" applyBorder="1" applyAlignment="1">
      <alignment horizontal="center"/>
    </xf>
    <xf numFmtId="0" fontId="19" fillId="0" borderId="1" xfId="0" applyFont="1" applyBorder="1" applyAlignment="1">
      <alignment horizontal="left"/>
    </xf>
    <xf numFmtId="0" fontId="10" fillId="0" borderId="1" xfId="0" applyFont="1" applyBorder="1" applyAlignment="1">
      <alignment horizontal="left"/>
    </xf>
    <xf numFmtId="0" fontId="19" fillId="0" borderId="1" xfId="0" applyFont="1" applyBorder="1"/>
    <xf numFmtId="0" fontId="10" fillId="2" borderId="1" xfId="0" applyFont="1" applyFill="1" applyBorder="1" applyAlignment="1">
      <alignment horizontal="left"/>
    </xf>
    <xf numFmtId="0" fontId="19" fillId="0" borderId="1" xfId="0" applyFont="1" applyBorder="1" applyAlignment="1">
      <alignment horizontal="left" vertical="center"/>
    </xf>
    <xf numFmtId="0" fontId="10" fillId="0" borderId="1" xfId="0" applyFont="1" applyBorder="1"/>
    <xf numFmtId="0" fontId="19" fillId="2" borderId="1" xfId="0" applyFont="1" applyFill="1" applyBorder="1" applyAlignment="1">
      <alignment horizontal="left" vertical="center"/>
    </xf>
    <xf numFmtId="0" fontId="10" fillId="0" borderId="1" xfId="0" applyFont="1" applyBorder="1" applyAlignment="1">
      <alignment horizont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2" borderId="1" xfId="0" applyFont="1" applyFill="1" applyBorder="1" applyAlignment="1">
      <alignment horizontal="center" vertical="center"/>
    </xf>
    <xf numFmtId="0" fontId="11" fillId="0" borderId="1" xfId="0" applyFont="1" applyBorder="1" applyAlignment="1">
      <alignment horizontal="center" vertical="center" wrapText="1"/>
    </xf>
    <xf numFmtId="0" fontId="10" fillId="2" borderId="1" xfId="0" applyFont="1" applyFill="1" applyBorder="1" applyAlignment="1">
      <alignment horizontal="left" vertical="center"/>
    </xf>
    <xf numFmtId="165" fontId="10" fillId="0" borderId="1" xfId="0" applyNumberFormat="1" applyFont="1" applyBorder="1"/>
    <xf numFmtId="171" fontId="10" fillId="2" borderId="1" xfId="1" applyNumberFormat="1" applyFont="1" applyFill="1" applyBorder="1" applyAlignment="1">
      <alignment horizontal="center" vertical="center" wrapText="1"/>
    </xf>
    <xf numFmtId="165" fontId="10" fillId="2" borderId="1" xfId="0" applyNumberFormat="1" applyFont="1" applyFill="1" applyBorder="1" applyAlignment="1">
      <alignment horizontal="center" vertical="center"/>
    </xf>
    <xf numFmtId="0" fontId="1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10" fillId="2" borderId="1" xfId="0" applyFont="1" applyFill="1" applyBorder="1"/>
    <xf numFmtId="0" fontId="12" fillId="3" borderId="1" xfId="0" applyFont="1" applyFill="1" applyBorder="1" applyAlignment="1">
      <alignment horizontal="center" vertical="center"/>
    </xf>
    <xf numFmtId="0" fontId="12" fillId="3" borderId="1" xfId="0" applyFont="1" applyFill="1" applyBorder="1" applyAlignment="1">
      <alignment horizontal="center"/>
    </xf>
    <xf numFmtId="0" fontId="10" fillId="3" borderId="1" xfId="0" applyFont="1" applyFill="1" applyBorder="1" applyAlignment="1">
      <alignment horizontal="center"/>
    </xf>
    <xf numFmtId="0" fontId="12" fillId="3" borderId="1" xfId="0" applyFont="1" applyFill="1" applyBorder="1" applyAlignment="1">
      <alignment horizontal="center" vertical="center" wrapText="1"/>
    </xf>
    <xf numFmtId="1" fontId="12"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1" fontId="10" fillId="3" borderId="1" xfId="0" applyNumberFormat="1" applyFont="1" applyFill="1" applyBorder="1" applyAlignment="1">
      <alignment horizontal="center" vertical="center" wrapText="1"/>
    </xf>
    <xf numFmtId="0" fontId="10" fillId="3" borderId="1" xfId="0" applyFont="1" applyFill="1" applyBorder="1"/>
    <xf numFmtId="165" fontId="10" fillId="3" borderId="1" xfId="0" applyNumberFormat="1" applyFont="1" applyFill="1" applyBorder="1" applyAlignment="1">
      <alignment horizontal="center" vertical="center" wrapText="1"/>
    </xf>
    <xf numFmtId="9" fontId="10" fillId="3" borderId="1" xfId="1" applyFont="1" applyFill="1" applyBorder="1" applyAlignment="1">
      <alignment horizontal="center" vertical="center" wrapText="1"/>
    </xf>
    <xf numFmtId="0" fontId="10" fillId="3" borderId="1" xfId="1" applyNumberFormat="1" applyFont="1" applyFill="1" applyBorder="1" applyAlignment="1">
      <alignment horizontal="center" vertical="center" wrapText="1"/>
    </xf>
    <xf numFmtId="165" fontId="10" fillId="3" borderId="1" xfId="0" applyNumberFormat="1" applyFont="1" applyFill="1" applyBorder="1" applyAlignment="1">
      <alignment horizontal="center"/>
    </xf>
    <xf numFmtId="9" fontId="10" fillId="3" borderId="1" xfId="1" applyFont="1" applyFill="1" applyBorder="1" applyAlignment="1">
      <alignment horizontal="center"/>
    </xf>
    <xf numFmtId="165" fontId="10" fillId="3" borderId="1" xfId="0" applyNumberFormat="1" applyFont="1" applyFill="1" applyBorder="1"/>
    <xf numFmtId="0" fontId="10" fillId="2" borderId="1" xfId="0" applyFont="1" applyFill="1" applyBorder="1" applyAlignment="1">
      <alignment horizontal="center"/>
    </xf>
    <xf numFmtId="1" fontId="10" fillId="0" borderId="1" xfId="0" applyNumberFormat="1" applyFont="1" applyBorder="1" applyAlignment="1">
      <alignment horizontal="center" vertical="center" wrapText="1"/>
    </xf>
    <xf numFmtId="167" fontId="10"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1" fontId="12" fillId="2" borderId="1" xfId="0" applyNumberFormat="1" applyFont="1" applyFill="1" applyBorder="1" applyAlignment="1">
      <alignment horizontal="center" vertical="center" wrapText="1"/>
    </xf>
    <xf numFmtId="165" fontId="10" fillId="0" borderId="1" xfId="0" applyNumberFormat="1" applyFont="1" applyBorder="1" applyAlignment="1">
      <alignment horizontal="center" vertical="center" wrapText="1"/>
    </xf>
    <xf numFmtId="9" fontId="10" fillId="0" borderId="1" xfId="1" applyFont="1" applyBorder="1" applyAlignment="1">
      <alignment horizontal="center" vertical="center" wrapText="1"/>
    </xf>
    <xf numFmtId="0" fontId="10" fillId="2" borderId="1" xfId="1" applyNumberFormat="1" applyFont="1" applyFill="1" applyBorder="1" applyAlignment="1">
      <alignment horizontal="center" vertical="center" wrapText="1"/>
    </xf>
    <xf numFmtId="165" fontId="10" fillId="2" borderId="1" xfId="0" applyNumberFormat="1" applyFont="1" applyFill="1" applyBorder="1" applyAlignment="1">
      <alignment horizontal="center"/>
    </xf>
    <xf numFmtId="165" fontId="10" fillId="2" borderId="1" xfId="0" applyNumberFormat="1" applyFont="1" applyFill="1" applyBorder="1"/>
    <xf numFmtId="165" fontId="10" fillId="2" borderId="1" xfId="0" quotePrefix="1" applyNumberFormat="1" applyFont="1" applyFill="1" applyBorder="1"/>
    <xf numFmtId="0" fontId="10" fillId="3" borderId="1" xfId="0" applyFont="1" applyFill="1" applyBorder="1" applyAlignment="1">
      <alignment horizontal="center" vertical="center"/>
    </xf>
    <xf numFmtId="167" fontId="10"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17" fillId="3" borderId="1" xfId="0" applyFont="1" applyFill="1" applyBorder="1" applyAlignment="1">
      <alignment horizontal="center"/>
    </xf>
    <xf numFmtId="0" fontId="17" fillId="3" borderId="1" xfId="0" applyFont="1" applyFill="1" applyBorder="1" applyAlignment="1">
      <alignment horizontal="center" vertical="center" wrapText="1"/>
    </xf>
    <xf numFmtId="1" fontId="17" fillId="3"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xf>
    <xf numFmtId="0" fontId="12" fillId="2" borderId="1" xfId="0" applyFont="1" applyFill="1" applyBorder="1" applyAlignment="1">
      <alignment horizontal="center"/>
    </xf>
    <xf numFmtId="0" fontId="12" fillId="0" borderId="1" xfId="0" applyFont="1" applyBorder="1" applyAlignment="1">
      <alignment horizontal="center" vertical="center" wrapText="1"/>
    </xf>
    <xf numFmtId="1" fontId="12" fillId="0" borderId="1" xfId="0" applyNumberFormat="1" applyFont="1" applyBorder="1" applyAlignment="1">
      <alignment horizontal="center" vertical="center" wrapText="1"/>
    </xf>
    <xf numFmtId="167" fontId="12" fillId="0" borderId="1" xfId="0" applyNumberFormat="1" applyFont="1" applyBorder="1" applyAlignment="1">
      <alignment horizontal="center" vertical="center" wrapText="1"/>
    </xf>
    <xf numFmtId="167" fontId="12"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2" fillId="0" borderId="1" xfId="0" applyFont="1" applyBorder="1" applyAlignment="1">
      <alignment horizontal="center" vertical="center"/>
    </xf>
    <xf numFmtId="0" fontId="18" fillId="0" borderId="1" xfId="0" applyFont="1" applyBorder="1" applyAlignment="1">
      <alignment horizontal="center" vertical="center"/>
    </xf>
    <xf numFmtId="9" fontId="10" fillId="2" borderId="1" xfId="1" applyFont="1" applyFill="1" applyBorder="1" applyAlignment="1">
      <alignment horizontal="center" vertical="center" wrapText="1"/>
    </xf>
    <xf numFmtId="167" fontId="17" fillId="3" borderId="1" xfId="0" applyNumberFormat="1" applyFont="1" applyFill="1" applyBorder="1" applyAlignment="1">
      <alignment horizontal="center" vertical="center" wrapText="1"/>
    </xf>
    <xf numFmtId="0" fontId="12" fillId="3" borderId="1" xfId="0" quotePrefix="1" applyFont="1" applyFill="1" applyBorder="1" applyAlignment="1">
      <alignment horizontal="center"/>
    </xf>
    <xf numFmtId="0" fontId="12" fillId="3" borderId="1" xfId="0" applyFont="1" applyFill="1" applyBorder="1"/>
    <xf numFmtId="167" fontId="12" fillId="3" borderId="1" xfId="0" applyNumberFormat="1" applyFont="1" applyFill="1" applyBorder="1" applyAlignment="1">
      <alignment horizontal="center"/>
    </xf>
    <xf numFmtId="0" fontId="16" fillId="3" borderId="1" xfId="0" applyFont="1" applyFill="1" applyBorder="1" applyAlignment="1">
      <alignment horizontal="center"/>
    </xf>
    <xf numFmtId="0" fontId="16" fillId="3" borderId="1" xfId="0" quotePrefix="1" applyFont="1" applyFill="1" applyBorder="1" applyAlignment="1">
      <alignment horizontal="center"/>
    </xf>
    <xf numFmtId="1" fontId="16" fillId="3" borderId="1" xfId="0" applyNumberFormat="1" applyFont="1" applyFill="1" applyBorder="1" applyAlignment="1">
      <alignment horizontal="center" vertical="center" wrapText="1"/>
    </xf>
    <xf numFmtId="0" fontId="16" fillId="2" borderId="1" xfId="0" applyFont="1" applyFill="1" applyBorder="1" applyAlignment="1">
      <alignment horizontal="center"/>
    </xf>
    <xf numFmtId="0" fontId="16" fillId="2" borderId="1" xfId="0" quotePrefix="1" applyFont="1" applyFill="1" applyBorder="1" applyAlignment="1">
      <alignment horizontal="center"/>
    </xf>
    <xf numFmtId="0" fontId="16" fillId="0" borderId="1" xfId="0" applyFont="1" applyBorder="1" applyAlignment="1">
      <alignment horizontal="center"/>
    </xf>
    <xf numFmtId="1"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xf>
    <xf numFmtId="1" fontId="16" fillId="2" borderId="1" xfId="0" applyNumberFormat="1" applyFont="1" applyFill="1" applyBorder="1" applyAlignment="1">
      <alignment horizontal="center" vertical="center" wrapText="1"/>
    </xf>
    <xf numFmtId="0" fontId="10" fillId="2" borderId="1" xfId="0" quotePrefix="1" applyFont="1" applyFill="1" applyBorder="1" applyAlignment="1">
      <alignment horizontal="center"/>
    </xf>
    <xf numFmtId="0" fontId="10" fillId="3" borderId="1" xfId="0" quotePrefix="1" applyFont="1" applyFill="1" applyBorder="1" applyAlignment="1">
      <alignment horizontal="center"/>
    </xf>
    <xf numFmtId="167" fontId="12" fillId="0" borderId="1" xfId="0" applyNumberFormat="1" applyFont="1" applyBorder="1" applyAlignment="1">
      <alignment horizontal="center"/>
    </xf>
    <xf numFmtId="1" fontId="10" fillId="3" borderId="1" xfId="0" applyNumberFormat="1" applyFont="1" applyFill="1" applyBorder="1"/>
    <xf numFmtId="0" fontId="17" fillId="0" borderId="1" xfId="0" applyFont="1" applyBorder="1" applyAlignment="1">
      <alignment horizontal="center"/>
    </xf>
    <xf numFmtId="0" fontId="17" fillId="2" borderId="1" xfId="0" applyFont="1" applyFill="1" applyBorder="1" applyAlignment="1">
      <alignment horizontal="center"/>
    </xf>
    <xf numFmtId="1" fontId="17" fillId="0" borderId="1" xfId="0" applyNumberFormat="1" applyFont="1" applyBorder="1" applyAlignment="1">
      <alignment horizontal="center" vertical="center" wrapText="1"/>
    </xf>
    <xf numFmtId="0" fontId="17" fillId="2" borderId="1" xfId="0" applyFont="1" applyFill="1" applyBorder="1"/>
    <xf numFmtId="167" fontId="17"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1" fontId="17" fillId="2" borderId="1" xfId="0" applyNumberFormat="1" applyFont="1" applyFill="1" applyBorder="1" applyAlignment="1">
      <alignment horizontal="center" vertical="center" wrapText="1"/>
    </xf>
    <xf numFmtId="0" fontId="12" fillId="0" borderId="1" xfId="0" applyFont="1" applyBorder="1" applyAlignment="1">
      <alignment horizontal="center"/>
    </xf>
    <xf numFmtId="0" fontId="12" fillId="2" borderId="1" xfId="0" applyFont="1" applyFill="1" applyBorder="1"/>
    <xf numFmtId="0" fontId="12" fillId="0" borderId="1" xfId="0" applyFont="1" applyBorder="1" applyAlignment="1">
      <alignment horizontal="left" vertical="center"/>
    </xf>
    <xf numFmtId="14" fontId="12" fillId="3" borderId="1" xfId="0" quotePrefix="1" applyNumberFormat="1" applyFont="1" applyFill="1" applyBorder="1" applyAlignment="1">
      <alignment horizontal="center"/>
    </xf>
    <xf numFmtId="2" fontId="10" fillId="3" borderId="1" xfId="0" applyNumberFormat="1" applyFont="1" applyFill="1" applyBorder="1" applyAlignment="1">
      <alignment horizontal="center"/>
    </xf>
    <xf numFmtId="0" fontId="11" fillId="2" borderId="1" xfId="0" applyFont="1" applyFill="1" applyBorder="1"/>
    <xf numFmtId="0" fontId="11" fillId="0" borderId="1" xfId="0" applyFont="1" applyBorder="1"/>
    <xf numFmtId="0" fontId="11" fillId="2" borderId="1" xfId="0" applyFont="1" applyFill="1" applyBorder="1" applyAlignment="1">
      <alignment vertical="center"/>
    </xf>
    <xf numFmtId="0" fontId="0" fillId="0" borderId="1" xfId="0" applyBorder="1"/>
    <xf numFmtId="0" fontId="0" fillId="2" borderId="1" xfId="0" applyFill="1" applyBorder="1"/>
  </cellXfs>
  <cellStyles count="171">
    <cellStyle name="Comma" xfId="108"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29"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zoomScale="85" zoomScaleNormal="85" workbookViewId="0"/>
  </sheetViews>
  <sheetFormatPr defaultColWidth="11" defaultRowHeight="15.75"/>
  <cols>
    <col min="1" max="1" width="28" style="134" bestFit="1" customWidth="1"/>
    <col min="2" max="2" width="19.625" style="134" customWidth="1"/>
    <col min="3" max="3" width="28.875" style="134" customWidth="1"/>
    <col min="4" max="4" width="8.5" style="134" bestFit="1" customWidth="1"/>
    <col min="5" max="5" width="7" style="134" bestFit="1" customWidth="1"/>
    <col min="6" max="6" width="3.125" style="134" bestFit="1" customWidth="1"/>
    <col min="7" max="7" width="15.875" style="134" bestFit="1" customWidth="1"/>
    <col min="8" max="9" width="12.5" style="134" bestFit="1" customWidth="1"/>
    <col min="10" max="10" width="9.875" style="134" bestFit="1" customWidth="1"/>
    <col min="11" max="11" width="17" style="134" customWidth="1"/>
    <col min="12" max="12" width="7.5" style="134" bestFit="1" customWidth="1"/>
    <col min="13" max="13" width="9.375" style="134" bestFit="1" customWidth="1"/>
    <col min="14" max="15" width="11" style="134"/>
    <col min="16" max="16" width="11.875" style="134" bestFit="1" customWidth="1"/>
    <col min="17" max="17" width="12.625" style="134" customWidth="1"/>
    <col min="18" max="18" width="11" style="134"/>
    <col min="19" max="20" width="13.125" style="134" customWidth="1"/>
    <col min="21" max="21" width="9.875" style="134" bestFit="1" customWidth="1"/>
    <col min="22" max="22" width="13.125" style="134" customWidth="1"/>
    <col min="23" max="23" width="11" style="134"/>
    <col min="24" max="24" width="11.375" style="134" bestFit="1" customWidth="1"/>
    <col min="25" max="25" width="10" style="134" bestFit="1" customWidth="1"/>
    <col min="26" max="16384" width="11" style="133"/>
  </cols>
  <sheetData>
    <row r="1" spans="1:25" ht="33">
      <c r="A1" s="1" t="s">
        <v>8</v>
      </c>
      <c r="B1" s="1" t="s">
        <v>173</v>
      </c>
      <c r="C1" s="1" t="s">
        <v>152</v>
      </c>
      <c r="D1" s="1" t="s">
        <v>174</v>
      </c>
      <c r="E1" s="1" t="s">
        <v>6</v>
      </c>
      <c r="F1" s="1" t="s">
        <v>7</v>
      </c>
      <c r="G1" s="1" t="s">
        <v>153</v>
      </c>
      <c r="H1" s="1" t="s">
        <v>175</v>
      </c>
      <c r="I1" s="1" t="s">
        <v>176</v>
      </c>
      <c r="J1" s="1" t="s">
        <v>177</v>
      </c>
      <c r="K1" s="2" t="s">
        <v>154</v>
      </c>
      <c r="L1" s="3" t="s">
        <v>178</v>
      </c>
      <c r="M1" s="1" t="s">
        <v>179</v>
      </c>
      <c r="N1" s="1" t="s">
        <v>155</v>
      </c>
      <c r="O1" s="1" t="s">
        <v>180</v>
      </c>
      <c r="P1" s="1" t="s">
        <v>181</v>
      </c>
      <c r="Q1" s="1" t="s">
        <v>182</v>
      </c>
      <c r="R1" s="1" t="s">
        <v>183</v>
      </c>
      <c r="S1" s="1" t="s">
        <v>184</v>
      </c>
      <c r="T1" s="1" t="s">
        <v>185</v>
      </c>
      <c r="U1" s="1" t="s">
        <v>186</v>
      </c>
      <c r="V1" s="1" t="s">
        <v>187</v>
      </c>
      <c r="W1" s="1"/>
      <c r="X1" s="30" t="s">
        <v>192</v>
      </c>
      <c r="Y1" s="30" t="s">
        <v>188</v>
      </c>
    </row>
    <row r="2" spans="1:25">
      <c r="A2" s="4" t="s">
        <v>13</v>
      </c>
      <c r="B2" s="4" t="s">
        <v>250</v>
      </c>
      <c r="C2" s="5" t="s">
        <v>156</v>
      </c>
      <c r="D2" s="5" t="s">
        <v>189</v>
      </c>
      <c r="E2" s="5" t="s">
        <v>12</v>
      </c>
      <c r="F2" s="5">
        <v>3</v>
      </c>
      <c r="G2" s="4" t="s">
        <v>11</v>
      </c>
      <c r="H2" s="6">
        <v>40.765000000000001</v>
      </c>
      <c r="I2" s="6">
        <v>75.502499999999998</v>
      </c>
      <c r="J2" s="4">
        <v>3725</v>
      </c>
      <c r="K2" s="4" t="s">
        <v>157</v>
      </c>
      <c r="L2" s="7">
        <v>3</v>
      </c>
      <c r="M2" s="4">
        <v>2.7</v>
      </c>
      <c r="N2" s="8">
        <v>1</v>
      </c>
      <c r="O2" s="9">
        <v>0</v>
      </c>
      <c r="P2" s="4">
        <v>3688019</v>
      </c>
      <c r="Q2" s="4">
        <v>144202</v>
      </c>
      <c r="R2" s="4" t="s">
        <v>158</v>
      </c>
      <c r="S2" s="4">
        <v>0</v>
      </c>
      <c r="T2" s="4">
        <v>0</v>
      </c>
      <c r="U2" s="4">
        <v>0</v>
      </c>
      <c r="V2" s="4">
        <v>2010</v>
      </c>
      <c r="W2" s="4"/>
      <c r="X2" s="31">
        <v>56100</v>
      </c>
      <c r="Y2" s="31">
        <v>5300</v>
      </c>
    </row>
    <row r="3" spans="1:25">
      <c r="A3" s="4" t="s">
        <v>13</v>
      </c>
      <c r="B3" s="4" t="s">
        <v>250</v>
      </c>
      <c r="C3" s="5" t="s">
        <v>156</v>
      </c>
      <c r="D3" s="5" t="s">
        <v>189</v>
      </c>
      <c r="E3" s="5" t="s">
        <v>12</v>
      </c>
      <c r="F3" s="5">
        <v>3</v>
      </c>
      <c r="G3" s="4" t="s">
        <v>15</v>
      </c>
      <c r="H3" s="6">
        <v>40.765000000000001</v>
      </c>
      <c r="I3" s="6">
        <v>75.502499999999998</v>
      </c>
      <c r="J3" s="4">
        <v>3725</v>
      </c>
      <c r="K3" s="4" t="s">
        <v>157</v>
      </c>
      <c r="L3" s="7">
        <v>3</v>
      </c>
      <c r="M3" s="4">
        <v>2.7</v>
      </c>
      <c r="N3" s="8">
        <v>1</v>
      </c>
      <c r="O3" s="9">
        <v>0</v>
      </c>
      <c r="P3" s="4">
        <v>3487281</v>
      </c>
      <c r="Q3" s="4">
        <v>105091</v>
      </c>
      <c r="R3" s="4" t="s">
        <v>158</v>
      </c>
      <c r="S3" s="4">
        <v>0</v>
      </c>
      <c r="T3" s="4">
        <v>0</v>
      </c>
      <c r="U3" s="4">
        <v>0</v>
      </c>
      <c r="V3" s="4">
        <v>2010</v>
      </c>
      <c r="W3" s="4"/>
      <c r="X3" s="31">
        <v>52800</v>
      </c>
      <c r="Y3" s="31">
        <v>4800</v>
      </c>
    </row>
    <row r="4" spans="1:25">
      <c r="A4" s="4" t="s">
        <v>13</v>
      </c>
      <c r="B4" s="4" t="s">
        <v>250</v>
      </c>
      <c r="C4" s="5" t="s">
        <v>156</v>
      </c>
      <c r="D4" s="5" t="s">
        <v>189</v>
      </c>
      <c r="E4" s="5" t="s">
        <v>12</v>
      </c>
      <c r="F4" s="5">
        <v>3</v>
      </c>
      <c r="G4" s="4" t="s">
        <v>16</v>
      </c>
      <c r="H4" s="6">
        <v>40.764400000000002</v>
      </c>
      <c r="I4" s="6">
        <v>75.502399999999994</v>
      </c>
      <c r="J4" s="4">
        <v>3720</v>
      </c>
      <c r="K4" s="4" t="s">
        <v>157</v>
      </c>
      <c r="L4" s="7">
        <v>3</v>
      </c>
      <c r="M4" s="4">
        <v>2.7</v>
      </c>
      <c r="N4" s="8">
        <v>1</v>
      </c>
      <c r="O4" s="9">
        <v>0</v>
      </c>
      <c r="P4" s="4">
        <v>1028063</v>
      </c>
      <c r="Q4" s="4">
        <v>40639</v>
      </c>
      <c r="R4" s="4" t="s">
        <v>158</v>
      </c>
      <c r="S4" s="4">
        <v>0</v>
      </c>
      <c r="T4" s="4">
        <v>0</v>
      </c>
      <c r="U4" s="4">
        <v>0</v>
      </c>
      <c r="V4" s="4">
        <v>2010</v>
      </c>
      <c r="W4" s="4"/>
      <c r="X4" s="31">
        <v>16600</v>
      </c>
      <c r="Y4" s="31">
        <v>1500</v>
      </c>
    </row>
    <row r="5" spans="1:25">
      <c r="A5" s="4" t="s">
        <v>13</v>
      </c>
      <c r="B5" s="4" t="s">
        <v>250</v>
      </c>
      <c r="C5" s="5" t="s">
        <v>156</v>
      </c>
      <c r="D5" s="5" t="s">
        <v>189</v>
      </c>
      <c r="E5" s="5" t="s">
        <v>12</v>
      </c>
      <c r="F5" s="5">
        <v>2</v>
      </c>
      <c r="G5" s="4" t="s">
        <v>17</v>
      </c>
      <c r="H5" s="6">
        <v>40.787399999999998</v>
      </c>
      <c r="I5" s="6">
        <v>75.472800000000007</v>
      </c>
      <c r="J5" s="4">
        <v>3995</v>
      </c>
      <c r="K5" s="4" t="s">
        <v>157</v>
      </c>
      <c r="L5" s="7">
        <v>3</v>
      </c>
      <c r="M5" s="4">
        <v>2.7</v>
      </c>
      <c r="N5" s="8">
        <v>1</v>
      </c>
      <c r="O5" s="9">
        <v>0</v>
      </c>
      <c r="P5" s="4">
        <v>1560235</v>
      </c>
      <c r="Q5" s="4">
        <v>52686</v>
      </c>
      <c r="R5" s="4" t="s">
        <v>158</v>
      </c>
      <c r="S5" s="4">
        <v>0</v>
      </c>
      <c r="T5" s="4">
        <v>0</v>
      </c>
      <c r="U5" s="4">
        <v>0</v>
      </c>
      <c r="V5" s="4">
        <v>2010</v>
      </c>
      <c r="W5" s="4"/>
      <c r="X5" s="31">
        <v>21400</v>
      </c>
      <c r="Y5" s="31">
        <v>2000</v>
      </c>
    </row>
    <row r="6" spans="1:25">
      <c r="A6" s="4" t="s">
        <v>13</v>
      </c>
      <c r="B6" s="4" t="s">
        <v>250</v>
      </c>
      <c r="C6" s="5" t="s">
        <v>156</v>
      </c>
      <c r="D6" s="5" t="s">
        <v>189</v>
      </c>
      <c r="E6" s="5" t="s">
        <v>12</v>
      </c>
      <c r="F6" s="5">
        <v>2</v>
      </c>
      <c r="G6" s="4" t="s">
        <v>19</v>
      </c>
      <c r="H6" s="6">
        <v>40.787399999999998</v>
      </c>
      <c r="I6" s="6">
        <v>75.472800000000007</v>
      </c>
      <c r="J6" s="4">
        <v>3990</v>
      </c>
      <c r="K6" s="4" t="s">
        <v>157</v>
      </c>
      <c r="L6" s="7">
        <v>3</v>
      </c>
      <c r="M6" s="4">
        <v>2.7</v>
      </c>
      <c r="N6" s="8">
        <v>1</v>
      </c>
      <c r="O6" s="9">
        <v>0</v>
      </c>
      <c r="P6" s="4">
        <v>1357544</v>
      </c>
      <c r="Q6" s="4">
        <v>47407</v>
      </c>
      <c r="R6" s="4" t="s">
        <v>158</v>
      </c>
      <c r="S6" s="4">
        <v>0</v>
      </c>
      <c r="T6" s="4">
        <v>0</v>
      </c>
      <c r="U6" s="4">
        <v>0</v>
      </c>
      <c r="V6" s="4">
        <v>2010</v>
      </c>
      <c r="W6" s="4"/>
      <c r="X6" s="31">
        <v>18800</v>
      </c>
      <c r="Y6" s="31">
        <v>1700</v>
      </c>
    </row>
    <row r="7" spans="1:25">
      <c r="A7" s="4" t="s">
        <v>13</v>
      </c>
      <c r="B7" s="4" t="s">
        <v>250</v>
      </c>
      <c r="C7" s="5" t="s">
        <v>156</v>
      </c>
      <c r="D7" s="5" t="s">
        <v>189</v>
      </c>
      <c r="E7" s="5" t="s">
        <v>12</v>
      </c>
      <c r="F7" s="5">
        <v>2</v>
      </c>
      <c r="G7" s="4" t="s">
        <v>20</v>
      </c>
      <c r="H7" s="6">
        <v>40.783799999999999</v>
      </c>
      <c r="I7" s="6">
        <v>75.476299999999995</v>
      </c>
      <c r="J7" s="4">
        <v>3940</v>
      </c>
      <c r="K7" s="4" t="s">
        <v>157</v>
      </c>
      <c r="L7" s="7">
        <v>3</v>
      </c>
      <c r="M7" s="4">
        <v>2.7</v>
      </c>
      <c r="N7" s="8">
        <v>1</v>
      </c>
      <c r="O7" s="9">
        <v>0</v>
      </c>
      <c r="P7" s="4">
        <v>1255321</v>
      </c>
      <c r="Q7" s="4">
        <v>42133</v>
      </c>
      <c r="R7" s="4" t="s">
        <v>158</v>
      </c>
      <c r="S7" s="4">
        <v>0</v>
      </c>
      <c r="T7" s="4">
        <v>0</v>
      </c>
      <c r="U7" s="4">
        <v>0</v>
      </c>
      <c r="V7" s="4">
        <v>2010</v>
      </c>
      <c r="W7" s="4"/>
      <c r="X7" s="31">
        <v>17900</v>
      </c>
      <c r="Y7" s="31">
        <v>1600</v>
      </c>
    </row>
    <row r="8" spans="1:25">
      <c r="A8" s="4" t="s">
        <v>13</v>
      </c>
      <c r="B8" s="4" t="s">
        <v>250</v>
      </c>
      <c r="C8" s="5" t="s">
        <v>156</v>
      </c>
      <c r="D8" s="5" t="s">
        <v>189</v>
      </c>
      <c r="E8" s="5" t="s">
        <v>12</v>
      </c>
      <c r="F8" s="5">
        <v>2</v>
      </c>
      <c r="G8" s="4" t="s">
        <v>21</v>
      </c>
      <c r="H8" s="6">
        <v>40.787100000000002</v>
      </c>
      <c r="I8" s="6">
        <v>75.473399999999998</v>
      </c>
      <c r="J8" s="4">
        <v>3980</v>
      </c>
      <c r="K8" s="4" t="s">
        <v>157</v>
      </c>
      <c r="L8" s="7">
        <v>3</v>
      </c>
      <c r="M8" s="4">
        <v>2.7</v>
      </c>
      <c r="N8" s="8">
        <v>1</v>
      </c>
      <c r="O8" s="9">
        <v>0</v>
      </c>
      <c r="P8" s="4">
        <v>1139210</v>
      </c>
      <c r="Q8" s="4">
        <v>36319</v>
      </c>
      <c r="R8" s="4" t="s">
        <v>158</v>
      </c>
      <c r="S8" s="4">
        <v>0</v>
      </c>
      <c r="T8" s="4">
        <v>0</v>
      </c>
      <c r="U8" s="4">
        <v>0</v>
      </c>
      <c r="V8" s="4">
        <v>2010</v>
      </c>
      <c r="W8" s="4"/>
      <c r="X8" s="31">
        <v>16000</v>
      </c>
      <c r="Y8" s="31">
        <v>1400</v>
      </c>
    </row>
    <row r="9" spans="1:25">
      <c r="A9" s="4" t="s">
        <v>13</v>
      </c>
      <c r="B9" s="4" t="s">
        <v>250</v>
      </c>
      <c r="C9" s="5" t="s">
        <v>156</v>
      </c>
      <c r="D9" s="5" t="s">
        <v>189</v>
      </c>
      <c r="E9" s="5" t="s">
        <v>12</v>
      </c>
      <c r="F9" s="5">
        <v>2</v>
      </c>
      <c r="G9" s="4" t="s">
        <v>22</v>
      </c>
      <c r="H9" s="6">
        <v>40.783999999999999</v>
      </c>
      <c r="I9" s="6">
        <v>75.476299999999995</v>
      </c>
      <c r="J9" s="4">
        <v>3940</v>
      </c>
      <c r="K9" s="4" t="s">
        <v>157</v>
      </c>
      <c r="L9" s="7">
        <v>3</v>
      </c>
      <c r="M9" s="4">
        <v>2.7</v>
      </c>
      <c r="N9" s="8">
        <v>1</v>
      </c>
      <c r="O9" s="9">
        <v>0</v>
      </c>
      <c r="P9" s="4">
        <v>1101947</v>
      </c>
      <c r="Q9" s="4">
        <v>36053</v>
      </c>
      <c r="R9" s="4" t="s">
        <v>158</v>
      </c>
      <c r="S9" s="4">
        <v>0</v>
      </c>
      <c r="T9" s="4">
        <v>0</v>
      </c>
      <c r="U9" s="4">
        <v>0</v>
      </c>
      <c r="V9" s="4">
        <v>2010</v>
      </c>
      <c r="W9" s="4"/>
      <c r="X9" s="31">
        <v>15800</v>
      </c>
      <c r="Y9" s="31">
        <v>1400</v>
      </c>
    </row>
    <row r="10" spans="1:25">
      <c r="A10" s="4" t="s">
        <v>13</v>
      </c>
      <c r="B10" s="4" t="s">
        <v>250</v>
      </c>
      <c r="C10" s="5" t="s">
        <v>156</v>
      </c>
      <c r="D10" s="5" t="s">
        <v>189</v>
      </c>
      <c r="E10" s="5" t="s">
        <v>12</v>
      </c>
      <c r="F10" s="5">
        <v>1</v>
      </c>
      <c r="G10" s="4" t="s">
        <v>23</v>
      </c>
      <c r="H10" s="6">
        <v>40.782600000000002</v>
      </c>
      <c r="I10" s="6">
        <v>75.486900000000006</v>
      </c>
      <c r="J10" s="4">
        <v>3870</v>
      </c>
      <c r="K10" s="4" t="s">
        <v>157</v>
      </c>
      <c r="L10" s="7">
        <v>3</v>
      </c>
      <c r="M10" s="4">
        <v>2.7</v>
      </c>
      <c r="N10" s="8">
        <v>1</v>
      </c>
      <c r="O10" s="9">
        <v>0</v>
      </c>
      <c r="P10" s="4">
        <v>1054226</v>
      </c>
      <c r="Q10" s="4">
        <v>32225</v>
      </c>
      <c r="R10" s="4" t="s">
        <v>158</v>
      </c>
      <c r="S10" s="4">
        <v>0</v>
      </c>
      <c r="T10" s="4">
        <v>0</v>
      </c>
      <c r="U10" s="4">
        <v>0</v>
      </c>
      <c r="V10" s="4">
        <v>2010</v>
      </c>
      <c r="W10" s="4"/>
      <c r="X10" s="31">
        <v>15700</v>
      </c>
      <c r="Y10" s="31">
        <v>1400</v>
      </c>
    </row>
    <row r="11" spans="1:25">
      <c r="A11" s="4" t="s">
        <v>13</v>
      </c>
      <c r="B11" s="4" t="s">
        <v>250</v>
      </c>
      <c r="C11" s="5" t="s">
        <v>156</v>
      </c>
      <c r="D11" s="5" t="s">
        <v>189</v>
      </c>
      <c r="E11" s="5" t="s">
        <v>12</v>
      </c>
      <c r="F11" s="5">
        <v>1</v>
      </c>
      <c r="G11" s="4" t="s">
        <v>25</v>
      </c>
      <c r="H11" s="6">
        <v>40.782699999999998</v>
      </c>
      <c r="I11" s="6">
        <v>75.4876</v>
      </c>
      <c r="J11" s="4">
        <v>3870</v>
      </c>
      <c r="K11" s="4" t="s">
        <v>157</v>
      </c>
      <c r="L11" s="7">
        <v>3</v>
      </c>
      <c r="M11" s="4">
        <v>2.7</v>
      </c>
      <c r="N11" s="8">
        <v>1</v>
      </c>
      <c r="O11" s="9">
        <v>0</v>
      </c>
      <c r="P11" s="4">
        <v>986706</v>
      </c>
      <c r="Q11" s="4">
        <v>35415</v>
      </c>
      <c r="R11" s="4" t="s">
        <v>158</v>
      </c>
      <c r="S11" s="4">
        <v>0</v>
      </c>
      <c r="T11" s="4">
        <v>0</v>
      </c>
      <c r="U11" s="4">
        <v>0</v>
      </c>
      <c r="V11" s="4">
        <v>2010</v>
      </c>
      <c r="W11" s="4"/>
      <c r="X11" s="31">
        <v>14700</v>
      </c>
      <c r="Y11" s="31">
        <v>1400</v>
      </c>
    </row>
    <row r="12" spans="1:25">
      <c r="A12" s="4" t="s">
        <v>13</v>
      </c>
      <c r="B12" s="4" t="s">
        <v>250</v>
      </c>
      <c r="C12" s="5" t="s">
        <v>156</v>
      </c>
      <c r="D12" s="5" t="s">
        <v>189</v>
      </c>
      <c r="E12" s="5" t="s">
        <v>12</v>
      </c>
      <c r="F12" s="5">
        <v>1</v>
      </c>
      <c r="G12" s="4" t="s">
        <v>26</v>
      </c>
      <c r="H12" s="6">
        <v>40.782600000000002</v>
      </c>
      <c r="I12" s="6">
        <v>75.486900000000006</v>
      </c>
      <c r="J12" s="4">
        <v>3870</v>
      </c>
      <c r="K12" s="4" t="s">
        <v>157</v>
      </c>
      <c r="L12" s="7">
        <v>3</v>
      </c>
      <c r="M12" s="4">
        <v>2.7</v>
      </c>
      <c r="N12" s="8">
        <v>1</v>
      </c>
      <c r="O12" s="9">
        <v>0</v>
      </c>
      <c r="P12" s="4">
        <v>933846</v>
      </c>
      <c r="Q12" s="4">
        <v>44665</v>
      </c>
      <c r="R12" s="4" t="s">
        <v>158</v>
      </c>
      <c r="S12" s="4">
        <v>0</v>
      </c>
      <c r="T12" s="4">
        <v>0</v>
      </c>
      <c r="U12" s="4">
        <v>0</v>
      </c>
      <c r="V12" s="4">
        <v>2010</v>
      </c>
      <c r="W12" s="4"/>
      <c r="X12" s="31">
        <v>14000</v>
      </c>
      <c r="Y12" s="31">
        <v>1400</v>
      </c>
    </row>
    <row r="13" spans="1:25">
      <c r="A13" s="4" t="s">
        <v>13</v>
      </c>
      <c r="B13" s="4" t="s">
        <v>250</v>
      </c>
      <c r="C13" s="5" t="s">
        <v>156</v>
      </c>
      <c r="D13" s="5" t="s">
        <v>189</v>
      </c>
      <c r="E13" s="5" t="s">
        <v>12</v>
      </c>
      <c r="F13" s="5">
        <v>1</v>
      </c>
      <c r="G13" s="4" t="s">
        <v>27</v>
      </c>
      <c r="H13" s="6">
        <v>40.782699999999998</v>
      </c>
      <c r="I13" s="6">
        <v>75.4876</v>
      </c>
      <c r="J13" s="4">
        <v>3870</v>
      </c>
      <c r="K13" s="4" t="s">
        <v>157</v>
      </c>
      <c r="L13" s="7">
        <v>3</v>
      </c>
      <c r="M13" s="4">
        <v>2.7</v>
      </c>
      <c r="N13" s="8">
        <v>1</v>
      </c>
      <c r="O13" s="9">
        <v>0</v>
      </c>
      <c r="P13" s="4">
        <v>618693</v>
      </c>
      <c r="Q13" s="4">
        <v>25441</v>
      </c>
      <c r="R13" s="4" t="s">
        <v>158</v>
      </c>
      <c r="S13" s="4">
        <v>0</v>
      </c>
      <c r="T13" s="4">
        <v>0</v>
      </c>
      <c r="U13" s="4">
        <v>0</v>
      </c>
      <c r="V13" s="4">
        <v>2010</v>
      </c>
      <c r="W13" s="4"/>
      <c r="X13" s="31">
        <v>9300</v>
      </c>
      <c r="Y13" s="31">
        <v>900</v>
      </c>
    </row>
    <row r="14" spans="1:25">
      <c r="A14" s="4" t="s">
        <v>30</v>
      </c>
      <c r="B14" s="4" t="s">
        <v>251</v>
      </c>
      <c r="C14" s="5" t="s">
        <v>159</v>
      </c>
      <c r="D14" s="5" t="s">
        <v>189</v>
      </c>
      <c r="E14" s="5" t="s">
        <v>29</v>
      </c>
      <c r="F14" s="5">
        <v>2</v>
      </c>
      <c r="G14" s="4" t="s">
        <v>28</v>
      </c>
      <c r="H14" s="6">
        <v>42.08</v>
      </c>
      <c r="I14" s="6">
        <v>76.45</v>
      </c>
      <c r="J14" s="4">
        <v>2229</v>
      </c>
      <c r="K14" s="4" t="s">
        <v>157</v>
      </c>
      <c r="L14" s="7">
        <v>3.5</v>
      </c>
      <c r="M14" s="4">
        <v>2.7</v>
      </c>
      <c r="N14" s="8">
        <v>1</v>
      </c>
      <c r="O14" s="9">
        <v>0</v>
      </c>
      <c r="P14" s="4">
        <v>3190000</v>
      </c>
      <c r="Q14" s="4">
        <v>62000</v>
      </c>
      <c r="R14" s="4" t="s">
        <v>160</v>
      </c>
      <c r="S14" s="4">
        <v>0</v>
      </c>
      <c r="T14" s="4">
        <v>0</v>
      </c>
      <c r="U14" s="4">
        <v>0</v>
      </c>
      <c r="V14" s="4">
        <v>1998</v>
      </c>
      <c r="W14" s="4"/>
      <c r="X14" s="31">
        <v>139000</v>
      </c>
      <c r="Y14" s="31">
        <v>11500</v>
      </c>
    </row>
    <row r="15" spans="1:25">
      <c r="A15" s="4" t="s">
        <v>30</v>
      </c>
      <c r="B15" s="4" t="s">
        <v>251</v>
      </c>
      <c r="C15" s="5" t="s">
        <v>159</v>
      </c>
      <c r="D15" s="5" t="s">
        <v>189</v>
      </c>
      <c r="E15" s="5" t="s">
        <v>29</v>
      </c>
      <c r="F15" s="5">
        <v>2</v>
      </c>
      <c r="G15" s="4" t="s">
        <v>31</v>
      </c>
      <c r="H15" s="6">
        <v>42.08</v>
      </c>
      <c r="I15" s="6">
        <v>76.45</v>
      </c>
      <c r="J15" s="4">
        <v>2229</v>
      </c>
      <c r="K15" s="4" t="s">
        <v>157</v>
      </c>
      <c r="L15" s="7">
        <v>2.5</v>
      </c>
      <c r="M15" s="4">
        <v>2.7</v>
      </c>
      <c r="N15" s="8">
        <v>1</v>
      </c>
      <c r="O15" s="9">
        <v>0</v>
      </c>
      <c r="P15" s="4">
        <v>2588000</v>
      </c>
      <c r="Q15" s="4">
        <v>73000</v>
      </c>
      <c r="R15" s="4" t="s">
        <v>160</v>
      </c>
      <c r="S15" s="4">
        <v>0</v>
      </c>
      <c r="T15" s="4">
        <v>0</v>
      </c>
      <c r="U15" s="4">
        <v>0</v>
      </c>
      <c r="V15" s="4">
        <v>1998</v>
      </c>
      <c r="W15" s="4"/>
      <c r="X15" s="31">
        <v>108400</v>
      </c>
      <c r="Y15" s="31">
        <v>9000</v>
      </c>
    </row>
    <row r="16" spans="1:25">
      <c r="A16" s="4" t="s">
        <v>30</v>
      </c>
      <c r="B16" s="4" t="s">
        <v>251</v>
      </c>
      <c r="C16" s="5" t="s">
        <v>159</v>
      </c>
      <c r="D16" s="5" t="s">
        <v>189</v>
      </c>
      <c r="E16" s="5" t="s">
        <v>29</v>
      </c>
      <c r="F16" s="5">
        <v>2</v>
      </c>
      <c r="G16" s="4" t="s">
        <v>32</v>
      </c>
      <c r="H16" s="6">
        <v>42.08</v>
      </c>
      <c r="I16" s="6">
        <v>76.45</v>
      </c>
      <c r="J16" s="4">
        <v>2229</v>
      </c>
      <c r="K16" s="4" t="s">
        <v>157</v>
      </c>
      <c r="L16" s="7">
        <v>5</v>
      </c>
      <c r="M16" s="4">
        <v>2.7</v>
      </c>
      <c r="N16" s="8">
        <v>0.99350000000000005</v>
      </c>
      <c r="O16" s="9">
        <v>0</v>
      </c>
      <c r="P16" s="4">
        <v>2295000</v>
      </c>
      <c r="Q16" s="4">
        <v>62000</v>
      </c>
      <c r="R16" s="4" t="s">
        <v>160</v>
      </c>
      <c r="S16" s="4">
        <v>0</v>
      </c>
      <c r="T16" s="4">
        <v>0</v>
      </c>
      <c r="U16" s="4">
        <v>0</v>
      </c>
      <c r="V16" s="4">
        <v>1998</v>
      </c>
      <c r="W16" s="4"/>
      <c r="X16" s="31">
        <v>97700</v>
      </c>
      <c r="Y16" s="31">
        <v>8000</v>
      </c>
    </row>
    <row r="17" spans="1:25">
      <c r="A17" s="4" t="s">
        <v>30</v>
      </c>
      <c r="B17" s="4" t="s">
        <v>251</v>
      </c>
      <c r="C17" s="5" t="s">
        <v>159</v>
      </c>
      <c r="D17" s="5" t="s">
        <v>189</v>
      </c>
      <c r="E17" s="5" t="s">
        <v>29</v>
      </c>
      <c r="F17" s="5">
        <v>2</v>
      </c>
      <c r="G17" s="4" t="s">
        <v>33</v>
      </c>
      <c r="H17" s="6">
        <v>42.08</v>
      </c>
      <c r="I17" s="6">
        <v>76.45</v>
      </c>
      <c r="J17" s="4">
        <v>2229</v>
      </c>
      <c r="K17" s="4" t="s">
        <v>157</v>
      </c>
      <c r="L17" s="7">
        <v>1</v>
      </c>
      <c r="M17" s="4">
        <v>2.7</v>
      </c>
      <c r="N17" s="8">
        <v>0.99990000000000001</v>
      </c>
      <c r="O17" s="9">
        <v>0</v>
      </c>
      <c r="P17" s="4">
        <v>1680999.9999999998</v>
      </c>
      <c r="Q17" s="4">
        <v>40000</v>
      </c>
      <c r="R17" s="4" t="s">
        <v>160</v>
      </c>
      <c r="S17" s="4">
        <v>0</v>
      </c>
      <c r="T17" s="4">
        <v>0</v>
      </c>
      <c r="U17" s="4">
        <v>0</v>
      </c>
      <c r="V17" s="4">
        <v>1998</v>
      </c>
      <c r="W17" s="4"/>
      <c r="X17" s="31">
        <v>72200</v>
      </c>
      <c r="Y17" s="31">
        <v>5700</v>
      </c>
    </row>
    <row r="18" spans="1:25">
      <c r="A18" s="4" t="s">
        <v>30</v>
      </c>
      <c r="B18" s="4" t="s">
        <v>251</v>
      </c>
      <c r="C18" s="5" t="s">
        <v>159</v>
      </c>
      <c r="D18" s="5" t="s">
        <v>189</v>
      </c>
      <c r="E18" s="5" t="s">
        <v>29</v>
      </c>
      <c r="F18" s="5">
        <v>1</v>
      </c>
      <c r="G18" s="4" t="s">
        <v>34</v>
      </c>
      <c r="H18" s="6">
        <v>42.08</v>
      </c>
      <c r="I18" s="6">
        <v>76.459999999999994</v>
      </c>
      <c r="J18" s="4">
        <v>2403</v>
      </c>
      <c r="K18" s="4" t="s">
        <v>157</v>
      </c>
      <c r="L18" s="7">
        <v>2</v>
      </c>
      <c r="M18" s="4">
        <v>2.7</v>
      </c>
      <c r="N18" s="8">
        <v>0.99990000000000001</v>
      </c>
      <c r="O18" s="9">
        <v>0</v>
      </c>
      <c r="P18" s="4">
        <v>4160000</v>
      </c>
      <c r="Q18" s="4">
        <v>97000</v>
      </c>
      <c r="R18" s="4" t="s">
        <v>160</v>
      </c>
      <c r="S18" s="4">
        <v>0</v>
      </c>
      <c r="T18" s="4">
        <v>0</v>
      </c>
      <c r="U18" s="4">
        <v>0</v>
      </c>
      <c r="V18" s="4">
        <v>1998</v>
      </c>
      <c r="W18" s="4"/>
      <c r="X18" s="31">
        <v>163500</v>
      </c>
      <c r="Y18" s="31">
        <v>14100</v>
      </c>
    </row>
    <row r="19" spans="1:25">
      <c r="A19" s="4" t="s">
        <v>30</v>
      </c>
      <c r="B19" s="4" t="s">
        <v>251</v>
      </c>
      <c r="C19" s="5" t="s">
        <v>159</v>
      </c>
      <c r="D19" s="5" t="s">
        <v>189</v>
      </c>
      <c r="E19" s="5" t="s">
        <v>29</v>
      </c>
      <c r="F19" s="5">
        <v>1</v>
      </c>
      <c r="G19" s="4" t="s">
        <v>36</v>
      </c>
      <c r="H19" s="6">
        <v>42.05</v>
      </c>
      <c r="I19" s="6">
        <v>76.430000000000007</v>
      </c>
      <c r="J19" s="4">
        <v>2850</v>
      </c>
      <c r="K19" s="4" t="s">
        <v>157</v>
      </c>
      <c r="L19" s="7">
        <v>1</v>
      </c>
      <c r="M19" s="4">
        <v>2.7</v>
      </c>
      <c r="N19" s="8">
        <v>0.99809999999999999</v>
      </c>
      <c r="O19" s="9">
        <v>0</v>
      </c>
      <c r="P19" s="4">
        <v>3400000</v>
      </c>
      <c r="Q19" s="4">
        <v>79000</v>
      </c>
      <c r="R19" s="4" t="s">
        <v>160</v>
      </c>
      <c r="S19" s="4">
        <v>0</v>
      </c>
      <c r="T19" s="4">
        <v>0</v>
      </c>
      <c r="U19" s="4">
        <v>0</v>
      </c>
      <c r="V19" s="4">
        <v>1998</v>
      </c>
      <c r="W19" s="4"/>
      <c r="X19" s="31">
        <v>93000</v>
      </c>
      <c r="Y19" s="31">
        <v>7400</v>
      </c>
    </row>
    <row r="20" spans="1:25">
      <c r="A20" s="4" t="s">
        <v>30</v>
      </c>
      <c r="B20" s="4" t="s">
        <v>251</v>
      </c>
      <c r="C20" s="5" t="s">
        <v>159</v>
      </c>
      <c r="D20" s="5" t="s">
        <v>189</v>
      </c>
      <c r="E20" s="5" t="s">
        <v>29</v>
      </c>
      <c r="F20" s="5">
        <v>1</v>
      </c>
      <c r="G20" s="4" t="s">
        <v>35</v>
      </c>
      <c r="H20" s="6">
        <v>42.08</v>
      </c>
      <c r="I20" s="6">
        <v>76.459999999999994</v>
      </c>
      <c r="J20" s="4">
        <v>2403</v>
      </c>
      <c r="K20" s="4" t="s">
        <v>157</v>
      </c>
      <c r="L20" s="7">
        <v>7</v>
      </c>
      <c r="M20" s="4">
        <v>2.7</v>
      </c>
      <c r="N20" s="8">
        <v>0.99809999999999999</v>
      </c>
      <c r="O20" s="9">
        <v>0</v>
      </c>
      <c r="P20" s="4">
        <v>3377000.0000000005</v>
      </c>
      <c r="Q20" s="4">
        <v>149000</v>
      </c>
      <c r="R20" s="4" t="s">
        <v>160</v>
      </c>
      <c r="S20" s="4">
        <v>0</v>
      </c>
      <c r="T20" s="4">
        <v>0</v>
      </c>
      <c r="U20" s="4">
        <v>0</v>
      </c>
      <c r="V20" s="4">
        <v>1998</v>
      </c>
      <c r="W20" s="4"/>
      <c r="X20" s="31">
        <v>134600</v>
      </c>
      <c r="Y20" s="31">
        <v>12700</v>
      </c>
    </row>
    <row r="21" spans="1:25">
      <c r="A21" s="4" t="s">
        <v>30</v>
      </c>
      <c r="B21" s="4" t="s">
        <v>251</v>
      </c>
      <c r="C21" s="5" t="s">
        <v>159</v>
      </c>
      <c r="D21" s="5" t="s">
        <v>189</v>
      </c>
      <c r="E21" s="5" t="s">
        <v>29</v>
      </c>
      <c r="F21" s="5">
        <v>1</v>
      </c>
      <c r="G21" s="4" t="s">
        <v>37</v>
      </c>
      <c r="H21" s="6">
        <v>42.08</v>
      </c>
      <c r="I21" s="6">
        <v>76.459999999999994</v>
      </c>
      <c r="J21" s="4">
        <v>2403</v>
      </c>
      <c r="K21" s="4" t="s">
        <v>157</v>
      </c>
      <c r="L21" s="7">
        <v>5</v>
      </c>
      <c r="M21" s="4">
        <v>2.7</v>
      </c>
      <c r="N21" s="8">
        <v>0.99380000000000002</v>
      </c>
      <c r="O21" s="9">
        <v>0</v>
      </c>
      <c r="P21" s="4">
        <v>1905000</v>
      </c>
      <c r="Q21" s="4">
        <v>46000</v>
      </c>
      <c r="R21" s="4" t="s">
        <v>160</v>
      </c>
      <c r="S21" s="4">
        <v>0</v>
      </c>
      <c r="T21" s="4">
        <v>0</v>
      </c>
      <c r="U21" s="4">
        <v>0</v>
      </c>
      <c r="V21" s="4">
        <v>1998</v>
      </c>
      <c r="W21" s="4"/>
      <c r="X21" s="31">
        <v>70200</v>
      </c>
      <c r="Y21" s="31">
        <v>5500</v>
      </c>
    </row>
    <row r="22" spans="1:25">
      <c r="A22" s="4" t="s">
        <v>30</v>
      </c>
      <c r="B22" s="4" t="s">
        <v>251</v>
      </c>
      <c r="C22" s="5" t="s">
        <v>159</v>
      </c>
      <c r="D22" s="5" t="s">
        <v>189</v>
      </c>
      <c r="E22" s="5" t="s">
        <v>29</v>
      </c>
      <c r="F22" s="5">
        <v>1</v>
      </c>
      <c r="G22" s="4" t="s">
        <v>38</v>
      </c>
      <c r="H22" s="6">
        <v>42.05</v>
      </c>
      <c r="I22" s="6">
        <v>76.430000000000007</v>
      </c>
      <c r="J22" s="4">
        <v>2850</v>
      </c>
      <c r="K22" s="4" t="s">
        <v>157</v>
      </c>
      <c r="L22" s="7">
        <v>2</v>
      </c>
      <c r="M22" s="4">
        <v>2.7</v>
      </c>
      <c r="N22" s="8">
        <v>0.998</v>
      </c>
      <c r="O22" s="9">
        <v>0</v>
      </c>
      <c r="P22" s="4">
        <v>1898999.9999999998</v>
      </c>
      <c r="Q22" s="4">
        <v>45000</v>
      </c>
      <c r="R22" s="4" t="s">
        <v>160</v>
      </c>
      <c r="S22" s="4">
        <v>0</v>
      </c>
      <c r="T22" s="4">
        <v>0</v>
      </c>
      <c r="U22" s="4">
        <v>0</v>
      </c>
      <c r="V22" s="4">
        <v>1998</v>
      </c>
      <c r="W22" s="4"/>
      <c r="X22" s="31">
        <v>50100</v>
      </c>
      <c r="Y22" s="31">
        <v>3800</v>
      </c>
    </row>
    <row r="23" spans="1:25">
      <c r="A23" s="4" t="s">
        <v>30</v>
      </c>
      <c r="B23" s="4" t="s">
        <v>251</v>
      </c>
      <c r="C23" s="5" t="s">
        <v>161</v>
      </c>
      <c r="D23" s="5" t="s">
        <v>189</v>
      </c>
      <c r="E23" s="5" t="s">
        <v>40</v>
      </c>
      <c r="F23" s="5">
        <v>1</v>
      </c>
      <c r="G23" s="4" t="s">
        <v>39</v>
      </c>
      <c r="H23" s="6">
        <v>42.04</v>
      </c>
      <c r="I23" s="6">
        <v>77.12</v>
      </c>
      <c r="J23" s="4">
        <v>2759</v>
      </c>
      <c r="K23" s="4" t="s">
        <v>157</v>
      </c>
      <c r="L23" s="7">
        <v>1</v>
      </c>
      <c r="M23" s="4">
        <v>2.7</v>
      </c>
      <c r="N23" s="8">
        <v>0.99160000000000004</v>
      </c>
      <c r="O23" s="9">
        <v>0</v>
      </c>
      <c r="P23" s="4">
        <v>3347999.9999999995</v>
      </c>
      <c r="Q23" s="4">
        <v>80000</v>
      </c>
      <c r="R23" s="4" t="s">
        <v>160</v>
      </c>
      <c r="S23" s="4">
        <v>0</v>
      </c>
      <c r="T23" s="4">
        <v>0</v>
      </c>
      <c r="U23" s="4">
        <v>0</v>
      </c>
      <c r="V23" s="4">
        <v>2001</v>
      </c>
      <c r="W23" s="4"/>
      <c r="X23" s="31">
        <v>98100</v>
      </c>
      <c r="Y23" s="31">
        <v>7900</v>
      </c>
    </row>
    <row r="24" spans="1:25">
      <c r="A24" s="4" t="s">
        <v>30</v>
      </c>
      <c r="B24" s="4" t="s">
        <v>251</v>
      </c>
      <c r="C24" s="5" t="s">
        <v>161</v>
      </c>
      <c r="D24" s="5" t="s">
        <v>189</v>
      </c>
      <c r="E24" s="5" t="s">
        <v>40</v>
      </c>
      <c r="F24" s="5">
        <v>1</v>
      </c>
      <c r="G24" s="4" t="s">
        <v>41</v>
      </c>
      <c r="H24" s="6">
        <v>42.04</v>
      </c>
      <c r="I24" s="6">
        <v>77.209999999999994</v>
      </c>
      <c r="J24" s="4">
        <v>3140</v>
      </c>
      <c r="K24" s="4" t="s">
        <v>157</v>
      </c>
      <c r="L24" s="7">
        <v>1</v>
      </c>
      <c r="M24" s="4">
        <v>2.7</v>
      </c>
      <c r="N24" s="8">
        <v>0.99160000000000004</v>
      </c>
      <c r="O24" s="9">
        <v>0</v>
      </c>
      <c r="P24" s="4">
        <v>1910000.0000000002</v>
      </c>
      <c r="Q24" s="4">
        <v>56999.999999999993</v>
      </c>
      <c r="R24" s="4" t="s">
        <v>160</v>
      </c>
      <c r="S24" s="4">
        <v>0</v>
      </c>
      <c r="T24" s="4">
        <v>0</v>
      </c>
      <c r="U24" s="4">
        <v>0</v>
      </c>
      <c r="V24" s="4">
        <v>2001</v>
      </c>
      <c r="W24" s="4"/>
      <c r="X24" s="31">
        <v>41900</v>
      </c>
      <c r="Y24" s="31">
        <v>3300</v>
      </c>
    </row>
    <row r="25" spans="1:25">
      <c r="A25" s="4" t="s">
        <v>30</v>
      </c>
      <c r="B25" s="4" t="s">
        <v>251</v>
      </c>
      <c r="C25" s="5" t="s">
        <v>161</v>
      </c>
      <c r="D25" s="5" t="s">
        <v>189</v>
      </c>
      <c r="E25" s="5" t="s">
        <v>40</v>
      </c>
      <c r="F25" s="5">
        <v>1</v>
      </c>
      <c r="G25" s="4" t="s">
        <v>42</v>
      </c>
      <c r="H25" s="6">
        <v>42.04</v>
      </c>
      <c r="I25" s="6">
        <v>77.209999999999994</v>
      </c>
      <c r="J25" s="4">
        <v>3140</v>
      </c>
      <c r="K25" s="4" t="s">
        <v>157</v>
      </c>
      <c r="L25" s="7">
        <v>1</v>
      </c>
      <c r="M25" s="4">
        <v>2.7</v>
      </c>
      <c r="N25" s="8">
        <v>0.99160000000000004</v>
      </c>
      <c r="O25" s="9">
        <v>0</v>
      </c>
      <c r="P25" s="4">
        <v>1388000</v>
      </c>
      <c r="Q25" s="4">
        <v>35000</v>
      </c>
      <c r="R25" s="4" t="s">
        <v>160</v>
      </c>
      <c r="S25" s="4">
        <v>0</v>
      </c>
      <c r="T25" s="4">
        <v>0</v>
      </c>
      <c r="U25" s="4">
        <v>0</v>
      </c>
      <c r="V25" s="4">
        <v>2001</v>
      </c>
      <c r="W25" s="4"/>
      <c r="X25" s="31">
        <v>30000</v>
      </c>
      <c r="Y25" s="31">
        <v>2300</v>
      </c>
    </row>
    <row r="26" spans="1:25">
      <c r="A26" s="5" t="s">
        <v>240</v>
      </c>
      <c r="B26" s="5" t="s">
        <v>190</v>
      </c>
      <c r="C26" s="5" t="s">
        <v>162</v>
      </c>
      <c r="D26" s="5" t="s">
        <v>189</v>
      </c>
      <c r="E26" s="5" t="s">
        <v>44</v>
      </c>
      <c r="F26" s="5">
        <v>2</v>
      </c>
      <c r="G26" s="23" t="s">
        <v>43</v>
      </c>
      <c r="H26" s="10">
        <v>41.619194999999998</v>
      </c>
      <c r="I26" s="10">
        <v>77.728827999999893</v>
      </c>
      <c r="J26" s="11">
        <v>3418.79</v>
      </c>
      <c r="K26" s="23" t="s">
        <v>157</v>
      </c>
      <c r="L26" s="12">
        <v>4</v>
      </c>
      <c r="M26" s="25">
        <v>2.65</v>
      </c>
      <c r="N26" s="13">
        <v>1</v>
      </c>
      <c r="O26" s="19">
        <v>0</v>
      </c>
      <c r="P26" s="32">
        <v>4196385</v>
      </c>
      <c r="Q26" s="32">
        <v>69486.814808880168</v>
      </c>
      <c r="R26" s="33" t="s">
        <v>163</v>
      </c>
      <c r="S26" s="23">
        <v>0</v>
      </c>
      <c r="T26" s="23">
        <v>0</v>
      </c>
      <c r="U26" s="23">
        <v>0</v>
      </c>
      <c r="V26" s="23">
        <v>2012</v>
      </c>
      <c r="W26" s="23"/>
      <c r="X26" s="34"/>
      <c r="Y26" s="34"/>
    </row>
    <row r="27" spans="1:25">
      <c r="A27" s="5" t="s">
        <v>240</v>
      </c>
      <c r="B27" s="5" t="s">
        <v>190</v>
      </c>
      <c r="C27" s="5" t="s">
        <v>162</v>
      </c>
      <c r="D27" s="5" t="s">
        <v>189</v>
      </c>
      <c r="E27" s="5" t="s">
        <v>44</v>
      </c>
      <c r="F27" s="5">
        <v>2</v>
      </c>
      <c r="G27" s="23" t="s">
        <v>45</v>
      </c>
      <c r="H27" s="10">
        <v>41.622090999999998</v>
      </c>
      <c r="I27" s="10">
        <v>77.726118999999997</v>
      </c>
      <c r="J27" s="11">
        <v>3427.68</v>
      </c>
      <c r="K27" s="23" t="s">
        <v>157</v>
      </c>
      <c r="L27" s="12">
        <v>3</v>
      </c>
      <c r="M27" s="25">
        <v>2.65</v>
      </c>
      <c r="N27" s="13">
        <v>1</v>
      </c>
      <c r="O27" s="19">
        <v>0</v>
      </c>
      <c r="P27" s="32">
        <v>4092253</v>
      </c>
      <c r="Q27" s="32">
        <v>65712.425818079908</v>
      </c>
      <c r="R27" s="33" t="s">
        <v>163</v>
      </c>
      <c r="S27" s="23">
        <v>0</v>
      </c>
      <c r="T27" s="23">
        <v>0</v>
      </c>
      <c r="U27" s="23">
        <v>0</v>
      </c>
      <c r="V27" s="23">
        <v>2012</v>
      </c>
      <c r="W27" s="23"/>
      <c r="X27" s="34"/>
      <c r="Y27" s="34"/>
    </row>
    <row r="28" spans="1:25">
      <c r="A28" s="5" t="s">
        <v>240</v>
      </c>
      <c r="B28" s="5" t="s">
        <v>190</v>
      </c>
      <c r="C28" s="5" t="s">
        <v>162</v>
      </c>
      <c r="D28" s="5" t="s">
        <v>189</v>
      </c>
      <c r="E28" s="5" t="s">
        <v>44</v>
      </c>
      <c r="F28" s="5">
        <v>2</v>
      </c>
      <c r="G28" s="23" t="s">
        <v>46</v>
      </c>
      <c r="H28" s="10">
        <v>41.621898999999999</v>
      </c>
      <c r="I28" s="10">
        <v>77.726151000000002</v>
      </c>
      <c r="J28" s="11">
        <v>3425.52</v>
      </c>
      <c r="K28" s="23" t="s">
        <v>157</v>
      </c>
      <c r="L28" s="12">
        <v>1</v>
      </c>
      <c r="M28" s="25">
        <v>2.65</v>
      </c>
      <c r="N28" s="13">
        <v>1</v>
      </c>
      <c r="O28" s="19">
        <v>0</v>
      </c>
      <c r="P28" s="32">
        <v>3819334</v>
      </c>
      <c r="Q28" s="32">
        <v>67242.433455185295</v>
      </c>
      <c r="R28" s="33" t="s">
        <v>163</v>
      </c>
      <c r="S28" s="23">
        <v>0</v>
      </c>
      <c r="T28" s="23">
        <v>0</v>
      </c>
      <c r="U28" s="23">
        <v>0</v>
      </c>
      <c r="V28" s="23">
        <v>2012</v>
      </c>
      <c r="W28" s="23"/>
      <c r="X28" s="34"/>
      <c r="Y28" s="34"/>
    </row>
    <row r="29" spans="1:25">
      <c r="A29" s="5" t="s">
        <v>240</v>
      </c>
      <c r="B29" s="5" t="s">
        <v>190</v>
      </c>
      <c r="C29" s="5" t="s">
        <v>162</v>
      </c>
      <c r="D29" s="5" t="s">
        <v>189</v>
      </c>
      <c r="E29" s="5" t="s">
        <v>44</v>
      </c>
      <c r="F29" s="5">
        <v>2</v>
      </c>
      <c r="G29" s="23" t="s">
        <v>47</v>
      </c>
      <c r="H29" s="10">
        <v>41.618893</v>
      </c>
      <c r="I29" s="10">
        <v>77.729026000000005</v>
      </c>
      <c r="J29" s="11">
        <v>3422.39</v>
      </c>
      <c r="K29" s="23" t="s">
        <v>157</v>
      </c>
      <c r="L29" s="12">
        <v>1.5</v>
      </c>
      <c r="M29" s="25">
        <v>2.65</v>
      </c>
      <c r="N29" s="13">
        <v>1</v>
      </c>
      <c r="O29" s="19">
        <v>0</v>
      </c>
      <c r="P29" s="32">
        <v>3547186</v>
      </c>
      <c r="Q29" s="32">
        <v>55671.717422907888</v>
      </c>
      <c r="R29" s="33" t="s">
        <v>163</v>
      </c>
      <c r="S29" s="23">
        <v>0</v>
      </c>
      <c r="T29" s="23">
        <v>0</v>
      </c>
      <c r="U29" s="23">
        <v>0</v>
      </c>
      <c r="V29" s="23">
        <v>2012</v>
      </c>
      <c r="W29" s="23"/>
      <c r="X29" s="34"/>
      <c r="Y29" s="34"/>
    </row>
    <row r="30" spans="1:25">
      <c r="A30" s="5" t="s">
        <v>240</v>
      </c>
      <c r="B30" s="5" t="s">
        <v>190</v>
      </c>
      <c r="C30" s="5" t="s">
        <v>162</v>
      </c>
      <c r="D30" s="5" t="s">
        <v>189</v>
      </c>
      <c r="E30" s="5" t="s">
        <v>44</v>
      </c>
      <c r="F30" s="5">
        <v>2</v>
      </c>
      <c r="G30" s="23" t="s">
        <v>48</v>
      </c>
      <c r="H30" s="14">
        <v>41.622278000000001</v>
      </c>
      <c r="I30" s="14">
        <v>77.721260000000001</v>
      </c>
      <c r="J30" s="15">
        <v>3417.83</v>
      </c>
      <c r="K30" s="23" t="s">
        <v>157</v>
      </c>
      <c r="L30" s="16">
        <v>2</v>
      </c>
      <c r="M30" s="19">
        <v>2.65</v>
      </c>
      <c r="N30" s="35">
        <v>0.99990059200000003</v>
      </c>
      <c r="O30" s="19">
        <v>0</v>
      </c>
      <c r="P30" s="15">
        <v>2474425</v>
      </c>
      <c r="Q30" s="15">
        <v>41992.040271535356</v>
      </c>
      <c r="R30" s="33" t="s">
        <v>163</v>
      </c>
      <c r="S30" s="23">
        <v>0</v>
      </c>
      <c r="T30" s="23">
        <v>0</v>
      </c>
      <c r="U30" s="23">
        <v>0</v>
      </c>
      <c r="V30" s="23">
        <v>2012</v>
      </c>
      <c r="W30" s="23"/>
      <c r="X30" s="34"/>
      <c r="Y30" s="34"/>
    </row>
    <row r="31" spans="1:25">
      <c r="A31" s="5" t="s">
        <v>240</v>
      </c>
      <c r="B31" s="5" t="s">
        <v>190</v>
      </c>
      <c r="C31" s="5" t="s">
        <v>162</v>
      </c>
      <c r="D31" s="5" t="s">
        <v>189</v>
      </c>
      <c r="E31" s="5" t="s">
        <v>44</v>
      </c>
      <c r="F31" s="5">
        <v>1</v>
      </c>
      <c r="G31" s="23" t="s">
        <v>49</v>
      </c>
      <c r="H31" s="17">
        <v>41.640293</v>
      </c>
      <c r="I31" s="17">
        <v>77.850037999999998</v>
      </c>
      <c r="J31" s="15">
        <v>3500.98</v>
      </c>
      <c r="K31" s="23" t="s">
        <v>157</v>
      </c>
      <c r="L31" s="16">
        <v>2</v>
      </c>
      <c r="M31" s="19">
        <v>2.65</v>
      </c>
      <c r="N31" s="18">
        <v>1</v>
      </c>
      <c r="O31" s="19">
        <v>0</v>
      </c>
      <c r="P31" s="15">
        <v>2081114</v>
      </c>
      <c r="Q31" s="15">
        <v>30525.22793516791</v>
      </c>
      <c r="R31" s="33" t="s">
        <v>163</v>
      </c>
      <c r="S31" s="23">
        <v>0</v>
      </c>
      <c r="T31" s="23">
        <v>0</v>
      </c>
      <c r="U31" s="23">
        <v>0</v>
      </c>
      <c r="V31" s="23">
        <v>2012</v>
      </c>
      <c r="W31" s="23"/>
      <c r="X31" s="34"/>
      <c r="Y31" s="34"/>
    </row>
    <row r="32" spans="1:25">
      <c r="A32" s="5" t="s">
        <v>240</v>
      </c>
      <c r="B32" s="5" t="s">
        <v>190</v>
      </c>
      <c r="C32" s="5" t="s">
        <v>162</v>
      </c>
      <c r="D32" s="5" t="s">
        <v>189</v>
      </c>
      <c r="E32" s="5" t="s">
        <v>44</v>
      </c>
      <c r="F32" s="5">
        <v>1</v>
      </c>
      <c r="G32" s="23" t="s">
        <v>50</v>
      </c>
      <c r="H32" s="17">
        <v>41.643048999999998</v>
      </c>
      <c r="I32" s="17">
        <v>77.864067000000006</v>
      </c>
      <c r="J32" s="15">
        <v>3509.39</v>
      </c>
      <c r="K32" s="23" t="s">
        <v>157</v>
      </c>
      <c r="L32" s="19">
        <v>2.5</v>
      </c>
      <c r="M32" s="19">
        <v>2.65</v>
      </c>
      <c r="N32" s="18">
        <v>1</v>
      </c>
      <c r="O32" s="19">
        <v>0</v>
      </c>
      <c r="P32" s="15">
        <v>1445967</v>
      </c>
      <c r="Q32" s="15">
        <v>29762.902085196449</v>
      </c>
      <c r="R32" s="33" t="s">
        <v>163</v>
      </c>
      <c r="S32" s="23">
        <v>0</v>
      </c>
      <c r="T32" s="23">
        <v>0</v>
      </c>
      <c r="U32" s="23">
        <v>0</v>
      </c>
      <c r="V32" s="23">
        <v>2012</v>
      </c>
      <c r="W32" s="23"/>
      <c r="X32" s="34"/>
      <c r="Y32" s="34"/>
    </row>
    <row r="33" spans="1:25">
      <c r="A33" s="5" t="s">
        <v>240</v>
      </c>
      <c r="B33" s="5" t="s">
        <v>190</v>
      </c>
      <c r="C33" s="5" t="s">
        <v>162</v>
      </c>
      <c r="D33" s="5" t="s">
        <v>189</v>
      </c>
      <c r="E33" s="5" t="s">
        <v>44</v>
      </c>
      <c r="F33" s="5">
        <v>1</v>
      </c>
      <c r="G33" s="23" t="s">
        <v>51</v>
      </c>
      <c r="H33" s="17">
        <v>41.643284999999999</v>
      </c>
      <c r="I33" s="17">
        <v>77.864901000000003</v>
      </c>
      <c r="J33" s="15">
        <v>3507.95</v>
      </c>
      <c r="K33" s="23" t="s">
        <v>157</v>
      </c>
      <c r="L33" s="16">
        <v>3</v>
      </c>
      <c r="M33" s="19">
        <v>2.65</v>
      </c>
      <c r="N33" s="18">
        <v>1</v>
      </c>
      <c r="O33" s="19">
        <v>0</v>
      </c>
      <c r="P33" s="15">
        <v>950020</v>
      </c>
      <c r="Q33" s="15">
        <v>19401.397585569248</v>
      </c>
      <c r="R33" s="33" t="s">
        <v>163</v>
      </c>
      <c r="S33" s="23">
        <v>0</v>
      </c>
      <c r="T33" s="23">
        <v>0</v>
      </c>
      <c r="U33" s="23">
        <v>0</v>
      </c>
      <c r="V33" s="23">
        <v>2012</v>
      </c>
      <c r="W33" s="23"/>
      <c r="X33" s="34"/>
      <c r="Y33" s="34"/>
    </row>
    <row r="34" spans="1:25">
      <c r="A34" s="5" t="s">
        <v>240</v>
      </c>
      <c r="B34" s="5" t="s">
        <v>190</v>
      </c>
      <c r="C34" s="5" t="s">
        <v>248</v>
      </c>
      <c r="D34" s="5" t="s">
        <v>189</v>
      </c>
      <c r="E34" s="5" t="s">
        <v>53</v>
      </c>
      <c r="F34" s="5">
        <v>3</v>
      </c>
      <c r="G34" s="23" t="s">
        <v>52</v>
      </c>
      <c r="H34" s="20">
        <v>41.816764999999997</v>
      </c>
      <c r="I34" s="20">
        <v>78.116895999999997</v>
      </c>
      <c r="J34" s="11">
        <v>3789.61</v>
      </c>
      <c r="K34" s="23" t="s">
        <v>157</v>
      </c>
      <c r="L34" s="12">
        <v>4.5</v>
      </c>
      <c r="M34" s="25">
        <v>2.65</v>
      </c>
      <c r="N34" s="13">
        <v>0.99879173300000001</v>
      </c>
      <c r="O34" s="19">
        <v>0</v>
      </c>
      <c r="P34" s="32">
        <v>1433923</v>
      </c>
      <c r="Q34" s="32">
        <v>43784.282792053593</v>
      </c>
      <c r="R34" s="33" t="s">
        <v>163</v>
      </c>
      <c r="S34" s="23">
        <v>0</v>
      </c>
      <c r="T34" s="23">
        <v>0</v>
      </c>
      <c r="U34" s="23">
        <v>0</v>
      </c>
      <c r="V34" s="23">
        <v>2012</v>
      </c>
      <c r="W34" s="23"/>
      <c r="X34" s="34"/>
      <c r="Y34" s="34"/>
    </row>
    <row r="35" spans="1:25">
      <c r="A35" s="5" t="s">
        <v>240</v>
      </c>
      <c r="B35" s="5" t="s">
        <v>190</v>
      </c>
      <c r="C35" s="5" t="s">
        <v>248</v>
      </c>
      <c r="D35" s="5" t="s">
        <v>189</v>
      </c>
      <c r="E35" s="5" t="s">
        <v>53</v>
      </c>
      <c r="F35" s="5">
        <v>3</v>
      </c>
      <c r="G35" s="23" t="s">
        <v>54</v>
      </c>
      <c r="H35" s="20">
        <v>41.816645999999999</v>
      </c>
      <c r="I35" s="20">
        <v>78.117103</v>
      </c>
      <c r="J35" s="11">
        <v>3791.3</v>
      </c>
      <c r="K35" s="23" t="s">
        <v>157</v>
      </c>
      <c r="L35" s="12">
        <v>2</v>
      </c>
      <c r="M35" s="25">
        <v>2.65</v>
      </c>
      <c r="N35" s="13">
        <v>0.998038647</v>
      </c>
      <c r="O35" s="19">
        <v>0</v>
      </c>
      <c r="P35" s="32">
        <v>1149114</v>
      </c>
      <c r="Q35" s="32">
        <v>51979.940835868052</v>
      </c>
      <c r="R35" s="33" t="s">
        <v>163</v>
      </c>
      <c r="S35" s="23">
        <v>0</v>
      </c>
      <c r="T35" s="23">
        <v>0</v>
      </c>
      <c r="U35" s="23">
        <v>0</v>
      </c>
      <c r="V35" s="23">
        <v>2012</v>
      </c>
      <c r="W35" s="23"/>
      <c r="X35" s="34"/>
      <c r="Y35" s="34"/>
    </row>
    <row r="36" spans="1:25">
      <c r="A36" s="5" t="s">
        <v>240</v>
      </c>
      <c r="B36" s="5" t="s">
        <v>190</v>
      </c>
      <c r="C36" s="5" t="s">
        <v>248</v>
      </c>
      <c r="D36" s="5" t="s">
        <v>189</v>
      </c>
      <c r="E36" s="5" t="s">
        <v>53</v>
      </c>
      <c r="F36" s="5">
        <v>3</v>
      </c>
      <c r="G36" s="23" t="s">
        <v>55</v>
      </c>
      <c r="H36" s="20">
        <v>41.817087000000001</v>
      </c>
      <c r="I36" s="20">
        <v>78.114811000000003</v>
      </c>
      <c r="J36" s="11">
        <v>3762.2199999999898</v>
      </c>
      <c r="K36" s="23" t="s">
        <v>157</v>
      </c>
      <c r="L36" s="12">
        <v>3</v>
      </c>
      <c r="M36" s="25">
        <v>2.65</v>
      </c>
      <c r="N36" s="13">
        <v>0.99872059999999996</v>
      </c>
      <c r="O36" s="19">
        <v>0</v>
      </c>
      <c r="P36" s="32">
        <v>935566</v>
      </c>
      <c r="Q36" s="32">
        <v>28252.731312861812</v>
      </c>
      <c r="R36" s="33" t="s">
        <v>163</v>
      </c>
      <c r="S36" s="23">
        <v>0</v>
      </c>
      <c r="T36" s="23">
        <v>0</v>
      </c>
      <c r="U36" s="23">
        <v>0</v>
      </c>
      <c r="V36" s="23">
        <v>2012</v>
      </c>
      <c r="W36" s="23"/>
      <c r="X36" s="34"/>
      <c r="Y36" s="34"/>
    </row>
    <row r="37" spans="1:25">
      <c r="A37" s="5" t="s">
        <v>240</v>
      </c>
      <c r="B37" s="5" t="s">
        <v>190</v>
      </c>
      <c r="C37" s="5" t="s">
        <v>248</v>
      </c>
      <c r="D37" s="5" t="s">
        <v>189</v>
      </c>
      <c r="E37" s="5" t="s">
        <v>53</v>
      </c>
      <c r="F37" s="5">
        <v>3</v>
      </c>
      <c r="G37" s="23" t="s">
        <v>56</v>
      </c>
      <c r="H37" s="20">
        <v>41.817132000000001</v>
      </c>
      <c r="I37" s="20">
        <v>78.114305000000002</v>
      </c>
      <c r="J37" s="11">
        <v>3762.46</v>
      </c>
      <c r="K37" s="23" t="s">
        <v>157</v>
      </c>
      <c r="L37" s="12">
        <v>1</v>
      </c>
      <c r="M37" s="25">
        <v>2.65</v>
      </c>
      <c r="N37" s="36">
        <v>0.99889273599999995</v>
      </c>
      <c r="O37" s="19">
        <v>0</v>
      </c>
      <c r="P37" s="32">
        <v>681262</v>
      </c>
      <c r="Q37" s="32">
        <v>26771.908187084009</v>
      </c>
      <c r="R37" s="33" t="s">
        <v>163</v>
      </c>
      <c r="S37" s="23">
        <v>0</v>
      </c>
      <c r="T37" s="23">
        <v>0</v>
      </c>
      <c r="U37" s="23">
        <v>0</v>
      </c>
      <c r="V37" s="23">
        <v>2012</v>
      </c>
      <c r="W37" s="23"/>
      <c r="X37" s="34"/>
      <c r="Y37" s="34"/>
    </row>
    <row r="38" spans="1:25">
      <c r="A38" s="5" t="s">
        <v>240</v>
      </c>
      <c r="B38" s="5" t="s">
        <v>190</v>
      </c>
      <c r="C38" s="5" t="s">
        <v>248</v>
      </c>
      <c r="D38" s="5" t="s">
        <v>189</v>
      </c>
      <c r="E38" s="5" t="s">
        <v>53</v>
      </c>
      <c r="F38" s="5">
        <v>2</v>
      </c>
      <c r="G38" s="23" t="s">
        <v>57</v>
      </c>
      <c r="H38" s="20">
        <v>41.814326000000001</v>
      </c>
      <c r="I38" s="20">
        <v>78.111823999999999</v>
      </c>
      <c r="J38" s="11">
        <v>3705.74</v>
      </c>
      <c r="K38" s="23" t="s">
        <v>157</v>
      </c>
      <c r="L38" s="12">
        <v>1</v>
      </c>
      <c r="M38" s="25">
        <v>2.65</v>
      </c>
      <c r="N38" s="13">
        <v>0.99853108599999996</v>
      </c>
      <c r="O38" s="19">
        <v>0</v>
      </c>
      <c r="P38" s="32">
        <v>847942</v>
      </c>
      <c r="Q38" s="32">
        <v>13671.575672541396</v>
      </c>
      <c r="R38" s="33" t="s">
        <v>163</v>
      </c>
      <c r="S38" s="23">
        <v>0</v>
      </c>
      <c r="T38" s="23">
        <v>0</v>
      </c>
      <c r="U38" s="23">
        <v>0</v>
      </c>
      <c r="V38" s="23">
        <v>2012</v>
      </c>
      <c r="W38" s="23"/>
      <c r="X38" s="34"/>
      <c r="Y38" s="34"/>
    </row>
    <row r="39" spans="1:25">
      <c r="A39" s="5" t="s">
        <v>240</v>
      </c>
      <c r="B39" s="5" t="s">
        <v>190</v>
      </c>
      <c r="C39" s="5" t="s">
        <v>248</v>
      </c>
      <c r="D39" s="5" t="s">
        <v>189</v>
      </c>
      <c r="E39" s="5" t="s">
        <v>53</v>
      </c>
      <c r="F39" s="5">
        <v>2</v>
      </c>
      <c r="G39" s="23" t="s">
        <v>58</v>
      </c>
      <c r="H39" s="20">
        <v>41.815753000000001</v>
      </c>
      <c r="I39" s="20">
        <v>78.115148000000005</v>
      </c>
      <c r="J39" s="11">
        <v>3734.1</v>
      </c>
      <c r="K39" s="23" t="s">
        <v>157</v>
      </c>
      <c r="L39" s="12">
        <v>4</v>
      </c>
      <c r="M39" s="25">
        <v>2.65</v>
      </c>
      <c r="N39" s="13">
        <v>0.99561649500000005</v>
      </c>
      <c r="O39" s="19">
        <v>0</v>
      </c>
      <c r="P39" s="32">
        <v>747864</v>
      </c>
      <c r="Q39" s="32">
        <v>25920.825127113119</v>
      </c>
      <c r="R39" s="33" t="s">
        <v>163</v>
      </c>
      <c r="S39" s="23">
        <v>0</v>
      </c>
      <c r="T39" s="23">
        <v>0</v>
      </c>
      <c r="U39" s="23">
        <v>0</v>
      </c>
      <c r="V39" s="23">
        <v>2012</v>
      </c>
      <c r="W39" s="23"/>
      <c r="X39" s="34"/>
      <c r="Y39" s="34"/>
    </row>
    <row r="40" spans="1:25">
      <c r="A40" s="5" t="s">
        <v>240</v>
      </c>
      <c r="B40" s="5" t="s">
        <v>190</v>
      </c>
      <c r="C40" s="5" t="s">
        <v>248</v>
      </c>
      <c r="D40" s="5" t="s">
        <v>189</v>
      </c>
      <c r="E40" s="5" t="s">
        <v>53</v>
      </c>
      <c r="F40" s="5">
        <v>2</v>
      </c>
      <c r="G40" s="23" t="s">
        <v>59</v>
      </c>
      <c r="H40" s="20">
        <v>41.814405000000001</v>
      </c>
      <c r="I40" s="20">
        <v>78.111816000000005</v>
      </c>
      <c r="J40" s="11">
        <v>3705.74</v>
      </c>
      <c r="K40" s="23" t="s">
        <v>157</v>
      </c>
      <c r="L40" s="12">
        <v>3</v>
      </c>
      <c r="M40" s="25">
        <v>2.65</v>
      </c>
      <c r="N40" s="36">
        <v>0.99825030999999997</v>
      </c>
      <c r="O40" s="19">
        <v>0</v>
      </c>
      <c r="P40" s="32">
        <v>580511</v>
      </c>
      <c r="Q40" s="32">
        <v>15413.017161093599</v>
      </c>
      <c r="R40" s="33" t="s">
        <v>163</v>
      </c>
      <c r="S40" s="23">
        <v>0</v>
      </c>
      <c r="T40" s="23">
        <v>0</v>
      </c>
      <c r="U40" s="23">
        <v>0</v>
      </c>
      <c r="V40" s="23">
        <v>2012</v>
      </c>
      <c r="W40" s="23"/>
      <c r="X40" s="34"/>
      <c r="Y40" s="34"/>
    </row>
    <row r="41" spans="1:25">
      <c r="A41" s="5" t="s">
        <v>240</v>
      </c>
      <c r="B41" s="5" t="s">
        <v>190</v>
      </c>
      <c r="C41" s="5" t="s">
        <v>248</v>
      </c>
      <c r="D41" s="5" t="s">
        <v>189</v>
      </c>
      <c r="E41" s="5" t="s">
        <v>53</v>
      </c>
      <c r="F41" s="5">
        <v>1</v>
      </c>
      <c r="G41" s="23" t="s">
        <v>60</v>
      </c>
      <c r="H41" s="20">
        <v>41.812356999999999</v>
      </c>
      <c r="I41" s="20">
        <v>78.131422000000001</v>
      </c>
      <c r="J41" s="11">
        <v>3775.92</v>
      </c>
      <c r="K41" s="23" t="s">
        <v>157</v>
      </c>
      <c r="L41" s="12">
        <v>2</v>
      </c>
      <c r="M41" s="25">
        <v>2.65</v>
      </c>
      <c r="N41" s="36">
        <v>0.99227118599999997</v>
      </c>
      <c r="O41" s="19">
        <v>0</v>
      </c>
      <c r="P41" s="32">
        <v>289587</v>
      </c>
      <c r="Q41" s="32">
        <v>12583.303545995099</v>
      </c>
      <c r="R41" s="33" t="s">
        <v>163</v>
      </c>
      <c r="S41" s="23">
        <v>0</v>
      </c>
      <c r="T41" s="23">
        <v>0</v>
      </c>
      <c r="U41" s="23">
        <v>0</v>
      </c>
      <c r="V41" s="23">
        <v>2012</v>
      </c>
      <c r="W41" s="23"/>
      <c r="X41" s="34"/>
      <c r="Y41" s="34"/>
    </row>
    <row r="42" spans="1:25">
      <c r="A42" s="5" t="s">
        <v>240</v>
      </c>
      <c r="B42" s="5" t="s">
        <v>190</v>
      </c>
      <c r="C42" s="5" t="s">
        <v>248</v>
      </c>
      <c r="D42" s="5" t="s">
        <v>189</v>
      </c>
      <c r="E42" s="5" t="s">
        <v>53</v>
      </c>
      <c r="F42" s="5">
        <v>1</v>
      </c>
      <c r="G42" s="23" t="s">
        <v>61</v>
      </c>
      <c r="H42" s="20">
        <v>41.812109999999997</v>
      </c>
      <c r="I42" s="20">
        <v>78.129935000000003</v>
      </c>
      <c r="J42" s="11">
        <v>3759.09</v>
      </c>
      <c r="K42" s="23" t="s">
        <v>157</v>
      </c>
      <c r="L42" s="12">
        <v>2.5</v>
      </c>
      <c r="M42" s="25">
        <v>2.65</v>
      </c>
      <c r="N42" s="36">
        <v>0.99360309899999999</v>
      </c>
      <c r="O42" s="19">
        <v>0</v>
      </c>
      <c r="P42" s="32">
        <v>172311</v>
      </c>
      <c r="Q42" s="32">
        <v>10104.8023232996</v>
      </c>
      <c r="R42" s="33" t="s">
        <v>163</v>
      </c>
      <c r="S42" s="23">
        <v>0</v>
      </c>
      <c r="T42" s="23">
        <v>0</v>
      </c>
      <c r="U42" s="23">
        <v>0</v>
      </c>
      <c r="V42" s="23">
        <v>2012</v>
      </c>
      <c r="W42" s="23"/>
      <c r="X42" s="34"/>
      <c r="Y42" s="34"/>
    </row>
    <row r="43" spans="1:25">
      <c r="A43" s="5" t="s">
        <v>240</v>
      </c>
      <c r="B43" s="5" t="s">
        <v>190</v>
      </c>
      <c r="C43" s="5" t="s">
        <v>248</v>
      </c>
      <c r="D43" s="5" t="s">
        <v>189</v>
      </c>
      <c r="E43" s="5" t="s">
        <v>53</v>
      </c>
      <c r="F43" s="5">
        <v>1</v>
      </c>
      <c r="G43" s="23" t="s">
        <v>62</v>
      </c>
      <c r="H43" s="20">
        <v>41.812353999999999</v>
      </c>
      <c r="I43" s="20">
        <v>78.130459000000002</v>
      </c>
      <c r="J43" s="11">
        <v>3769.4299999999898</v>
      </c>
      <c r="K43" s="23" t="s">
        <v>157</v>
      </c>
      <c r="L43" s="37">
        <v>2</v>
      </c>
      <c r="M43" s="25">
        <v>2.65</v>
      </c>
      <c r="N43" s="36">
        <v>0.975497159</v>
      </c>
      <c r="O43" s="19">
        <v>0</v>
      </c>
      <c r="P43" s="32">
        <v>49461</v>
      </c>
      <c r="Q43" s="32">
        <v>2186.9223406772817</v>
      </c>
      <c r="R43" s="33" t="s">
        <v>163</v>
      </c>
      <c r="S43" s="23">
        <v>0</v>
      </c>
      <c r="T43" s="23">
        <v>0</v>
      </c>
      <c r="U43" s="23">
        <v>0</v>
      </c>
      <c r="V43" s="23">
        <v>2012</v>
      </c>
      <c r="W43" s="23"/>
      <c r="X43" s="34"/>
      <c r="Y43" s="34"/>
    </row>
    <row r="44" spans="1:25">
      <c r="A44" s="5" t="s">
        <v>240</v>
      </c>
      <c r="B44" s="5" t="s">
        <v>190</v>
      </c>
      <c r="C44" s="5" t="s">
        <v>248</v>
      </c>
      <c r="D44" s="5" t="s">
        <v>189</v>
      </c>
      <c r="E44" s="5" t="s">
        <v>53</v>
      </c>
      <c r="F44" s="5">
        <v>1</v>
      </c>
      <c r="G44" s="23" t="s">
        <v>63</v>
      </c>
      <c r="H44" s="20">
        <v>41.812215000000002</v>
      </c>
      <c r="I44" s="20">
        <v>78.130125000000007</v>
      </c>
      <c r="J44" s="11">
        <v>3766.06</v>
      </c>
      <c r="K44" s="23" t="s">
        <v>157</v>
      </c>
      <c r="L44" s="12">
        <v>2.6</v>
      </c>
      <c r="M44" s="25">
        <v>2.65</v>
      </c>
      <c r="N44" s="13">
        <v>0.99125743499999996</v>
      </c>
      <c r="O44" s="19">
        <v>0</v>
      </c>
      <c r="P44" s="32">
        <v>31584</v>
      </c>
      <c r="Q44" s="32">
        <v>4217.3707644856595</v>
      </c>
      <c r="R44" s="33" t="s">
        <v>163</v>
      </c>
      <c r="S44" s="23">
        <v>0</v>
      </c>
      <c r="T44" s="23">
        <v>0</v>
      </c>
      <c r="U44" s="23">
        <v>0</v>
      </c>
      <c r="V44" s="23">
        <v>2012</v>
      </c>
      <c r="W44" s="23"/>
      <c r="X44" s="34"/>
      <c r="Y44" s="34"/>
    </row>
    <row r="45" spans="1:25">
      <c r="A45" s="5" t="s">
        <v>240</v>
      </c>
      <c r="B45" s="5" t="s">
        <v>190</v>
      </c>
      <c r="C45" s="5" t="s">
        <v>248</v>
      </c>
      <c r="D45" s="5" t="s">
        <v>189</v>
      </c>
      <c r="E45" s="5" t="s">
        <v>53</v>
      </c>
      <c r="F45" s="5">
        <v>1</v>
      </c>
      <c r="G45" s="23" t="s">
        <v>64</v>
      </c>
      <c r="H45" s="20">
        <v>41.812477000000001</v>
      </c>
      <c r="I45" s="20">
        <v>78.131887000000006</v>
      </c>
      <c r="J45" s="11">
        <v>3774.71</v>
      </c>
      <c r="K45" s="23" t="s">
        <v>157</v>
      </c>
      <c r="L45" s="12">
        <v>2</v>
      </c>
      <c r="M45" s="25">
        <v>2.65</v>
      </c>
      <c r="N45" s="13">
        <v>0.99467607000000002</v>
      </c>
      <c r="O45" s="19">
        <v>0</v>
      </c>
      <c r="P45" s="32">
        <v>25155</v>
      </c>
      <c r="Q45" s="32">
        <v>3735.0050909368488</v>
      </c>
      <c r="R45" s="33" t="s">
        <v>163</v>
      </c>
      <c r="S45" s="23">
        <v>0</v>
      </c>
      <c r="T45" s="23">
        <v>0</v>
      </c>
      <c r="U45" s="23">
        <v>0</v>
      </c>
      <c r="V45" s="23">
        <v>2012</v>
      </c>
      <c r="W45" s="23"/>
      <c r="X45" s="34"/>
      <c r="Y45" s="34"/>
    </row>
    <row r="46" spans="1:25">
      <c r="A46" s="5" t="s">
        <v>240</v>
      </c>
      <c r="B46" s="5" t="s">
        <v>190</v>
      </c>
      <c r="C46" s="5" t="s">
        <v>249</v>
      </c>
      <c r="D46" s="5" t="s">
        <v>189</v>
      </c>
      <c r="E46" s="5" t="s">
        <v>66</v>
      </c>
      <c r="F46" s="5">
        <v>1</v>
      </c>
      <c r="G46" s="23" t="s">
        <v>65</v>
      </c>
      <c r="H46" s="20">
        <v>41.789448</v>
      </c>
      <c r="I46" s="20">
        <v>78.500369000000006</v>
      </c>
      <c r="J46" s="11">
        <v>3441.1399999999899</v>
      </c>
      <c r="K46" s="23" t="s">
        <v>157</v>
      </c>
      <c r="L46" s="12">
        <v>2.5</v>
      </c>
      <c r="M46" s="25">
        <v>2.65</v>
      </c>
      <c r="N46" s="13">
        <v>0.981935852</v>
      </c>
      <c r="O46" s="19">
        <v>0</v>
      </c>
      <c r="P46" s="32">
        <v>763717</v>
      </c>
      <c r="Q46" s="32">
        <v>16059.152145641579</v>
      </c>
      <c r="R46" s="33" t="s">
        <v>163</v>
      </c>
      <c r="S46" s="23">
        <v>0</v>
      </c>
      <c r="T46" s="23">
        <v>0</v>
      </c>
      <c r="U46" s="23">
        <v>0</v>
      </c>
      <c r="V46" s="23">
        <v>2012</v>
      </c>
      <c r="W46" s="23"/>
      <c r="X46" s="34"/>
      <c r="Y46" s="34"/>
    </row>
    <row r="47" spans="1:25">
      <c r="A47" s="5" t="s">
        <v>240</v>
      </c>
      <c r="B47" s="5" t="s">
        <v>190</v>
      </c>
      <c r="C47" s="5" t="s">
        <v>249</v>
      </c>
      <c r="D47" s="5" t="s">
        <v>189</v>
      </c>
      <c r="E47" s="5" t="s">
        <v>66</v>
      </c>
      <c r="F47" s="5">
        <v>1</v>
      </c>
      <c r="G47" s="23" t="s">
        <v>67</v>
      </c>
      <c r="H47" s="20">
        <v>41.789824000000003</v>
      </c>
      <c r="I47" s="20">
        <v>78.500010000000003</v>
      </c>
      <c r="J47" s="11">
        <v>3442.1</v>
      </c>
      <c r="K47" s="23" t="s">
        <v>157</v>
      </c>
      <c r="L47" s="12">
        <v>2.5</v>
      </c>
      <c r="M47" s="25">
        <v>2.65</v>
      </c>
      <c r="N47" s="13">
        <v>0.97245596199999995</v>
      </c>
      <c r="O47" s="19">
        <v>0</v>
      </c>
      <c r="P47" s="32">
        <v>752688</v>
      </c>
      <c r="Q47" s="32">
        <v>18076.686287424865</v>
      </c>
      <c r="R47" s="33" t="s">
        <v>163</v>
      </c>
      <c r="S47" s="23">
        <v>0</v>
      </c>
      <c r="T47" s="23">
        <v>0</v>
      </c>
      <c r="U47" s="23">
        <v>0</v>
      </c>
      <c r="V47" s="23">
        <v>2012</v>
      </c>
      <c r="W47" s="23"/>
      <c r="X47" s="34"/>
      <c r="Y47" s="34"/>
    </row>
    <row r="48" spans="1:25">
      <c r="A48" s="5" t="s">
        <v>240</v>
      </c>
      <c r="B48" s="5" t="s">
        <v>190</v>
      </c>
      <c r="C48" s="5" t="s">
        <v>249</v>
      </c>
      <c r="D48" s="5" t="s">
        <v>189</v>
      </c>
      <c r="E48" s="5" t="s">
        <v>66</v>
      </c>
      <c r="F48" s="5">
        <v>1</v>
      </c>
      <c r="G48" s="23" t="s">
        <v>68</v>
      </c>
      <c r="H48" s="20">
        <v>41.790317999999999</v>
      </c>
      <c r="I48" s="20">
        <v>78.503957</v>
      </c>
      <c r="J48" s="11">
        <v>3423.59</v>
      </c>
      <c r="K48" s="23" t="s">
        <v>157</v>
      </c>
      <c r="L48" s="12">
        <v>1.5</v>
      </c>
      <c r="M48" s="25">
        <v>2.65</v>
      </c>
      <c r="N48" s="13">
        <v>0.989522024</v>
      </c>
      <c r="O48" s="19">
        <v>0</v>
      </c>
      <c r="P48" s="32">
        <v>731527</v>
      </c>
      <c r="Q48" s="32">
        <v>15182.683699559851</v>
      </c>
      <c r="R48" s="33" t="s">
        <v>163</v>
      </c>
      <c r="S48" s="23">
        <v>0</v>
      </c>
      <c r="T48" s="23">
        <v>0</v>
      </c>
      <c r="U48" s="23">
        <v>0</v>
      </c>
      <c r="V48" s="23">
        <v>2012</v>
      </c>
      <c r="W48" s="23"/>
      <c r="X48" s="34"/>
      <c r="Y48" s="34"/>
    </row>
    <row r="49" spans="1:25">
      <c r="A49" s="5" t="s">
        <v>240</v>
      </c>
      <c r="B49" s="5" t="s">
        <v>190</v>
      </c>
      <c r="C49" s="5" t="s">
        <v>249</v>
      </c>
      <c r="D49" s="5" t="s">
        <v>189</v>
      </c>
      <c r="E49" s="5" t="s">
        <v>66</v>
      </c>
      <c r="F49" s="5">
        <v>1</v>
      </c>
      <c r="G49" s="23" t="s">
        <v>69</v>
      </c>
      <c r="H49" s="20">
        <v>41.790249000000003</v>
      </c>
      <c r="I49" s="20">
        <v>78.505774000000002</v>
      </c>
      <c r="J49" s="11">
        <v>3411.58</v>
      </c>
      <c r="K49" s="23" t="s">
        <v>157</v>
      </c>
      <c r="L49" s="12">
        <v>1.5</v>
      </c>
      <c r="M49" s="25">
        <v>2.65</v>
      </c>
      <c r="N49" s="13">
        <v>0.99409935699999996</v>
      </c>
      <c r="O49" s="19">
        <v>0</v>
      </c>
      <c r="P49" s="32">
        <v>528617</v>
      </c>
      <c r="Q49" s="32">
        <v>11416.651999704591</v>
      </c>
      <c r="R49" s="33" t="s">
        <v>163</v>
      </c>
      <c r="S49" s="23">
        <v>0</v>
      </c>
      <c r="T49" s="23">
        <v>0</v>
      </c>
      <c r="U49" s="23">
        <v>0</v>
      </c>
      <c r="V49" s="23">
        <v>2012</v>
      </c>
      <c r="W49" s="23"/>
      <c r="X49" s="34"/>
      <c r="Y49" s="34"/>
    </row>
    <row r="50" spans="1:25">
      <c r="A50" s="5" t="s">
        <v>240</v>
      </c>
      <c r="B50" s="5" t="s">
        <v>190</v>
      </c>
      <c r="C50" s="5" t="s">
        <v>249</v>
      </c>
      <c r="D50" s="5" t="s">
        <v>189</v>
      </c>
      <c r="E50" s="5" t="s">
        <v>66</v>
      </c>
      <c r="F50" s="5">
        <v>1</v>
      </c>
      <c r="G50" s="23" t="s">
        <v>70</v>
      </c>
      <c r="H50" s="20">
        <v>41.790536000000003</v>
      </c>
      <c r="I50" s="20">
        <v>78.503737999999998</v>
      </c>
      <c r="J50" s="11">
        <v>3429.84</v>
      </c>
      <c r="K50" s="23" t="s">
        <v>157</v>
      </c>
      <c r="L50" s="12">
        <v>3</v>
      </c>
      <c r="M50" s="25">
        <v>2.65</v>
      </c>
      <c r="N50" s="13">
        <v>0.989522024</v>
      </c>
      <c r="O50" s="19">
        <v>0</v>
      </c>
      <c r="P50" s="32">
        <v>436426</v>
      </c>
      <c r="Q50" s="32">
        <v>10483.554974314313</v>
      </c>
      <c r="R50" s="33" t="s">
        <v>163</v>
      </c>
      <c r="S50" s="23">
        <v>0</v>
      </c>
      <c r="T50" s="23">
        <v>0</v>
      </c>
      <c r="U50" s="23">
        <v>0</v>
      </c>
      <c r="V50" s="23">
        <v>2012</v>
      </c>
      <c r="W50" s="23"/>
      <c r="X50" s="34"/>
      <c r="Y50" s="34"/>
    </row>
    <row r="51" spans="1:25">
      <c r="A51" s="5" t="s">
        <v>239</v>
      </c>
      <c r="B51" s="5" t="s">
        <v>190</v>
      </c>
      <c r="C51" s="5" t="s">
        <v>164</v>
      </c>
      <c r="D51" s="5" t="s">
        <v>189</v>
      </c>
      <c r="E51" s="21" t="s">
        <v>72</v>
      </c>
      <c r="F51" s="21" t="s">
        <v>165</v>
      </c>
      <c r="G51" s="5" t="s">
        <v>71</v>
      </c>
      <c r="H51" s="6">
        <v>42.0227</v>
      </c>
      <c r="I51" s="6">
        <v>79.083280000000002</v>
      </c>
      <c r="J51" s="22">
        <v>2686</v>
      </c>
      <c r="K51" s="23" t="s">
        <v>157</v>
      </c>
      <c r="L51" s="24">
        <v>4</v>
      </c>
      <c r="M51" s="25">
        <v>2.65</v>
      </c>
      <c r="N51" s="13">
        <v>0.97299999999999998</v>
      </c>
      <c r="O51" s="5">
        <v>0</v>
      </c>
      <c r="P51" s="22">
        <v>693600</v>
      </c>
      <c r="Q51" s="22">
        <v>27800</v>
      </c>
      <c r="R51" s="5" t="s">
        <v>163</v>
      </c>
      <c r="S51" s="22">
        <v>4051300</v>
      </c>
      <c r="T51" s="22">
        <v>387900</v>
      </c>
      <c r="U51" s="4" t="s">
        <v>166</v>
      </c>
      <c r="V51" s="4">
        <v>2011</v>
      </c>
      <c r="W51" s="4"/>
      <c r="X51" s="38">
        <v>24900</v>
      </c>
      <c r="Y51" s="38">
        <v>1600</v>
      </c>
    </row>
    <row r="52" spans="1:25">
      <c r="A52" s="5" t="s">
        <v>239</v>
      </c>
      <c r="B52" s="5" t="s">
        <v>190</v>
      </c>
      <c r="C52" s="5" t="s">
        <v>164</v>
      </c>
      <c r="D52" s="5" t="s">
        <v>189</v>
      </c>
      <c r="E52" s="21" t="s">
        <v>72</v>
      </c>
      <c r="F52" s="21" t="s">
        <v>165</v>
      </c>
      <c r="G52" s="5" t="s">
        <v>73</v>
      </c>
      <c r="H52" s="6">
        <v>42.018430000000002</v>
      </c>
      <c r="I52" s="6">
        <v>79.071179999999998</v>
      </c>
      <c r="J52" s="22">
        <v>2629</v>
      </c>
      <c r="K52" s="23" t="s">
        <v>157</v>
      </c>
      <c r="L52" s="26">
        <v>3</v>
      </c>
      <c r="M52" s="23">
        <v>2.65</v>
      </c>
      <c r="N52" s="27">
        <v>0.995</v>
      </c>
      <c r="O52" s="5">
        <v>0</v>
      </c>
      <c r="P52" s="22">
        <v>681800</v>
      </c>
      <c r="Q52" s="22">
        <v>80300</v>
      </c>
      <c r="R52" s="5" t="s">
        <v>163</v>
      </c>
      <c r="S52" s="22">
        <v>4405700</v>
      </c>
      <c r="T52" s="22">
        <v>212300</v>
      </c>
      <c r="U52" s="4" t="s">
        <v>166</v>
      </c>
      <c r="V52" s="4">
        <v>2012</v>
      </c>
      <c r="W52" s="4"/>
      <c r="X52" s="38">
        <v>24600</v>
      </c>
      <c r="Y52" s="38">
        <v>3200</v>
      </c>
    </row>
    <row r="53" spans="1:25">
      <c r="A53" s="5" t="s">
        <v>239</v>
      </c>
      <c r="B53" s="5" t="s">
        <v>190</v>
      </c>
      <c r="C53" s="5" t="s">
        <v>164</v>
      </c>
      <c r="D53" s="5" t="s">
        <v>189</v>
      </c>
      <c r="E53" s="21" t="s">
        <v>72</v>
      </c>
      <c r="F53" s="21" t="s">
        <v>165</v>
      </c>
      <c r="G53" s="5" t="s">
        <v>74</v>
      </c>
      <c r="H53" s="6">
        <v>42.022379999999998</v>
      </c>
      <c r="I53" s="6">
        <v>79.078630000000004</v>
      </c>
      <c r="J53" s="22">
        <v>2669</v>
      </c>
      <c r="K53" s="23" t="s">
        <v>157</v>
      </c>
      <c r="L53" s="24">
        <v>6</v>
      </c>
      <c r="M53" s="25">
        <v>2.65</v>
      </c>
      <c r="N53" s="13">
        <v>0.97299999999999998</v>
      </c>
      <c r="O53" s="5">
        <v>0</v>
      </c>
      <c r="P53" s="22">
        <v>601600</v>
      </c>
      <c r="Q53" s="22">
        <v>16200</v>
      </c>
      <c r="R53" s="5" t="s">
        <v>163</v>
      </c>
      <c r="S53" s="22">
        <v>3981200</v>
      </c>
      <c r="T53" s="22">
        <v>369400</v>
      </c>
      <c r="U53" s="4" t="s">
        <v>166</v>
      </c>
      <c r="V53" s="4">
        <v>2011</v>
      </c>
      <c r="W53" s="4"/>
      <c r="X53" s="38">
        <v>22300</v>
      </c>
      <c r="Y53" s="38">
        <v>1300</v>
      </c>
    </row>
    <row r="54" spans="1:25">
      <c r="A54" s="5" t="s">
        <v>239</v>
      </c>
      <c r="B54" s="5" t="s">
        <v>190</v>
      </c>
      <c r="C54" s="5" t="s">
        <v>164</v>
      </c>
      <c r="D54" s="5" t="s">
        <v>189</v>
      </c>
      <c r="E54" s="21" t="s">
        <v>72</v>
      </c>
      <c r="F54" s="21" t="s">
        <v>165</v>
      </c>
      <c r="G54" s="5" t="s">
        <v>75</v>
      </c>
      <c r="H54" s="6">
        <v>42.022759999999998</v>
      </c>
      <c r="I54" s="6">
        <v>79.085139999999996</v>
      </c>
      <c r="J54" s="22">
        <v>2690</v>
      </c>
      <c r="K54" s="23" t="s">
        <v>157</v>
      </c>
      <c r="L54" s="26">
        <v>2</v>
      </c>
      <c r="M54" s="23">
        <v>2.65</v>
      </c>
      <c r="N54" s="27">
        <v>0.97199999999999998</v>
      </c>
      <c r="O54" s="5">
        <v>0</v>
      </c>
      <c r="P54" s="22">
        <v>573500</v>
      </c>
      <c r="Q54" s="22">
        <v>14800</v>
      </c>
      <c r="R54" s="5" t="s">
        <v>163</v>
      </c>
      <c r="S54" s="22">
        <v>5361800</v>
      </c>
      <c r="T54" s="22">
        <v>335100</v>
      </c>
      <c r="U54" s="4" t="s">
        <v>166</v>
      </c>
      <c r="V54" s="4">
        <v>2012</v>
      </c>
      <c r="W54" s="4"/>
      <c r="X54" s="38">
        <v>20500</v>
      </c>
      <c r="Y54" s="38">
        <v>1100</v>
      </c>
    </row>
    <row r="55" spans="1:25">
      <c r="A55" s="5" t="s">
        <v>239</v>
      </c>
      <c r="B55" s="5" t="s">
        <v>190</v>
      </c>
      <c r="C55" s="5" t="s">
        <v>164</v>
      </c>
      <c r="D55" s="5" t="s">
        <v>189</v>
      </c>
      <c r="E55" s="21" t="s">
        <v>72</v>
      </c>
      <c r="F55" s="21" t="s">
        <v>165</v>
      </c>
      <c r="G55" s="5" t="s">
        <v>76</v>
      </c>
      <c r="H55" s="6">
        <v>42.022379999999998</v>
      </c>
      <c r="I55" s="6">
        <v>79.078630000000004</v>
      </c>
      <c r="J55" s="22">
        <v>2669</v>
      </c>
      <c r="K55" s="23" t="s">
        <v>157</v>
      </c>
      <c r="L55" s="24">
        <v>5</v>
      </c>
      <c r="M55" s="25">
        <v>2.65</v>
      </c>
      <c r="N55" s="13">
        <v>0.97299999999999998</v>
      </c>
      <c r="O55" s="5">
        <v>0</v>
      </c>
      <c r="P55" s="22">
        <v>453400</v>
      </c>
      <c r="Q55" s="22">
        <v>21700</v>
      </c>
      <c r="R55" s="5" t="s">
        <v>163</v>
      </c>
      <c r="S55" s="22">
        <v>2799400</v>
      </c>
      <c r="T55" s="22">
        <v>890700</v>
      </c>
      <c r="U55" s="4" t="s">
        <v>166</v>
      </c>
      <c r="V55" s="4">
        <v>2011</v>
      </c>
      <c r="W55" s="4"/>
      <c r="X55" s="38">
        <v>17000</v>
      </c>
      <c r="Y55" s="38">
        <v>1200</v>
      </c>
    </row>
    <row r="56" spans="1:25">
      <c r="A56" s="5" t="s">
        <v>239</v>
      </c>
      <c r="B56" s="5" t="s">
        <v>190</v>
      </c>
      <c r="C56" s="5" t="s">
        <v>164</v>
      </c>
      <c r="D56" s="5" t="s">
        <v>189</v>
      </c>
      <c r="E56" s="21" t="s">
        <v>72</v>
      </c>
      <c r="F56" s="21" t="s">
        <v>165</v>
      </c>
      <c r="G56" s="5" t="s">
        <v>77</v>
      </c>
      <c r="H56" s="6">
        <v>42.015900000000002</v>
      </c>
      <c r="I56" s="6">
        <v>79.069760000000002</v>
      </c>
      <c r="J56" s="22">
        <v>2626</v>
      </c>
      <c r="K56" s="23" t="s">
        <v>157</v>
      </c>
      <c r="L56" s="26">
        <v>2</v>
      </c>
      <c r="M56" s="23">
        <v>2.65</v>
      </c>
      <c r="N56" s="27">
        <v>0.98899999999999999</v>
      </c>
      <c r="O56" s="5">
        <v>0</v>
      </c>
      <c r="P56" s="22">
        <v>422300</v>
      </c>
      <c r="Q56" s="22">
        <v>148000</v>
      </c>
      <c r="R56" s="5" t="s">
        <v>163</v>
      </c>
      <c r="S56" s="22">
        <v>0</v>
      </c>
      <c r="T56" s="22">
        <v>0</v>
      </c>
      <c r="U56" s="5">
        <v>0</v>
      </c>
      <c r="V56" s="5">
        <v>2012</v>
      </c>
      <c r="W56" s="5"/>
      <c r="X56" s="38">
        <v>15700</v>
      </c>
      <c r="Y56" s="38">
        <v>5600</v>
      </c>
    </row>
    <row r="57" spans="1:25">
      <c r="A57" s="5" t="s">
        <v>239</v>
      </c>
      <c r="B57" s="5" t="s">
        <v>190</v>
      </c>
      <c r="C57" s="5" t="s">
        <v>164</v>
      </c>
      <c r="D57" s="5" t="s">
        <v>189</v>
      </c>
      <c r="E57" s="21" t="s">
        <v>72</v>
      </c>
      <c r="F57" s="21">
        <v>1</v>
      </c>
      <c r="G57" s="5" t="s">
        <v>78</v>
      </c>
      <c r="H57" s="6">
        <v>42.18844</v>
      </c>
      <c r="I57" s="6">
        <v>79.521950000000004</v>
      </c>
      <c r="J57" s="22">
        <v>2807</v>
      </c>
      <c r="K57" s="23" t="s">
        <v>157</v>
      </c>
      <c r="L57" s="26">
        <v>2</v>
      </c>
      <c r="M57" s="23">
        <v>2.65</v>
      </c>
      <c r="N57" s="27">
        <v>0.98399999999999999</v>
      </c>
      <c r="O57" s="5">
        <v>0</v>
      </c>
      <c r="P57" s="22">
        <v>623700</v>
      </c>
      <c r="Q57" s="22">
        <v>293000</v>
      </c>
      <c r="R57" s="5" t="s">
        <v>163</v>
      </c>
      <c r="S57" s="22">
        <v>0</v>
      </c>
      <c r="T57" s="22">
        <v>0</v>
      </c>
      <c r="U57" s="5">
        <v>0</v>
      </c>
      <c r="V57" s="5">
        <v>2012</v>
      </c>
      <c r="W57" s="5"/>
      <c r="X57" s="38">
        <v>20400</v>
      </c>
      <c r="Y57" s="38">
        <v>9700</v>
      </c>
    </row>
    <row r="58" spans="1:25">
      <c r="A58" s="5" t="s">
        <v>239</v>
      </c>
      <c r="B58" s="5" t="s">
        <v>190</v>
      </c>
      <c r="C58" s="5" t="s">
        <v>164</v>
      </c>
      <c r="D58" s="5" t="s">
        <v>189</v>
      </c>
      <c r="E58" s="21" t="s">
        <v>72</v>
      </c>
      <c r="F58" s="21">
        <v>1</v>
      </c>
      <c r="G58" s="5" t="s">
        <v>79</v>
      </c>
      <c r="H58" s="6">
        <v>42.186860000000003</v>
      </c>
      <c r="I58" s="6">
        <v>79.520219999999995</v>
      </c>
      <c r="J58" s="22">
        <v>2808</v>
      </c>
      <c r="K58" s="23" t="s">
        <v>157</v>
      </c>
      <c r="L58" s="24">
        <v>2</v>
      </c>
      <c r="M58" s="25">
        <v>2.65</v>
      </c>
      <c r="N58" s="13">
        <v>0.98399999999999999</v>
      </c>
      <c r="O58" s="5">
        <v>0</v>
      </c>
      <c r="P58" s="22">
        <v>481300</v>
      </c>
      <c r="Q58" s="22">
        <v>20600</v>
      </c>
      <c r="R58" s="5" t="s">
        <v>163</v>
      </c>
      <c r="S58" s="22">
        <v>3393400</v>
      </c>
      <c r="T58" s="22">
        <v>159100</v>
      </c>
      <c r="U58" s="4" t="s">
        <v>166</v>
      </c>
      <c r="V58" s="5">
        <v>2012</v>
      </c>
      <c r="W58" s="4"/>
      <c r="X58" s="38">
        <v>15900</v>
      </c>
      <c r="Y58" s="38">
        <v>1000</v>
      </c>
    </row>
    <row r="59" spans="1:25">
      <c r="A59" s="5" t="s">
        <v>239</v>
      </c>
      <c r="B59" s="5" t="s">
        <v>190</v>
      </c>
      <c r="C59" s="5" t="s">
        <v>164</v>
      </c>
      <c r="D59" s="5" t="s">
        <v>189</v>
      </c>
      <c r="E59" s="21" t="s">
        <v>72</v>
      </c>
      <c r="F59" s="21">
        <v>1</v>
      </c>
      <c r="G59" s="5" t="s">
        <v>80</v>
      </c>
      <c r="H59" s="6">
        <v>42.186839999999997</v>
      </c>
      <c r="I59" s="6">
        <v>79.520070000000004</v>
      </c>
      <c r="J59" s="22">
        <v>2808</v>
      </c>
      <c r="K59" s="23" t="s">
        <v>157</v>
      </c>
      <c r="L59" s="24">
        <v>2</v>
      </c>
      <c r="M59" s="25">
        <v>2.65</v>
      </c>
      <c r="N59" s="13">
        <v>0.98499999999999999</v>
      </c>
      <c r="O59" s="5">
        <v>0</v>
      </c>
      <c r="P59" s="22">
        <v>480500</v>
      </c>
      <c r="Q59" s="22">
        <v>39800</v>
      </c>
      <c r="R59" s="5" t="s">
        <v>163</v>
      </c>
      <c r="S59" s="22">
        <v>3179300</v>
      </c>
      <c r="T59" s="22">
        <v>233800</v>
      </c>
      <c r="U59" s="4" t="s">
        <v>166</v>
      </c>
      <c r="V59" s="5">
        <v>2012</v>
      </c>
      <c r="W59" s="4"/>
      <c r="X59" s="38">
        <v>15900</v>
      </c>
      <c r="Y59" s="38">
        <v>1500</v>
      </c>
    </row>
    <row r="60" spans="1:25">
      <c r="A60" s="5" t="s">
        <v>239</v>
      </c>
      <c r="B60" s="5" t="s">
        <v>190</v>
      </c>
      <c r="C60" s="5" t="s">
        <v>164</v>
      </c>
      <c r="D60" s="5" t="s">
        <v>189</v>
      </c>
      <c r="E60" s="21" t="s">
        <v>72</v>
      </c>
      <c r="F60" s="21">
        <v>1</v>
      </c>
      <c r="G60" s="5" t="s">
        <v>81</v>
      </c>
      <c r="H60" s="6">
        <v>42.190980000000003</v>
      </c>
      <c r="I60" s="6">
        <v>79.529849999999996</v>
      </c>
      <c r="J60" s="22">
        <v>2830</v>
      </c>
      <c r="K60" s="23" t="s">
        <v>157</v>
      </c>
      <c r="L60" s="26">
        <v>2</v>
      </c>
      <c r="M60" s="23">
        <v>2.65</v>
      </c>
      <c r="N60" s="27">
        <v>0.98699999999999999</v>
      </c>
      <c r="O60" s="5">
        <v>0</v>
      </c>
      <c r="P60" s="22">
        <v>478800</v>
      </c>
      <c r="Q60" s="22">
        <v>24000</v>
      </c>
      <c r="R60" s="5" t="s">
        <v>163</v>
      </c>
      <c r="S60" s="22">
        <v>3172100</v>
      </c>
      <c r="T60" s="22">
        <v>139900</v>
      </c>
      <c r="U60" s="4" t="s">
        <v>166</v>
      </c>
      <c r="V60" s="5">
        <v>2012</v>
      </c>
      <c r="W60" s="4"/>
      <c r="X60" s="38">
        <v>15600</v>
      </c>
      <c r="Y60" s="38">
        <v>1100</v>
      </c>
    </row>
    <row r="61" spans="1:25">
      <c r="A61" s="5" t="s">
        <v>239</v>
      </c>
      <c r="B61" s="5" t="s">
        <v>190</v>
      </c>
      <c r="C61" s="5" t="s">
        <v>164</v>
      </c>
      <c r="D61" s="5" t="s">
        <v>189</v>
      </c>
      <c r="E61" s="21" t="s">
        <v>72</v>
      </c>
      <c r="F61" s="21">
        <v>1</v>
      </c>
      <c r="G61" s="5" t="s">
        <v>82</v>
      </c>
      <c r="H61" s="6">
        <v>42.186909999999997</v>
      </c>
      <c r="I61" s="6">
        <v>79.520150000000001</v>
      </c>
      <c r="J61" s="22">
        <v>2809</v>
      </c>
      <c r="K61" s="23" t="s">
        <v>157</v>
      </c>
      <c r="L61" s="24">
        <v>2</v>
      </c>
      <c r="M61" s="25">
        <v>2.65</v>
      </c>
      <c r="N61" s="13">
        <v>0.98399999999999999</v>
      </c>
      <c r="O61" s="5">
        <v>0</v>
      </c>
      <c r="P61" s="22">
        <v>459100</v>
      </c>
      <c r="Q61" s="22">
        <v>15900</v>
      </c>
      <c r="R61" s="5" t="s">
        <v>163</v>
      </c>
      <c r="S61" s="22">
        <v>3137300</v>
      </c>
      <c r="T61" s="22">
        <v>249000</v>
      </c>
      <c r="U61" s="4" t="s">
        <v>166</v>
      </c>
      <c r="V61" s="5">
        <v>2012</v>
      </c>
      <c r="W61" s="4"/>
      <c r="X61" s="38">
        <v>15200</v>
      </c>
      <c r="Y61" s="38">
        <v>900</v>
      </c>
    </row>
    <row r="62" spans="1:25">
      <c r="A62" s="5" t="s">
        <v>239</v>
      </c>
      <c r="B62" s="5" t="s">
        <v>190</v>
      </c>
      <c r="C62" s="5" t="s">
        <v>164</v>
      </c>
      <c r="D62" s="5" t="s">
        <v>189</v>
      </c>
      <c r="E62" s="21" t="s">
        <v>72</v>
      </c>
      <c r="F62" s="21">
        <v>1</v>
      </c>
      <c r="G62" s="5" t="s">
        <v>83</v>
      </c>
      <c r="H62" s="6">
        <v>42.197049999999997</v>
      </c>
      <c r="I62" s="6">
        <v>79.527919999999995</v>
      </c>
      <c r="J62" s="22">
        <v>3003</v>
      </c>
      <c r="K62" s="23" t="s">
        <v>157</v>
      </c>
      <c r="L62" s="26">
        <v>3</v>
      </c>
      <c r="M62" s="23">
        <v>2.65</v>
      </c>
      <c r="N62" s="27">
        <v>0.98399999999999999</v>
      </c>
      <c r="O62" s="5">
        <v>0</v>
      </c>
      <c r="P62" s="22">
        <v>262700</v>
      </c>
      <c r="Q62" s="22">
        <v>50400</v>
      </c>
      <c r="R62" s="5" t="s">
        <v>163</v>
      </c>
      <c r="S62" s="22">
        <v>0</v>
      </c>
      <c r="T62" s="22">
        <v>0</v>
      </c>
      <c r="U62" s="5">
        <v>0</v>
      </c>
      <c r="V62" s="5">
        <v>2012</v>
      </c>
      <c r="W62" s="5"/>
      <c r="X62" s="38">
        <v>7900</v>
      </c>
      <c r="Y62" s="38">
        <v>1600</v>
      </c>
    </row>
    <row r="63" spans="1:25">
      <c r="A63" s="5" t="s">
        <v>239</v>
      </c>
      <c r="B63" s="5" t="s">
        <v>190</v>
      </c>
      <c r="C63" s="5" t="s">
        <v>167</v>
      </c>
      <c r="D63" s="5" t="s">
        <v>189</v>
      </c>
      <c r="E63" s="21" t="s">
        <v>85</v>
      </c>
      <c r="F63" s="21">
        <v>1</v>
      </c>
      <c r="G63" s="5" t="s">
        <v>84</v>
      </c>
      <c r="H63" s="6">
        <v>42.35219</v>
      </c>
      <c r="I63" s="6">
        <v>79.426410000000004</v>
      </c>
      <c r="J63" s="22">
        <v>3136</v>
      </c>
      <c r="K63" s="23" t="s">
        <v>157</v>
      </c>
      <c r="L63" s="26">
        <v>2</v>
      </c>
      <c r="M63" s="23">
        <v>2.65</v>
      </c>
      <c r="N63" s="27">
        <v>1</v>
      </c>
      <c r="O63" s="5">
        <v>0</v>
      </c>
      <c r="P63" s="22">
        <v>1152300</v>
      </c>
      <c r="Q63" s="22">
        <v>22800</v>
      </c>
      <c r="R63" s="5" t="s">
        <v>163</v>
      </c>
      <c r="S63" s="22">
        <v>7911400</v>
      </c>
      <c r="T63" s="22">
        <v>453500</v>
      </c>
      <c r="U63" s="4" t="s">
        <v>166</v>
      </c>
      <c r="V63" s="5">
        <v>2012</v>
      </c>
      <c r="W63" s="4"/>
      <c r="X63" s="38">
        <v>29600</v>
      </c>
      <c r="Y63" s="38">
        <v>1600</v>
      </c>
    </row>
    <row r="64" spans="1:25">
      <c r="A64" s="5" t="s">
        <v>239</v>
      </c>
      <c r="B64" s="5" t="s">
        <v>190</v>
      </c>
      <c r="C64" s="5" t="s">
        <v>167</v>
      </c>
      <c r="D64" s="5" t="s">
        <v>189</v>
      </c>
      <c r="E64" s="21" t="s">
        <v>85</v>
      </c>
      <c r="F64" s="21">
        <v>1</v>
      </c>
      <c r="G64" s="5" t="s">
        <v>86</v>
      </c>
      <c r="H64" s="6">
        <v>42.353969999999997</v>
      </c>
      <c r="I64" s="6">
        <v>79.429479999999998</v>
      </c>
      <c r="J64" s="22">
        <v>3150</v>
      </c>
      <c r="K64" s="23" t="s">
        <v>157</v>
      </c>
      <c r="L64" s="26">
        <v>4</v>
      </c>
      <c r="M64" s="23">
        <v>2.65</v>
      </c>
      <c r="N64" s="27">
        <v>0.98899999999999999</v>
      </c>
      <c r="O64" s="5">
        <v>0</v>
      </c>
      <c r="P64" s="22">
        <v>919900</v>
      </c>
      <c r="Q64" s="22">
        <v>21000</v>
      </c>
      <c r="R64" s="5" t="s">
        <v>163</v>
      </c>
      <c r="S64" s="22">
        <v>5897200</v>
      </c>
      <c r="T64" s="22">
        <v>226800</v>
      </c>
      <c r="U64" s="4" t="s">
        <v>166</v>
      </c>
      <c r="V64" s="5">
        <v>2012</v>
      </c>
      <c r="W64" s="4"/>
      <c r="X64" s="38">
        <v>24300</v>
      </c>
      <c r="Y64" s="38">
        <v>1300</v>
      </c>
    </row>
    <row r="65" spans="1:25">
      <c r="A65" s="5" t="s">
        <v>239</v>
      </c>
      <c r="B65" s="5" t="s">
        <v>190</v>
      </c>
      <c r="C65" s="5" t="s">
        <v>167</v>
      </c>
      <c r="D65" s="5" t="s">
        <v>189</v>
      </c>
      <c r="E65" s="21" t="s">
        <v>85</v>
      </c>
      <c r="F65" s="21">
        <v>1</v>
      </c>
      <c r="G65" s="5" t="s">
        <v>87</v>
      </c>
      <c r="H65" s="6">
        <v>42.391100000000002</v>
      </c>
      <c r="I65" s="6">
        <v>79.443029999999993</v>
      </c>
      <c r="J65" s="22">
        <v>3142</v>
      </c>
      <c r="K65" s="23" t="s">
        <v>157</v>
      </c>
      <c r="L65" s="26">
        <v>3.5</v>
      </c>
      <c r="M65" s="23">
        <v>2.65</v>
      </c>
      <c r="N65" s="27">
        <v>0.99299999999999999</v>
      </c>
      <c r="O65" s="5">
        <v>0</v>
      </c>
      <c r="P65" s="22">
        <v>876700</v>
      </c>
      <c r="Q65" s="22">
        <v>16700</v>
      </c>
      <c r="R65" s="5" t="s">
        <v>163</v>
      </c>
      <c r="S65" s="22">
        <v>5972000</v>
      </c>
      <c r="T65" s="22">
        <v>345500</v>
      </c>
      <c r="U65" s="4" t="s">
        <v>166</v>
      </c>
      <c r="V65" s="5">
        <v>2012</v>
      </c>
      <c r="W65" s="4"/>
      <c r="X65" s="38">
        <v>23100</v>
      </c>
      <c r="Y65" s="38">
        <v>1200</v>
      </c>
    </row>
    <row r="66" spans="1:25">
      <c r="A66" s="4" t="s">
        <v>247</v>
      </c>
      <c r="B66" s="5" t="s">
        <v>168</v>
      </c>
      <c r="C66" s="5" t="s">
        <v>169</v>
      </c>
      <c r="D66" s="5" t="s">
        <v>189</v>
      </c>
      <c r="E66" s="5" t="s">
        <v>89</v>
      </c>
      <c r="F66" s="5">
        <v>1</v>
      </c>
      <c r="G66" s="5" t="s">
        <v>88</v>
      </c>
      <c r="H66" s="28">
        <v>41.613</v>
      </c>
      <c r="I66" s="28">
        <v>80.483000000000004</v>
      </c>
      <c r="J66" s="5">
        <v>1700</v>
      </c>
      <c r="K66" s="5" t="s">
        <v>157</v>
      </c>
      <c r="L66" s="26">
        <v>2</v>
      </c>
      <c r="M66" s="4">
        <v>2.7</v>
      </c>
      <c r="N66" s="27">
        <v>1</v>
      </c>
      <c r="O66" s="5">
        <v>0</v>
      </c>
      <c r="P66" s="5">
        <v>361900</v>
      </c>
      <c r="Q66" s="5">
        <v>9500</v>
      </c>
      <c r="R66" s="5" t="s">
        <v>166</v>
      </c>
      <c r="S66" s="5">
        <v>2438200</v>
      </c>
      <c r="T66" s="5">
        <v>272100</v>
      </c>
      <c r="U66" s="5" t="s">
        <v>166</v>
      </c>
      <c r="V66" s="5">
        <v>2003</v>
      </c>
      <c r="W66" s="5"/>
      <c r="X66" s="34">
        <v>19320</v>
      </c>
      <c r="Y66" s="34">
        <v>1090</v>
      </c>
    </row>
    <row r="67" spans="1:25">
      <c r="A67" s="4" t="s">
        <v>247</v>
      </c>
      <c r="B67" s="5" t="s">
        <v>168</v>
      </c>
      <c r="C67" s="5" t="s">
        <v>169</v>
      </c>
      <c r="D67" s="5" t="s">
        <v>189</v>
      </c>
      <c r="E67" s="5" t="s">
        <v>89</v>
      </c>
      <c r="F67" s="5">
        <v>1</v>
      </c>
      <c r="G67" s="5" t="s">
        <v>90</v>
      </c>
      <c r="H67" s="28">
        <v>41.613</v>
      </c>
      <c r="I67" s="28">
        <v>80.483000000000004</v>
      </c>
      <c r="J67" s="5">
        <v>1700</v>
      </c>
      <c r="K67" s="5" t="s">
        <v>157</v>
      </c>
      <c r="L67" s="26">
        <v>2</v>
      </c>
      <c r="M67" s="4">
        <v>2.7</v>
      </c>
      <c r="N67" s="27">
        <v>1</v>
      </c>
      <c r="O67" s="5">
        <v>0</v>
      </c>
      <c r="P67" s="5">
        <v>342000</v>
      </c>
      <c r="Q67" s="5">
        <v>9200</v>
      </c>
      <c r="R67" s="5" t="s">
        <v>166</v>
      </c>
      <c r="S67" s="5">
        <v>2111200</v>
      </c>
      <c r="T67" s="5">
        <v>235600</v>
      </c>
      <c r="U67" s="5" t="s">
        <v>166</v>
      </c>
      <c r="V67" s="5">
        <v>2003</v>
      </c>
      <c r="W67" s="5"/>
      <c r="X67" s="34">
        <v>18270</v>
      </c>
      <c r="Y67" s="34">
        <v>1040</v>
      </c>
    </row>
    <row r="68" spans="1:25">
      <c r="A68" s="4" t="s">
        <v>247</v>
      </c>
      <c r="B68" s="5" t="s">
        <v>168</v>
      </c>
      <c r="C68" s="5" t="s">
        <v>169</v>
      </c>
      <c r="D68" s="5" t="s">
        <v>189</v>
      </c>
      <c r="E68" s="5" t="s">
        <v>89</v>
      </c>
      <c r="F68" s="5">
        <v>1</v>
      </c>
      <c r="G68" s="5" t="s">
        <v>91</v>
      </c>
      <c r="H68" s="28">
        <v>41.613</v>
      </c>
      <c r="I68" s="28">
        <v>80.483000000000004</v>
      </c>
      <c r="J68" s="5">
        <v>1700</v>
      </c>
      <c r="K68" s="5" t="s">
        <v>157</v>
      </c>
      <c r="L68" s="26">
        <v>2</v>
      </c>
      <c r="M68" s="4">
        <v>2.7</v>
      </c>
      <c r="N68" s="27">
        <v>1</v>
      </c>
      <c r="O68" s="5">
        <v>0</v>
      </c>
      <c r="P68" s="5">
        <v>317800</v>
      </c>
      <c r="Q68" s="5">
        <v>9400</v>
      </c>
      <c r="R68" s="5" t="s">
        <v>166</v>
      </c>
      <c r="S68" s="5">
        <v>1627700</v>
      </c>
      <c r="T68" s="5">
        <v>171000</v>
      </c>
      <c r="U68" s="5" t="s">
        <v>166</v>
      </c>
      <c r="V68" s="5">
        <v>2003</v>
      </c>
      <c r="W68" s="5"/>
      <c r="X68" s="34">
        <v>17000</v>
      </c>
      <c r="Y68" s="34">
        <v>990</v>
      </c>
    </row>
    <row r="69" spans="1:25">
      <c r="A69" s="4" t="s">
        <v>247</v>
      </c>
      <c r="B69" s="5" t="s">
        <v>168</v>
      </c>
      <c r="C69" s="5" t="s">
        <v>169</v>
      </c>
      <c r="D69" s="5" t="s">
        <v>189</v>
      </c>
      <c r="E69" s="5" t="s">
        <v>89</v>
      </c>
      <c r="F69" s="5">
        <v>1</v>
      </c>
      <c r="G69" s="5" t="s">
        <v>92</v>
      </c>
      <c r="H69" s="28">
        <v>41.613</v>
      </c>
      <c r="I69" s="28">
        <v>80.483000000000004</v>
      </c>
      <c r="J69" s="5">
        <v>1700</v>
      </c>
      <c r="K69" s="5" t="s">
        <v>157</v>
      </c>
      <c r="L69" s="26">
        <v>2</v>
      </c>
      <c r="M69" s="4">
        <v>2.7</v>
      </c>
      <c r="N69" s="27">
        <v>1</v>
      </c>
      <c r="O69" s="5">
        <v>0</v>
      </c>
      <c r="P69" s="5">
        <v>309700</v>
      </c>
      <c r="Q69" s="5">
        <v>7900</v>
      </c>
      <c r="R69" s="5" t="s">
        <v>166</v>
      </c>
      <c r="S69" s="5">
        <v>1812700</v>
      </c>
      <c r="T69" s="5">
        <v>190799.99999999997</v>
      </c>
      <c r="U69" s="5" t="s">
        <v>166</v>
      </c>
      <c r="V69" s="5">
        <v>2003</v>
      </c>
      <c r="W69" s="5"/>
      <c r="X69" s="34">
        <v>16570</v>
      </c>
      <c r="Y69" s="34">
        <v>930</v>
      </c>
    </row>
    <row r="70" spans="1:25">
      <c r="A70" s="4" t="s">
        <v>247</v>
      </c>
      <c r="B70" s="5" t="s">
        <v>168</v>
      </c>
      <c r="C70" s="5" t="s">
        <v>169</v>
      </c>
      <c r="D70" s="5" t="s">
        <v>189</v>
      </c>
      <c r="E70" s="5" t="s">
        <v>89</v>
      </c>
      <c r="F70" s="5">
        <v>1</v>
      </c>
      <c r="G70" s="5" t="s">
        <v>93</v>
      </c>
      <c r="H70" s="28">
        <v>41.613</v>
      </c>
      <c r="I70" s="28">
        <v>80.483000000000004</v>
      </c>
      <c r="J70" s="5">
        <v>1700</v>
      </c>
      <c r="K70" s="5" t="s">
        <v>157</v>
      </c>
      <c r="L70" s="26">
        <v>2</v>
      </c>
      <c r="M70" s="4">
        <v>2.7</v>
      </c>
      <c r="N70" s="27">
        <v>1</v>
      </c>
      <c r="O70" s="5">
        <v>0</v>
      </c>
      <c r="P70" s="5">
        <v>301100</v>
      </c>
      <c r="Q70" s="5">
        <v>12500</v>
      </c>
      <c r="R70" s="5" t="s">
        <v>166</v>
      </c>
      <c r="S70" s="5">
        <v>1589300</v>
      </c>
      <c r="T70" s="5">
        <v>167300</v>
      </c>
      <c r="U70" s="5" t="s">
        <v>166</v>
      </c>
      <c r="V70" s="5">
        <v>2003</v>
      </c>
      <c r="W70" s="5"/>
      <c r="X70" s="34">
        <v>11630</v>
      </c>
      <c r="Y70" s="34">
        <v>710</v>
      </c>
    </row>
    <row r="71" spans="1:25">
      <c r="A71" s="4" t="s">
        <v>247</v>
      </c>
      <c r="B71" s="5" t="s">
        <v>168</v>
      </c>
      <c r="C71" s="5" t="s">
        <v>169</v>
      </c>
      <c r="D71" s="5" t="s">
        <v>189</v>
      </c>
      <c r="E71" s="5" t="s">
        <v>89</v>
      </c>
      <c r="F71" s="5">
        <v>1</v>
      </c>
      <c r="G71" s="5" t="s">
        <v>94</v>
      </c>
      <c r="H71" s="28">
        <v>41.613</v>
      </c>
      <c r="I71" s="28">
        <v>80.483000000000004</v>
      </c>
      <c r="J71" s="5">
        <v>1700</v>
      </c>
      <c r="K71" s="5" t="s">
        <v>157</v>
      </c>
      <c r="L71" s="26">
        <v>2</v>
      </c>
      <c r="M71" s="4">
        <v>2.7</v>
      </c>
      <c r="N71" s="27">
        <v>1</v>
      </c>
      <c r="O71" s="5">
        <v>0</v>
      </c>
      <c r="P71" s="5">
        <v>279800</v>
      </c>
      <c r="Q71" s="5">
        <v>7600</v>
      </c>
      <c r="R71" s="5" t="s">
        <v>166</v>
      </c>
      <c r="S71" s="5">
        <v>1684700</v>
      </c>
      <c r="T71" s="5">
        <v>181000</v>
      </c>
      <c r="U71" s="5" t="s">
        <v>166</v>
      </c>
      <c r="V71" s="5">
        <v>2003</v>
      </c>
      <c r="W71" s="5"/>
      <c r="X71" s="34">
        <v>14990</v>
      </c>
      <c r="Y71" s="34">
        <v>850</v>
      </c>
    </row>
    <row r="72" spans="1:25">
      <c r="A72" s="4" t="s">
        <v>247</v>
      </c>
      <c r="B72" s="5" t="s">
        <v>168</v>
      </c>
      <c r="C72" s="5" t="s">
        <v>169</v>
      </c>
      <c r="D72" s="5" t="s">
        <v>189</v>
      </c>
      <c r="E72" s="5" t="s">
        <v>89</v>
      </c>
      <c r="F72" s="5">
        <v>1</v>
      </c>
      <c r="G72" s="5" t="s">
        <v>95</v>
      </c>
      <c r="H72" s="28">
        <v>41.613</v>
      </c>
      <c r="I72" s="28">
        <v>80.483000000000004</v>
      </c>
      <c r="J72" s="5">
        <v>1700</v>
      </c>
      <c r="K72" s="5" t="s">
        <v>157</v>
      </c>
      <c r="L72" s="26">
        <v>2</v>
      </c>
      <c r="M72" s="4">
        <v>2.7</v>
      </c>
      <c r="N72" s="27">
        <v>1</v>
      </c>
      <c r="O72" s="5">
        <v>0</v>
      </c>
      <c r="P72" s="5">
        <v>277400</v>
      </c>
      <c r="Q72" s="5">
        <v>8000</v>
      </c>
      <c r="R72" s="5" t="s">
        <v>166</v>
      </c>
      <c r="S72" s="5">
        <v>1380600</v>
      </c>
      <c r="T72" s="5">
        <v>157100</v>
      </c>
      <c r="U72" s="5" t="s">
        <v>166</v>
      </c>
      <c r="V72" s="5">
        <v>2003</v>
      </c>
      <c r="W72" s="5"/>
      <c r="X72" s="34">
        <v>14800</v>
      </c>
      <c r="Y72" s="34">
        <v>850</v>
      </c>
    </row>
    <row r="73" spans="1:25">
      <c r="A73" s="4" t="s">
        <v>247</v>
      </c>
      <c r="B73" s="5" t="s">
        <v>168</v>
      </c>
      <c r="C73" s="5" t="s">
        <v>169</v>
      </c>
      <c r="D73" s="5" t="s">
        <v>189</v>
      </c>
      <c r="E73" s="5" t="s">
        <v>89</v>
      </c>
      <c r="F73" s="5">
        <v>1</v>
      </c>
      <c r="G73" s="5" t="s">
        <v>96</v>
      </c>
      <c r="H73" s="28">
        <v>41.613</v>
      </c>
      <c r="I73" s="28">
        <v>80.483000000000004</v>
      </c>
      <c r="J73" s="5">
        <v>1700</v>
      </c>
      <c r="K73" s="5" t="s">
        <v>157</v>
      </c>
      <c r="L73" s="26">
        <v>2</v>
      </c>
      <c r="M73" s="4">
        <v>2.7</v>
      </c>
      <c r="N73" s="27">
        <v>1</v>
      </c>
      <c r="O73" s="5">
        <v>0</v>
      </c>
      <c r="P73" s="5">
        <v>217200</v>
      </c>
      <c r="Q73" s="5">
        <v>7700</v>
      </c>
      <c r="R73" s="5" t="s">
        <v>166</v>
      </c>
      <c r="S73" s="5">
        <v>1409400</v>
      </c>
      <c r="T73" s="5">
        <v>154300</v>
      </c>
      <c r="U73" s="5" t="s">
        <v>166</v>
      </c>
      <c r="V73" s="5">
        <v>2003</v>
      </c>
      <c r="W73" s="5"/>
      <c r="X73" s="34">
        <v>16120</v>
      </c>
      <c r="Y73" s="34">
        <v>1050</v>
      </c>
    </row>
    <row r="74" spans="1:25">
      <c r="A74" s="4" t="s">
        <v>247</v>
      </c>
      <c r="B74" s="5" t="s">
        <v>168</v>
      </c>
      <c r="C74" s="5" t="s">
        <v>169</v>
      </c>
      <c r="D74" s="5" t="s">
        <v>189</v>
      </c>
      <c r="E74" s="5" t="s">
        <v>89</v>
      </c>
      <c r="F74" s="5">
        <v>1</v>
      </c>
      <c r="G74" s="5" t="s">
        <v>97</v>
      </c>
      <c r="H74" s="28">
        <v>41.613</v>
      </c>
      <c r="I74" s="28">
        <v>80.483000000000004</v>
      </c>
      <c r="J74" s="5">
        <v>1700</v>
      </c>
      <c r="K74" s="5" t="s">
        <v>157</v>
      </c>
      <c r="L74" s="26">
        <v>2</v>
      </c>
      <c r="M74" s="4">
        <v>2.7</v>
      </c>
      <c r="N74" s="27">
        <v>1</v>
      </c>
      <c r="O74" s="5">
        <v>0</v>
      </c>
      <c r="P74" s="5">
        <v>202800</v>
      </c>
      <c r="Q74" s="5">
        <v>7000</v>
      </c>
      <c r="R74" s="5" t="s">
        <v>166</v>
      </c>
      <c r="S74" s="5">
        <v>1327400</v>
      </c>
      <c r="T74" s="5">
        <v>147700</v>
      </c>
      <c r="U74" s="5" t="s">
        <v>166</v>
      </c>
      <c r="V74" s="5">
        <v>2003</v>
      </c>
      <c r="W74" s="5"/>
      <c r="X74" s="34">
        <v>10850</v>
      </c>
      <c r="Y74" s="34">
        <v>660</v>
      </c>
    </row>
    <row r="75" spans="1:25">
      <c r="A75" s="4" t="s">
        <v>247</v>
      </c>
      <c r="B75" s="5" t="s">
        <v>168</v>
      </c>
      <c r="C75" s="5" t="s">
        <v>169</v>
      </c>
      <c r="D75" s="5" t="s">
        <v>189</v>
      </c>
      <c r="E75" s="5" t="s">
        <v>89</v>
      </c>
      <c r="F75" s="5">
        <v>1</v>
      </c>
      <c r="G75" s="5" t="s">
        <v>98</v>
      </c>
      <c r="H75" s="28">
        <v>41.613</v>
      </c>
      <c r="I75" s="28">
        <v>80.483000000000004</v>
      </c>
      <c r="J75" s="5">
        <v>1700</v>
      </c>
      <c r="K75" s="5" t="s">
        <v>157</v>
      </c>
      <c r="L75" s="26">
        <v>2</v>
      </c>
      <c r="M75" s="4">
        <v>2.7</v>
      </c>
      <c r="N75" s="27">
        <v>1</v>
      </c>
      <c r="O75" s="5">
        <v>0</v>
      </c>
      <c r="P75" s="5">
        <v>169500</v>
      </c>
      <c r="Q75" s="5">
        <v>5600.0000000000009</v>
      </c>
      <c r="R75" s="5" t="s">
        <v>166</v>
      </c>
      <c r="S75" s="5">
        <v>1164800</v>
      </c>
      <c r="T75" s="5">
        <v>131800</v>
      </c>
      <c r="U75" s="5" t="s">
        <v>166</v>
      </c>
      <c r="V75" s="5">
        <v>2003</v>
      </c>
      <c r="W75" s="5"/>
      <c r="X75" s="34">
        <v>9060</v>
      </c>
      <c r="Y75" s="34">
        <v>540</v>
      </c>
    </row>
    <row r="76" spans="1:25">
      <c r="A76" s="5" t="s">
        <v>101</v>
      </c>
      <c r="B76" s="5" t="s">
        <v>191</v>
      </c>
      <c r="C76" s="5" t="s">
        <v>170</v>
      </c>
      <c r="D76" s="5" t="s">
        <v>189</v>
      </c>
      <c r="E76" s="5" t="s">
        <v>100</v>
      </c>
      <c r="F76" s="5">
        <v>6</v>
      </c>
      <c r="G76" s="5" t="s">
        <v>99</v>
      </c>
      <c r="H76" s="28">
        <v>42.854999999999997</v>
      </c>
      <c r="I76" s="28">
        <v>86.897999999999996</v>
      </c>
      <c r="J76" s="5">
        <v>2922</v>
      </c>
      <c r="K76" s="23" t="s">
        <v>157</v>
      </c>
      <c r="L76" s="26">
        <v>0.5</v>
      </c>
      <c r="M76" s="23">
        <v>2.7</v>
      </c>
      <c r="N76" s="27">
        <v>0.99790000000000001</v>
      </c>
      <c r="O76" s="5">
        <v>0</v>
      </c>
      <c r="P76" s="22">
        <v>7084000</v>
      </c>
      <c r="Q76" s="22">
        <v>144000</v>
      </c>
      <c r="R76" s="5" t="s">
        <v>163</v>
      </c>
      <c r="S76" s="5">
        <v>0</v>
      </c>
      <c r="T76" s="5">
        <v>0</v>
      </c>
      <c r="U76" s="5">
        <v>0</v>
      </c>
      <c r="V76" s="5">
        <v>2010</v>
      </c>
      <c r="W76" s="5"/>
      <c r="X76" s="31">
        <v>203100</v>
      </c>
      <c r="Y76" s="31">
        <v>11200</v>
      </c>
    </row>
    <row r="77" spans="1:25">
      <c r="A77" s="5" t="s">
        <v>101</v>
      </c>
      <c r="B77" s="5" t="s">
        <v>191</v>
      </c>
      <c r="C77" s="5" t="s">
        <v>170</v>
      </c>
      <c r="D77" s="5" t="s">
        <v>189</v>
      </c>
      <c r="E77" s="5" t="s">
        <v>100</v>
      </c>
      <c r="F77" s="5">
        <v>6</v>
      </c>
      <c r="G77" s="5" t="s">
        <v>102</v>
      </c>
      <c r="H77" s="28">
        <v>42.854999999999997</v>
      </c>
      <c r="I77" s="28">
        <v>86.897999999999996</v>
      </c>
      <c r="J77" s="5">
        <v>2927</v>
      </c>
      <c r="K77" s="23" t="s">
        <v>157</v>
      </c>
      <c r="L77" s="26">
        <v>3</v>
      </c>
      <c r="M77" s="23">
        <v>2.7</v>
      </c>
      <c r="N77" s="27">
        <v>0.99790000000000001</v>
      </c>
      <c r="O77" s="5">
        <v>0</v>
      </c>
      <c r="P77" s="22">
        <v>4852000</v>
      </c>
      <c r="Q77" s="22">
        <v>90000</v>
      </c>
      <c r="R77" s="5" t="s">
        <v>163</v>
      </c>
      <c r="S77" s="5">
        <v>0</v>
      </c>
      <c r="T77" s="5">
        <v>0</v>
      </c>
      <c r="U77" s="5">
        <v>0</v>
      </c>
      <c r="V77" s="5">
        <v>2010</v>
      </c>
      <c r="W77" s="5"/>
      <c r="X77" s="31">
        <v>139400</v>
      </c>
      <c r="Y77" s="31">
        <v>7500</v>
      </c>
    </row>
    <row r="78" spans="1:25">
      <c r="A78" s="5" t="s">
        <v>101</v>
      </c>
      <c r="B78" s="5" t="s">
        <v>191</v>
      </c>
      <c r="C78" s="5" t="s">
        <v>170</v>
      </c>
      <c r="D78" s="5" t="s">
        <v>189</v>
      </c>
      <c r="E78" s="5" t="s">
        <v>100</v>
      </c>
      <c r="F78" s="5">
        <v>6</v>
      </c>
      <c r="G78" s="5" t="s">
        <v>103</v>
      </c>
      <c r="H78" s="28">
        <v>42.853999999999999</v>
      </c>
      <c r="I78" s="28">
        <v>86.897999999999996</v>
      </c>
      <c r="J78" s="5">
        <v>2921</v>
      </c>
      <c r="K78" s="23" t="s">
        <v>157</v>
      </c>
      <c r="L78" s="26">
        <v>3</v>
      </c>
      <c r="M78" s="23">
        <v>2.7</v>
      </c>
      <c r="N78" s="27">
        <v>0.99719999999999998</v>
      </c>
      <c r="O78" s="5">
        <v>0</v>
      </c>
      <c r="P78" s="22">
        <v>4388000</v>
      </c>
      <c r="Q78" s="22">
        <v>78000</v>
      </c>
      <c r="R78" s="5" t="s">
        <v>163</v>
      </c>
      <c r="S78" s="5">
        <v>0</v>
      </c>
      <c r="T78" s="5">
        <v>0</v>
      </c>
      <c r="U78" s="5">
        <v>0</v>
      </c>
      <c r="V78" s="5">
        <v>2010</v>
      </c>
      <c r="W78" s="5"/>
      <c r="X78" s="31">
        <v>126300</v>
      </c>
      <c r="Y78" s="31">
        <v>6700</v>
      </c>
    </row>
    <row r="79" spans="1:25">
      <c r="A79" s="5" t="s">
        <v>101</v>
      </c>
      <c r="B79" s="5" t="s">
        <v>191</v>
      </c>
      <c r="C79" s="5" t="s">
        <v>170</v>
      </c>
      <c r="D79" s="5" t="s">
        <v>189</v>
      </c>
      <c r="E79" s="5" t="s">
        <v>100</v>
      </c>
      <c r="F79" s="5">
        <v>6</v>
      </c>
      <c r="G79" s="5" t="s">
        <v>104</v>
      </c>
      <c r="H79" s="28">
        <v>42.854999999999997</v>
      </c>
      <c r="I79" s="28">
        <v>86.897999999999996</v>
      </c>
      <c r="J79" s="5">
        <v>2926</v>
      </c>
      <c r="K79" s="23" t="s">
        <v>157</v>
      </c>
      <c r="L79" s="26">
        <v>2</v>
      </c>
      <c r="M79" s="23">
        <v>2.7</v>
      </c>
      <c r="N79" s="27">
        <v>0.99619999999999997</v>
      </c>
      <c r="O79" s="5">
        <v>0</v>
      </c>
      <c r="P79" s="22">
        <v>3635000</v>
      </c>
      <c r="Q79" s="22">
        <v>80000</v>
      </c>
      <c r="R79" s="5" t="s">
        <v>163</v>
      </c>
      <c r="S79" s="5">
        <v>0</v>
      </c>
      <c r="T79" s="5">
        <v>0</v>
      </c>
      <c r="U79" s="5">
        <v>0</v>
      </c>
      <c r="V79" s="5">
        <v>2010</v>
      </c>
      <c r="W79" s="5"/>
      <c r="X79" s="31">
        <v>103800</v>
      </c>
      <c r="Y79" s="31">
        <v>5700</v>
      </c>
    </row>
    <row r="80" spans="1:25">
      <c r="A80" s="5" t="s">
        <v>101</v>
      </c>
      <c r="B80" s="5" t="s">
        <v>191</v>
      </c>
      <c r="C80" s="5" t="s">
        <v>170</v>
      </c>
      <c r="D80" s="5" t="s">
        <v>189</v>
      </c>
      <c r="E80" s="5" t="s">
        <v>100</v>
      </c>
      <c r="F80" s="5">
        <v>6</v>
      </c>
      <c r="G80" s="5" t="s">
        <v>105</v>
      </c>
      <c r="H80" s="28">
        <v>42.854999999999997</v>
      </c>
      <c r="I80" s="28">
        <v>86.897999999999996</v>
      </c>
      <c r="J80" s="5">
        <v>2933</v>
      </c>
      <c r="K80" s="23" t="s">
        <v>157</v>
      </c>
      <c r="L80" s="26">
        <v>2</v>
      </c>
      <c r="M80" s="23">
        <v>2.7</v>
      </c>
      <c r="N80" s="27">
        <v>0.99619999999999997</v>
      </c>
      <c r="O80" s="5">
        <v>0</v>
      </c>
      <c r="P80" s="22">
        <v>2291000</v>
      </c>
      <c r="Q80" s="22">
        <v>51000</v>
      </c>
      <c r="R80" s="5" t="s">
        <v>163</v>
      </c>
      <c r="S80" s="5">
        <v>0</v>
      </c>
      <c r="T80" s="5">
        <v>0</v>
      </c>
      <c r="U80" s="5">
        <v>0</v>
      </c>
      <c r="V80" s="5">
        <v>2010</v>
      </c>
      <c r="W80" s="5"/>
      <c r="X80" s="31">
        <v>65200</v>
      </c>
      <c r="Y80" s="31">
        <v>3500</v>
      </c>
    </row>
    <row r="81" spans="1:25">
      <c r="A81" s="5" t="s">
        <v>101</v>
      </c>
      <c r="B81" s="5" t="s">
        <v>191</v>
      </c>
      <c r="C81" s="5" t="s">
        <v>170</v>
      </c>
      <c r="D81" s="5" t="s">
        <v>189</v>
      </c>
      <c r="E81" s="5" t="s">
        <v>100</v>
      </c>
      <c r="F81" s="5">
        <v>5</v>
      </c>
      <c r="G81" s="5" t="s">
        <v>106</v>
      </c>
      <c r="H81" s="28">
        <v>42.94</v>
      </c>
      <c r="I81" s="28">
        <v>86.897999999999996</v>
      </c>
      <c r="J81" s="5">
        <v>3399</v>
      </c>
      <c r="K81" s="23" t="s">
        <v>157</v>
      </c>
      <c r="L81" s="26">
        <v>2</v>
      </c>
      <c r="M81" s="23">
        <v>2.7</v>
      </c>
      <c r="N81" s="27">
        <v>0.998</v>
      </c>
      <c r="O81" s="5">
        <v>0</v>
      </c>
      <c r="P81" s="22">
        <v>3624000</v>
      </c>
      <c r="Q81" s="22">
        <v>70000</v>
      </c>
      <c r="R81" s="5" t="s">
        <v>163</v>
      </c>
      <c r="S81" s="5">
        <v>0</v>
      </c>
      <c r="T81" s="5">
        <v>0</v>
      </c>
      <c r="U81" s="5">
        <v>0</v>
      </c>
      <c r="V81" s="5">
        <v>2010</v>
      </c>
      <c r="W81" s="5"/>
      <c r="X81" s="31">
        <v>77600</v>
      </c>
      <c r="Y81" s="31">
        <v>4100</v>
      </c>
    </row>
    <row r="82" spans="1:25">
      <c r="A82" s="5" t="s">
        <v>101</v>
      </c>
      <c r="B82" s="5" t="s">
        <v>191</v>
      </c>
      <c r="C82" s="5" t="s">
        <v>170</v>
      </c>
      <c r="D82" s="5" t="s">
        <v>189</v>
      </c>
      <c r="E82" s="5" t="s">
        <v>100</v>
      </c>
      <c r="F82" s="5">
        <v>5</v>
      </c>
      <c r="G82" s="5" t="s">
        <v>107</v>
      </c>
      <c r="H82" s="28">
        <v>42.941000000000003</v>
      </c>
      <c r="I82" s="28">
        <v>86.897999999999996</v>
      </c>
      <c r="J82" s="5">
        <v>3402</v>
      </c>
      <c r="K82" s="23" t="s">
        <v>157</v>
      </c>
      <c r="L82" s="26">
        <v>1.5</v>
      </c>
      <c r="M82" s="23">
        <v>2.7</v>
      </c>
      <c r="N82" s="27">
        <v>0.99790000000000001</v>
      </c>
      <c r="O82" s="5">
        <v>0</v>
      </c>
      <c r="P82" s="22">
        <v>3279000</v>
      </c>
      <c r="Q82" s="22">
        <v>41000</v>
      </c>
      <c r="R82" s="5" t="s">
        <v>163</v>
      </c>
      <c r="S82" s="5">
        <v>0</v>
      </c>
      <c r="T82" s="5">
        <v>0</v>
      </c>
      <c r="U82" s="5">
        <v>0</v>
      </c>
      <c r="V82" s="5">
        <v>2010</v>
      </c>
      <c r="W82" s="5"/>
      <c r="X82" s="31">
        <v>69700</v>
      </c>
      <c r="Y82" s="31">
        <v>3500</v>
      </c>
    </row>
    <row r="83" spans="1:25">
      <c r="A83" s="5" t="s">
        <v>101</v>
      </c>
      <c r="B83" s="5" t="s">
        <v>191</v>
      </c>
      <c r="C83" s="5" t="s">
        <v>170</v>
      </c>
      <c r="D83" s="5" t="s">
        <v>189</v>
      </c>
      <c r="E83" s="5" t="s">
        <v>100</v>
      </c>
      <c r="F83" s="5">
        <v>5</v>
      </c>
      <c r="G83" s="5" t="s">
        <v>108</v>
      </c>
      <c r="H83" s="28">
        <v>42.94</v>
      </c>
      <c r="I83" s="28">
        <v>86.897999999999996</v>
      </c>
      <c r="J83" s="5">
        <v>3398</v>
      </c>
      <c r="K83" s="23" t="s">
        <v>157</v>
      </c>
      <c r="L83" s="26">
        <v>2</v>
      </c>
      <c r="M83" s="23">
        <v>2.7</v>
      </c>
      <c r="N83" s="27">
        <v>0.998</v>
      </c>
      <c r="O83" s="5">
        <v>0</v>
      </c>
      <c r="P83" s="22">
        <v>2485000</v>
      </c>
      <c r="Q83" s="22">
        <v>36000</v>
      </c>
      <c r="R83" s="5" t="s">
        <v>163</v>
      </c>
      <c r="S83" s="5">
        <v>0</v>
      </c>
      <c r="T83" s="5">
        <v>0</v>
      </c>
      <c r="U83" s="5">
        <v>0</v>
      </c>
      <c r="V83" s="5">
        <v>2010</v>
      </c>
      <c r="W83" s="5"/>
      <c r="X83" s="31">
        <v>52900</v>
      </c>
      <c r="Y83" s="31">
        <v>2700</v>
      </c>
    </row>
    <row r="84" spans="1:25">
      <c r="A84" s="5" t="s">
        <v>101</v>
      </c>
      <c r="B84" s="5" t="s">
        <v>191</v>
      </c>
      <c r="C84" s="5" t="s">
        <v>170</v>
      </c>
      <c r="D84" s="5" t="s">
        <v>189</v>
      </c>
      <c r="E84" s="5" t="s">
        <v>100</v>
      </c>
      <c r="F84" s="5">
        <v>4</v>
      </c>
      <c r="G84" s="5" t="s">
        <v>109</v>
      </c>
      <c r="H84" s="28">
        <v>42.920999999999999</v>
      </c>
      <c r="I84" s="28">
        <v>86.899000000000001</v>
      </c>
      <c r="J84" s="5">
        <v>3256</v>
      </c>
      <c r="K84" s="23" t="s">
        <v>157</v>
      </c>
      <c r="L84" s="26">
        <v>1</v>
      </c>
      <c r="M84" s="23">
        <v>2.7</v>
      </c>
      <c r="N84" s="27">
        <v>0.99909999999999999</v>
      </c>
      <c r="O84" s="5">
        <v>0</v>
      </c>
      <c r="P84" s="22">
        <v>3648000</v>
      </c>
      <c r="Q84" s="22">
        <v>57000</v>
      </c>
      <c r="R84" s="5" t="s">
        <v>163</v>
      </c>
      <c r="S84" s="5">
        <v>0</v>
      </c>
      <c r="T84" s="5">
        <v>0</v>
      </c>
      <c r="U84" s="5">
        <v>0</v>
      </c>
      <c r="V84" s="5">
        <v>2010</v>
      </c>
      <c r="W84" s="5"/>
      <c r="X84" s="31">
        <v>84400</v>
      </c>
      <c r="Y84" s="31">
        <v>4400</v>
      </c>
    </row>
    <row r="85" spans="1:25">
      <c r="A85" s="5" t="s">
        <v>101</v>
      </c>
      <c r="B85" s="5" t="s">
        <v>191</v>
      </c>
      <c r="C85" s="5" t="s">
        <v>170</v>
      </c>
      <c r="D85" s="5" t="s">
        <v>189</v>
      </c>
      <c r="E85" s="5" t="s">
        <v>100</v>
      </c>
      <c r="F85" s="5">
        <v>4</v>
      </c>
      <c r="G85" s="5" t="s">
        <v>110</v>
      </c>
      <c r="H85" s="28">
        <v>42.920999999999999</v>
      </c>
      <c r="I85" s="28">
        <v>86.924000000000007</v>
      </c>
      <c r="J85" s="5">
        <v>3283</v>
      </c>
      <c r="K85" s="23" t="s">
        <v>157</v>
      </c>
      <c r="L85" s="26">
        <v>3</v>
      </c>
      <c r="M85" s="23">
        <v>2.7</v>
      </c>
      <c r="N85" s="27">
        <v>0.99909999999999999</v>
      </c>
      <c r="O85" s="5">
        <v>0</v>
      </c>
      <c r="P85" s="22">
        <v>2307000</v>
      </c>
      <c r="Q85" s="22">
        <v>48000</v>
      </c>
      <c r="R85" s="5" t="s">
        <v>163</v>
      </c>
      <c r="S85" s="5">
        <v>0</v>
      </c>
      <c r="T85" s="5">
        <v>0</v>
      </c>
      <c r="U85" s="5">
        <v>0</v>
      </c>
      <c r="V85" s="5">
        <v>2010</v>
      </c>
      <c r="W85" s="5"/>
      <c r="X85" s="31">
        <v>52900</v>
      </c>
      <c r="Y85" s="31">
        <v>2800</v>
      </c>
    </row>
    <row r="86" spans="1:25">
      <c r="A86" s="5" t="s">
        <v>101</v>
      </c>
      <c r="B86" s="5" t="s">
        <v>191</v>
      </c>
      <c r="C86" s="5" t="s">
        <v>170</v>
      </c>
      <c r="D86" s="5" t="s">
        <v>189</v>
      </c>
      <c r="E86" s="5" t="s">
        <v>100</v>
      </c>
      <c r="F86" s="5">
        <v>4</v>
      </c>
      <c r="G86" s="5" t="s">
        <v>111</v>
      </c>
      <c r="H86" s="28">
        <v>42.917000000000002</v>
      </c>
      <c r="I86" s="28">
        <v>86.921000000000006</v>
      </c>
      <c r="J86" s="5">
        <v>3275</v>
      </c>
      <c r="K86" s="23" t="s">
        <v>157</v>
      </c>
      <c r="L86" s="26">
        <v>4</v>
      </c>
      <c r="M86" s="23">
        <v>2.7</v>
      </c>
      <c r="N86" s="27">
        <v>0.99890000000000001</v>
      </c>
      <c r="O86" s="5">
        <v>0</v>
      </c>
      <c r="P86" s="22">
        <v>2116000</v>
      </c>
      <c r="Q86" s="22">
        <v>55000</v>
      </c>
      <c r="R86" s="5" t="s">
        <v>163</v>
      </c>
      <c r="S86" s="5">
        <v>0</v>
      </c>
      <c r="T86" s="5">
        <v>0</v>
      </c>
      <c r="U86" s="5">
        <v>0</v>
      </c>
      <c r="V86" s="5">
        <v>2010</v>
      </c>
      <c r="W86" s="5"/>
      <c r="X86" s="31">
        <v>49000</v>
      </c>
      <c r="Y86" s="31">
        <v>2700</v>
      </c>
    </row>
    <row r="87" spans="1:25">
      <c r="A87" s="5" t="s">
        <v>101</v>
      </c>
      <c r="B87" s="5" t="s">
        <v>191</v>
      </c>
      <c r="C87" s="5" t="s">
        <v>170</v>
      </c>
      <c r="D87" s="5" t="s">
        <v>189</v>
      </c>
      <c r="E87" s="5" t="s">
        <v>100</v>
      </c>
      <c r="F87" s="5">
        <v>4</v>
      </c>
      <c r="G87" s="5" t="s">
        <v>112</v>
      </c>
      <c r="H87" s="28">
        <v>42.917000000000002</v>
      </c>
      <c r="I87" s="28">
        <v>86.92</v>
      </c>
      <c r="J87" s="5">
        <v>3272</v>
      </c>
      <c r="K87" s="23" t="s">
        <v>157</v>
      </c>
      <c r="L87" s="26">
        <v>3</v>
      </c>
      <c r="M87" s="23">
        <v>2.7</v>
      </c>
      <c r="N87" s="27">
        <v>0.99890000000000001</v>
      </c>
      <c r="O87" s="5">
        <v>0</v>
      </c>
      <c r="P87" s="22">
        <v>2086000</v>
      </c>
      <c r="Q87" s="22">
        <v>46000</v>
      </c>
      <c r="R87" s="5" t="s">
        <v>163</v>
      </c>
      <c r="S87" s="5">
        <v>0</v>
      </c>
      <c r="T87" s="5">
        <v>0</v>
      </c>
      <c r="U87" s="5">
        <v>0</v>
      </c>
      <c r="V87" s="5">
        <v>2010</v>
      </c>
      <c r="W87" s="5"/>
      <c r="X87" s="31">
        <v>47900</v>
      </c>
      <c r="Y87" s="31">
        <v>2600</v>
      </c>
    </row>
    <row r="88" spans="1:25">
      <c r="A88" s="5" t="s">
        <v>101</v>
      </c>
      <c r="B88" s="5" t="s">
        <v>191</v>
      </c>
      <c r="C88" s="5" t="s">
        <v>170</v>
      </c>
      <c r="D88" s="5" t="s">
        <v>189</v>
      </c>
      <c r="E88" s="5" t="s">
        <v>100</v>
      </c>
      <c r="F88" s="5">
        <v>4</v>
      </c>
      <c r="G88" s="5" t="s">
        <v>113</v>
      </c>
      <c r="H88" s="28">
        <v>42.920999999999999</v>
      </c>
      <c r="I88" s="28">
        <v>86.924000000000007</v>
      </c>
      <c r="J88" s="5">
        <v>3278</v>
      </c>
      <c r="K88" s="23" t="s">
        <v>157</v>
      </c>
      <c r="L88" s="26">
        <v>3</v>
      </c>
      <c r="M88" s="23">
        <v>2.7</v>
      </c>
      <c r="N88" s="27">
        <v>0.99909999999999999</v>
      </c>
      <c r="O88" s="5">
        <v>0</v>
      </c>
      <c r="P88" s="22">
        <v>1981000</v>
      </c>
      <c r="Q88" s="22">
        <v>51000</v>
      </c>
      <c r="R88" s="5" t="s">
        <v>163</v>
      </c>
      <c r="S88" s="5">
        <v>0</v>
      </c>
      <c r="T88" s="5">
        <v>0</v>
      </c>
      <c r="U88" s="5">
        <v>0</v>
      </c>
      <c r="V88" s="5">
        <v>2010</v>
      </c>
      <c r="W88" s="5"/>
      <c r="X88" s="31">
        <v>45300</v>
      </c>
      <c r="Y88" s="31">
        <v>2500</v>
      </c>
    </row>
    <row r="89" spans="1:25">
      <c r="A89" s="5" t="s">
        <v>101</v>
      </c>
      <c r="B89" s="5" t="s">
        <v>191</v>
      </c>
      <c r="C89" s="5" t="s">
        <v>170</v>
      </c>
      <c r="D89" s="5" t="s">
        <v>189</v>
      </c>
      <c r="E89" s="5" t="s">
        <v>100</v>
      </c>
      <c r="F89" s="5">
        <v>4</v>
      </c>
      <c r="G89" s="5" t="s">
        <v>114</v>
      </c>
      <c r="H89" s="28">
        <v>42.917000000000002</v>
      </c>
      <c r="I89" s="28">
        <v>86.92</v>
      </c>
      <c r="J89" s="5">
        <v>3274</v>
      </c>
      <c r="K89" s="23" t="s">
        <v>157</v>
      </c>
      <c r="L89" s="26">
        <v>3</v>
      </c>
      <c r="M89" s="23">
        <v>2.7</v>
      </c>
      <c r="N89" s="27">
        <v>0.99890000000000001</v>
      </c>
      <c r="O89" s="5">
        <v>0</v>
      </c>
      <c r="P89" s="22">
        <v>1718000</v>
      </c>
      <c r="Q89" s="22">
        <v>39000</v>
      </c>
      <c r="R89" s="5" t="s">
        <v>163</v>
      </c>
      <c r="S89" s="5">
        <v>0</v>
      </c>
      <c r="T89" s="5">
        <v>0</v>
      </c>
      <c r="U89" s="5">
        <v>0</v>
      </c>
      <c r="V89" s="5">
        <v>2010</v>
      </c>
      <c r="W89" s="5"/>
      <c r="X89" s="31">
        <v>39700</v>
      </c>
      <c r="Y89" s="31">
        <v>2100</v>
      </c>
    </row>
    <row r="90" spans="1:25">
      <c r="A90" s="5" t="s">
        <v>101</v>
      </c>
      <c r="B90" s="5" t="s">
        <v>191</v>
      </c>
      <c r="C90" s="5" t="s">
        <v>170</v>
      </c>
      <c r="D90" s="5" t="s">
        <v>189</v>
      </c>
      <c r="E90" s="5" t="s">
        <v>100</v>
      </c>
      <c r="F90" s="5">
        <v>4</v>
      </c>
      <c r="G90" s="5" t="s">
        <v>115</v>
      </c>
      <c r="H90" s="28">
        <v>42.924999999999997</v>
      </c>
      <c r="I90" s="28">
        <v>86.9</v>
      </c>
      <c r="J90" s="5">
        <v>3271</v>
      </c>
      <c r="K90" s="23" t="s">
        <v>157</v>
      </c>
      <c r="L90" s="26">
        <v>3</v>
      </c>
      <c r="M90" s="23">
        <v>2.7</v>
      </c>
      <c r="N90" s="27">
        <v>0.99939999999999996</v>
      </c>
      <c r="O90" s="5">
        <v>0</v>
      </c>
      <c r="P90" s="22">
        <v>1595000</v>
      </c>
      <c r="Q90" s="22">
        <v>93000</v>
      </c>
      <c r="R90" s="5" t="s">
        <v>163</v>
      </c>
      <c r="S90" s="5">
        <v>0</v>
      </c>
      <c r="T90" s="5">
        <v>0</v>
      </c>
      <c r="U90" s="5">
        <v>0</v>
      </c>
      <c r="V90" s="5">
        <v>2010</v>
      </c>
      <c r="W90" s="5"/>
      <c r="X90" s="31">
        <v>37000</v>
      </c>
      <c r="Y90" s="31">
        <v>2800</v>
      </c>
    </row>
    <row r="91" spans="1:25">
      <c r="A91" s="5" t="s">
        <v>101</v>
      </c>
      <c r="B91" s="5" t="s">
        <v>191</v>
      </c>
      <c r="C91" s="5" t="s">
        <v>170</v>
      </c>
      <c r="D91" s="5" t="s">
        <v>189</v>
      </c>
      <c r="E91" s="5" t="s">
        <v>100</v>
      </c>
      <c r="F91" s="5">
        <v>3</v>
      </c>
      <c r="G91" s="5" t="s">
        <v>116</v>
      </c>
      <c r="H91" s="28">
        <v>42.993000000000002</v>
      </c>
      <c r="I91" s="28">
        <v>86.918000000000006</v>
      </c>
      <c r="J91" s="5">
        <v>3479</v>
      </c>
      <c r="K91" s="23" t="s">
        <v>157</v>
      </c>
      <c r="L91" s="26">
        <v>3</v>
      </c>
      <c r="M91" s="23">
        <v>2.7</v>
      </c>
      <c r="N91" s="27">
        <v>0.96940000000000004</v>
      </c>
      <c r="O91" s="5">
        <v>0</v>
      </c>
      <c r="P91" s="22">
        <v>1669000</v>
      </c>
      <c r="Q91" s="22">
        <v>39000</v>
      </c>
      <c r="R91" s="5" t="s">
        <v>163</v>
      </c>
      <c r="S91" s="5">
        <v>0</v>
      </c>
      <c r="T91" s="5">
        <v>0</v>
      </c>
      <c r="U91" s="5">
        <v>0</v>
      </c>
      <c r="V91" s="5">
        <v>2010</v>
      </c>
      <c r="W91" s="5"/>
      <c r="X91" s="31">
        <v>41400</v>
      </c>
      <c r="Y91" s="31">
        <v>2200</v>
      </c>
    </row>
    <row r="92" spans="1:25">
      <c r="A92" s="5" t="s">
        <v>101</v>
      </c>
      <c r="B92" s="5" t="s">
        <v>191</v>
      </c>
      <c r="C92" s="5" t="s">
        <v>170</v>
      </c>
      <c r="D92" s="5" t="s">
        <v>189</v>
      </c>
      <c r="E92" s="5" t="s">
        <v>100</v>
      </c>
      <c r="F92" s="5">
        <v>3</v>
      </c>
      <c r="G92" s="5" t="s">
        <v>117</v>
      </c>
      <c r="H92" s="28">
        <v>42.993000000000002</v>
      </c>
      <c r="I92" s="28">
        <v>86.918999999999997</v>
      </c>
      <c r="J92" s="5">
        <v>3489</v>
      </c>
      <c r="K92" s="23" t="s">
        <v>157</v>
      </c>
      <c r="L92" s="26">
        <v>5</v>
      </c>
      <c r="M92" s="23">
        <v>2.7</v>
      </c>
      <c r="N92" s="27">
        <v>0.96940000000000004</v>
      </c>
      <c r="O92" s="5">
        <v>0</v>
      </c>
      <c r="P92" s="22">
        <v>1283000</v>
      </c>
      <c r="Q92" s="22">
        <v>32000</v>
      </c>
      <c r="R92" s="5" t="s">
        <v>163</v>
      </c>
      <c r="S92" s="5">
        <v>0</v>
      </c>
      <c r="T92" s="5">
        <v>0</v>
      </c>
      <c r="U92" s="5">
        <v>0</v>
      </c>
      <c r="V92" s="5">
        <v>2010</v>
      </c>
      <c r="W92" s="5"/>
      <c r="X92" s="31">
        <v>27900</v>
      </c>
      <c r="Y92" s="31">
        <v>1500</v>
      </c>
    </row>
    <row r="93" spans="1:25">
      <c r="A93" s="5" t="s">
        <v>101</v>
      </c>
      <c r="B93" s="5" t="s">
        <v>191</v>
      </c>
      <c r="C93" s="5" t="s">
        <v>170</v>
      </c>
      <c r="D93" s="5" t="s">
        <v>189</v>
      </c>
      <c r="E93" s="5" t="s">
        <v>100</v>
      </c>
      <c r="F93" s="5">
        <v>3</v>
      </c>
      <c r="G93" s="5" t="s">
        <v>118</v>
      </c>
      <c r="H93" s="28">
        <v>42.993000000000002</v>
      </c>
      <c r="I93" s="28">
        <v>86.918000000000006</v>
      </c>
      <c r="J93" s="5">
        <v>3487</v>
      </c>
      <c r="K93" s="23" t="s">
        <v>157</v>
      </c>
      <c r="L93" s="26">
        <v>5</v>
      </c>
      <c r="M93" s="23">
        <v>2.7</v>
      </c>
      <c r="N93" s="27">
        <v>0.96940000000000004</v>
      </c>
      <c r="O93" s="5">
        <v>0</v>
      </c>
      <c r="P93" s="22">
        <v>1220000</v>
      </c>
      <c r="Q93" s="22">
        <v>28000</v>
      </c>
      <c r="R93" s="5" t="s">
        <v>163</v>
      </c>
      <c r="S93" s="5">
        <v>0</v>
      </c>
      <c r="T93" s="5">
        <v>0</v>
      </c>
      <c r="U93" s="5">
        <v>0</v>
      </c>
      <c r="V93" s="5">
        <v>2010</v>
      </c>
      <c r="W93" s="5"/>
      <c r="X93" s="31">
        <v>26700</v>
      </c>
      <c r="Y93" s="31">
        <v>1400</v>
      </c>
    </row>
    <row r="94" spans="1:25">
      <c r="A94" s="5" t="s">
        <v>101</v>
      </c>
      <c r="B94" s="5" t="s">
        <v>191</v>
      </c>
      <c r="C94" s="5" t="s">
        <v>170</v>
      </c>
      <c r="D94" s="5" t="s">
        <v>189</v>
      </c>
      <c r="E94" s="5" t="s">
        <v>100</v>
      </c>
      <c r="F94" s="5">
        <v>3</v>
      </c>
      <c r="G94" s="5" t="s">
        <v>119</v>
      </c>
      <c r="H94" s="28">
        <v>42.993000000000002</v>
      </c>
      <c r="I94" s="28">
        <v>86.918999999999997</v>
      </c>
      <c r="J94" s="5">
        <v>3480</v>
      </c>
      <c r="K94" s="23" t="s">
        <v>157</v>
      </c>
      <c r="L94" s="26">
        <v>2</v>
      </c>
      <c r="M94" s="23">
        <v>2.7</v>
      </c>
      <c r="N94" s="27">
        <v>0.96940000000000004</v>
      </c>
      <c r="O94" s="5">
        <v>0</v>
      </c>
      <c r="P94" s="22">
        <v>1196000</v>
      </c>
      <c r="Q94" s="22">
        <v>30000</v>
      </c>
      <c r="R94" s="5" t="s">
        <v>163</v>
      </c>
      <c r="S94" s="5">
        <v>0</v>
      </c>
      <c r="T94" s="5">
        <v>0</v>
      </c>
      <c r="U94" s="5">
        <v>0</v>
      </c>
      <c r="V94" s="5">
        <v>2010</v>
      </c>
      <c r="W94" s="5"/>
      <c r="X94" s="31">
        <v>25600</v>
      </c>
      <c r="Y94" s="31">
        <v>1400</v>
      </c>
    </row>
    <row r="95" spans="1:25">
      <c r="A95" s="5" t="s">
        <v>101</v>
      </c>
      <c r="B95" s="5" t="s">
        <v>191</v>
      </c>
      <c r="C95" s="5" t="s">
        <v>170</v>
      </c>
      <c r="D95" s="5" t="s">
        <v>189</v>
      </c>
      <c r="E95" s="5" t="s">
        <v>100</v>
      </c>
      <c r="F95" s="5">
        <v>3</v>
      </c>
      <c r="G95" s="5" t="s">
        <v>120</v>
      </c>
      <c r="H95" s="28">
        <v>42.993000000000002</v>
      </c>
      <c r="I95" s="28">
        <v>86.918999999999997</v>
      </c>
      <c r="J95" s="5">
        <v>3489</v>
      </c>
      <c r="K95" s="23" t="s">
        <v>157</v>
      </c>
      <c r="L95" s="26">
        <v>5</v>
      </c>
      <c r="M95" s="23">
        <v>2.7</v>
      </c>
      <c r="N95" s="27">
        <v>0.96940000000000004</v>
      </c>
      <c r="O95" s="5">
        <v>0</v>
      </c>
      <c r="P95" s="22">
        <v>1041000</v>
      </c>
      <c r="Q95" s="22">
        <v>31000</v>
      </c>
      <c r="R95" s="5" t="s">
        <v>163</v>
      </c>
      <c r="S95" s="5">
        <v>0</v>
      </c>
      <c r="T95" s="5">
        <v>0</v>
      </c>
      <c r="U95" s="5">
        <v>0</v>
      </c>
      <c r="V95" s="5">
        <v>2010</v>
      </c>
      <c r="W95" s="5"/>
      <c r="X95" s="31">
        <v>22900</v>
      </c>
      <c r="Y95" s="31">
        <v>1300</v>
      </c>
    </row>
    <row r="96" spans="1:25">
      <c r="A96" s="5" t="s">
        <v>101</v>
      </c>
      <c r="B96" s="5" t="s">
        <v>191</v>
      </c>
      <c r="C96" s="5" t="s">
        <v>170</v>
      </c>
      <c r="D96" s="5" t="s">
        <v>189</v>
      </c>
      <c r="E96" s="5" t="s">
        <v>100</v>
      </c>
      <c r="F96" s="5">
        <v>2</v>
      </c>
      <c r="G96" s="5" t="s">
        <v>121</v>
      </c>
      <c r="H96" s="28">
        <v>43.027999999999999</v>
      </c>
      <c r="I96" s="28">
        <v>86.923000000000002</v>
      </c>
      <c r="J96" s="5">
        <v>3617</v>
      </c>
      <c r="K96" s="23" t="s">
        <v>157</v>
      </c>
      <c r="L96" s="26">
        <v>3</v>
      </c>
      <c r="M96" s="23">
        <v>2.7</v>
      </c>
      <c r="N96" s="27">
        <v>0.94769999999999999</v>
      </c>
      <c r="O96" s="5">
        <v>0</v>
      </c>
      <c r="P96" s="22">
        <v>1532000</v>
      </c>
      <c r="Q96" s="22">
        <v>38000</v>
      </c>
      <c r="R96" s="5" t="s">
        <v>163</v>
      </c>
      <c r="S96" s="5">
        <v>0</v>
      </c>
      <c r="T96" s="5">
        <v>0</v>
      </c>
      <c r="U96" s="5">
        <v>0</v>
      </c>
      <c r="V96" s="5">
        <v>2010</v>
      </c>
      <c r="W96" s="5"/>
      <c r="X96" s="31">
        <v>31000</v>
      </c>
      <c r="Y96" s="31">
        <v>1700</v>
      </c>
    </row>
    <row r="97" spans="1:25">
      <c r="A97" s="5" t="s">
        <v>101</v>
      </c>
      <c r="B97" s="5" t="s">
        <v>191</v>
      </c>
      <c r="C97" s="5" t="s">
        <v>170</v>
      </c>
      <c r="D97" s="5" t="s">
        <v>189</v>
      </c>
      <c r="E97" s="5" t="s">
        <v>100</v>
      </c>
      <c r="F97" s="5">
        <v>2</v>
      </c>
      <c r="G97" s="5" t="s">
        <v>122</v>
      </c>
      <c r="H97" s="28">
        <v>43.027000000000001</v>
      </c>
      <c r="I97" s="28">
        <v>86.923000000000002</v>
      </c>
      <c r="J97" s="5">
        <v>3616</v>
      </c>
      <c r="K97" s="23" t="s">
        <v>157</v>
      </c>
      <c r="L97" s="26">
        <v>3</v>
      </c>
      <c r="M97" s="23">
        <v>2.7</v>
      </c>
      <c r="N97" s="27">
        <v>0.94769999999999999</v>
      </c>
      <c r="O97" s="5">
        <v>0</v>
      </c>
      <c r="P97" s="22">
        <v>1037000</v>
      </c>
      <c r="Q97" s="22">
        <v>50000</v>
      </c>
      <c r="R97" s="5" t="s">
        <v>163</v>
      </c>
      <c r="S97" s="5">
        <v>0</v>
      </c>
      <c r="T97" s="5">
        <v>0</v>
      </c>
      <c r="U97" s="5">
        <v>0</v>
      </c>
      <c r="V97" s="5">
        <v>2010</v>
      </c>
      <c r="W97" s="5"/>
      <c r="X97" s="31">
        <v>21400</v>
      </c>
      <c r="Y97" s="31">
        <v>1500</v>
      </c>
    </row>
    <row r="98" spans="1:25">
      <c r="A98" s="5" t="s">
        <v>101</v>
      </c>
      <c r="B98" s="5" t="s">
        <v>191</v>
      </c>
      <c r="C98" s="5" t="s">
        <v>170</v>
      </c>
      <c r="D98" s="5" t="s">
        <v>189</v>
      </c>
      <c r="E98" s="5" t="s">
        <v>100</v>
      </c>
      <c r="F98" s="5">
        <v>2</v>
      </c>
      <c r="G98" s="5" t="s">
        <v>123</v>
      </c>
      <c r="H98" s="28">
        <v>43.027000000000001</v>
      </c>
      <c r="I98" s="28">
        <v>86.923000000000002</v>
      </c>
      <c r="J98" s="5">
        <v>3613</v>
      </c>
      <c r="K98" s="23" t="s">
        <v>157</v>
      </c>
      <c r="L98" s="26">
        <v>3</v>
      </c>
      <c r="M98" s="23">
        <v>2.7</v>
      </c>
      <c r="N98" s="27">
        <v>0.94850000000000001</v>
      </c>
      <c r="O98" s="5">
        <v>0</v>
      </c>
      <c r="P98" s="22">
        <v>675000</v>
      </c>
      <c r="Q98" s="22">
        <v>21000</v>
      </c>
      <c r="R98" s="5" t="s">
        <v>163</v>
      </c>
      <c r="S98" s="5">
        <v>0</v>
      </c>
      <c r="T98" s="5">
        <v>0</v>
      </c>
      <c r="U98" s="5">
        <v>0</v>
      </c>
      <c r="V98" s="5">
        <v>2010</v>
      </c>
      <c r="W98" s="5"/>
      <c r="X98" s="31">
        <v>14200</v>
      </c>
      <c r="Y98" s="31">
        <v>800</v>
      </c>
    </row>
    <row r="99" spans="1:25">
      <c r="A99" s="5" t="s">
        <v>101</v>
      </c>
      <c r="B99" s="5" t="s">
        <v>191</v>
      </c>
      <c r="C99" s="5" t="s">
        <v>170</v>
      </c>
      <c r="D99" s="5" t="s">
        <v>189</v>
      </c>
      <c r="E99" s="5" t="s">
        <v>100</v>
      </c>
      <c r="F99" s="5">
        <v>1</v>
      </c>
      <c r="G99" s="5" t="s">
        <v>124</v>
      </c>
      <c r="H99" s="28">
        <v>43.002000000000002</v>
      </c>
      <c r="I99" s="28">
        <v>86.91</v>
      </c>
      <c r="J99" s="5">
        <v>3660</v>
      </c>
      <c r="K99" s="23" t="s">
        <v>157</v>
      </c>
      <c r="L99" s="26">
        <v>2</v>
      </c>
      <c r="M99" s="23">
        <v>2.7</v>
      </c>
      <c r="N99" s="27">
        <v>0.97670000000000001</v>
      </c>
      <c r="O99" s="5">
        <v>0</v>
      </c>
      <c r="P99" s="22">
        <v>10050000</v>
      </c>
      <c r="Q99" s="22">
        <v>245000</v>
      </c>
      <c r="R99" s="5" t="s">
        <v>163</v>
      </c>
      <c r="S99" s="5">
        <v>0</v>
      </c>
      <c r="T99" s="5">
        <v>0</v>
      </c>
      <c r="U99" s="5">
        <v>0</v>
      </c>
      <c r="V99" s="5">
        <v>2010</v>
      </c>
      <c r="W99" s="5"/>
      <c r="X99" s="31">
        <v>191800</v>
      </c>
      <c r="Y99" s="31">
        <v>10900</v>
      </c>
    </row>
    <row r="100" spans="1:25">
      <c r="A100" s="5" t="s">
        <v>101</v>
      </c>
      <c r="B100" s="5" t="s">
        <v>191</v>
      </c>
      <c r="C100" s="5" t="s">
        <v>170</v>
      </c>
      <c r="D100" s="5" t="s">
        <v>189</v>
      </c>
      <c r="E100" s="5" t="s">
        <v>100</v>
      </c>
      <c r="F100" s="5">
        <v>1</v>
      </c>
      <c r="G100" s="5" t="s">
        <v>125</v>
      </c>
      <c r="H100" s="28">
        <v>43.002000000000002</v>
      </c>
      <c r="I100" s="28">
        <v>86.91</v>
      </c>
      <c r="J100" s="5">
        <v>3658</v>
      </c>
      <c r="K100" s="23" t="s">
        <v>157</v>
      </c>
      <c r="L100" s="26">
        <v>4</v>
      </c>
      <c r="M100" s="23">
        <v>2.7</v>
      </c>
      <c r="N100" s="27">
        <v>0.97989999999999999</v>
      </c>
      <c r="O100" s="5">
        <v>0</v>
      </c>
      <c r="P100" s="22">
        <v>1750000</v>
      </c>
      <c r="Q100" s="22">
        <v>37000</v>
      </c>
      <c r="R100" s="5" t="s">
        <v>163</v>
      </c>
      <c r="S100" s="5">
        <v>0</v>
      </c>
      <c r="T100" s="5">
        <v>0</v>
      </c>
      <c r="U100" s="5">
        <v>0</v>
      </c>
      <c r="V100" s="5">
        <v>2010</v>
      </c>
      <c r="W100" s="5"/>
      <c r="X100" s="31">
        <v>33600</v>
      </c>
      <c r="Y100" s="31">
        <v>1800</v>
      </c>
    </row>
    <row r="101" spans="1:25">
      <c r="A101" s="5" t="s">
        <v>101</v>
      </c>
      <c r="B101" s="5" t="s">
        <v>191</v>
      </c>
      <c r="C101" s="5" t="s">
        <v>170</v>
      </c>
      <c r="D101" s="5" t="s">
        <v>189</v>
      </c>
      <c r="E101" s="5" t="s">
        <v>100</v>
      </c>
      <c r="F101" s="5">
        <v>1</v>
      </c>
      <c r="G101" s="5" t="s">
        <v>126</v>
      </c>
      <c r="H101" s="28">
        <v>43.002000000000002</v>
      </c>
      <c r="I101" s="28">
        <v>86.909000000000006</v>
      </c>
      <c r="J101" s="5">
        <v>3662</v>
      </c>
      <c r="K101" s="23" t="s">
        <v>157</v>
      </c>
      <c r="L101" s="26">
        <v>4</v>
      </c>
      <c r="M101" s="23">
        <v>2.7</v>
      </c>
      <c r="N101" s="27">
        <v>0.97689999999999999</v>
      </c>
      <c r="O101" s="5">
        <v>0</v>
      </c>
      <c r="P101" s="22">
        <v>1473000</v>
      </c>
      <c r="Q101" s="22">
        <v>77000</v>
      </c>
      <c r="R101" s="5" t="s">
        <v>163</v>
      </c>
      <c r="S101" s="5">
        <v>0</v>
      </c>
      <c r="T101" s="5">
        <v>0</v>
      </c>
      <c r="U101" s="5">
        <v>0</v>
      </c>
      <c r="V101" s="5">
        <v>2010</v>
      </c>
      <c r="W101" s="5"/>
      <c r="X101" s="31">
        <v>28600</v>
      </c>
      <c r="Y101" s="31">
        <v>2100</v>
      </c>
    </row>
    <row r="102" spans="1:25">
      <c r="A102" s="5" t="s">
        <v>101</v>
      </c>
      <c r="B102" s="5" t="s">
        <v>191</v>
      </c>
      <c r="C102" s="5" t="s">
        <v>170</v>
      </c>
      <c r="D102" s="5" t="s">
        <v>189</v>
      </c>
      <c r="E102" s="5" t="s">
        <v>100</v>
      </c>
      <c r="F102" s="5">
        <v>1</v>
      </c>
      <c r="G102" s="5" t="s">
        <v>127</v>
      </c>
      <c r="H102" s="28">
        <v>43.002000000000002</v>
      </c>
      <c r="I102" s="28">
        <v>86.91</v>
      </c>
      <c r="J102" s="5">
        <v>3651</v>
      </c>
      <c r="K102" s="23" t="s">
        <v>157</v>
      </c>
      <c r="L102" s="26">
        <v>5</v>
      </c>
      <c r="M102" s="23">
        <v>2.7</v>
      </c>
      <c r="N102" s="27">
        <v>0.97840000000000005</v>
      </c>
      <c r="O102" s="5">
        <v>0</v>
      </c>
      <c r="P102" s="22">
        <v>860000</v>
      </c>
      <c r="Q102" s="22">
        <v>14000</v>
      </c>
      <c r="R102" s="5" t="s">
        <v>163</v>
      </c>
      <c r="S102" s="5">
        <v>0</v>
      </c>
      <c r="T102" s="5">
        <v>0</v>
      </c>
      <c r="U102" s="5">
        <v>0</v>
      </c>
      <c r="V102" s="5">
        <v>2010</v>
      </c>
      <c r="W102" s="5"/>
      <c r="X102" s="31">
        <v>17300</v>
      </c>
      <c r="Y102" s="31">
        <v>900</v>
      </c>
    </row>
    <row r="103" spans="1:25">
      <c r="A103" s="5" t="s">
        <v>101</v>
      </c>
      <c r="B103" s="5" t="s">
        <v>191</v>
      </c>
      <c r="C103" s="5" t="s">
        <v>170</v>
      </c>
      <c r="D103" s="5" t="s">
        <v>189</v>
      </c>
      <c r="E103" s="5" t="s">
        <v>100</v>
      </c>
      <c r="F103" s="5">
        <v>1</v>
      </c>
      <c r="G103" s="5" t="s">
        <v>128</v>
      </c>
      <c r="H103" s="28">
        <v>43.002000000000002</v>
      </c>
      <c r="I103" s="28">
        <v>86.91</v>
      </c>
      <c r="J103" s="5">
        <v>3659</v>
      </c>
      <c r="K103" s="23" t="s">
        <v>157</v>
      </c>
      <c r="L103" s="26">
        <v>3</v>
      </c>
      <c r="M103" s="23">
        <v>2.7</v>
      </c>
      <c r="N103" s="27">
        <v>0.97989999999999999</v>
      </c>
      <c r="O103" s="5">
        <v>0</v>
      </c>
      <c r="P103" s="22">
        <v>216000</v>
      </c>
      <c r="Q103" s="22">
        <v>10000</v>
      </c>
      <c r="R103" s="5" t="s">
        <v>163</v>
      </c>
      <c r="S103" s="5">
        <v>0</v>
      </c>
      <c r="T103" s="5">
        <v>0</v>
      </c>
      <c r="U103" s="5">
        <v>0</v>
      </c>
      <c r="V103" s="5">
        <v>2010</v>
      </c>
      <c r="W103" s="5"/>
      <c r="X103" s="31">
        <v>4400</v>
      </c>
      <c r="Y103" s="31">
        <v>300</v>
      </c>
    </row>
    <row r="104" spans="1:25">
      <c r="A104" s="4" t="s">
        <v>131</v>
      </c>
      <c r="B104" s="5" t="s">
        <v>191</v>
      </c>
      <c r="C104" s="5" t="s">
        <v>171</v>
      </c>
      <c r="D104" s="5" t="s">
        <v>189</v>
      </c>
      <c r="E104" s="5" t="s">
        <v>130</v>
      </c>
      <c r="F104" s="5">
        <v>3</v>
      </c>
      <c r="G104" s="4" t="s">
        <v>129</v>
      </c>
      <c r="H104" s="6">
        <v>43.119</v>
      </c>
      <c r="I104" s="6">
        <v>86.92</v>
      </c>
      <c r="J104" s="4">
        <v>3186</v>
      </c>
      <c r="K104" s="4" t="s">
        <v>157</v>
      </c>
      <c r="L104" s="7">
        <v>2</v>
      </c>
      <c r="M104" s="4">
        <v>2.7</v>
      </c>
      <c r="N104" s="8">
        <v>0.93899999999999995</v>
      </c>
      <c r="O104" s="9">
        <v>0</v>
      </c>
      <c r="P104" s="4">
        <v>739000</v>
      </c>
      <c r="Q104" s="4">
        <v>13000</v>
      </c>
      <c r="R104" s="4" t="s">
        <v>163</v>
      </c>
      <c r="S104" s="4">
        <v>0</v>
      </c>
      <c r="T104" s="4">
        <v>0</v>
      </c>
      <c r="U104" s="4">
        <v>0</v>
      </c>
      <c r="V104" s="4">
        <v>2007</v>
      </c>
      <c r="W104" s="4"/>
      <c r="X104" s="31">
        <v>17100</v>
      </c>
      <c r="Y104" s="31">
        <v>1500</v>
      </c>
    </row>
    <row r="105" spans="1:25">
      <c r="A105" s="4" t="s">
        <v>131</v>
      </c>
      <c r="B105" s="5" t="s">
        <v>191</v>
      </c>
      <c r="C105" s="5" t="s">
        <v>171</v>
      </c>
      <c r="D105" s="5" t="s">
        <v>189</v>
      </c>
      <c r="E105" s="5" t="s">
        <v>130</v>
      </c>
      <c r="F105" s="5">
        <v>3</v>
      </c>
      <c r="G105" s="4" t="s">
        <v>132</v>
      </c>
      <c r="H105" s="6">
        <v>43.119</v>
      </c>
      <c r="I105" s="6">
        <v>86.92</v>
      </c>
      <c r="J105" s="4">
        <v>3183</v>
      </c>
      <c r="K105" s="4" t="s">
        <v>157</v>
      </c>
      <c r="L105" s="7">
        <v>3.5</v>
      </c>
      <c r="M105" s="4">
        <v>2.7</v>
      </c>
      <c r="N105" s="8">
        <v>0.92700000000000005</v>
      </c>
      <c r="O105" s="9">
        <v>0</v>
      </c>
      <c r="P105" s="4">
        <v>701000</v>
      </c>
      <c r="Q105" s="4">
        <v>18000</v>
      </c>
      <c r="R105" s="4" t="s">
        <v>163</v>
      </c>
      <c r="S105" s="4">
        <v>0</v>
      </c>
      <c r="T105" s="4">
        <v>0</v>
      </c>
      <c r="U105" s="4">
        <v>0</v>
      </c>
      <c r="V105" s="4">
        <v>2007</v>
      </c>
      <c r="W105" s="4"/>
      <c r="X105" s="31">
        <v>16500</v>
      </c>
      <c r="Y105" s="31">
        <v>1500</v>
      </c>
    </row>
    <row r="106" spans="1:25">
      <c r="A106" s="4" t="s">
        <v>131</v>
      </c>
      <c r="B106" s="5" t="s">
        <v>191</v>
      </c>
      <c r="C106" s="5" t="s">
        <v>171</v>
      </c>
      <c r="D106" s="5" t="s">
        <v>189</v>
      </c>
      <c r="E106" s="5" t="s">
        <v>130</v>
      </c>
      <c r="F106" s="5">
        <v>3</v>
      </c>
      <c r="G106" s="4" t="s">
        <v>133</v>
      </c>
      <c r="H106" s="6">
        <v>43.119</v>
      </c>
      <c r="I106" s="6">
        <v>86.92</v>
      </c>
      <c r="J106" s="4">
        <v>3192</v>
      </c>
      <c r="K106" s="4" t="s">
        <v>157</v>
      </c>
      <c r="L106" s="7">
        <v>2</v>
      </c>
      <c r="M106" s="4">
        <v>2.7</v>
      </c>
      <c r="N106" s="8">
        <v>0.93899999999999995</v>
      </c>
      <c r="O106" s="9">
        <v>0</v>
      </c>
      <c r="P106" s="4">
        <v>660000</v>
      </c>
      <c r="Q106" s="4">
        <v>11000</v>
      </c>
      <c r="R106" s="4" t="s">
        <v>163</v>
      </c>
      <c r="S106" s="4">
        <v>0</v>
      </c>
      <c r="T106" s="4">
        <v>0</v>
      </c>
      <c r="U106" s="4">
        <v>0</v>
      </c>
      <c r="V106" s="4">
        <v>2007</v>
      </c>
      <c r="W106" s="4"/>
      <c r="X106" s="31">
        <v>15300</v>
      </c>
      <c r="Y106" s="31">
        <v>1300</v>
      </c>
    </row>
    <row r="107" spans="1:25">
      <c r="A107" s="4" t="s">
        <v>131</v>
      </c>
      <c r="B107" s="5" t="s">
        <v>191</v>
      </c>
      <c r="C107" s="5" t="s">
        <v>171</v>
      </c>
      <c r="D107" s="5" t="s">
        <v>189</v>
      </c>
      <c r="E107" s="5" t="s">
        <v>130</v>
      </c>
      <c r="F107" s="5">
        <v>3</v>
      </c>
      <c r="G107" s="4" t="s">
        <v>134</v>
      </c>
      <c r="H107" s="6">
        <v>43.119</v>
      </c>
      <c r="I107" s="6">
        <v>86.92</v>
      </c>
      <c r="J107" s="4">
        <v>3179</v>
      </c>
      <c r="K107" s="4" t="s">
        <v>157</v>
      </c>
      <c r="L107" s="7">
        <v>3</v>
      </c>
      <c r="M107" s="4">
        <v>2.7</v>
      </c>
      <c r="N107" s="8">
        <v>0.93100000000000005</v>
      </c>
      <c r="O107" s="9">
        <v>0</v>
      </c>
      <c r="P107" s="4">
        <v>637000</v>
      </c>
      <c r="Q107" s="4">
        <v>14000.000000000002</v>
      </c>
      <c r="R107" s="4" t="s">
        <v>163</v>
      </c>
      <c r="S107" s="4">
        <v>0</v>
      </c>
      <c r="T107" s="4">
        <v>0</v>
      </c>
      <c r="U107" s="4">
        <v>0</v>
      </c>
      <c r="V107" s="4">
        <v>2007</v>
      </c>
      <c r="W107" s="4"/>
      <c r="X107" s="31">
        <v>15000</v>
      </c>
      <c r="Y107" s="31">
        <v>1300</v>
      </c>
    </row>
    <row r="108" spans="1:25">
      <c r="A108" s="4" t="s">
        <v>136</v>
      </c>
      <c r="B108" s="5" t="s">
        <v>191</v>
      </c>
      <c r="C108" s="5" t="s">
        <v>171</v>
      </c>
      <c r="D108" s="5" t="s">
        <v>189</v>
      </c>
      <c r="E108" s="5" t="s">
        <v>130</v>
      </c>
      <c r="F108" s="5">
        <v>2</v>
      </c>
      <c r="G108" s="4" t="s">
        <v>135</v>
      </c>
      <c r="H108" s="6">
        <v>43.113833333333332</v>
      </c>
      <c r="I108" s="6">
        <v>86.842500000000001</v>
      </c>
      <c r="J108" s="9">
        <v>3561</v>
      </c>
      <c r="K108" s="4" t="s">
        <v>157</v>
      </c>
      <c r="L108" s="7">
        <v>3</v>
      </c>
      <c r="M108" s="4">
        <v>2.7</v>
      </c>
      <c r="N108" s="8">
        <v>0.99</v>
      </c>
      <c r="O108" s="9">
        <v>0</v>
      </c>
      <c r="P108" s="4">
        <v>1297000</v>
      </c>
      <c r="Q108" s="4">
        <v>71000</v>
      </c>
      <c r="R108" s="4" t="s">
        <v>172</v>
      </c>
      <c r="S108" s="4">
        <v>0</v>
      </c>
      <c r="T108" s="4">
        <v>0</v>
      </c>
      <c r="U108" s="4">
        <v>0</v>
      </c>
      <c r="V108" s="4">
        <v>2007</v>
      </c>
      <c r="W108" s="4"/>
      <c r="X108" s="31">
        <v>20900</v>
      </c>
      <c r="Y108" s="31">
        <v>1900</v>
      </c>
    </row>
    <row r="109" spans="1:25">
      <c r="A109" s="4" t="s">
        <v>136</v>
      </c>
      <c r="B109" s="5" t="s">
        <v>191</v>
      </c>
      <c r="C109" s="5" t="s">
        <v>171</v>
      </c>
      <c r="D109" s="5" t="s">
        <v>189</v>
      </c>
      <c r="E109" s="5" t="s">
        <v>130</v>
      </c>
      <c r="F109" s="5">
        <v>2</v>
      </c>
      <c r="G109" s="4" t="s">
        <v>137</v>
      </c>
      <c r="H109" s="6">
        <v>43.113833333333332</v>
      </c>
      <c r="I109" s="6">
        <v>86.842500000000001</v>
      </c>
      <c r="J109" s="9">
        <v>3562</v>
      </c>
      <c r="K109" s="4" t="s">
        <v>157</v>
      </c>
      <c r="L109" s="7">
        <v>3</v>
      </c>
      <c r="M109" s="4">
        <v>2.7</v>
      </c>
      <c r="N109" s="8">
        <v>0.99</v>
      </c>
      <c r="O109" s="9">
        <v>0</v>
      </c>
      <c r="P109" s="4">
        <v>1117000</v>
      </c>
      <c r="Q109" s="4">
        <v>72000</v>
      </c>
      <c r="R109" s="4" t="s">
        <v>172</v>
      </c>
      <c r="S109" s="4">
        <v>0</v>
      </c>
      <c r="T109" s="4">
        <v>0</v>
      </c>
      <c r="U109" s="4">
        <v>0</v>
      </c>
      <c r="V109" s="4">
        <v>2007</v>
      </c>
      <c r="W109" s="4"/>
      <c r="X109" s="31">
        <v>17900</v>
      </c>
      <c r="Y109" s="31">
        <v>1700</v>
      </c>
    </row>
    <row r="110" spans="1:25">
      <c r="A110" s="4" t="s">
        <v>136</v>
      </c>
      <c r="B110" s="5" t="s">
        <v>191</v>
      </c>
      <c r="C110" s="5" t="s">
        <v>171</v>
      </c>
      <c r="D110" s="5" t="s">
        <v>189</v>
      </c>
      <c r="E110" s="5" t="s">
        <v>130</v>
      </c>
      <c r="F110" s="5">
        <v>2</v>
      </c>
      <c r="G110" s="4" t="s">
        <v>138</v>
      </c>
      <c r="H110" s="6">
        <v>43.113833333333332</v>
      </c>
      <c r="I110" s="6">
        <v>86.842500000000001</v>
      </c>
      <c r="J110" s="9">
        <v>3567</v>
      </c>
      <c r="K110" s="4" t="s">
        <v>157</v>
      </c>
      <c r="L110" s="7">
        <v>3</v>
      </c>
      <c r="M110" s="4">
        <v>2.7</v>
      </c>
      <c r="N110" s="8">
        <v>0.99</v>
      </c>
      <c r="O110" s="9">
        <v>0</v>
      </c>
      <c r="P110" s="4">
        <v>909000</v>
      </c>
      <c r="Q110" s="4">
        <v>42000</v>
      </c>
      <c r="R110" s="4" t="s">
        <v>172</v>
      </c>
      <c r="S110" s="4">
        <v>0</v>
      </c>
      <c r="T110" s="4">
        <v>0</v>
      </c>
      <c r="U110" s="4">
        <v>0</v>
      </c>
      <c r="V110" s="4">
        <v>2007</v>
      </c>
      <c r="W110" s="4"/>
      <c r="X110" s="31">
        <v>14600</v>
      </c>
      <c r="Y110" s="31">
        <v>1200</v>
      </c>
    </row>
    <row r="111" spans="1:25">
      <c r="A111" s="4" t="s">
        <v>136</v>
      </c>
      <c r="B111" s="5" t="s">
        <v>191</v>
      </c>
      <c r="C111" s="5" t="s">
        <v>171</v>
      </c>
      <c r="D111" s="5" t="s">
        <v>189</v>
      </c>
      <c r="E111" s="5" t="s">
        <v>130</v>
      </c>
      <c r="F111" s="5">
        <v>2</v>
      </c>
      <c r="G111" s="4" t="s">
        <v>139</v>
      </c>
      <c r="H111" s="6">
        <v>43.113833333333332</v>
      </c>
      <c r="I111" s="6">
        <v>86.842833333333331</v>
      </c>
      <c r="J111" s="9">
        <v>3558</v>
      </c>
      <c r="K111" s="4" t="s">
        <v>157</v>
      </c>
      <c r="L111" s="7">
        <v>3</v>
      </c>
      <c r="M111" s="4">
        <v>2.7</v>
      </c>
      <c r="N111" s="8">
        <v>0.99</v>
      </c>
      <c r="O111" s="9">
        <v>0</v>
      </c>
      <c r="P111" s="4">
        <v>598000</v>
      </c>
      <c r="Q111" s="4">
        <v>38000</v>
      </c>
      <c r="R111" s="4" t="s">
        <v>172</v>
      </c>
      <c r="S111" s="4">
        <v>0</v>
      </c>
      <c r="T111" s="4">
        <v>0</v>
      </c>
      <c r="U111" s="4">
        <v>0</v>
      </c>
      <c r="V111" s="4">
        <v>2007</v>
      </c>
      <c r="W111" s="4"/>
      <c r="X111" s="31">
        <v>9600</v>
      </c>
      <c r="Y111" s="31">
        <v>900</v>
      </c>
    </row>
    <row r="112" spans="1:25">
      <c r="A112" s="5" t="s">
        <v>101</v>
      </c>
      <c r="B112" s="5" t="s">
        <v>191</v>
      </c>
      <c r="C112" s="5" t="s">
        <v>171</v>
      </c>
      <c r="D112" s="5" t="s">
        <v>189</v>
      </c>
      <c r="E112" s="5" t="s">
        <v>130</v>
      </c>
      <c r="F112" s="29">
        <v>1</v>
      </c>
      <c r="G112" s="39" t="s">
        <v>140</v>
      </c>
      <c r="H112" s="28">
        <v>43.115000000000002</v>
      </c>
      <c r="I112" s="28">
        <v>86.825000000000003</v>
      </c>
      <c r="J112" s="5">
        <v>3691</v>
      </c>
      <c r="K112" s="23" t="s">
        <v>157</v>
      </c>
      <c r="L112" s="26">
        <v>2</v>
      </c>
      <c r="M112" s="23">
        <v>2.7</v>
      </c>
      <c r="N112" s="27">
        <v>0.9718</v>
      </c>
      <c r="O112" s="5">
        <v>0</v>
      </c>
      <c r="P112" s="22">
        <v>20000</v>
      </c>
      <c r="Q112" s="22">
        <v>1800</v>
      </c>
      <c r="R112" s="5" t="s">
        <v>163</v>
      </c>
      <c r="S112" s="5">
        <v>0</v>
      </c>
      <c r="T112" s="5">
        <v>0</v>
      </c>
      <c r="U112" s="5">
        <v>0</v>
      </c>
      <c r="V112" s="5">
        <v>2010</v>
      </c>
      <c r="W112" s="5"/>
      <c r="X112" s="31">
        <v>430</v>
      </c>
      <c r="Y112" s="31">
        <v>50</v>
      </c>
    </row>
    <row r="113" spans="1:25">
      <c r="A113" s="5" t="s">
        <v>101</v>
      </c>
      <c r="B113" s="5" t="s">
        <v>191</v>
      </c>
      <c r="C113" s="5" t="s">
        <v>171</v>
      </c>
      <c r="D113" s="5" t="s">
        <v>189</v>
      </c>
      <c r="E113" s="5" t="s">
        <v>130</v>
      </c>
      <c r="F113" s="29">
        <v>1</v>
      </c>
      <c r="G113" s="39" t="s">
        <v>141</v>
      </c>
      <c r="H113" s="28">
        <v>43.115000000000002</v>
      </c>
      <c r="I113" s="28">
        <v>86.825000000000003</v>
      </c>
      <c r="J113" s="5">
        <v>3694</v>
      </c>
      <c r="K113" s="23" t="s">
        <v>157</v>
      </c>
      <c r="L113" s="26">
        <v>1</v>
      </c>
      <c r="M113" s="23">
        <v>2.7</v>
      </c>
      <c r="N113" s="27">
        <v>0.9718</v>
      </c>
      <c r="O113" s="5">
        <v>0</v>
      </c>
      <c r="P113" s="22">
        <v>19300</v>
      </c>
      <c r="Q113" s="22">
        <v>4500</v>
      </c>
      <c r="R113" s="5" t="s">
        <v>163</v>
      </c>
      <c r="S113" s="5">
        <v>0</v>
      </c>
      <c r="T113" s="5">
        <v>0</v>
      </c>
      <c r="U113" s="5">
        <v>0</v>
      </c>
      <c r="V113" s="5">
        <v>2010</v>
      </c>
      <c r="W113" s="5"/>
      <c r="X113" s="31">
        <v>410</v>
      </c>
      <c r="Y113" s="31">
        <v>100</v>
      </c>
    </row>
    <row r="114" spans="1:25">
      <c r="A114" s="5" t="s">
        <v>101</v>
      </c>
      <c r="B114" s="5" t="s">
        <v>191</v>
      </c>
      <c r="C114" s="5" t="s">
        <v>171</v>
      </c>
      <c r="D114" s="5" t="s">
        <v>189</v>
      </c>
      <c r="E114" s="5" t="s">
        <v>130</v>
      </c>
      <c r="F114" s="29">
        <v>1</v>
      </c>
      <c r="G114" s="39" t="s">
        <v>142</v>
      </c>
      <c r="H114" s="28">
        <v>43.115000000000002</v>
      </c>
      <c r="I114" s="28">
        <v>86.825000000000003</v>
      </c>
      <c r="J114" s="5">
        <v>3698</v>
      </c>
      <c r="K114" s="23" t="s">
        <v>157</v>
      </c>
      <c r="L114" s="26">
        <v>3.5</v>
      </c>
      <c r="M114" s="23">
        <v>2.7</v>
      </c>
      <c r="N114" s="27">
        <v>0.9718</v>
      </c>
      <c r="O114" s="5">
        <v>0</v>
      </c>
      <c r="P114" s="22">
        <v>18400</v>
      </c>
      <c r="Q114" s="22">
        <v>2200</v>
      </c>
      <c r="R114" s="5" t="s">
        <v>163</v>
      </c>
      <c r="S114" s="5">
        <v>0</v>
      </c>
      <c r="T114" s="5">
        <v>0</v>
      </c>
      <c r="U114" s="5">
        <v>0</v>
      </c>
      <c r="V114" s="5">
        <v>2010</v>
      </c>
      <c r="W114" s="5"/>
      <c r="X114" s="31">
        <v>400</v>
      </c>
      <c r="Y114" s="31">
        <v>50</v>
      </c>
    </row>
    <row r="115" spans="1:25">
      <c r="A115" s="5" t="s">
        <v>101</v>
      </c>
      <c r="B115" s="5" t="s">
        <v>191</v>
      </c>
      <c r="C115" s="5" t="s">
        <v>171</v>
      </c>
      <c r="D115" s="5" t="s">
        <v>189</v>
      </c>
      <c r="E115" s="5" t="s">
        <v>130</v>
      </c>
      <c r="F115" s="29">
        <v>1</v>
      </c>
      <c r="G115" s="39" t="s">
        <v>143</v>
      </c>
      <c r="H115" s="28">
        <v>43.115000000000002</v>
      </c>
      <c r="I115" s="28">
        <v>86.825000000000003</v>
      </c>
      <c r="J115" s="5">
        <v>3686</v>
      </c>
      <c r="K115" s="23" t="s">
        <v>157</v>
      </c>
      <c r="L115" s="26">
        <v>3</v>
      </c>
      <c r="M115" s="23">
        <v>2.7</v>
      </c>
      <c r="N115" s="27">
        <v>0.9718</v>
      </c>
      <c r="O115" s="5">
        <v>0</v>
      </c>
      <c r="P115" s="22">
        <v>16600</v>
      </c>
      <c r="Q115" s="22">
        <v>1800</v>
      </c>
      <c r="R115" s="5" t="s">
        <v>163</v>
      </c>
      <c r="S115" s="5">
        <v>0</v>
      </c>
      <c r="T115" s="5">
        <v>0</v>
      </c>
      <c r="U115" s="5">
        <v>0</v>
      </c>
      <c r="V115" s="5">
        <v>2010</v>
      </c>
      <c r="W115" s="5"/>
      <c r="X115" s="31">
        <v>360</v>
      </c>
      <c r="Y115" s="31">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5"/>
  <sheetViews>
    <sheetView tabSelected="1" zoomScale="85" zoomScaleNormal="85" workbookViewId="0">
      <pane xSplit="1" ySplit="3" topLeftCell="B4" activePane="bottomRight" state="frozen"/>
      <selection pane="topRight" activeCell="B1" sqref="B1"/>
      <selection pane="bottomLeft" activeCell="A4" sqref="A4"/>
      <selection pane="bottomRight"/>
    </sheetView>
  </sheetViews>
  <sheetFormatPr defaultColWidth="10.875" defaultRowHeight="12.75"/>
  <cols>
    <col min="1" max="2" width="19.125" style="45" customWidth="1"/>
    <col min="3" max="3" width="10.875" style="45"/>
    <col min="4" max="4" width="11" style="45" bestFit="1" customWidth="1"/>
    <col min="5" max="5" width="28" style="45" bestFit="1" customWidth="1"/>
    <col min="6" max="6" width="13.625" style="45" bestFit="1" customWidth="1"/>
    <col min="7" max="7" width="17.375" style="45" bestFit="1" customWidth="1"/>
    <col min="8" max="8" width="16.875" style="45" bestFit="1" customWidth="1"/>
    <col min="9" max="9" width="30.625" style="45" customWidth="1"/>
    <col min="10" max="10" width="15.125" style="45" bestFit="1" customWidth="1"/>
    <col min="11" max="11" width="19.5" style="45" bestFit="1" customWidth="1"/>
    <col min="12" max="12" width="10.875" style="45"/>
    <col min="13" max="13" width="42.875" style="45" bestFit="1" customWidth="1"/>
    <col min="14" max="14" width="11" style="45" bestFit="1" customWidth="1"/>
    <col min="15" max="15" width="19.625" style="45" bestFit="1" customWidth="1"/>
    <col min="16" max="16" width="19.125" style="45" bestFit="1" customWidth="1"/>
    <col min="17" max="17" width="25.875" style="45" bestFit="1" customWidth="1"/>
    <col min="18" max="18" width="12.625" style="45" bestFit="1" customWidth="1"/>
    <col min="19" max="19" width="13.375" style="45" bestFit="1" customWidth="1"/>
    <col min="20" max="20" width="11.5" style="45" bestFit="1" customWidth="1"/>
    <col min="21" max="21" width="10" style="45" bestFit="1" customWidth="1"/>
    <col min="22" max="22" width="19.5" style="45" bestFit="1" customWidth="1"/>
    <col min="23" max="23" width="10.875" style="45"/>
    <col min="24" max="24" width="25.5" style="45" bestFit="1" customWidth="1"/>
    <col min="25" max="25" width="8.5" style="45" bestFit="1" customWidth="1"/>
    <col min="26" max="26" width="25.125" style="45" bestFit="1" customWidth="1"/>
    <col min="27" max="27" width="22.875" style="45" customWidth="1"/>
    <col min="28" max="28" width="10.875" style="45"/>
    <col min="29" max="30" width="21.875" style="45" bestFit="1" customWidth="1"/>
    <col min="31" max="31" width="10.875" style="45"/>
    <col min="32" max="32" width="11" style="45" bestFit="1" customWidth="1"/>
    <col min="33" max="33" width="18.375" style="45" customWidth="1"/>
    <col min="34" max="34" width="10.625" style="45" customWidth="1"/>
    <col min="35" max="35" width="17.625" style="45" bestFit="1" customWidth="1"/>
    <col min="36" max="36" width="11" style="45" bestFit="1" customWidth="1"/>
    <col min="37" max="37" width="21.375" style="45" customWidth="1"/>
    <col min="38" max="38" width="19.875" style="45" bestFit="1" customWidth="1"/>
    <col min="39" max="16384" width="10.875" style="45"/>
  </cols>
  <sheetData>
    <row r="1" spans="1:38" ht="24" customHeight="1">
      <c r="A1" s="44" t="s">
        <v>144</v>
      </c>
      <c r="B1" s="44"/>
      <c r="M1" s="44" t="s">
        <v>226</v>
      </c>
      <c r="X1" s="44" t="s">
        <v>222</v>
      </c>
      <c r="AC1" s="44" t="s">
        <v>218</v>
      </c>
      <c r="AF1" s="46" t="s">
        <v>200</v>
      </c>
    </row>
    <row r="2" spans="1:38" ht="45.95" customHeight="1">
      <c r="C2" s="47"/>
      <c r="D2" s="47"/>
      <c r="E2" s="47"/>
      <c r="F2" s="48"/>
      <c r="I2" s="49" t="s">
        <v>0</v>
      </c>
      <c r="J2" s="49" t="s">
        <v>193</v>
      </c>
      <c r="K2" s="49" t="s">
        <v>1</v>
      </c>
      <c r="L2" s="50"/>
      <c r="M2" s="51" t="s">
        <v>2</v>
      </c>
      <c r="N2" s="51"/>
      <c r="O2" s="51" t="s">
        <v>3</v>
      </c>
      <c r="P2" s="51" t="s">
        <v>4</v>
      </c>
      <c r="Q2" s="51" t="s">
        <v>194</v>
      </c>
      <c r="R2" s="48" t="s">
        <v>195</v>
      </c>
      <c r="S2" s="48" t="s">
        <v>196</v>
      </c>
      <c r="T2" s="48" t="s">
        <v>197</v>
      </c>
      <c r="U2" s="48" t="s">
        <v>198</v>
      </c>
      <c r="V2" s="48" t="s">
        <v>199</v>
      </c>
      <c r="W2" s="48"/>
      <c r="X2" s="52" t="s">
        <v>5</v>
      </c>
      <c r="Y2" s="53"/>
      <c r="Z2" s="50" t="s">
        <v>221</v>
      </c>
      <c r="AA2" s="54" t="s">
        <v>215</v>
      </c>
      <c r="AB2" s="50"/>
      <c r="AC2" s="55" t="s">
        <v>216</v>
      </c>
      <c r="AD2" s="55" t="s">
        <v>219</v>
      </c>
      <c r="AE2" s="50"/>
      <c r="AG2" s="50"/>
      <c r="AH2" s="50"/>
      <c r="AI2" s="50"/>
      <c r="AJ2" s="50"/>
      <c r="AK2" s="50"/>
      <c r="AL2" s="50"/>
    </row>
    <row r="3" spans="1:38" ht="15.75">
      <c r="A3" s="56" t="s">
        <v>153</v>
      </c>
      <c r="B3" s="56"/>
      <c r="C3" s="49" t="s">
        <v>6</v>
      </c>
      <c r="D3" s="49" t="s">
        <v>7</v>
      </c>
      <c r="E3" s="49" t="s">
        <v>8</v>
      </c>
      <c r="F3" s="49" t="s">
        <v>201</v>
      </c>
      <c r="G3" s="49" t="s">
        <v>202</v>
      </c>
      <c r="H3" s="49" t="s">
        <v>203</v>
      </c>
      <c r="I3" s="49" t="s">
        <v>9</v>
      </c>
      <c r="J3" s="57" t="s">
        <v>206</v>
      </c>
      <c r="K3" s="49" t="s">
        <v>10</v>
      </c>
      <c r="L3" s="49"/>
      <c r="M3" s="57" t="s">
        <v>227</v>
      </c>
      <c r="N3" s="57" t="s">
        <v>207</v>
      </c>
      <c r="O3" s="57" t="s">
        <v>208</v>
      </c>
      <c r="P3" s="57" t="s">
        <v>209</v>
      </c>
      <c r="Q3" s="57" t="s">
        <v>210</v>
      </c>
      <c r="R3" s="57" t="s">
        <v>211</v>
      </c>
      <c r="S3" s="57"/>
      <c r="T3" s="49" t="s">
        <v>9</v>
      </c>
      <c r="U3" s="49" t="s">
        <v>212</v>
      </c>
      <c r="V3" s="49" t="s">
        <v>10</v>
      </c>
      <c r="W3" s="49"/>
      <c r="X3" s="49" t="s">
        <v>213</v>
      </c>
      <c r="Y3" s="55" t="s">
        <v>214</v>
      </c>
      <c r="Z3" s="54" t="s">
        <v>220</v>
      </c>
      <c r="AB3" s="54"/>
      <c r="AC3" s="55" t="s">
        <v>217</v>
      </c>
      <c r="AD3" s="55" t="s">
        <v>217</v>
      </c>
      <c r="AE3" s="58"/>
      <c r="AF3" s="50" t="s">
        <v>24</v>
      </c>
      <c r="AG3" s="50" t="s">
        <v>204</v>
      </c>
      <c r="AH3" s="50" t="s">
        <v>18</v>
      </c>
      <c r="AI3" s="50" t="s">
        <v>204</v>
      </c>
      <c r="AJ3" s="50" t="s">
        <v>14</v>
      </c>
      <c r="AK3" s="50" t="s">
        <v>204</v>
      </c>
      <c r="AL3" s="50" t="s">
        <v>205</v>
      </c>
    </row>
    <row r="4" spans="1:38">
      <c r="A4" s="59" t="s">
        <v>11</v>
      </c>
      <c r="B4" s="59"/>
      <c r="C4" s="60" t="s">
        <v>12</v>
      </c>
      <c r="D4" s="60">
        <v>3</v>
      </c>
      <c r="E4" s="59" t="s">
        <v>13</v>
      </c>
      <c r="F4" s="61">
        <v>57009</v>
      </c>
      <c r="G4" s="61">
        <v>3349</v>
      </c>
      <c r="H4" s="61">
        <v>2261</v>
      </c>
      <c r="I4" s="62">
        <v>3</v>
      </c>
      <c r="J4" s="63">
        <f>AVERAGE(F4:F6)</f>
        <v>42863.666666666664</v>
      </c>
      <c r="K4" s="63">
        <f>STDEV(F4:F6)</f>
        <v>21811.970345049838</v>
      </c>
      <c r="L4" s="62"/>
      <c r="M4" s="62">
        <v>1.196</v>
      </c>
      <c r="N4" s="62"/>
      <c r="O4" s="63">
        <f>ABS(K4*M4)</f>
        <v>26087.116532679607</v>
      </c>
      <c r="P4" s="63">
        <f>ABS(F4-$J$4)</f>
        <v>14145.333333333336</v>
      </c>
      <c r="Q4" s="63">
        <f>IF(P4&gt;$O$4,"",F4)</f>
        <v>57009</v>
      </c>
      <c r="R4" s="63">
        <f t="shared" ref="R4:R35" si="0">IF(Q4=F4,H4,"")</f>
        <v>2261</v>
      </c>
      <c r="S4" s="63">
        <f t="shared" ref="S4:S35" si="1">IF(Q4=F4,G4,"")</f>
        <v>3349</v>
      </c>
      <c r="T4" s="64">
        <f>COUNT(Q4:Q6)</f>
        <v>3</v>
      </c>
      <c r="U4" s="65">
        <f>AVERAGE(Q4:Q6)</f>
        <v>42863.666666666664</v>
      </c>
      <c r="V4" s="65">
        <f>STDEV(Q4:Q6)</f>
        <v>21811.970345049838</v>
      </c>
      <c r="W4" s="66"/>
      <c r="X4" s="65">
        <f>IF(Q4="","",((Q4-$U$4)/R4)^2)</f>
        <v>39.140398889445528</v>
      </c>
      <c r="Y4" s="67">
        <f>(1/(I4-1))*SUM(X4:X6)</f>
        <v>676.62514557982001</v>
      </c>
      <c r="Z4" s="68">
        <f>V4/U4</f>
        <v>0.50886851362186714</v>
      </c>
      <c r="AA4" s="69" t="str">
        <f>IF(Y4&lt;2,"A",IF(Z4&lt;0.15,"B","C"))</f>
        <v>C</v>
      </c>
      <c r="AB4" s="68"/>
      <c r="AC4" s="70">
        <f>U4/1000</f>
        <v>42.863666666666667</v>
      </c>
      <c r="AD4" s="70">
        <f>V4/1000</f>
        <v>21.81197034504984</v>
      </c>
      <c r="AE4" s="66"/>
      <c r="AF4" s="61">
        <f>COUNTIF($AA4:$AA117,"A")</f>
        <v>3</v>
      </c>
      <c r="AG4" s="71">
        <f>AVERAGEIF($AA4:AA117,"A",Z4:Z117)</f>
        <v>4.9607708508016712E-2</v>
      </c>
      <c r="AH4" s="61">
        <f>COUNTIF($AA4:$AA117,"B")</f>
        <v>7</v>
      </c>
      <c r="AI4" s="71">
        <f>AVERAGEIF($AA4:AA117,"B",Z4:Z117)</f>
        <v>0.10621230958224667</v>
      </c>
      <c r="AJ4" s="61">
        <f>COUNTIF($AA4:$AA117,"C")</f>
        <v>15</v>
      </c>
      <c r="AK4" s="71">
        <f>AVERAGEIF($AA4:AA117,"C",Z4:Z117)</f>
        <v>0.38346173779789894</v>
      </c>
      <c r="AL4" s="61">
        <f>COUNT(N4:N117)</f>
        <v>9</v>
      </c>
    </row>
    <row r="5" spans="1:38">
      <c r="A5" s="59" t="s">
        <v>15</v>
      </c>
      <c r="B5" s="59"/>
      <c r="C5" s="60" t="s">
        <v>12</v>
      </c>
      <c r="D5" s="60">
        <v>3</v>
      </c>
      <c r="E5" s="59" t="s">
        <v>13</v>
      </c>
      <c r="F5" s="61">
        <v>53838</v>
      </c>
      <c r="G5" s="61">
        <v>2853</v>
      </c>
      <c r="H5" s="61">
        <v>1644</v>
      </c>
      <c r="I5" s="62"/>
      <c r="J5" s="63"/>
      <c r="K5" s="62"/>
      <c r="L5" s="62"/>
      <c r="M5" s="62"/>
      <c r="N5" s="62"/>
      <c r="O5" s="62"/>
      <c r="P5" s="63">
        <f>ABS(F5-$J$4)</f>
        <v>10974.333333333336</v>
      </c>
      <c r="Q5" s="63">
        <f>IF(P5&gt;$O$4,"",F5)</f>
        <v>53838</v>
      </c>
      <c r="R5" s="63">
        <f t="shared" si="0"/>
        <v>1644</v>
      </c>
      <c r="S5" s="63">
        <f t="shared" si="1"/>
        <v>2853</v>
      </c>
      <c r="T5" s="64"/>
      <c r="U5" s="64"/>
      <c r="V5" s="64"/>
      <c r="W5" s="66"/>
      <c r="X5" s="65">
        <f>IF(Q5="","",((Q5-$U$4)/R5)^2)</f>
        <v>44.560768092448228</v>
      </c>
      <c r="Y5" s="67"/>
      <c r="Z5" s="64"/>
      <c r="AA5" s="64"/>
      <c r="AB5" s="64"/>
      <c r="AC5" s="72"/>
      <c r="AD5" s="72"/>
      <c r="AE5" s="66"/>
      <c r="AF5" s="66"/>
      <c r="AG5" s="66"/>
      <c r="AH5" s="66"/>
      <c r="AI5" s="66"/>
      <c r="AJ5" s="66"/>
      <c r="AK5" s="66"/>
      <c r="AL5" s="66"/>
    </row>
    <row r="6" spans="1:38">
      <c r="A6" s="59" t="s">
        <v>16</v>
      </c>
      <c r="B6" s="59"/>
      <c r="C6" s="60" t="s">
        <v>12</v>
      </c>
      <c r="D6" s="60">
        <v>3</v>
      </c>
      <c r="E6" s="59" t="s">
        <v>13</v>
      </c>
      <c r="F6" s="61">
        <v>17744</v>
      </c>
      <c r="G6" s="61">
        <v>1037</v>
      </c>
      <c r="H6" s="61">
        <v>705</v>
      </c>
      <c r="I6" s="62"/>
      <c r="J6" s="63"/>
      <c r="K6" s="62"/>
      <c r="L6" s="62"/>
      <c r="M6" s="62"/>
      <c r="N6" s="62"/>
      <c r="O6" s="62"/>
      <c r="P6" s="63">
        <f>ABS(F6-$J$4)</f>
        <v>25119.666666666664</v>
      </c>
      <c r="Q6" s="63">
        <f>IF(P6&gt;$O$4,"",F6)</f>
        <v>17744</v>
      </c>
      <c r="R6" s="63">
        <f t="shared" si="0"/>
        <v>705</v>
      </c>
      <c r="S6" s="63">
        <f t="shared" si="1"/>
        <v>1037</v>
      </c>
      <c r="T6" s="64"/>
      <c r="U6" s="64"/>
      <c r="V6" s="64"/>
      <c r="W6" s="66"/>
      <c r="X6" s="65">
        <f>IF(Q6="","",((Q6-$U$4)/R6)^2)</f>
        <v>1269.5491241777463</v>
      </c>
      <c r="Y6" s="67"/>
      <c r="Z6" s="64"/>
      <c r="AA6" s="64"/>
      <c r="AB6" s="64"/>
      <c r="AC6" s="72"/>
      <c r="AD6" s="72"/>
      <c r="AE6" s="66"/>
      <c r="AF6" s="66"/>
      <c r="AG6" s="66"/>
      <c r="AH6" s="66"/>
      <c r="AI6" s="66"/>
      <c r="AJ6" s="66"/>
      <c r="AK6" s="66"/>
      <c r="AL6" s="66"/>
    </row>
    <row r="7" spans="1:38">
      <c r="A7" s="50" t="s">
        <v>17</v>
      </c>
      <c r="B7" s="50"/>
      <c r="C7" s="73" t="s">
        <v>12</v>
      </c>
      <c r="D7" s="73">
        <v>2</v>
      </c>
      <c r="E7" s="50" t="s">
        <v>13</v>
      </c>
      <c r="F7" s="47">
        <v>22088</v>
      </c>
      <c r="G7" s="47">
        <v>1209</v>
      </c>
      <c r="H7" s="47">
        <v>750</v>
      </c>
      <c r="I7" s="48">
        <v>5</v>
      </c>
      <c r="J7" s="74">
        <f>AVERAGE(F7:F11)</f>
        <v>18882.400000000001</v>
      </c>
      <c r="K7" s="74">
        <f>STDEV(F7:F11)</f>
        <v>2174.585086861402</v>
      </c>
      <c r="L7" s="48"/>
      <c r="M7" s="75">
        <v>1.5089999999999999</v>
      </c>
      <c r="N7" s="76"/>
      <c r="O7" s="74">
        <f>ABS(K7*M7)</f>
        <v>3281.4488960738554</v>
      </c>
      <c r="P7" s="74">
        <f>ABS(F7-$J$7)</f>
        <v>3205.5999999999985</v>
      </c>
      <c r="Q7" s="74">
        <f>IF(P7&gt;$O$7,"",F7)</f>
        <v>22088</v>
      </c>
      <c r="R7" s="74">
        <f t="shared" si="0"/>
        <v>750</v>
      </c>
      <c r="S7" s="77">
        <f t="shared" si="1"/>
        <v>1209</v>
      </c>
      <c r="T7" s="48">
        <f>COUNT(Q7:Q11)</f>
        <v>5</v>
      </c>
      <c r="U7" s="74">
        <f>AVERAGE(Q7:Q11)</f>
        <v>18882.400000000001</v>
      </c>
      <c r="V7" s="74">
        <f>STDEV(Q7:Q11)</f>
        <v>2174.585086861402</v>
      </c>
      <c r="W7" s="58"/>
      <c r="X7" s="74">
        <f>IF(Q7="","",((Q7-$U$7)/R7)^2)</f>
        <v>18.268215751111097</v>
      </c>
      <c r="Y7" s="78">
        <f>ABS((1/(I7-1))*SUM(X7:X11))</f>
        <v>11.567781614581747</v>
      </c>
      <c r="Z7" s="79">
        <f>V7/U7</f>
        <v>0.11516465528012339</v>
      </c>
      <c r="AA7" s="80" t="str">
        <f>IF(Y7&lt;2,"A",IF(Z7&lt;0.15,"B","C"))</f>
        <v>B</v>
      </c>
      <c r="AB7" s="79"/>
      <c r="AC7" s="81">
        <f>U7/1000</f>
        <v>18.882400000000001</v>
      </c>
      <c r="AD7" s="81">
        <f>V7/1000</f>
        <v>2.1745850868614021</v>
      </c>
      <c r="AE7" s="58"/>
      <c r="AF7" s="58"/>
      <c r="AG7" s="82"/>
      <c r="AH7" s="58"/>
      <c r="AI7" s="58"/>
      <c r="AJ7" s="58"/>
      <c r="AK7" s="58"/>
      <c r="AL7" s="58"/>
    </row>
    <row r="8" spans="1:38">
      <c r="A8" s="50" t="s">
        <v>19</v>
      </c>
      <c r="B8" s="50"/>
      <c r="C8" s="73" t="s">
        <v>12</v>
      </c>
      <c r="D8" s="73">
        <v>2</v>
      </c>
      <c r="E8" s="50" t="s">
        <v>13</v>
      </c>
      <c r="F8" s="47">
        <v>19680</v>
      </c>
      <c r="G8" s="47">
        <v>1091</v>
      </c>
      <c r="H8" s="47">
        <v>691</v>
      </c>
      <c r="I8" s="48"/>
      <c r="J8" s="74"/>
      <c r="K8" s="48"/>
      <c r="L8" s="48"/>
      <c r="M8" s="48"/>
      <c r="N8" s="48"/>
      <c r="O8" s="48"/>
      <c r="P8" s="74">
        <f>ABS(F8-$J$7)</f>
        <v>797.59999999999854</v>
      </c>
      <c r="Q8" s="74">
        <f>IF(P8&gt;$O$7,"",F8)</f>
        <v>19680</v>
      </c>
      <c r="R8" s="74">
        <f t="shared" si="0"/>
        <v>691</v>
      </c>
      <c r="S8" s="77">
        <f t="shared" si="1"/>
        <v>1091</v>
      </c>
      <c r="T8" s="48"/>
      <c r="U8" s="58"/>
      <c r="V8" s="58"/>
      <c r="W8" s="58"/>
      <c r="X8" s="74">
        <f>IF(Q8="","",((Q8-$U$7)/R8)^2)</f>
        <v>1.3323373286057409</v>
      </c>
      <c r="Y8" s="82"/>
      <c r="Z8" s="74"/>
      <c r="AA8" s="74"/>
      <c r="AB8" s="74"/>
      <c r="AC8" s="82"/>
      <c r="AD8" s="83"/>
      <c r="AE8" s="58"/>
      <c r="AF8" s="58"/>
      <c r="AG8" s="58"/>
      <c r="AH8" s="58"/>
      <c r="AI8" s="58"/>
      <c r="AJ8" s="58"/>
      <c r="AK8" s="58"/>
      <c r="AL8" s="58"/>
    </row>
    <row r="9" spans="1:38">
      <c r="A9" s="50" t="s">
        <v>20</v>
      </c>
      <c r="B9" s="50"/>
      <c r="C9" s="73" t="s">
        <v>12</v>
      </c>
      <c r="D9" s="73">
        <v>2</v>
      </c>
      <c r="E9" s="50" t="s">
        <v>13</v>
      </c>
      <c r="F9" s="47">
        <v>18877</v>
      </c>
      <c r="G9" s="47">
        <v>1030</v>
      </c>
      <c r="H9" s="47">
        <v>637</v>
      </c>
      <c r="I9" s="48"/>
      <c r="J9" s="74"/>
      <c r="K9" s="48"/>
      <c r="L9" s="48"/>
      <c r="M9" s="48"/>
      <c r="N9" s="48"/>
      <c r="O9" s="48"/>
      <c r="P9" s="74">
        <f>ABS(F9-$J$7)</f>
        <v>5.4000000000014552</v>
      </c>
      <c r="Q9" s="74">
        <f>IF(P9&gt;$O$7,"",F9)</f>
        <v>18877</v>
      </c>
      <c r="R9" s="74">
        <f t="shared" si="0"/>
        <v>637</v>
      </c>
      <c r="S9" s="77">
        <f t="shared" si="1"/>
        <v>1030</v>
      </c>
      <c r="T9" s="48"/>
      <c r="U9" s="48"/>
      <c r="V9" s="48"/>
      <c r="W9" s="58"/>
      <c r="X9" s="74">
        <f>IF(Q9="","",((Q9-$U$7)/R9)^2)</f>
        <v>7.1863547979307736E-5</v>
      </c>
      <c r="Y9" s="78"/>
      <c r="Z9" s="48"/>
      <c r="AA9" s="48"/>
      <c r="AB9" s="48"/>
      <c r="AC9" s="82"/>
      <c r="AD9" s="82"/>
      <c r="AE9" s="58"/>
      <c r="AF9" s="58"/>
      <c r="AG9" s="58"/>
      <c r="AH9" s="58"/>
      <c r="AI9" s="58"/>
      <c r="AJ9" s="58"/>
      <c r="AK9" s="58"/>
      <c r="AL9" s="58"/>
    </row>
    <row r="10" spans="1:38">
      <c r="A10" s="50" t="s">
        <v>21</v>
      </c>
      <c r="B10" s="50"/>
      <c r="C10" s="73" t="s">
        <v>12</v>
      </c>
      <c r="D10" s="73">
        <v>2</v>
      </c>
      <c r="E10" s="50" t="s">
        <v>13</v>
      </c>
      <c r="F10" s="47">
        <v>16961</v>
      </c>
      <c r="G10" s="47">
        <v>908</v>
      </c>
      <c r="H10" s="47">
        <v>543</v>
      </c>
      <c r="I10" s="48"/>
      <c r="J10" s="74"/>
      <c r="K10" s="48"/>
      <c r="L10" s="48"/>
      <c r="M10" s="48"/>
      <c r="N10" s="48"/>
      <c r="O10" s="48"/>
      <c r="P10" s="74">
        <f>ABS(F10-$J$7)</f>
        <v>1921.4000000000015</v>
      </c>
      <c r="Q10" s="74">
        <f>IF(P10&gt;$O$7,"",F10)</f>
        <v>16961</v>
      </c>
      <c r="R10" s="74">
        <f t="shared" si="0"/>
        <v>543</v>
      </c>
      <c r="S10" s="77">
        <f t="shared" si="1"/>
        <v>908</v>
      </c>
      <c r="T10" s="48"/>
      <c r="U10" s="48"/>
      <c r="V10" s="48"/>
      <c r="W10" s="58"/>
      <c r="X10" s="74">
        <f>IF(Q10="","",((Q10-$U$7)/R10)^2)</f>
        <v>12.52091056778217</v>
      </c>
      <c r="Y10" s="78"/>
      <c r="Z10" s="48"/>
      <c r="AA10" s="48"/>
      <c r="AB10" s="48"/>
      <c r="AC10" s="82"/>
      <c r="AD10" s="82"/>
      <c r="AE10" s="58"/>
      <c r="AF10" s="58"/>
      <c r="AG10" s="58"/>
      <c r="AH10" s="58"/>
      <c r="AI10" s="58"/>
      <c r="AJ10" s="58"/>
      <c r="AK10" s="58"/>
      <c r="AL10" s="58"/>
    </row>
    <row r="11" spans="1:38">
      <c r="A11" s="50" t="s">
        <v>22</v>
      </c>
      <c r="B11" s="50"/>
      <c r="C11" s="73" t="s">
        <v>12</v>
      </c>
      <c r="D11" s="73">
        <v>2</v>
      </c>
      <c r="E11" s="50" t="s">
        <v>13</v>
      </c>
      <c r="F11" s="47">
        <v>16806</v>
      </c>
      <c r="G11" s="47">
        <v>908</v>
      </c>
      <c r="H11" s="47">
        <v>552</v>
      </c>
      <c r="I11" s="48"/>
      <c r="J11" s="74"/>
      <c r="K11" s="48"/>
      <c r="L11" s="48"/>
      <c r="M11" s="48"/>
      <c r="N11" s="48"/>
      <c r="O11" s="48"/>
      <c r="P11" s="74">
        <f>ABS(F11-$J$7)</f>
        <v>2076.4000000000015</v>
      </c>
      <c r="Q11" s="74">
        <f>IF(P11&gt;$O$7,"",F11)</f>
        <v>16806</v>
      </c>
      <c r="R11" s="74">
        <f t="shared" si="0"/>
        <v>552</v>
      </c>
      <c r="S11" s="77">
        <f t="shared" si="1"/>
        <v>908</v>
      </c>
      <c r="T11" s="48"/>
      <c r="U11" s="48"/>
      <c r="V11" s="48"/>
      <c r="W11" s="58"/>
      <c r="X11" s="74">
        <f>IF(Q11="","",((Q11-$U$7)/R11)^2)</f>
        <v>14.149590947280002</v>
      </c>
      <c r="Y11" s="78"/>
      <c r="Z11" s="48"/>
      <c r="AA11" s="48"/>
      <c r="AB11" s="48"/>
      <c r="AC11" s="82"/>
      <c r="AD11" s="82"/>
      <c r="AE11" s="58"/>
      <c r="AF11" s="58"/>
      <c r="AG11" s="58"/>
      <c r="AH11" s="58"/>
      <c r="AI11" s="58"/>
      <c r="AJ11" s="58"/>
      <c r="AK11" s="58"/>
      <c r="AL11" s="58"/>
    </row>
    <row r="12" spans="1:38">
      <c r="A12" s="84" t="s">
        <v>23</v>
      </c>
      <c r="B12" s="84"/>
      <c r="C12" s="61" t="s">
        <v>12</v>
      </c>
      <c r="D12" s="61">
        <v>1</v>
      </c>
      <c r="E12" s="84" t="s">
        <v>13</v>
      </c>
      <c r="F12" s="61">
        <v>16751</v>
      </c>
      <c r="G12" s="61">
        <v>884</v>
      </c>
      <c r="H12" s="61">
        <v>514</v>
      </c>
      <c r="I12" s="64">
        <v>4</v>
      </c>
      <c r="J12" s="65">
        <f>AVERAGE(F12:F15)</f>
        <v>14438.75</v>
      </c>
      <c r="K12" s="65">
        <f>STDEV(F12:F15)</f>
        <v>2895.5283196681053</v>
      </c>
      <c r="L12" s="64"/>
      <c r="M12" s="85">
        <v>1.383</v>
      </c>
      <c r="N12" s="86"/>
      <c r="O12" s="65">
        <f>ABS(K12*M12)</f>
        <v>4004.5156661009896</v>
      </c>
      <c r="P12" s="65">
        <f>ABS(F12-$J$12)</f>
        <v>2312.25</v>
      </c>
      <c r="Q12" s="65">
        <f>IF(P12&gt;$O$12,"",F12)</f>
        <v>16751</v>
      </c>
      <c r="R12" s="65">
        <f t="shared" si="0"/>
        <v>514</v>
      </c>
      <c r="S12" s="63">
        <f t="shared" si="1"/>
        <v>884</v>
      </c>
      <c r="T12" s="64">
        <f>COUNT(Q12:Q15)</f>
        <v>3</v>
      </c>
      <c r="U12" s="65">
        <f>AVERAGE(Q12:Q15)</f>
        <v>15842</v>
      </c>
      <c r="V12" s="65">
        <f>STDEV(Q12:Q15)</f>
        <v>872.61847333184505</v>
      </c>
      <c r="W12" s="66"/>
      <c r="X12" s="65">
        <f>IF(Q12="","",((Q12-$U$12)/R12)^2)</f>
        <v>3.1275303183999754</v>
      </c>
      <c r="Y12" s="67">
        <f>ABS((1/(I12-1))*SUM(X12:X15))</f>
        <v>1.491598764435178</v>
      </c>
      <c r="Z12" s="68">
        <f>V12/U12</f>
        <v>5.508259521094843E-2</v>
      </c>
      <c r="AA12" s="69" t="str">
        <f>IF(Y12&lt;2,"A",IF(Z12&lt;0.15,"B","C"))</f>
        <v>A</v>
      </c>
      <c r="AB12" s="68"/>
      <c r="AC12" s="70">
        <f>U12/1000</f>
        <v>15.842000000000001</v>
      </c>
      <c r="AD12" s="70">
        <f>V12/1000</f>
        <v>0.87261847333184506</v>
      </c>
      <c r="AE12" s="66"/>
      <c r="AF12" s="66"/>
      <c r="AG12" s="66"/>
      <c r="AH12" s="66"/>
      <c r="AI12" s="66"/>
      <c r="AJ12" s="66"/>
      <c r="AK12" s="66"/>
      <c r="AL12" s="66"/>
    </row>
    <row r="13" spans="1:38">
      <c r="A13" s="84" t="s">
        <v>25</v>
      </c>
      <c r="B13" s="84"/>
      <c r="C13" s="61" t="s">
        <v>12</v>
      </c>
      <c r="D13" s="61">
        <v>1</v>
      </c>
      <c r="E13" s="84" t="s">
        <v>13</v>
      </c>
      <c r="F13" s="61">
        <v>15764</v>
      </c>
      <c r="G13" s="61">
        <v>883</v>
      </c>
      <c r="H13" s="61">
        <v>568</v>
      </c>
      <c r="I13" s="64"/>
      <c r="J13" s="65"/>
      <c r="K13" s="64"/>
      <c r="L13" s="64"/>
      <c r="M13" s="64"/>
      <c r="N13" s="64"/>
      <c r="O13" s="64"/>
      <c r="P13" s="65">
        <f>ABS(F13-$J$12)</f>
        <v>1325.25</v>
      </c>
      <c r="Q13" s="65">
        <f>IF(P13&gt;$O$12,"",F13)</f>
        <v>15764</v>
      </c>
      <c r="R13" s="65">
        <f t="shared" si="0"/>
        <v>568</v>
      </c>
      <c r="S13" s="63">
        <f t="shared" si="1"/>
        <v>883</v>
      </c>
      <c r="T13" s="64"/>
      <c r="U13" s="64"/>
      <c r="V13" s="64"/>
      <c r="W13" s="66"/>
      <c r="X13" s="65">
        <f>IF(Q13="","",((Q13-$U$12)/R13)^2)</f>
        <v>1.8857865502876416E-2</v>
      </c>
      <c r="Y13" s="67"/>
      <c r="Z13" s="64"/>
      <c r="AA13" s="64"/>
      <c r="AB13" s="64"/>
      <c r="AC13" s="72"/>
      <c r="AD13" s="72"/>
      <c r="AE13" s="66"/>
      <c r="AF13" s="66"/>
      <c r="AG13" s="66"/>
      <c r="AH13" s="66"/>
      <c r="AI13" s="66"/>
      <c r="AJ13" s="66"/>
      <c r="AK13" s="66"/>
      <c r="AL13" s="66"/>
    </row>
    <row r="14" spans="1:38">
      <c r="A14" s="84" t="s">
        <v>26</v>
      </c>
      <c r="B14" s="84"/>
      <c r="C14" s="61" t="s">
        <v>12</v>
      </c>
      <c r="D14" s="61">
        <v>1</v>
      </c>
      <c r="E14" s="84" t="s">
        <v>13</v>
      </c>
      <c r="F14" s="61">
        <v>15011</v>
      </c>
      <c r="G14" s="61">
        <v>966</v>
      </c>
      <c r="H14" s="61">
        <v>721</v>
      </c>
      <c r="I14" s="64"/>
      <c r="J14" s="65"/>
      <c r="K14" s="64"/>
      <c r="L14" s="64"/>
      <c r="M14" s="64"/>
      <c r="N14" s="64"/>
      <c r="O14" s="64"/>
      <c r="P14" s="65">
        <f>ABS(F14-$J$12)</f>
        <v>572.25</v>
      </c>
      <c r="Q14" s="65">
        <f>IF(P14&gt;$O$12,"",F14)</f>
        <v>15011</v>
      </c>
      <c r="R14" s="65">
        <f t="shared" si="0"/>
        <v>721</v>
      </c>
      <c r="S14" s="63">
        <f t="shared" si="1"/>
        <v>966</v>
      </c>
      <c r="T14" s="64"/>
      <c r="U14" s="64"/>
      <c r="V14" s="64"/>
      <c r="W14" s="66"/>
      <c r="X14" s="65">
        <f>IF(Q14="","",((Q14-$U$12)/R14)^2)</f>
        <v>1.3284081094026825</v>
      </c>
      <c r="Y14" s="67"/>
      <c r="Z14" s="64"/>
      <c r="AA14" s="64"/>
      <c r="AB14" s="64"/>
      <c r="AC14" s="72"/>
      <c r="AD14" s="72"/>
      <c r="AE14" s="66"/>
      <c r="AF14" s="66"/>
      <c r="AG14" s="66"/>
      <c r="AH14" s="66"/>
      <c r="AI14" s="66"/>
      <c r="AJ14" s="66"/>
      <c r="AK14" s="66"/>
      <c r="AL14" s="66"/>
    </row>
    <row r="15" spans="1:38">
      <c r="A15" s="87" t="s">
        <v>27</v>
      </c>
      <c r="B15" s="87"/>
      <c r="C15" s="88" t="s">
        <v>12</v>
      </c>
      <c r="D15" s="88">
        <v>1</v>
      </c>
      <c r="E15" s="87" t="s">
        <v>13</v>
      </c>
      <c r="F15" s="88">
        <v>10229</v>
      </c>
      <c r="G15" s="88">
        <v>608</v>
      </c>
      <c r="H15" s="88">
        <v>422</v>
      </c>
      <c r="I15" s="89"/>
      <c r="J15" s="90"/>
      <c r="K15" s="89"/>
      <c r="L15" s="89"/>
      <c r="M15" s="89"/>
      <c r="N15" s="89">
        <v>1</v>
      </c>
      <c r="O15" s="89"/>
      <c r="P15" s="90">
        <f>ABS(F15-$J$12)</f>
        <v>4209.75</v>
      </c>
      <c r="Q15" s="90" t="str">
        <f>IF(P15&gt;$O$12,"",F15)</f>
        <v/>
      </c>
      <c r="R15" s="90" t="str">
        <f t="shared" si="0"/>
        <v/>
      </c>
      <c r="S15" s="90" t="str">
        <f t="shared" si="1"/>
        <v/>
      </c>
      <c r="T15" s="64"/>
      <c r="U15" s="64"/>
      <c r="V15" s="64"/>
      <c r="W15" s="66"/>
      <c r="X15" s="65" t="str">
        <f>IF(Q15="","",((Q15-$U$12)/R15)^2)</f>
        <v/>
      </c>
      <c r="Y15" s="67"/>
      <c r="Z15" s="64"/>
      <c r="AA15" s="64"/>
      <c r="AB15" s="64"/>
      <c r="AC15" s="72"/>
      <c r="AD15" s="72"/>
      <c r="AE15" s="66"/>
      <c r="AF15" s="66"/>
      <c r="AG15" s="66"/>
      <c r="AH15" s="66"/>
      <c r="AI15" s="66"/>
      <c r="AJ15" s="66"/>
      <c r="AK15" s="66"/>
      <c r="AL15" s="66"/>
    </row>
    <row r="16" spans="1:38">
      <c r="A16" s="91" t="s">
        <v>28</v>
      </c>
      <c r="B16" s="91"/>
      <c r="C16" s="92" t="s">
        <v>29</v>
      </c>
      <c r="D16" s="92">
        <v>2</v>
      </c>
      <c r="E16" s="91" t="s">
        <v>30</v>
      </c>
      <c r="F16" s="47">
        <v>123161</v>
      </c>
      <c r="G16" s="47">
        <v>5961</v>
      </c>
      <c r="H16" s="47">
        <v>2469</v>
      </c>
      <c r="I16" s="93">
        <v>4</v>
      </c>
      <c r="J16" s="94">
        <f>AVERAGE(F16:F19)</f>
        <v>94355</v>
      </c>
      <c r="K16" s="94">
        <f>STDEV(F16:F19)</f>
        <v>24600.653378856965</v>
      </c>
      <c r="L16" s="93"/>
      <c r="M16" s="95">
        <v>1.383</v>
      </c>
      <c r="N16" s="93"/>
      <c r="O16" s="94">
        <f>ABS(K16*M16)</f>
        <v>34022.703622959183</v>
      </c>
      <c r="P16" s="94">
        <f>ABS(F16-$J$16)</f>
        <v>28806</v>
      </c>
      <c r="Q16" s="94">
        <f>IF(P16&gt;$O$16,"",F16)</f>
        <v>123161</v>
      </c>
      <c r="R16" s="94">
        <f t="shared" si="0"/>
        <v>2469</v>
      </c>
      <c r="S16" s="77">
        <f t="shared" si="1"/>
        <v>5961</v>
      </c>
      <c r="T16" s="48">
        <f>COUNT(Q16:Q19)</f>
        <v>4</v>
      </c>
      <c r="U16" s="74">
        <f>AVERAGE(Q16:Q19)</f>
        <v>94355</v>
      </c>
      <c r="V16" s="74">
        <f>STDEV(Q16:Q19)</f>
        <v>24600.653378856965</v>
      </c>
      <c r="W16" s="58"/>
      <c r="X16" s="74">
        <f>IF(Q16="","",((Q16-$U$16)/R16)^2)</f>
        <v>136.12056179493274</v>
      </c>
      <c r="Y16" s="78">
        <f>ABS((1/(I16-1))*SUM(X16:X19))</f>
        <v>180.70612959864093</v>
      </c>
      <c r="Z16" s="79">
        <f>V16/U16</f>
        <v>0.26072442773416316</v>
      </c>
      <c r="AA16" s="80" t="str">
        <f>IF(Y16&lt;2,"A",IF(Z16&lt;0.15,"B","C"))</f>
        <v>C</v>
      </c>
      <c r="AB16" s="79"/>
      <c r="AC16" s="81">
        <f>U16/1000</f>
        <v>94.355000000000004</v>
      </c>
      <c r="AD16" s="81">
        <f>V16/1000</f>
        <v>24.600653378856965</v>
      </c>
      <c r="AE16" s="58"/>
      <c r="AF16" s="58"/>
      <c r="AG16" s="58"/>
      <c r="AH16" s="58"/>
      <c r="AI16" s="58"/>
      <c r="AJ16" s="58"/>
      <c r="AK16" s="58"/>
      <c r="AL16" s="58"/>
    </row>
    <row r="17" spans="1:38">
      <c r="A17" s="91" t="s">
        <v>31</v>
      </c>
      <c r="B17" s="91"/>
      <c r="C17" s="92" t="s">
        <v>29</v>
      </c>
      <c r="D17" s="92">
        <v>2</v>
      </c>
      <c r="E17" s="91" t="s">
        <v>30</v>
      </c>
      <c r="F17" s="47">
        <v>99623</v>
      </c>
      <c r="G17" s="47">
        <v>5228</v>
      </c>
      <c r="H17" s="47">
        <v>2881</v>
      </c>
      <c r="I17" s="93"/>
      <c r="J17" s="94"/>
      <c r="K17" s="93"/>
      <c r="L17" s="93"/>
      <c r="M17" s="93"/>
      <c r="N17" s="93"/>
      <c r="O17" s="93"/>
      <c r="P17" s="94">
        <f>ABS(F17-$J$16)</f>
        <v>5268</v>
      </c>
      <c r="Q17" s="94">
        <f>IF(P17&gt;$O$16,"",F17)</f>
        <v>99623</v>
      </c>
      <c r="R17" s="94">
        <f t="shared" si="0"/>
        <v>2881</v>
      </c>
      <c r="S17" s="77">
        <f t="shared" si="1"/>
        <v>5228</v>
      </c>
      <c r="T17" s="48"/>
      <c r="U17" s="48"/>
      <c r="V17" s="48"/>
      <c r="W17" s="58"/>
      <c r="X17" s="74">
        <f>IF(Q17="","",((Q17-$U$16)/R17)^2)</f>
        <v>3.3435283966178484</v>
      </c>
      <c r="Y17" s="78"/>
      <c r="Z17" s="48"/>
      <c r="AA17" s="48"/>
      <c r="AB17" s="48"/>
      <c r="AC17" s="82"/>
      <c r="AD17" s="82"/>
      <c r="AE17" s="58"/>
      <c r="AF17" s="58"/>
      <c r="AG17" s="58"/>
      <c r="AH17" s="58"/>
      <c r="AI17" s="58"/>
      <c r="AJ17" s="58"/>
      <c r="AK17" s="58"/>
      <c r="AL17" s="58"/>
    </row>
    <row r="18" spans="1:38">
      <c r="A18" s="91" t="s">
        <v>32</v>
      </c>
      <c r="B18" s="91"/>
      <c r="C18" s="92" t="s">
        <v>29</v>
      </c>
      <c r="D18" s="92">
        <v>2</v>
      </c>
      <c r="E18" s="91" t="s">
        <v>30</v>
      </c>
      <c r="F18" s="47">
        <v>91057</v>
      </c>
      <c r="G18" s="47">
        <v>4708</v>
      </c>
      <c r="H18" s="47">
        <v>2517</v>
      </c>
      <c r="I18" s="93"/>
      <c r="J18" s="94"/>
      <c r="K18" s="93"/>
      <c r="L18" s="93"/>
      <c r="M18" s="93"/>
      <c r="N18" s="93"/>
      <c r="O18" s="93"/>
      <c r="P18" s="94">
        <f>ABS(F18-$J$16)</f>
        <v>3298</v>
      </c>
      <c r="Q18" s="94">
        <f>IF(P18&gt;$O$16,"",F18)</f>
        <v>91057</v>
      </c>
      <c r="R18" s="94">
        <f t="shared" si="0"/>
        <v>2517</v>
      </c>
      <c r="S18" s="77">
        <f t="shared" si="1"/>
        <v>4708</v>
      </c>
      <c r="T18" s="48"/>
      <c r="U18" s="48"/>
      <c r="V18" s="48"/>
      <c r="W18" s="58"/>
      <c r="X18" s="74">
        <f>IF(Q18="","",((Q18-$U$16)/R18)^2)</f>
        <v>1.7168599569806524</v>
      </c>
      <c r="Y18" s="78"/>
      <c r="Z18" s="48"/>
      <c r="AA18" s="48"/>
      <c r="AB18" s="48"/>
      <c r="AC18" s="82"/>
      <c r="AD18" s="82"/>
      <c r="AE18" s="58"/>
      <c r="AF18" s="58"/>
      <c r="AG18" s="58"/>
      <c r="AH18" s="58"/>
      <c r="AI18" s="58"/>
      <c r="AJ18" s="58"/>
      <c r="AK18" s="58"/>
      <c r="AL18" s="58"/>
    </row>
    <row r="19" spans="1:38">
      <c r="A19" s="91" t="s">
        <v>33</v>
      </c>
      <c r="B19" s="91"/>
      <c r="C19" s="92" t="s">
        <v>29</v>
      </c>
      <c r="D19" s="92">
        <v>2</v>
      </c>
      <c r="E19" s="91" t="s">
        <v>30</v>
      </c>
      <c r="F19" s="47">
        <v>63579</v>
      </c>
      <c r="G19" s="47">
        <v>3159</v>
      </c>
      <c r="H19" s="47">
        <v>1537</v>
      </c>
      <c r="I19" s="93"/>
      <c r="J19" s="94"/>
      <c r="K19" s="93"/>
      <c r="L19" s="93"/>
      <c r="M19" s="93"/>
      <c r="N19" s="93"/>
      <c r="O19" s="93"/>
      <c r="P19" s="94">
        <f>ABS(F19-$J$16)</f>
        <v>30776</v>
      </c>
      <c r="Q19" s="94">
        <f>IF(P19&gt;$O$16,"",F19)</f>
        <v>63579</v>
      </c>
      <c r="R19" s="94">
        <f t="shared" si="0"/>
        <v>1537</v>
      </c>
      <c r="S19" s="77">
        <f t="shared" si="1"/>
        <v>3159</v>
      </c>
      <c r="T19" s="48"/>
      <c r="U19" s="48"/>
      <c r="V19" s="48"/>
      <c r="W19" s="58"/>
      <c r="X19" s="74">
        <f>IF(Q19="","",((Q19-$U$16)/R19)^2)</f>
        <v>400.93743864739162</v>
      </c>
      <c r="Y19" s="78"/>
      <c r="Z19" s="48"/>
      <c r="AA19" s="48"/>
      <c r="AB19" s="48"/>
      <c r="AC19" s="82"/>
      <c r="AD19" s="82"/>
      <c r="AE19" s="58"/>
      <c r="AF19" s="58"/>
      <c r="AG19" s="58"/>
      <c r="AH19" s="58"/>
      <c r="AI19" s="58"/>
      <c r="AJ19" s="58"/>
      <c r="AK19" s="58"/>
      <c r="AL19" s="58"/>
    </row>
    <row r="20" spans="1:38">
      <c r="A20" s="59" t="s">
        <v>34</v>
      </c>
      <c r="B20" s="59"/>
      <c r="C20" s="60" t="s">
        <v>29</v>
      </c>
      <c r="D20" s="60">
        <v>1</v>
      </c>
      <c r="E20" s="59" t="s">
        <v>30</v>
      </c>
      <c r="F20" s="61">
        <v>140332</v>
      </c>
      <c r="G20" s="61">
        <v>7074</v>
      </c>
      <c r="H20" s="61">
        <v>3390</v>
      </c>
      <c r="I20" s="62">
        <v>5</v>
      </c>
      <c r="J20" s="63">
        <f>AVERAGE(F20:F24)</f>
        <v>91032.8</v>
      </c>
      <c r="K20" s="63">
        <f>STDEV(F20:F24)</f>
        <v>38252.310488387506</v>
      </c>
      <c r="L20" s="62"/>
      <c r="M20" s="96">
        <v>1.5089999999999999</v>
      </c>
      <c r="N20" s="62"/>
      <c r="O20" s="63">
        <f>ABS(K20*M20)</f>
        <v>57722.73652697674</v>
      </c>
      <c r="P20" s="63">
        <f>ABS(F20-$J$20)</f>
        <v>49299.199999999997</v>
      </c>
      <c r="Q20" s="63">
        <f>IF(P20&gt;$O$20,"",F20)</f>
        <v>140332</v>
      </c>
      <c r="R20" s="63">
        <f t="shared" si="0"/>
        <v>3390</v>
      </c>
      <c r="S20" s="63">
        <f t="shared" si="1"/>
        <v>7074</v>
      </c>
      <c r="T20" s="64">
        <f>COUNT(Q20:Q24)</f>
        <v>5</v>
      </c>
      <c r="U20" s="65">
        <f>AVERAGE(Q20:Q24)</f>
        <v>91032.8</v>
      </c>
      <c r="V20" s="65">
        <f>STDEV(Q20:Q24)</f>
        <v>38252.310488387506</v>
      </c>
      <c r="W20" s="66"/>
      <c r="X20" s="65">
        <f>IF(Q20="","",((Q20-$U$20)/R20)^2)</f>
        <v>211.48537870711183</v>
      </c>
      <c r="Y20" s="67">
        <f>ABS((1/(I21-1))*SUM(X20:X24))</f>
        <v>2077.7857569971043</v>
      </c>
      <c r="Z20" s="68">
        <f>V20/U20</f>
        <v>0.42020360231023879</v>
      </c>
      <c r="AA20" s="69" t="str">
        <f>IF(Y20&lt;2,"A",IF(Z20&lt;0.15,"B","C"))</f>
        <v>C</v>
      </c>
      <c r="AB20" s="68"/>
      <c r="AC20" s="70">
        <f>U20/1000</f>
        <v>91.032800000000009</v>
      </c>
      <c r="AD20" s="70">
        <f>V20/1000</f>
        <v>38.252310488387508</v>
      </c>
      <c r="AE20" s="66"/>
      <c r="AF20" s="66"/>
      <c r="AG20" s="66"/>
      <c r="AH20" s="66"/>
      <c r="AI20" s="66"/>
      <c r="AJ20" s="66"/>
      <c r="AK20" s="66"/>
      <c r="AL20" s="66"/>
    </row>
    <row r="21" spans="1:38">
      <c r="A21" s="84" t="s">
        <v>36</v>
      </c>
      <c r="B21" s="84"/>
      <c r="C21" s="60" t="s">
        <v>29</v>
      </c>
      <c r="D21" s="60">
        <v>1</v>
      </c>
      <c r="E21" s="59" t="s">
        <v>30</v>
      </c>
      <c r="F21" s="61">
        <v>83574</v>
      </c>
      <c r="G21" s="61">
        <v>4150</v>
      </c>
      <c r="H21" s="61">
        <v>1983</v>
      </c>
      <c r="I21" s="62"/>
      <c r="J21" s="63"/>
      <c r="K21" s="62"/>
      <c r="L21" s="62"/>
      <c r="M21" s="62"/>
      <c r="N21" s="62"/>
      <c r="O21" s="62"/>
      <c r="P21" s="63">
        <f>ABS(F21-$J$20)</f>
        <v>7458.8000000000029</v>
      </c>
      <c r="Q21" s="63">
        <f>IF(P21&gt;$O$20,"",F21)</f>
        <v>83574</v>
      </c>
      <c r="R21" s="63">
        <f t="shared" si="0"/>
        <v>1983</v>
      </c>
      <c r="S21" s="63">
        <f t="shared" si="1"/>
        <v>4150</v>
      </c>
      <c r="T21" s="64"/>
      <c r="U21" s="64"/>
      <c r="V21" s="64"/>
      <c r="W21" s="66"/>
      <c r="X21" s="65">
        <f>IF(Q21="","",((Q21-$U$20)/R21)^2)</f>
        <v>14.147916757898528</v>
      </c>
      <c r="Y21" s="72"/>
      <c r="Z21" s="64"/>
      <c r="AA21" s="64"/>
      <c r="AB21" s="64"/>
      <c r="AC21" s="72"/>
      <c r="AD21" s="72"/>
      <c r="AE21" s="66"/>
      <c r="AF21" s="66"/>
      <c r="AG21" s="66"/>
      <c r="AH21" s="66"/>
      <c r="AI21" s="66"/>
      <c r="AJ21" s="66"/>
      <c r="AK21" s="66"/>
      <c r="AL21" s="66"/>
    </row>
    <row r="22" spans="1:38">
      <c r="A22" s="59" t="s">
        <v>35</v>
      </c>
      <c r="B22" s="59"/>
      <c r="C22" s="60" t="s">
        <v>29</v>
      </c>
      <c r="D22" s="60">
        <v>1</v>
      </c>
      <c r="E22" s="59" t="s">
        <v>30</v>
      </c>
      <c r="F22" s="61">
        <v>118671</v>
      </c>
      <c r="G22" s="61">
        <v>7508</v>
      </c>
      <c r="H22" s="61">
        <v>5394</v>
      </c>
      <c r="I22" s="62"/>
      <c r="J22" s="63"/>
      <c r="K22" s="62"/>
      <c r="L22" s="62"/>
      <c r="M22" s="62"/>
      <c r="N22" s="62"/>
      <c r="O22" s="62"/>
      <c r="P22" s="63">
        <f>ABS(F22-$J$20)</f>
        <v>27638.199999999997</v>
      </c>
      <c r="Q22" s="63">
        <f>IF(P22&gt;$O$20,"",F22)</f>
        <v>118671</v>
      </c>
      <c r="R22" s="63">
        <f t="shared" si="0"/>
        <v>5394</v>
      </c>
      <c r="S22" s="63">
        <f t="shared" si="1"/>
        <v>7508</v>
      </c>
      <c r="T22" s="64"/>
      <c r="U22" s="64"/>
      <c r="V22" s="64"/>
      <c r="W22" s="66"/>
      <c r="X22" s="65">
        <f>IF(Q22="","",((Q22-$U$20)/R22)^2)</f>
        <v>26.254129687760564</v>
      </c>
      <c r="Y22" s="67"/>
      <c r="Z22" s="64"/>
      <c r="AA22" s="64"/>
      <c r="AB22" s="64"/>
      <c r="AC22" s="72"/>
      <c r="AD22" s="72"/>
      <c r="AE22" s="66"/>
      <c r="AF22" s="66"/>
      <c r="AG22" s="66"/>
      <c r="AH22" s="66"/>
      <c r="AI22" s="66"/>
      <c r="AJ22" s="66"/>
      <c r="AK22" s="66"/>
      <c r="AL22" s="66"/>
    </row>
    <row r="23" spans="1:38">
      <c r="A23" s="59" t="s">
        <v>37</v>
      </c>
      <c r="B23" s="59"/>
      <c r="C23" s="60" t="s">
        <v>29</v>
      </c>
      <c r="D23" s="60">
        <v>1</v>
      </c>
      <c r="E23" s="59" t="s">
        <v>30</v>
      </c>
      <c r="F23" s="61">
        <v>66025</v>
      </c>
      <c r="G23" s="61">
        <v>3294</v>
      </c>
      <c r="H23" s="61">
        <v>1621</v>
      </c>
      <c r="I23" s="62"/>
      <c r="J23" s="63"/>
      <c r="K23" s="62"/>
      <c r="L23" s="62"/>
      <c r="M23" s="62"/>
      <c r="N23" s="62"/>
      <c r="O23" s="62"/>
      <c r="P23" s="63">
        <f>ABS(F23-$J$20)</f>
        <v>25007.800000000003</v>
      </c>
      <c r="Q23" s="63">
        <f>IF(P23&gt;$O$20,"",F23)</f>
        <v>66025</v>
      </c>
      <c r="R23" s="63">
        <f t="shared" si="0"/>
        <v>1621</v>
      </c>
      <c r="S23" s="63">
        <f t="shared" si="1"/>
        <v>3294</v>
      </c>
      <c r="T23" s="64"/>
      <c r="U23" s="64"/>
      <c r="V23" s="64"/>
      <c r="W23" s="66"/>
      <c r="X23" s="65">
        <f>IF(Q23="","",((Q23-$U$20)/R23)^2)</f>
        <v>238.00437762997308</v>
      </c>
      <c r="Y23" s="67"/>
      <c r="Z23" s="64"/>
      <c r="AA23" s="64"/>
      <c r="AB23" s="64"/>
      <c r="AC23" s="72"/>
      <c r="AD23" s="72"/>
      <c r="AE23" s="66"/>
      <c r="AF23" s="66"/>
      <c r="AG23" s="66"/>
      <c r="AH23" s="66"/>
      <c r="AI23" s="66"/>
      <c r="AJ23" s="66"/>
      <c r="AK23" s="66"/>
      <c r="AL23" s="66"/>
    </row>
    <row r="24" spans="1:38">
      <c r="A24" s="59" t="s">
        <v>38</v>
      </c>
      <c r="B24" s="59"/>
      <c r="C24" s="60" t="s">
        <v>29</v>
      </c>
      <c r="D24" s="60">
        <v>1</v>
      </c>
      <c r="E24" s="59" t="s">
        <v>30</v>
      </c>
      <c r="F24" s="61">
        <v>46562</v>
      </c>
      <c r="G24" s="61">
        <v>2301</v>
      </c>
      <c r="H24" s="61">
        <v>1116</v>
      </c>
      <c r="I24" s="62"/>
      <c r="J24" s="63"/>
      <c r="K24" s="62"/>
      <c r="L24" s="62"/>
      <c r="M24" s="62"/>
      <c r="N24" s="62"/>
      <c r="O24" s="62"/>
      <c r="P24" s="63">
        <f>ABS(F24-$J$20)</f>
        <v>44470.8</v>
      </c>
      <c r="Q24" s="63">
        <f>IF(P24&gt;$O$20,"",F24)</f>
        <v>46562</v>
      </c>
      <c r="R24" s="63">
        <f t="shared" si="0"/>
        <v>1116</v>
      </c>
      <c r="S24" s="63">
        <f t="shared" si="1"/>
        <v>2301</v>
      </c>
      <c r="T24" s="64"/>
      <c r="U24" s="64"/>
      <c r="V24" s="64"/>
      <c r="W24" s="66"/>
      <c r="X24" s="65">
        <f>IF(Q24="","",((Q24-$U$20)/R24)^2)</f>
        <v>1587.8939542143603</v>
      </c>
      <c r="Y24" s="67"/>
      <c r="Z24" s="64"/>
      <c r="AA24" s="64"/>
      <c r="AB24" s="64"/>
      <c r="AC24" s="72"/>
      <c r="AD24" s="72"/>
      <c r="AE24" s="66"/>
      <c r="AF24" s="66"/>
      <c r="AG24" s="66"/>
      <c r="AH24" s="66"/>
      <c r="AI24" s="66"/>
      <c r="AJ24" s="66"/>
      <c r="AK24" s="66"/>
      <c r="AL24" s="66"/>
    </row>
    <row r="25" spans="1:38">
      <c r="A25" s="91" t="s">
        <v>39</v>
      </c>
      <c r="B25" s="91"/>
      <c r="C25" s="92" t="s">
        <v>40</v>
      </c>
      <c r="D25" s="92">
        <v>1</v>
      </c>
      <c r="E25" s="91" t="s">
        <v>30</v>
      </c>
      <c r="F25" s="47">
        <v>88385</v>
      </c>
      <c r="G25" s="47">
        <v>4423</v>
      </c>
      <c r="H25" s="47">
        <v>2159</v>
      </c>
      <c r="I25" s="93">
        <v>3</v>
      </c>
      <c r="J25" s="94">
        <f>AVERAGE(F25:F27)</f>
        <v>52178</v>
      </c>
      <c r="K25" s="94">
        <f>STDEV(F25:F27)</f>
        <v>31746.285121254739</v>
      </c>
      <c r="L25" s="93"/>
      <c r="M25" s="93">
        <v>1.196</v>
      </c>
      <c r="N25" s="93"/>
      <c r="O25" s="94">
        <f>ABS(K25*M25)</f>
        <v>37968.557005020666</v>
      </c>
      <c r="P25" s="94">
        <f>ABS(F25-$J$25)</f>
        <v>36207</v>
      </c>
      <c r="Q25" s="94">
        <f>IF(P25&gt;$O$25,"",F25)</f>
        <v>88385</v>
      </c>
      <c r="R25" s="94">
        <f t="shared" si="0"/>
        <v>2159</v>
      </c>
      <c r="S25" s="77">
        <f t="shared" si="1"/>
        <v>4423</v>
      </c>
      <c r="T25" s="48">
        <f>COUNT(Q25:Q27)</f>
        <v>3</v>
      </c>
      <c r="U25" s="74">
        <f>AVERAGE(Q25:Q27)</f>
        <v>52178</v>
      </c>
      <c r="V25" s="74">
        <f>STDEV(Q25:Q27)</f>
        <v>31746.285121254739</v>
      </c>
      <c r="W25" s="58"/>
      <c r="X25" s="74">
        <f>IF(Q25="","",((Q25-$U$25)/R25)^2)</f>
        <v>281.24175500254114</v>
      </c>
      <c r="Y25" s="78">
        <f>ABS((1/(I25-1))*SUM(X25:X27))</f>
        <v>690.12934965166119</v>
      </c>
      <c r="Z25" s="79">
        <f>V25/U25</f>
        <v>0.60842280503765456</v>
      </c>
      <c r="AA25" s="80" t="str">
        <f>IF(Y25&lt;2,"A",IF(Z25&lt;0.15,"B","C"))</f>
        <v>C</v>
      </c>
      <c r="AB25" s="79"/>
      <c r="AC25" s="81">
        <f>U25/1000</f>
        <v>52.177999999999997</v>
      </c>
      <c r="AD25" s="81">
        <f>V25/1000</f>
        <v>31.74628512125474</v>
      </c>
      <c r="AE25" s="58"/>
      <c r="AF25" s="58"/>
      <c r="AG25" s="58"/>
      <c r="AH25" s="58"/>
      <c r="AI25" s="58"/>
      <c r="AJ25" s="58"/>
      <c r="AK25" s="58"/>
      <c r="AL25" s="58"/>
    </row>
    <row r="26" spans="1:38">
      <c r="A26" s="91" t="s">
        <v>41</v>
      </c>
      <c r="B26" s="91"/>
      <c r="C26" s="92" t="s">
        <v>40</v>
      </c>
      <c r="D26" s="92">
        <v>1</v>
      </c>
      <c r="E26" s="91" t="s">
        <v>30</v>
      </c>
      <c r="F26" s="47">
        <v>39036</v>
      </c>
      <c r="G26" s="47">
        <v>2054</v>
      </c>
      <c r="H26" s="47">
        <v>1176</v>
      </c>
      <c r="I26" s="93"/>
      <c r="J26" s="94"/>
      <c r="K26" s="93"/>
      <c r="L26" s="93"/>
      <c r="M26" s="93"/>
      <c r="N26" s="93"/>
      <c r="O26" s="93"/>
      <c r="P26" s="94">
        <f>ABS(F26-$J$25)</f>
        <v>13142</v>
      </c>
      <c r="Q26" s="94">
        <f>IF(P26&gt;$O$25,"",F26)</f>
        <v>39036</v>
      </c>
      <c r="R26" s="94">
        <f t="shared" si="0"/>
        <v>1176</v>
      </c>
      <c r="S26" s="77">
        <f t="shared" si="1"/>
        <v>2054</v>
      </c>
      <c r="T26" s="48"/>
      <c r="U26" s="48"/>
      <c r="V26" s="48"/>
      <c r="W26" s="58"/>
      <c r="X26" s="74">
        <f>IF(Q26="","",((Q26-$U$25)/R26)^2)</f>
        <v>124.88442604933128</v>
      </c>
      <c r="Y26" s="78"/>
      <c r="Z26" s="48"/>
      <c r="AA26" s="48"/>
      <c r="AB26" s="48"/>
      <c r="AC26" s="82"/>
      <c r="AD26" s="82"/>
      <c r="AE26" s="58"/>
      <c r="AF26" s="58"/>
      <c r="AG26" s="58"/>
      <c r="AH26" s="58"/>
      <c r="AI26" s="58"/>
      <c r="AJ26" s="58"/>
      <c r="AK26" s="58"/>
      <c r="AL26" s="58"/>
    </row>
    <row r="27" spans="1:38">
      <c r="A27" s="91" t="s">
        <v>42</v>
      </c>
      <c r="B27" s="91"/>
      <c r="C27" s="92" t="s">
        <v>40</v>
      </c>
      <c r="D27" s="92">
        <v>1</v>
      </c>
      <c r="E27" s="91" t="s">
        <v>30</v>
      </c>
      <c r="F27" s="47">
        <v>29113</v>
      </c>
      <c r="G27" s="47">
        <v>1455</v>
      </c>
      <c r="H27" s="47">
        <v>739</v>
      </c>
      <c r="I27" s="93"/>
      <c r="J27" s="94"/>
      <c r="K27" s="93"/>
      <c r="L27" s="93"/>
      <c r="M27" s="93"/>
      <c r="N27" s="93"/>
      <c r="O27" s="93"/>
      <c r="P27" s="94">
        <f>ABS(F27-$J$25)</f>
        <v>23065</v>
      </c>
      <c r="Q27" s="94">
        <f>IF(P27&gt;$O$25,"",F27)</f>
        <v>29113</v>
      </c>
      <c r="R27" s="94">
        <f t="shared" si="0"/>
        <v>739</v>
      </c>
      <c r="S27" s="77">
        <f t="shared" si="1"/>
        <v>1455</v>
      </c>
      <c r="T27" s="48"/>
      <c r="U27" s="48"/>
      <c r="V27" s="48"/>
      <c r="W27" s="58"/>
      <c r="X27" s="74">
        <f>IF(Q27="","",((Q27-$U$25)/R27)^2)</f>
        <v>974.13251825144982</v>
      </c>
      <c r="Y27" s="78"/>
      <c r="Z27" s="48"/>
      <c r="AA27" s="48"/>
      <c r="AB27" s="48"/>
      <c r="AC27" s="82"/>
      <c r="AD27" s="82"/>
      <c r="AE27" s="58"/>
      <c r="AF27" s="58"/>
      <c r="AG27" s="58"/>
      <c r="AH27" s="58"/>
      <c r="AI27" s="58"/>
      <c r="AJ27" s="58"/>
      <c r="AK27" s="58"/>
      <c r="AL27" s="58"/>
    </row>
    <row r="28" spans="1:38">
      <c r="A28" s="97" t="s">
        <v>43</v>
      </c>
      <c r="B28" s="97" t="s">
        <v>43</v>
      </c>
      <c r="C28" s="61" t="s">
        <v>44</v>
      </c>
      <c r="D28" s="61">
        <v>2</v>
      </c>
      <c r="E28" s="61" t="s">
        <v>240</v>
      </c>
      <c r="F28" s="61">
        <v>85012</v>
      </c>
      <c r="G28" s="61">
        <v>3978</v>
      </c>
      <c r="H28" s="61">
        <v>1438</v>
      </c>
      <c r="I28" s="64">
        <v>5</v>
      </c>
      <c r="J28" s="65">
        <f>AVERAGE(F28:F32)</f>
        <v>71995.8</v>
      </c>
      <c r="K28" s="65">
        <f>STDEV(F28:F32)</f>
        <v>14242.373580270945</v>
      </c>
      <c r="L28" s="64"/>
      <c r="M28" s="85">
        <v>1.5089999999999999</v>
      </c>
      <c r="N28" s="86"/>
      <c r="O28" s="65">
        <f>ABS(K28*M28)</f>
        <v>21491.741732628856</v>
      </c>
      <c r="P28" s="65">
        <f>ABS(F28-$J$28)</f>
        <v>13016.199999999997</v>
      </c>
      <c r="Q28" s="65">
        <f>IF(P28&gt;$O$28,"",F28)</f>
        <v>85012</v>
      </c>
      <c r="R28" s="65">
        <f t="shared" si="0"/>
        <v>1438</v>
      </c>
      <c r="S28" s="63">
        <f t="shared" si="1"/>
        <v>3978</v>
      </c>
      <c r="T28" s="64">
        <f>COUNT(Q28:Q32)</f>
        <v>4</v>
      </c>
      <c r="U28" s="65">
        <f>AVERAGE(Q28:Q32)</f>
        <v>77786.75</v>
      </c>
      <c r="V28" s="65">
        <f>STDEV(Q28:Q32)</f>
        <v>6847.8410892290231</v>
      </c>
      <c r="W28" s="66"/>
      <c r="X28" s="65">
        <f>IF(Q28="","",((Q28-$U$28)/R28)^2)</f>
        <v>25.245733025557051</v>
      </c>
      <c r="Y28" s="67">
        <f>ABS((1/(I28-1))*SUM(X28:X32))</f>
        <v>22.636795728563762</v>
      </c>
      <c r="Z28" s="68">
        <f>V28/U28</f>
        <v>8.8033515852365893E-2</v>
      </c>
      <c r="AA28" s="69" t="str">
        <f>IF(Y28&lt;2,"A",IF(Z28&lt;0.15,"B","C"))</f>
        <v>B</v>
      </c>
      <c r="AB28" s="68"/>
      <c r="AC28" s="70">
        <f>U28/1000</f>
        <v>77.786749999999998</v>
      </c>
      <c r="AD28" s="70">
        <f>V28/1000</f>
        <v>6.8478410892290231</v>
      </c>
      <c r="AE28" s="66"/>
      <c r="AF28" s="66"/>
      <c r="AG28" s="66"/>
      <c r="AH28" s="66"/>
      <c r="AI28" s="66"/>
      <c r="AJ28" s="66"/>
      <c r="AK28" s="66"/>
      <c r="AL28" s="66"/>
    </row>
    <row r="29" spans="1:38">
      <c r="A29" s="97" t="s">
        <v>45</v>
      </c>
      <c r="B29" s="97" t="s">
        <v>45</v>
      </c>
      <c r="C29" s="61" t="s">
        <v>44</v>
      </c>
      <c r="D29" s="61">
        <v>2</v>
      </c>
      <c r="E29" s="61" t="s">
        <v>240</v>
      </c>
      <c r="F29" s="61">
        <v>81636</v>
      </c>
      <c r="G29" s="61">
        <v>3802</v>
      </c>
      <c r="H29" s="61">
        <v>1338</v>
      </c>
      <c r="I29" s="64"/>
      <c r="J29" s="65"/>
      <c r="K29" s="64"/>
      <c r="L29" s="64"/>
      <c r="M29" s="64"/>
      <c r="N29" s="64"/>
      <c r="O29" s="64"/>
      <c r="P29" s="65">
        <f>ABS(F29-$J$28)</f>
        <v>9640.1999999999971</v>
      </c>
      <c r="Q29" s="65">
        <f>IF(P29&gt;$O$28,"",F29)</f>
        <v>81636</v>
      </c>
      <c r="R29" s="65">
        <f t="shared" si="0"/>
        <v>1338</v>
      </c>
      <c r="S29" s="63">
        <f t="shared" si="1"/>
        <v>3802</v>
      </c>
      <c r="T29" s="64"/>
      <c r="U29" s="64"/>
      <c r="V29" s="64"/>
      <c r="W29" s="66"/>
      <c r="X29" s="65">
        <f>IF(Q29="","",((Q29-$U$28)/R29)^2)</f>
        <v>8.2763721383789015</v>
      </c>
      <c r="Y29" s="67"/>
      <c r="Z29" s="64"/>
      <c r="AA29" s="64"/>
      <c r="AB29" s="64"/>
      <c r="AC29" s="72"/>
      <c r="AD29" s="72"/>
      <c r="AE29" s="66"/>
      <c r="AF29" s="66"/>
      <c r="AG29" s="66"/>
      <c r="AH29" s="66"/>
      <c r="AI29" s="66"/>
      <c r="AJ29" s="66"/>
      <c r="AK29" s="66"/>
      <c r="AL29" s="66"/>
    </row>
    <row r="30" spans="1:38">
      <c r="A30" s="97" t="s">
        <v>46</v>
      </c>
      <c r="B30" s="97" t="s">
        <v>46</v>
      </c>
      <c r="C30" s="61" t="s">
        <v>44</v>
      </c>
      <c r="D30" s="61">
        <v>2</v>
      </c>
      <c r="E30" s="61" t="s">
        <v>240</v>
      </c>
      <c r="F30" s="61">
        <v>74733</v>
      </c>
      <c r="G30" s="61">
        <v>3518</v>
      </c>
      <c r="H30" s="61">
        <v>1341</v>
      </c>
      <c r="I30" s="64"/>
      <c r="J30" s="65"/>
      <c r="K30" s="64"/>
      <c r="L30" s="64"/>
      <c r="M30" s="64"/>
      <c r="N30" s="64"/>
      <c r="O30" s="64"/>
      <c r="P30" s="65">
        <f>ABS(F30-$J$28)</f>
        <v>2737.1999999999971</v>
      </c>
      <c r="Q30" s="65">
        <f>IF(P30&gt;$O$28,"",F30)</f>
        <v>74733</v>
      </c>
      <c r="R30" s="65">
        <f t="shared" si="0"/>
        <v>1341</v>
      </c>
      <c r="S30" s="63">
        <f t="shared" si="1"/>
        <v>3518</v>
      </c>
      <c r="T30" s="64"/>
      <c r="U30" s="64"/>
      <c r="V30" s="64"/>
      <c r="W30" s="66"/>
      <c r="X30" s="65">
        <f>IF(Q30="","",((Q30-$U$28)/R30)^2)</f>
        <v>5.1857240678737089</v>
      </c>
      <c r="Y30" s="67"/>
      <c r="Z30" s="64"/>
      <c r="AA30" s="64"/>
      <c r="AB30" s="64"/>
      <c r="AC30" s="72"/>
      <c r="AD30" s="72"/>
      <c r="AE30" s="66"/>
      <c r="AF30" s="66"/>
      <c r="AG30" s="66"/>
      <c r="AH30" s="66"/>
      <c r="AI30" s="66"/>
      <c r="AJ30" s="66"/>
      <c r="AK30" s="66"/>
      <c r="AL30" s="66"/>
    </row>
    <row r="31" spans="1:38">
      <c r="A31" s="97" t="s">
        <v>47</v>
      </c>
      <c r="B31" s="97" t="s">
        <v>47</v>
      </c>
      <c r="C31" s="61" t="s">
        <v>44</v>
      </c>
      <c r="D31" s="61">
        <v>2</v>
      </c>
      <c r="E31" s="61" t="s">
        <v>240</v>
      </c>
      <c r="F31" s="61">
        <v>69766</v>
      </c>
      <c r="G31" s="61">
        <v>3231</v>
      </c>
      <c r="H31" s="61">
        <v>1114</v>
      </c>
      <c r="I31" s="64"/>
      <c r="J31" s="65"/>
      <c r="K31" s="64"/>
      <c r="L31" s="64"/>
      <c r="M31" s="64"/>
      <c r="N31" s="64"/>
      <c r="O31" s="64"/>
      <c r="P31" s="65">
        <f>ABS(F31-$J$28)</f>
        <v>2229.8000000000029</v>
      </c>
      <c r="Q31" s="65">
        <f>IF(P31&gt;$O$28,"",F31)</f>
        <v>69766</v>
      </c>
      <c r="R31" s="65">
        <f t="shared" si="0"/>
        <v>1114</v>
      </c>
      <c r="S31" s="63">
        <f t="shared" si="1"/>
        <v>3231</v>
      </c>
      <c r="T31" s="64"/>
      <c r="U31" s="64"/>
      <c r="V31" s="64"/>
      <c r="W31" s="66"/>
      <c r="X31" s="65">
        <f>IF(Q31="","",((Q31-$U$28)/R31)^2)</f>
        <v>51.839353682445385</v>
      </c>
      <c r="Y31" s="67"/>
      <c r="Z31" s="64"/>
      <c r="AA31" s="64"/>
      <c r="AB31" s="64"/>
      <c r="AC31" s="72"/>
      <c r="AD31" s="72"/>
      <c r="AE31" s="66"/>
      <c r="AF31" s="66"/>
      <c r="AG31" s="66"/>
      <c r="AH31" s="66"/>
      <c r="AI31" s="66"/>
      <c r="AJ31" s="66"/>
      <c r="AK31" s="66"/>
      <c r="AL31" s="66"/>
    </row>
    <row r="32" spans="1:38">
      <c r="A32" s="87" t="s">
        <v>48</v>
      </c>
      <c r="B32" s="87" t="s">
        <v>48</v>
      </c>
      <c r="C32" s="88" t="s">
        <v>44</v>
      </c>
      <c r="D32" s="88">
        <v>2</v>
      </c>
      <c r="E32" s="88" t="s">
        <v>240</v>
      </c>
      <c r="F32" s="88">
        <v>48832</v>
      </c>
      <c r="G32" s="88">
        <v>2272</v>
      </c>
      <c r="H32" s="88">
        <v>839</v>
      </c>
      <c r="I32" s="89"/>
      <c r="J32" s="90"/>
      <c r="K32" s="89"/>
      <c r="L32" s="89"/>
      <c r="M32" s="89"/>
      <c r="N32" s="89">
        <v>1</v>
      </c>
      <c r="O32" s="89"/>
      <c r="P32" s="90">
        <f>ABS(F32-$J$28)</f>
        <v>23163.800000000003</v>
      </c>
      <c r="Q32" s="90" t="str">
        <f>IF(P32&gt;$O$28,"",F32)</f>
        <v/>
      </c>
      <c r="R32" s="90" t="str">
        <f t="shared" si="0"/>
        <v/>
      </c>
      <c r="S32" s="90" t="str">
        <f t="shared" si="1"/>
        <v/>
      </c>
      <c r="T32" s="64"/>
      <c r="U32" s="64"/>
      <c r="V32" s="64"/>
      <c r="W32" s="66"/>
      <c r="X32" s="65" t="str">
        <f>IF(Q32="","",((Q32-$U$28)/R32)^2)</f>
        <v/>
      </c>
      <c r="Y32" s="67"/>
      <c r="Z32" s="64"/>
      <c r="AA32" s="64"/>
      <c r="AB32" s="64"/>
      <c r="AC32" s="72"/>
      <c r="AD32" s="72"/>
      <c r="AE32" s="66"/>
      <c r="AF32" s="66"/>
      <c r="AG32" s="66"/>
      <c r="AH32" s="66"/>
      <c r="AI32" s="66"/>
      <c r="AJ32" s="66"/>
      <c r="AK32" s="66"/>
      <c r="AL32" s="66"/>
    </row>
    <row r="33" spans="1:38">
      <c r="A33" s="98" t="s">
        <v>49</v>
      </c>
      <c r="B33" s="98" t="s">
        <v>49</v>
      </c>
      <c r="C33" s="92" t="s">
        <v>44</v>
      </c>
      <c r="D33" s="92">
        <v>1</v>
      </c>
      <c r="E33" s="92" t="s">
        <v>240</v>
      </c>
      <c r="F33" s="47">
        <v>39426</v>
      </c>
      <c r="G33" s="47">
        <v>1798</v>
      </c>
      <c r="H33" s="47">
        <v>584</v>
      </c>
      <c r="I33" s="93">
        <v>3</v>
      </c>
      <c r="J33" s="94">
        <f>AVERAGE(F33:F35)</f>
        <v>29059.666666666668</v>
      </c>
      <c r="K33" s="94">
        <f>STDEV(F33:F35)</f>
        <v>9990.9704400189894</v>
      </c>
      <c r="L33" s="93"/>
      <c r="M33" s="93">
        <v>1.196</v>
      </c>
      <c r="N33" s="93"/>
      <c r="O33" s="94">
        <f>ABS(K33*M33)</f>
        <v>11949.200646262711</v>
      </c>
      <c r="P33" s="94">
        <f>ABS(F33-$J$33)</f>
        <v>10366.333333333332</v>
      </c>
      <c r="Q33" s="94">
        <f>IF(P33&gt;$O$33,"",F33)</f>
        <v>39426</v>
      </c>
      <c r="R33" s="94">
        <f t="shared" si="0"/>
        <v>584</v>
      </c>
      <c r="S33" s="77">
        <f t="shared" si="1"/>
        <v>1798</v>
      </c>
      <c r="T33" s="48">
        <f>COUNT(Q33:Q35)</f>
        <v>3</v>
      </c>
      <c r="U33" s="74">
        <f>AVERAGE(Q33:Q35)</f>
        <v>29059.666666666668</v>
      </c>
      <c r="V33" s="74">
        <f>STDEV(Q33:Q35)</f>
        <v>9990.9704400189894</v>
      </c>
      <c r="W33" s="58"/>
      <c r="X33" s="74">
        <f>IF(Q33="","",((Q33-$U$33)/R33)^2)</f>
        <v>315.08276288286311</v>
      </c>
      <c r="Y33" s="78">
        <f>ABS((1/(I33-1))*SUM(X33:X35))</f>
        <v>444.53341356097758</v>
      </c>
      <c r="Z33" s="79">
        <f>V33/U33</f>
        <v>0.34380884525008276</v>
      </c>
      <c r="AA33" s="80" t="str">
        <f>IF(Y33&lt;2,"A",IF(Z33&lt;0.15,"B","C"))</f>
        <v>C</v>
      </c>
      <c r="AB33" s="79"/>
      <c r="AC33" s="81">
        <f>U33/1000</f>
        <v>29.059666666666669</v>
      </c>
      <c r="AD33" s="81">
        <f>V33/1000</f>
        <v>9.9909704400189892</v>
      </c>
      <c r="AE33" s="58"/>
      <c r="AF33" s="58"/>
      <c r="AG33" s="58"/>
      <c r="AH33" s="58"/>
      <c r="AI33" s="58"/>
      <c r="AJ33" s="58"/>
      <c r="AK33" s="58"/>
      <c r="AL33" s="58"/>
    </row>
    <row r="34" spans="1:38">
      <c r="A34" s="98" t="s">
        <v>50</v>
      </c>
      <c r="B34" s="98" t="s">
        <v>50</v>
      </c>
      <c r="C34" s="92" t="s">
        <v>44</v>
      </c>
      <c r="D34" s="92">
        <v>1</v>
      </c>
      <c r="E34" s="92" t="s">
        <v>240</v>
      </c>
      <c r="F34" s="47">
        <v>28261</v>
      </c>
      <c r="G34" s="47">
        <v>1349</v>
      </c>
      <c r="H34" s="47">
        <v>586</v>
      </c>
      <c r="I34" s="93"/>
      <c r="J34" s="94"/>
      <c r="K34" s="93"/>
      <c r="L34" s="93"/>
      <c r="M34" s="93"/>
      <c r="N34" s="93"/>
      <c r="O34" s="93"/>
      <c r="P34" s="94">
        <f>ABS(F34-$J$33)</f>
        <v>798.66666666666788</v>
      </c>
      <c r="Q34" s="94">
        <f>IF(P34&gt;$O$33,"",F34)</f>
        <v>28261</v>
      </c>
      <c r="R34" s="94">
        <f t="shared" si="0"/>
        <v>586</v>
      </c>
      <c r="S34" s="77">
        <f t="shared" si="1"/>
        <v>1349</v>
      </c>
      <c r="T34" s="48"/>
      <c r="U34" s="48"/>
      <c r="V34" s="48"/>
      <c r="W34" s="58"/>
      <c r="X34" s="74">
        <f>IF(Q34="","",((Q34-$U$33)/R34)^2)</f>
        <v>1.8575302113141863</v>
      </c>
      <c r="Y34" s="78"/>
      <c r="Z34" s="48"/>
      <c r="AA34" s="48"/>
      <c r="AB34" s="48"/>
      <c r="AC34" s="82"/>
      <c r="AD34" s="82"/>
      <c r="AE34" s="58"/>
      <c r="AF34" s="58"/>
      <c r="AG34" s="58"/>
      <c r="AH34" s="58"/>
      <c r="AI34" s="58"/>
      <c r="AJ34" s="58"/>
      <c r="AK34" s="58"/>
      <c r="AL34" s="58"/>
    </row>
    <row r="35" spans="1:38">
      <c r="A35" s="98" t="s">
        <v>51</v>
      </c>
      <c r="B35" s="98" t="s">
        <v>51</v>
      </c>
      <c r="C35" s="92" t="s">
        <v>44</v>
      </c>
      <c r="D35" s="92">
        <v>1</v>
      </c>
      <c r="E35" s="92" t="s">
        <v>240</v>
      </c>
      <c r="F35" s="47">
        <v>19492</v>
      </c>
      <c r="G35" s="47">
        <v>927</v>
      </c>
      <c r="H35" s="47">
        <v>400</v>
      </c>
      <c r="I35" s="93"/>
      <c r="J35" s="94"/>
      <c r="K35" s="93"/>
      <c r="L35" s="93"/>
      <c r="M35" s="93"/>
      <c r="N35" s="93"/>
      <c r="O35" s="93"/>
      <c r="P35" s="94">
        <f>ABS(F35-$J$33)</f>
        <v>9567.6666666666679</v>
      </c>
      <c r="Q35" s="94">
        <f>IF(P35&gt;$O$33,"",F35)</f>
        <v>19492</v>
      </c>
      <c r="R35" s="94">
        <f t="shared" si="0"/>
        <v>400</v>
      </c>
      <c r="S35" s="77">
        <f t="shared" si="1"/>
        <v>927</v>
      </c>
      <c r="T35" s="48"/>
      <c r="U35" s="48"/>
      <c r="V35" s="48"/>
      <c r="W35" s="58"/>
      <c r="X35" s="74">
        <f>IF(Q35="","",((Q35-$U$33)/R35)^2)</f>
        <v>572.12653402777789</v>
      </c>
      <c r="Y35" s="78"/>
      <c r="Z35" s="48"/>
      <c r="AA35" s="48"/>
      <c r="AB35" s="48"/>
      <c r="AC35" s="82"/>
      <c r="AD35" s="82"/>
      <c r="AE35" s="58"/>
      <c r="AF35" s="58"/>
      <c r="AG35" s="58"/>
      <c r="AH35" s="58"/>
      <c r="AI35" s="58"/>
      <c r="AJ35" s="58"/>
      <c r="AK35" s="58"/>
      <c r="AL35" s="58"/>
    </row>
    <row r="36" spans="1:38">
      <c r="A36" s="59" t="s">
        <v>52</v>
      </c>
      <c r="B36" s="59" t="s">
        <v>52</v>
      </c>
      <c r="C36" s="60" t="s">
        <v>53</v>
      </c>
      <c r="D36" s="60">
        <v>3</v>
      </c>
      <c r="E36" s="60" t="s">
        <v>240</v>
      </c>
      <c r="F36" s="61">
        <v>24296</v>
      </c>
      <c r="G36" s="61">
        <v>1283</v>
      </c>
      <c r="H36" s="61">
        <v>746</v>
      </c>
      <c r="I36" s="62">
        <v>4</v>
      </c>
      <c r="J36" s="63">
        <f>AVERAGE(F36:F39)</f>
        <v>18214</v>
      </c>
      <c r="K36" s="63">
        <f>STDEV(F36:F39)</f>
        <v>5053.0627016361741</v>
      </c>
      <c r="L36" s="62"/>
      <c r="M36" s="96">
        <v>1.383</v>
      </c>
      <c r="N36" s="62"/>
      <c r="O36" s="63">
        <f>ABS(K36*M36)</f>
        <v>6988.385716362829</v>
      </c>
      <c r="P36" s="63">
        <f>ABS(F36-$J$36)</f>
        <v>6082</v>
      </c>
      <c r="Q36" s="63">
        <f>IF(P36&gt;$O$36,"",F36)</f>
        <v>24296</v>
      </c>
      <c r="R36" s="63">
        <f t="shared" ref="R36:R67" si="2">IF(Q36=F36,H36,"")</f>
        <v>746</v>
      </c>
      <c r="S36" s="63">
        <f t="shared" ref="S36:S67" si="3">IF(Q36=F36,G36,"")</f>
        <v>1283</v>
      </c>
      <c r="T36" s="64">
        <f>COUNT(Q36:Q39)</f>
        <v>4</v>
      </c>
      <c r="U36" s="65">
        <f>AVERAGE(Q36:Q39)</f>
        <v>18214</v>
      </c>
      <c r="V36" s="65">
        <f>STDEV(Q36:Q39)</f>
        <v>5053.0627016361741</v>
      </c>
      <c r="W36" s="66"/>
      <c r="X36" s="65">
        <f>IF(Q36="","",((Q36-$U$36)/R36)^2)</f>
        <v>66.468392642799131</v>
      </c>
      <c r="Y36" s="67">
        <f>ABS((1/(I36-1))*SUM(X36:X39))</f>
        <v>76.269101840938617</v>
      </c>
      <c r="Z36" s="68">
        <f>V36/U36</f>
        <v>0.27742740208829331</v>
      </c>
      <c r="AA36" s="69" t="str">
        <f>IF(Y36&lt;2,"A",IF(Z36&lt;0.15,"B","C"))</f>
        <v>C</v>
      </c>
      <c r="AB36" s="68"/>
      <c r="AC36" s="70">
        <f>U36/1000</f>
        <v>18.213999999999999</v>
      </c>
      <c r="AD36" s="70">
        <f>V36/1000</f>
        <v>5.0530627016361738</v>
      </c>
      <c r="AE36" s="66"/>
      <c r="AF36" s="66"/>
      <c r="AG36" s="66"/>
      <c r="AH36" s="66"/>
      <c r="AI36" s="66"/>
      <c r="AJ36" s="66"/>
      <c r="AK36" s="66"/>
      <c r="AL36" s="66"/>
    </row>
    <row r="37" spans="1:38">
      <c r="A37" s="59" t="s">
        <v>54</v>
      </c>
      <c r="B37" s="59" t="s">
        <v>54</v>
      </c>
      <c r="C37" s="60" t="s">
        <v>53</v>
      </c>
      <c r="D37" s="60">
        <v>3</v>
      </c>
      <c r="E37" s="60" t="s">
        <v>240</v>
      </c>
      <c r="F37" s="61">
        <v>19612</v>
      </c>
      <c r="G37" s="61">
        <v>1226</v>
      </c>
      <c r="H37" s="61">
        <v>892</v>
      </c>
      <c r="I37" s="62"/>
      <c r="J37" s="63"/>
      <c r="K37" s="62"/>
      <c r="L37" s="62"/>
      <c r="M37" s="62"/>
      <c r="N37" s="62"/>
      <c r="O37" s="62"/>
      <c r="P37" s="63">
        <f>ABS(F37-$J$36)</f>
        <v>1398</v>
      </c>
      <c r="Q37" s="63">
        <f>IF(P37&gt;$O$36,"",F37)</f>
        <v>19612</v>
      </c>
      <c r="R37" s="63">
        <f t="shared" si="2"/>
        <v>892</v>
      </c>
      <c r="S37" s="63">
        <f t="shared" si="3"/>
        <v>1226</v>
      </c>
      <c r="T37" s="64"/>
      <c r="U37" s="64"/>
      <c r="V37" s="64"/>
      <c r="W37" s="66"/>
      <c r="X37" s="65">
        <f>IF(Q37="","",((Q37-$U$36)/R37)^2)</f>
        <v>2.4563182448872891</v>
      </c>
      <c r="Y37" s="67"/>
      <c r="Z37" s="64"/>
      <c r="AA37" s="64"/>
      <c r="AB37" s="64"/>
      <c r="AC37" s="72"/>
      <c r="AD37" s="72"/>
      <c r="AE37" s="66"/>
      <c r="AF37" s="66"/>
      <c r="AG37" s="66"/>
      <c r="AH37" s="66"/>
      <c r="AI37" s="66"/>
      <c r="AJ37" s="66"/>
      <c r="AK37" s="66"/>
      <c r="AL37" s="66"/>
    </row>
    <row r="38" spans="1:38">
      <c r="A38" s="59" t="s">
        <v>55</v>
      </c>
      <c r="B38" s="59" t="s">
        <v>55</v>
      </c>
      <c r="C38" s="60" t="s">
        <v>53</v>
      </c>
      <c r="D38" s="60">
        <v>3</v>
      </c>
      <c r="E38" s="60" t="s">
        <v>240</v>
      </c>
      <c r="F38" s="61">
        <v>16674</v>
      </c>
      <c r="G38" s="61">
        <v>876</v>
      </c>
      <c r="H38" s="61">
        <v>506</v>
      </c>
      <c r="I38" s="62"/>
      <c r="J38" s="63"/>
      <c r="K38" s="62"/>
      <c r="L38" s="62"/>
      <c r="M38" s="62"/>
      <c r="N38" s="62"/>
      <c r="O38" s="62"/>
      <c r="P38" s="63">
        <f>ABS(F38-$J$36)</f>
        <v>1540</v>
      </c>
      <c r="Q38" s="63">
        <f>IF(P38&gt;$O$36,"",F38)</f>
        <v>16674</v>
      </c>
      <c r="R38" s="63">
        <f t="shared" si="2"/>
        <v>506</v>
      </c>
      <c r="S38" s="63">
        <f t="shared" si="3"/>
        <v>876</v>
      </c>
      <c r="T38" s="64"/>
      <c r="U38" s="64"/>
      <c r="V38" s="64"/>
      <c r="W38" s="66"/>
      <c r="X38" s="65">
        <f>IF(Q38="","",((Q38-$U$36)/R38)^2)</f>
        <v>9.2627599243856338</v>
      </c>
      <c r="Y38" s="67"/>
      <c r="Z38" s="64"/>
      <c r="AA38" s="64"/>
      <c r="AB38" s="64"/>
      <c r="AC38" s="72"/>
      <c r="AD38" s="72"/>
      <c r="AE38" s="66"/>
      <c r="AF38" s="66"/>
      <c r="AG38" s="66"/>
      <c r="AH38" s="66"/>
      <c r="AI38" s="66"/>
      <c r="AJ38" s="66"/>
      <c r="AK38" s="66"/>
      <c r="AL38" s="66"/>
    </row>
    <row r="39" spans="1:38">
      <c r="A39" s="59" t="s">
        <v>56</v>
      </c>
      <c r="B39" s="59" t="s">
        <v>56</v>
      </c>
      <c r="C39" s="60" t="s">
        <v>53</v>
      </c>
      <c r="D39" s="60">
        <v>3</v>
      </c>
      <c r="E39" s="60" t="s">
        <v>240</v>
      </c>
      <c r="F39" s="61">
        <v>12274</v>
      </c>
      <c r="G39" s="61">
        <v>715</v>
      </c>
      <c r="H39" s="61">
        <v>484</v>
      </c>
      <c r="I39" s="62"/>
      <c r="J39" s="63"/>
      <c r="K39" s="62"/>
      <c r="L39" s="62"/>
      <c r="M39" s="62"/>
      <c r="N39" s="62"/>
      <c r="O39" s="62"/>
      <c r="P39" s="63">
        <f>ABS(F39-$J$36)</f>
        <v>5940</v>
      </c>
      <c r="Q39" s="63">
        <f>IF(P39&gt;$O$36,"",F39)</f>
        <v>12274</v>
      </c>
      <c r="R39" s="63">
        <f t="shared" si="2"/>
        <v>484</v>
      </c>
      <c r="S39" s="63">
        <f t="shared" si="3"/>
        <v>715</v>
      </c>
      <c r="T39" s="64"/>
      <c r="U39" s="64"/>
      <c r="V39" s="64"/>
      <c r="W39" s="66"/>
      <c r="X39" s="65">
        <f>IF(Q39="","",((Q39-$U$36)/R39)^2)</f>
        <v>150.61983471074382</v>
      </c>
      <c r="Y39" s="67"/>
      <c r="Z39" s="64"/>
      <c r="AA39" s="64"/>
      <c r="AB39" s="64"/>
      <c r="AC39" s="72"/>
      <c r="AD39" s="72"/>
      <c r="AE39" s="66"/>
      <c r="AF39" s="66"/>
      <c r="AG39" s="66"/>
      <c r="AH39" s="66"/>
      <c r="AI39" s="66"/>
      <c r="AJ39" s="66"/>
      <c r="AK39" s="66"/>
      <c r="AL39" s="66"/>
    </row>
    <row r="40" spans="1:38">
      <c r="A40" s="99" t="s">
        <v>57</v>
      </c>
      <c r="B40" s="99" t="s">
        <v>57</v>
      </c>
      <c r="C40" s="73" t="s">
        <v>53</v>
      </c>
      <c r="D40" s="73">
        <v>2</v>
      </c>
      <c r="E40" s="92" t="s">
        <v>240</v>
      </c>
      <c r="F40" s="47">
        <v>15478</v>
      </c>
      <c r="G40" s="47">
        <v>709</v>
      </c>
      <c r="H40" s="47">
        <v>251</v>
      </c>
      <c r="I40" s="48">
        <v>3</v>
      </c>
      <c r="J40" s="74">
        <f>AVERAGE(F40:F42)</f>
        <v>13500</v>
      </c>
      <c r="K40" s="74">
        <f>STDEV(F40:F42)</f>
        <v>2237.2045056275028</v>
      </c>
      <c r="L40" s="48"/>
      <c r="M40" s="48">
        <v>1.196</v>
      </c>
      <c r="N40" s="76"/>
      <c r="O40" s="74">
        <f>ABS(K40*M40)</f>
        <v>2675.6965887304932</v>
      </c>
      <c r="P40" s="74">
        <f>ABS(F40-$J$40)</f>
        <v>1978</v>
      </c>
      <c r="Q40" s="74">
        <f>IF(P40&gt;$O$40,"",F40)</f>
        <v>15478</v>
      </c>
      <c r="R40" s="74">
        <f t="shared" si="2"/>
        <v>251</v>
      </c>
      <c r="S40" s="77">
        <f t="shared" si="3"/>
        <v>709</v>
      </c>
      <c r="T40" s="48">
        <f>COUNT(Q40:Q42)</f>
        <v>3</v>
      </c>
      <c r="U40" s="74">
        <f>AVERAGE(Q40:Q42)</f>
        <v>13500</v>
      </c>
      <c r="V40" s="74">
        <f>STDEV(Q40:Q42)</f>
        <v>2237.2045056275028</v>
      </c>
      <c r="W40" s="58"/>
      <c r="X40" s="74">
        <f>IF(Q40="","",((Q40-$U$40)/R40)^2)</f>
        <v>62.101934889922383</v>
      </c>
      <c r="Y40" s="78">
        <f>ABS((1/(I40-1))*SUM(X40:X42))</f>
        <v>65.352041261436156</v>
      </c>
      <c r="Z40" s="79">
        <f>V40/U40</f>
        <v>0.16571885226870392</v>
      </c>
      <c r="AA40" s="80" t="str">
        <f>IF(Y40&lt;2,"A",IF(Z40&lt;0.15,"B","C"))</f>
        <v>C</v>
      </c>
      <c r="AB40" s="100"/>
      <c r="AC40" s="81">
        <f>U40/1000</f>
        <v>13.5</v>
      </c>
      <c r="AD40" s="81">
        <f>V40/1000</f>
        <v>2.2372045056275027</v>
      </c>
      <c r="AE40" s="58"/>
      <c r="AF40" s="58"/>
      <c r="AG40" s="58"/>
      <c r="AH40" s="58"/>
      <c r="AI40" s="58"/>
      <c r="AJ40" s="58"/>
      <c r="AK40" s="58"/>
      <c r="AL40" s="58"/>
    </row>
    <row r="41" spans="1:38">
      <c r="A41" s="99" t="s">
        <v>58</v>
      </c>
      <c r="B41" s="99" t="s">
        <v>58</v>
      </c>
      <c r="C41" s="73" t="s">
        <v>53</v>
      </c>
      <c r="D41" s="73">
        <v>2</v>
      </c>
      <c r="E41" s="92" t="s">
        <v>240</v>
      </c>
      <c r="F41" s="47">
        <v>13950</v>
      </c>
      <c r="G41" s="47">
        <v>770</v>
      </c>
      <c r="H41" s="47">
        <v>485</v>
      </c>
      <c r="I41" s="48"/>
      <c r="J41" s="74"/>
      <c r="K41" s="48"/>
      <c r="L41" s="48"/>
      <c r="M41" s="48"/>
      <c r="N41" s="48"/>
      <c r="O41" s="48"/>
      <c r="P41" s="74">
        <f>ABS(F41-$J$40)</f>
        <v>450</v>
      </c>
      <c r="Q41" s="74">
        <f>IF(P41&gt;$O$40,"",F41)</f>
        <v>13950</v>
      </c>
      <c r="R41" s="74">
        <f t="shared" si="2"/>
        <v>485</v>
      </c>
      <c r="S41" s="77">
        <f t="shared" si="3"/>
        <v>770</v>
      </c>
      <c r="T41" s="48"/>
      <c r="U41" s="48"/>
      <c r="V41" s="48"/>
      <c r="W41" s="58"/>
      <c r="X41" s="74">
        <f>IF(Q41="","",((Q41-$U$40)/R41)^2)</f>
        <v>0.86087788287809552</v>
      </c>
      <c r="Y41" s="78"/>
      <c r="Z41" s="48"/>
      <c r="AA41" s="48"/>
      <c r="AB41" s="48"/>
      <c r="AC41" s="82"/>
      <c r="AD41" s="82"/>
      <c r="AE41" s="58"/>
      <c r="AF41" s="58"/>
      <c r="AG41" s="58"/>
      <c r="AH41" s="58"/>
      <c r="AI41" s="58"/>
      <c r="AJ41" s="58"/>
      <c r="AK41" s="58"/>
      <c r="AL41" s="58"/>
    </row>
    <row r="42" spans="1:38">
      <c r="A42" s="99" t="s">
        <v>59</v>
      </c>
      <c r="B42" s="99" t="s">
        <v>59</v>
      </c>
      <c r="C42" s="73" t="s">
        <v>53</v>
      </c>
      <c r="D42" s="73">
        <v>2</v>
      </c>
      <c r="E42" s="92" t="s">
        <v>240</v>
      </c>
      <c r="F42" s="47">
        <v>11072</v>
      </c>
      <c r="G42" s="47">
        <v>558</v>
      </c>
      <c r="H42" s="47">
        <v>295</v>
      </c>
      <c r="I42" s="48"/>
      <c r="J42" s="74"/>
      <c r="K42" s="48"/>
      <c r="L42" s="48"/>
      <c r="M42" s="48"/>
      <c r="N42" s="48"/>
      <c r="O42" s="48"/>
      <c r="P42" s="74">
        <f>ABS(F42-$J$40)</f>
        <v>2428</v>
      </c>
      <c r="Q42" s="74">
        <f>IF(P42&gt;$O$40,"",F42)</f>
        <v>11072</v>
      </c>
      <c r="R42" s="74">
        <f t="shared" si="2"/>
        <v>295</v>
      </c>
      <c r="S42" s="77">
        <f t="shared" si="3"/>
        <v>558</v>
      </c>
      <c r="T42" s="48"/>
      <c r="U42" s="48"/>
      <c r="V42" s="48"/>
      <c r="W42" s="58"/>
      <c r="X42" s="74">
        <f>IF(Q42="","",((Q42-$U$40)/R42)^2)</f>
        <v>67.741269750071837</v>
      </c>
      <c r="Y42" s="78"/>
      <c r="Z42" s="48"/>
      <c r="AA42" s="48"/>
      <c r="AB42" s="48"/>
      <c r="AC42" s="82"/>
      <c r="AD42" s="82"/>
      <c r="AE42" s="58"/>
      <c r="AF42" s="58"/>
      <c r="AG42" s="58"/>
      <c r="AH42" s="58"/>
      <c r="AI42" s="58"/>
      <c r="AJ42" s="58"/>
      <c r="AK42" s="58"/>
      <c r="AL42" s="58"/>
    </row>
    <row r="43" spans="1:38">
      <c r="A43" s="87" t="s">
        <v>60</v>
      </c>
      <c r="B43" s="87" t="s">
        <v>60</v>
      </c>
      <c r="C43" s="88" t="s">
        <v>53</v>
      </c>
      <c r="D43" s="88">
        <v>1</v>
      </c>
      <c r="E43" s="88" t="s">
        <v>240</v>
      </c>
      <c r="F43" s="88">
        <v>5352</v>
      </c>
      <c r="G43" s="88">
        <v>327</v>
      </c>
      <c r="H43" s="88">
        <v>233</v>
      </c>
      <c r="I43" s="89">
        <v>5</v>
      </c>
      <c r="J43" s="90">
        <f>AVERAGE(F43:F47)</f>
        <v>2195</v>
      </c>
      <c r="K43" s="90">
        <f>STDEV(F43:F47)</f>
        <v>2071.3409907593677</v>
      </c>
      <c r="L43" s="89"/>
      <c r="M43" s="101">
        <v>1.5089999999999999</v>
      </c>
      <c r="N43" s="89">
        <f>I43-(COUNT(Q43:Q47))</f>
        <v>1</v>
      </c>
      <c r="O43" s="90">
        <f>ABS(K43*M43)</f>
        <v>3125.6535550558856</v>
      </c>
      <c r="P43" s="90">
        <f>ABS(F43-$J$43)</f>
        <v>3157</v>
      </c>
      <c r="Q43" s="90" t="str">
        <f>IF(P43&gt;$O$43,"",F43)</f>
        <v/>
      </c>
      <c r="R43" s="90" t="str">
        <f t="shared" si="2"/>
        <v/>
      </c>
      <c r="S43" s="90" t="str">
        <f t="shared" si="3"/>
        <v/>
      </c>
      <c r="T43" s="64">
        <f>COUNT(Q43:Q47)</f>
        <v>4</v>
      </c>
      <c r="U43" s="65">
        <f>AVERAGE(Q43:Q47)</f>
        <v>1405.75</v>
      </c>
      <c r="V43" s="65">
        <f>STDEV(Q43:Q47)</f>
        <v>1252.1318820316014</v>
      </c>
      <c r="W43" s="66"/>
      <c r="X43" s="65" t="str">
        <f>IF(Q43="","",((Q43-$U$43)/R43)^2)</f>
        <v/>
      </c>
      <c r="Y43" s="67">
        <f>ABS((1/(I43-1))*SUM(X43:X47))</f>
        <v>72.632572738788497</v>
      </c>
      <c r="Z43" s="68">
        <f>V43/U43</f>
        <v>0.89072159490065905</v>
      </c>
      <c r="AA43" s="69" t="str">
        <f>IF(Y43&lt;2,"A",IF(Z43&lt;0.15,"B","C"))</f>
        <v>C</v>
      </c>
      <c r="AB43" s="68"/>
      <c r="AC43" s="70">
        <f>U43/1000</f>
        <v>1.4057500000000001</v>
      </c>
      <c r="AD43" s="70">
        <f>V43/1000</f>
        <v>1.2521318820316014</v>
      </c>
      <c r="AE43" s="66"/>
      <c r="AF43" s="66"/>
      <c r="AG43" s="66"/>
      <c r="AH43" s="66"/>
      <c r="AI43" s="66"/>
      <c r="AJ43" s="66"/>
      <c r="AK43" s="66"/>
      <c r="AL43" s="66"/>
    </row>
    <row r="44" spans="1:38">
      <c r="A44" s="59" t="s">
        <v>61</v>
      </c>
      <c r="B44" s="59" t="s">
        <v>61</v>
      </c>
      <c r="C44" s="60" t="s">
        <v>53</v>
      </c>
      <c r="D44" s="60">
        <v>1</v>
      </c>
      <c r="E44" s="60" t="s">
        <v>240</v>
      </c>
      <c r="F44" s="61">
        <v>3260</v>
      </c>
      <c r="G44" s="61">
        <v>237</v>
      </c>
      <c r="H44" s="61">
        <v>191</v>
      </c>
      <c r="I44" s="62"/>
      <c r="J44" s="63"/>
      <c r="K44" s="62"/>
      <c r="L44" s="62"/>
      <c r="M44" s="62"/>
      <c r="N44" s="62"/>
      <c r="O44" s="62"/>
      <c r="P44" s="63">
        <f>ABS(F44-$J$43)</f>
        <v>1065</v>
      </c>
      <c r="Q44" s="63">
        <f>IF(P44&gt;$O$43,"",F44)</f>
        <v>3260</v>
      </c>
      <c r="R44" s="63">
        <f t="shared" si="2"/>
        <v>191</v>
      </c>
      <c r="S44" s="63">
        <f t="shared" si="3"/>
        <v>237</v>
      </c>
      <c r="T44" s="64"/>
      <c r="U44" s="64"/>
      <c r="V44" s="64"/>
      <c r="W44" s="66"/>
      <c r="X44" s="65">
        <f>IF(Q44="","",((Q44-$U$43)/R44)^2)</f>
        <v>94.24750041117295</v>
      </c>
      <c r="Y44" s="67"/>
      <c r="Z44" s="64"/>
      <c r="AA44" s="64"/>
      <c r="AB44" s="64"/>
      <c r="AC44" s="72"/>
      <c r="AD44" s="72"/>
      <c r="AE44" s="66"/>
      <c r="AF44" s="66"/>
      <c r="AG44" s="66"/>
      <c r="AH44" s="66"/>
      <c r="AI44" s="66"/>
      <c r="AJ44" s="66"/>
      <c r="AK44" s="66"/>
      <c r="AL44" s="66"/>
    </row>
    <row r="45" spans="1:38">
      <c r="A45" s="59" t="s">
        <v>62</v>
      </c>
      <c r="B45" s="59" t="s">
        <v>62</v>
      </c>
      <c r="C45" s="60" t="s">
        <v>53</v>
      </c>
      <c r="D45" s="60">
        <v>1</v>
      </c>
      <c r="E45" s="60" t="s">
        <v>240</v>
      </c>
      <c r="F45" s="61">
        <v>1057</v>
      </c>
      <c r="G45" s="61">
        <v>65</v>
      </c>
      <c r="H45" s="61">
        <v>47</v>
      </c>
      <c r="I45" s="62"/>
      <c r="J45" s="63"/>
      <c r="K45" s="62"/>
      <c r="L45" s="62"/>
      <c r="M45" s="62"/>
      <c r="N45" s="62"/>
      <c r="O45" s="62"/>
      <c r="P45" s="63">
        <f>ABS(F45-$J$43)</f>
        <v>1138</v>
      </c>
      <c r="Q45" s="63">
        <f>IF(P45&gt;$O$43,"",F45)</f>
        <v>1057</v>
      </c>
      <c r="R45" s="63">
        <f t="shared" si="2"/>
        <v>47</v>
      </c>
      <c r="S45" s="63">
        <f t="shared" si="3"/>
        <v>65</v>
      </c>
      <c r="T45" s="64"/>
      <c r="U45" s="64"/>
      <c r="V45" s="64"/>
      <c r="W45" s="66"/>
      <c r="X45" s="65">
        <f>IF(Q45="","",((Q45-$U$43)/R45)^2)</f>
        <v>55.059557492077865</v>
      </c>
      <c r="Y45" s="67"/>
      <c r="Z45" s="64"/>
      <c r="AA45" s="64"/>
      <c r="AB45" s="64"/>
      <c r="AC45" s="72"/>
      <c r="AD45" s="72"/>
      <c r="AE45" s="66"/>
      <c r="AF45" s="66"/>
      <c r="AG45" s="66"/>
      <c r="AH45" s="66"/>
      <c r="AI45" s="66"/>
      <c r="AJ45" s="66"/>
      <c r="AK45" s="66"/>
      <c r="AL45" s="66"/>
    </row>
    <row r="46" spans="1:38">
      <c r="A46" s="59" t="s">
        <v>63</v>
      </c>
      <c r="B46" s="59" t="s">
        <v>63</v>
      </c>
      <c r="C46" s="60" t="s">
        <v>53</v>
      </c>
      <c r="D46" s="60">
        <v>1</v>
      </c>
      <c r="E46" s="60" t="s">
        <v>240</v>
      </c>
      <c r="F46" s="61">
        <v>725</v>
      </c>
      <c r="G46" s="61">
        <v>102</v>
      </c>
      <c r="H46" s="61">
        <v>97</v>
      </c>
      <c r="I46" s="62"/>
      <c r="J46" s="63"/>
      <c r="K46" s="62"/>
      <c r="L46" s="62"/>
      <c r="M46" s="62"/>
      <c r="N46" s="62"/>
      <c r="O46" s="62"/>
      <c r="P46" s="63">
        <f>ABS(F46-$J$43)</f>
        <v>1470</v>
      </c>
      <c r="Q46" s="63">
        <f>IF(P46&gt;$O$43,"",F46)</f>
        <v>725</v>
      </c>
      <c r="R46" s="63">
        <f t="shared" si="2"/>
        <v>97</v>
      </c>
      <c r="S46" s="63">
        <f t="shared" si="3"/>
        <v>102</v>
      </c>
      <c r="T46" s="64"/>
      <c r="U46" s="64"/>
      <c r="V46" s="64"/>
      <c r="W46" s="66"/>
      <c r="X46" s="65">
        <f>IF(Q46="","",((Q46-$U$43)/R46)^2)</f>
        <v>49.252902805824213</v>
      </c>
      <c r="Y46" s="67"/>
      <c r="Z46" s="64"/>
      <c r="AA46" s="64"/>
      <c r="AB46" s="64"/>
      <c r="AC46" s="72"/>
      <c r="AD46" s="72"/>
      <c r="AE46" s="66"/>
      <c r="AF46" s="66"/>
      <c r="AG46" s="66"/>
      <c r="AH46" s="66"/>
      <c r="AI46" s="66"/>
      <c r="AJ46" s="66"/>
      <c r="AK46" s="66"/>
      <c r="AL46" s="66"/>
    </row>
    <row r="47" spans="1:38">
      <c r="A47" s="59" t="s">
        <v>64</v>
      </c>
      <c r="B47" s="59" t="s">
        <v>64</v>
      </c>
      <c r="C47" s="60" t="s">
        <v>53</v>
      </c>
      <c r="D47" s="60">
        <v>1</v>
      </c>
      <c r="E47" s="60" t="s">
        <v>240</v>
      </c>
      <c r="F47" s="61">
        <v>581</v>
      </c>
      <c r="G47" s="61">
        <v>90</v>
      </c>
      <c r="H47" s="61">
        <v>86</v>
      </c>
      <c r="I47" s="62"/>
      <c r="J47" s="63"/>
      <c r="K47" s="62"/>
      <c r="L47" s="62"/>
      <c r="M47" s="62"/>
      <c r="N47" s="62"/>
      <c r="O47" s="62"/>
      <c r="P47" s="63">
        <f>ABS(F47-$J$43)</f>
        <v>1614</v>
      </c>
      <c r="Q47" s="63">
        <f>IF(P47&gt;$O$43,"",F47)</f>
        <v>581</v>
      </c>
      <c r="R47" s="63">
        <f t="shared" si="2"/>
        <v>86</v>
      </c>
      <c r="S47" s="63">
        <f t="shared" si="3"/>
        <v>90</v>
      </c>
      <c r="T47" s="64"/>
      <c r="U47" s="64"/>
      <c r="V47" s="64"/>
      <c r="W47" s="66"/>
      <c r="X47" s="65">
        <f>IF(Q47="","",((Q47-$U$43)/R47)^2)</f>
        <v>91.970330246078973</v>
      </c>
      <c r="Y47" s="67"/>
      <c r="Z47" s="64"/>
      <c r="AA47" s="64"/>
      <c r="AB47" s="64"/>
      <c r="AC47" s="72"/>
      <c r="AD47" s="72"/>
      <c r="AE47" s="66"/>
      <c r="AF47" s="66"/>
      <c r="AG47" s="66"/>
      <c r="AH47" s="66"/>
      <c r="AI47" s="66"/>
      <c r="AJ47" s="66"/>
      <c r="AK47" s="66"/>
      <c r="AL47" s="66"/>
    </row>
    <row r="48" spans="1:38">
      <c r="A48" s="99" t="s">
        <v>65</v>
      </c>
      <c r="B48" s="99" t="s">
        <v>65</v>
      </c>
      <c r="C48" s="73" t="s">
        <v>66</v>
      </c>
      <c r="D48" s="73">
        <v>1</v>
      </c>
      <c r="E48" s="92" t="s">
        <v>240</v>
      </c>
      <c r="F48" s="47">
        <v>16772</v>
      </c>
      <c r="G48" s="47">
        <v>802</v>
      </c>
      <c r="H48" s="47">
        <v>354</v>
      </c>
      <c r="I48" s="48">
        <v>5</v>
      </c>
      <c r="J48" s="74">
        <f>AVERAGE(F48:F52)</f>
        <v>14274</v>
      </c>
      <c r="K48" s="74">
        <f>STDEV(F48:F52)</f>
        <v>3136.9026921471441</v>
      </c>
      <c r="L48" s="48"/>
      <c r="M48" s="75">
        <v>1.5089999999999999</v>
      </c>
      <c r="N48" s="76"/>
      <c r="O48" s="74">
        <f>ABS(K48*M48)</f>
        <v>4733.5861624500403</v>
      </c>
      <c r="P48" s="74">
        <f>ABS(F48-$J$48)</f>
        <v>2498</v>
      </c>
      <c r="Q48" s="74">
        <f>IF(P48&gt;$O$48,"",F48)</f>
        <v>16772</v>
      </c>
      <c r="R48" s="74">
        <f t="shared" si="2"/>
        <v>354</v>
      </c>
      <c r="S48" s="77">
        <f t="shared" si="3"/>
        <v>802</v>
      </c>
      <c r="T48" s="48">
        <f>COUNT(Q48:Q52)</f>
        <v>5</v>
      </c>
      <c r="U48" s="74">
        <f>AVERAGE(Q48:Q52)</f>
        <v>14274</v>
      </c>
      <c r="V48" s="74">
        <f>STDEV(Q48:Q52)</f>
        <v>3136.9026921471441</v>
      </c>
      <c r="W48" s="58"/>
      <c r="X48" s="74">
        <f>IF(Q48="","",((Q48-$U$48)/R48)^2)</f>
        <v>49.794152382776346</v>
      </c>
      <c r="Y48" s="78">
        <f>ABS((1/(I48-1))*SUM(X48:X52))</f>
        <v>130.20260581013733</v>
      </c>
      <c r="Z48" s="79">
        <f>V48/U48</f>
        <v>0.21976339443373574</v>
      </c>
      <c r="AA48" s="80" t="str">
        <f>IF(Y48&lt;2,"A",IF(Z48&lt;0.15,"B","C"))</f>
        <v>C</v>
      </c>
      <c r="AB48" s="79"/>
      <c r="AC48" s="81">
        <f>U48/1000</f>
        <v>14.273999999999999</v>
      </c>
      <c r="AD48" s="81">
        <f>V48/1000</f>
        <v>3.1369026921471441</v>
      </c>
      <c r="AE48" s="58"/>
      <c r="AF48" s="58"/>
      <c r="AG48" s="58"/>
      <c r="AH48" s="58"/>
      <c r="AI48" s="58"/>
      <c r="AJ48" s="58"/>
      <c r="AK48" s="58"/>
      <c r="AL48" s="58"/>
    </row>
    <row r="49" spans="1:38">
      <c r="A49" s="99" t="s">
        <v>67</v>
      </c>
      <c r="B49" s="99" t="s">
        <v>67</v>
      </c>
      <c r="C49" s="73" t="s">
        <v>66</v>
      </c>
      <c r="D49" s="73">
        <v>1</v>
      </c>
      <c r="E49" s="92" t="s">
        <v>240</v>
      </c>
      <c r="F49" s="47">
        <v>16686</v>
      </c>
      <c r="G49" s="47">
        <v>821</v>
      </c>
      <c r="H49" s="47">
        <v>402</v>
      </c>
      <c r="I49" s="48"/>
      <c r="J49" s="74"/>
      <c r="K49" s="48"/>
      <c r="L49" s="48"/>
      <c r="M49" s="48"/>
      <c r="N49" s="48"/>
      <c r="O49" s="48"/>
      <c r="P49" s="74">
        <f>ABS(F49-$J$48)</f>
        <v>2412</v>
      </c>
      <c r="Q49" s="74">
        <f>IF(P49&gt;$O$48,"",F49)</f>
        <v>16686</v>
      </c>
      <c r="R49" s="74">
        <f t="shared" si="2"/>
        <v>402</v>
      </c>
      <c r="S49" s="77">
        <f t="shared" si="3"/>
        <v>821</v>
      </c>
      <c r="T49" s="48"/>
      <c r="U49" s="48"/>
      <c r="V49" s="48"/>
      <c r="W49" s="58"/>
      <c r="X49" s="74">
        <f>IF(Q49="","",((Q49-$U$48)/R49)^2)</f>
        <v>36</v>
      </c>
      <c r="Y49" s="78"/>
      <c r="Z49" s="48"/>
      <c r="AA49" s="48"/>
      <c r="AB49" s="48"/>
      <c r="AC49" s="82"/>
      <c r="AD49" s="82"/>
      <c r="AE49" s="58"/>
      <c r="AF49" s="58"/>
      <c r="AG49" s="58"/>
      <c r="AH49" s="58"/>
      <c r="AI49" s="58"/>
      <c r="AJ49" s="58"/>
      <c r="AK49" s="58"/>
      <c r="AL49" s="58"/>
    </row>
    <row r="50" spans="1:38">
      <c r="A50" s="99" t="s">
        <v>68</v>
      </c>
      <c r="B50" s="99" t="s">
        <v>68</v>
      </c>
      <c r="C50" s="73" t="s">
        <v>66</v>
      </c>
      <c r="D50" s="73">
        <v>1</v>
      </c>
      <c r="E50" s="92" t="s">
        <v>240</v>
      </c>
      <c r="F50" s="47">
        <v>16036</v>
      </c>
      <c r="G50" s="47">
        <v>765</v>
      </c>
      <c r="H50" s="47">
        <v>334</v>
      </c>
      <c r="I50" s="48"/>
      <c r="J50" s="74"/>
      <c r="K50" s="48"/>
      <c r="L50" s="48"/>
      <c r="M50" s="48"/>
      <c r="N50" s="48"/>
      <c r="O50" s="48"/>
      <c r="P50" s="74">
        <f>ABS(F50-$J$48)</f>
        <v>1762</v>
      </c>
      <c r="Q50" s="74">
        <f>IF(P50&gt;$O$48,"",F50)</f>
        <v>16036</v>
      </c>
      <c r="R50" s="74">
        <f t="shared" si="2"/>
        <v>334</v>
      </c>
      <c r="S50" s="77">
        <f t="shared" si="3"/>
        <v>765</v>
      </c>
      <c r="T50" s="48"/>
      <c r="U50" s="48"/>
      <c r="V50" s="48"/>
      <c r="W50" s="58"/>
      <c r="X50" s="74">
        <f>IF(Q50="","",((Q50-$U$48)/R50)^2)</f>
        <v>27.830363225644515</v>
      </c>
      <c r="Y50" s="78"/>
      <c r="Z50" s="48"/>
      <c r="AA50" s="48"/>
      <c r="AB50" s="48"/>
      <c r="AC50" s="82"/>
      <c r="AD50" s="82"/>
      <c r="AE50" s="58"/>
      <c r="AF50" s="58"/>
      <c r="AG50" s="58"/>
      <c r="AH50" s="58"/>
      <c r="AI50" s="58"/>
      <c r="AJ50" s="58"/>
      <c r="AK50" s="58"/>
      <c r="AL50" s="58"/>
    </row>
    <row r="51" spans="1:38">
      <c r="A51" s="99" t="s">
        <v>69</v>
      </c>
      <c r="B51" s="99" t="s">
        <v>69</v>
      </c>
      <c r="C51" s="73" t="s">
        <v>66</v>
      </c>
      <c r="D51" s="73">
        <v>1</v>
      </c>
      <c r="E51" s="92" t="s">
        <v>240</v>
      </c>
      <c r="F51" s="47">
        <v>11923</v>
      </c>
      <c r="G51" s="47">
        <v>572</v>
      </c>
      <c r="H51" s="47">
        <v>258</v>
      </c>
      <c r="I51" s="48"/>
      <c r="J51" s="74"/>
      <c r="K51" s="48"/>
      <c r="L51" s="48"/>
      <c r="M51" s="48"/>
      <c r="N51" s="48"/>
      <c r="O51" s="48"/>
      <c r="P51" s="74">
        <f>ABS(F51-$J$48)</f>
        <v>2351</v>
      </c>
      <c r="Q51" s="74">
        <f>IF(P51&gt;$O$48,"",F51)</f>
        <v>11923</v>
      </c>
      <c r="R51" s="74">
        <f t="shared" si="2"/>
        <v>258</v>
      </c>
      <c r="S51" s="77">
        <f t="shared" si="3"/>
        <v>572</v>
      </c>
      <c r="T51" s="48"/>
      <c r="U51" s="48"/>
      <c r="V51" s="48"/>
      <c r="W51" s="58"/>
      <c r="X51" s="74">
        <f>IF(Q51="","",((Q51-$U$48)/R51)^2)</f>
        <v>83.035890271017351</v>
      </c>
      <c r="Y51" s="78"/>
      <c r="Z51" s="48"/>
      <c r="AA51" s="48"/>
      <c r="AB51" s="48"/>
      <c r="AC51" s="82"/>
      <c r="AD51" s="82"/>
      <c r="AE51" s="58"/>
      <c r="AF51" s="58"/>
      <c r="AG51" s="58"/>
      <c r="AH51" s="58"/>
      <c r="AI51" s="58"/>
      <c r="AJ51" s="58"/>
      <c r="AK51" s="58"/>
      <c r="AL51" s="58"/>
    </row>
    <row r="52" spans="1:38">
      <c r="A52" s="99" t="s">
        <v>70</v>
      </c>
      <c r="B52" s="99" t="s">
        <v>70</v>
      </c>
      <c r="C52" s="73" t="s">
        <v>66</v>
      </c>
      <c r="D52" s="73">
        <v>1</v>
      </c>
      <c r="E52" s="92" t="s">
        <v>240</v>
      </c>
      <c r="F52" s="47">
        <v>9953</v>
      </c>
      <c r="G52" s="47">
        <v>489</v>
      </c>
      <c r="H52" s="47">
        <v>240</v>
      </c>
      <c r="I52" s="48"/>
      <c r="J52" s="74"/>
      <c r="K52" s="48"/>
      <c r="L52" s="48"/>
      <c r="M52" s="48"/>
      <c r="N52" s="48"/>
      <c r="O52" s="48"/>
      <c r="P52" s="74">
        <f>ABS(F52-$J$48)</f>
        <v>4321</v>
      </c>
      <c r="Q52" s="74">
        <f>IF(P52&gt;$O$48,"",F52)</f>
        <v>9953</v>
      </c>
      <c r="R52" s="74">
        <f t="shared" si="2"/>
        <v>240</v>
      </c>
      <c r="S52" s="77">
        <f t="shared" si="3"/>
        <v>489</v>
      </c>
      <c r="T52" s="48"/>
      <c r="U52" s="48"/>
      <c r="V52" s="48"/>
      <c r="W52" s="58"/>
      <c r="X52" s="74">
        <f>IF(Q52="","",((Q52-$U$48)/R52)^2)</f>
        <v>324.15001736111111</v>
      </c>
      <c r="Y52" s="78"/>
      <c r="Z52" s="48"/>
      <c r="AA52" s="48"/>
      <c r="AB52" s="48"/>
      <c r="AC52" s="82"/>
      <c r="AD52" s="82"/>
      <c r="AE52" s="58"/>
      <c r="AF52" s="58"/>
      <c r="AG52" s="58"/>
      <c r="AH52" s="58"/>
      <c r="AI52" s="58"/>
      <c r="AJ52" s="58"/>
      <c r="AK52" s="58"/>
      <c r="AL52" s="58"/>
    </row>
    <row r="53" spans="1:38">
      <c r="A53" s="60" t="s">
        <v>71</v>
      </c>
      <c r="B53" s="60"/>
      <c r="C53" s="102" t="s">
        <v>72</v>
      </c>
      <c r="D53" s="102" t="s">
        <v>165</v>
      </c>
      <c r="E53" s="60" t="s">
        <v>239</v>
      </c>
      <c r="F53" s="61">
        <v>24297</v>
      </c>
      <c r="G53" s="61">
        <v>1432</v>
      </c>
      <c r="H53" s="61">
        <v>980</v>
      </c>
      <c r="I53" s="60">
        <v>6</v>
      </c>
      <c r="J53" s="63">
        <f>AVERAGE(F53:F58)</f>
        <v>20471.833333333332</v>
      </c>
      <c r="K53" s="63">
        <f>STDEV(F53:F58)</f>
        <v>3656.7454610167629</v>
      </c>
      <c r="L53" s="103"/>
      <c r="M53" s="104">
        <v>1.61</v>
      </c>
      <c r="N53" s="62"/>
      <c r="O53" s="63">
        <f>ABS(K53*M53)</f>
        <v>5887.360192236989</v>
      </c>
      <c r="P53" s="63">
        <f t="shared" ref="P53:P58" si="4">ABS(F53-$J$53)</f>
        <v>3825.1666666666679</v>
      </c>
      <c r="Q53" s="63">
        <f t="shared" ref="Q53:Q58" si="5">IF(P53&gt;$O$53,"",F53)</f>
        <v>24297</v>
      </c>
      <c r="R53" s="63">
        <f t="shared" si="2"/>
        <v>980</v>
      </c>
      <c r="S53" s="63">
        <f t="shared" si="3"/>
        <v>1432</v>
      </c>
      <c r="T53" s="64">
        <f>COUNT(Q53:Q57)</f>
        <v>5</v>
      </c>
      <c r="U53" s="65">
        <f>AVERAGE(Q53:Q57)</f>
        <v>21446.400000000001</v>
      </c>
      <c r="V53" s="65">
        <f>STDEV(Q53:Q57)</f>
        <v>3096.9957700972004</v>
      </c>
      <c r="W53" s="66"/>
      <c r="X53" s="65">
        <f t="shared" ref="X53:X58" si="6">IF(Q53="","",((Q53-$U$53)/R53)^2)</f>
        <v>8.4609749687630078</v>
      </c>
      <c r="Y53" s="67">
        <f>ABS((1/(I53-1))*SUM(X53:X57))</f>
        <v>9.7327418369615497</v>
      </c>
      <c r="Z53" s="68">
        <f>V53/U53</f>
        <v>0.1444063232102917</v>
      </c>
      <c r="AA53" s="69" t="str">
        <f>IF(Y53&lt;2,"A",IF(Z53&lt;0.15,"B","C"))</f>
        <v>B</v>
      </c>
      <c r="AB53" s="68"/>
      <c r="AC53" s="70">
        <f>U53/1000</f>
        <v>21.446400000000001</v>
      </c>
      <c r="AD53" s="70">
        <f>V53/1000</f>
        <v>3.0969957700972004</v>
      </c>
      <c r="AE53" s="66"/>
      <c r="AF53" s="66"/>
      <c r="AG53" s="66"/>
      <c r="AH53" s="66"/>
      <c r="AI53" s="66"/>
      <c r="AJ53" s="66"/>
      <c r="AK53" s="66"/>
      <c r="AL53" s="66"/>
    </row>
    <row r="54" spans="1:38">
      <c r="A54" s="60" t="s">
        <v>73</v>
      </c>
      <c r="B54" s="60"/>
      <c r="C54" s="102" t="s">
        <v>72</v>
      </c>
      <c r="D54" s="102" t="s">
        <v>165</v>
      </c>
      <c r="E54" s="60" t="s">
        <v>239</v>
      </c>
      <c r="F54" s="61">
        <v>24114</v>
      </c>
      <c r="G54" s="61">
        <v>3039</v>
      </c>
      <c r="H54" s="61">
        <v>2857</v>
      </c>
      <c r="I54" s="62"/>
      <c r="J54" s="63"/>
      <c r="K54" s="62"/>
      <c r="L54" s="62"/>
      <c r="M54" s="62"/>
      <c r="N54" s="62"/>
      <c r="O54" s="62"/>
      <c r="P54" s="63">
        <f t="shared" si="4"/>
        <v>3642.1666666666679</v>
      </c>
      <c r="Q54" s="63">
        <f t="shared" si="5"/>
        <v>24114</v>
      </c>
      <c r="R54" s="63">
        <f t="shared" si="2"/>
        <v>2857</v>
      </c>
      <c r="S54" s="63">
        <f t="shared" si="3"/>
        <v>3039</v>
      </c>
      <c r="T54" s="64"/>
      <c r="U54" s="64"/>
      <c r="V54" s="64"/>
      <c r="W54" s="66"/>
      <c r="X54" s="65">
        <f t="shared" si="6"/>
        <v>0.87180817423790236</v>
      </c>
      <c r="Y54" s="67"/>
      <c r="Z54" s="64"/>
      <c r="AA54" s="64"/>
      <c r="AB54" s="64"/>
      <c r="AC54" s="72"/>
      <c r="AD54" s="72"/>
      <c r="AE54" s="66"/>
      <c r="AF54" s="66"/>
      <c r="AG54" s="66"/>
      <c r="AH54" s="66"/>
      <c r="AI54" s="66"/>
      <c r="AJ54" s="66"/>
      <c r="AK54" s="66"/>
      <c r="AL54" s="66"/>
    </row>
    <row r="55" spans="1:38">
      <c r="A55" s="60" t="s">
        <v>74</v>
      </c>
      <c r="B55" s="60"/>
      <c r="C55" s="102" t="s">
        <v>72</v>
      </c>
      <c r="D55" s="102" t="s">
        <v>165</v>
      </c>
      <c r="E55" s="60" t="s">
        <v>239</v>
      </c>
      <c r="F55" s="61">
        <v>21859</v>
      </c>
      <c r="G55" s="61">
        <v>1110</v>
      </c>
      <c r="H55" s="61">
        <v>592</v>
      </c>
      <c r="I55" s="62"/>
      <c r="J55" s="63"/>
      <c r="K55" s="62"/>
      <c r="L55" s="62"/>
      <c r="M55" s="62"/>
      <c r="N55" s="62"/>
      <c r="O55" s="62"/>
      <c r="P55" s="63">
        <f t="shared" si="4"/>
        <v>1387.1666666666679</v>
      </c>
      <c r="Q55" s="63">
        <f t="shared" si="5"/>
        <v>21859</v>
      </c>
      <c r="R55" s="63">
        <f t="shared" si="2"/>
        <v>592</v>
      </c>
      <c r="S55" s="63">
        <f t="shared" si="3"/>
        <v>1110</v>
      </c>
      <c r="T55" s="64"/>
      <c r="U55" s="64"/>
      <c r="V55" s="64"/>
      <c r="W55" s="66"/>
      <c r="X55" s="65">
        <f t="shared" si="6"/>
        <v>0.48575248813001853</v>
      </c>
      <c r="Y55" s="67"/>
      <c r="Z55" s="64"/>
      <c r="AA55" s="64"/>
      <c r="AB55" s="64"/>
      <c r="AC55" s="72"/>
      <c r="AD55" s="72"/>
      <c r="AE55" s="66"/>
      <c r="AF55" s="66"/>
      <c r="AG55" s="66"/>
      <c r="AH55" s="66"/>
      <c r="AI55" s="66"/>
      <c r="AJ55" s="66"/>
      <c r="AK55" s="66"/>
      <c r="AL55" s="66"/>
    </row>
    <row r="56" spans="1:38">
      <c r="A56" s="60" t="s">
        <v>75</v>
      </c>
      <c r="B56" s="60"/>
      <c r="C56" s="102" t="s">
        <v>72</v>
      </c>
      <c r="D56" s="102" t="s">
        <v>165</v>
      </c>
      <c r="E56" s="60" t="s">
        <v>239</v>
      </c>
      <c r="F56" s="61">
        <v>20119</v>
      </c>
      <c r="G56" s="61">
        <v>1009</v>
      </c>
      <c r="H56" s="61">
        <v>522</v>
      </c>
      <c r="I56" s="62"/>
      <c r="J56" s="63"/>
      <c r="K56" s="62"/>
      <c r="L56" s="62"/>
      <c r="M56" s="62"/>
      <c r="N56" s="62"/>
      <c r="O56" s="62"/>
      <c r="P56" s="63">
        <f t="shared" si="4"/>
        <v>352.83333333333212</v>
      </c>
      <c r="Q56" s="63">
        <f t="shared" si="5"/>
        <v>20119</v>
      </c>
      <c r="R56" s="63">
        <f t="shared" si="2"/>
        <v>522</v>
      </c>
      <c r="S56" s="63">
        <f t="shared" si="3"/>
        <v>1009</v>
      </c>
      <c r="T56" s="64"/>
      <c r="U56" s="64"/>
      <c r="V56" s="64"/>
      <c r="W56" s="66"/>
      <c r="X56" s="65">
        <f t="shared" si="6"/>
        <v>6.4664008161947271</v>
      </c>
      <c r="Y56" s="67"/>
      <c r="Z56" s="64"/>
      <c r="AA56" s="64"/>
      <c r="AB56" s="64"/>
      <c r="AC56" s="72"/>
      <c r="AD56" s="72"/>
      <c r="AE56" s="66"/>
      <c r="AF56" s="66"/>
      <c r="AG56" s="66"/>
      <c r="AH56" s="66"/>
      <c r="AI56" s="66"/>
      <c r="AJ56" s="66"/>
      <c r="AK56" s="66"/>
      <c r="AL56" s="66"/>
    </row>
    <row r="57" spans="1:38">
      <c r="A57" s="60" t="s">
        <v>76</v>
      </c>
      <c r="B57" s="60"/>
      <c r="C57" s="102" t="s">
        <v>72</v>
      </c>
      <c r="D57" s="102" t="s">
        <v>165</v>
      </c>
      <c r="E57" s="60" t="s">
        <v>239</v>
      </c>
      <c r="F57" s="61">
        <v>16843</v>
      </c>
      <c r="G57" s="61">
        <v>1085</v>
      </c>
      <c r="H57" s="61">
        <v>809</v>
      </c>
      <c r="I57" s="62"/>
      <c r="J57" s="63"/>
      <c r="K57" s="62"/>
      <c r="L57" s="62"/>
      <c r="M57" s="62"/>
      <c r="N57" s="62"/>
      <c r="O57" s="62"/>
      <c r="P57" s="63">
        <f t="shared" si="4"/>
        <v>3628.8333333333321</v>
      </c>
      <c r="Q57" s="63">
        <f t="shared" si="5"/>
        <v>16843</v>
      </c>
      <c r="R57" s="63">
        <f t="shared" si="2"/>
        <v>809</v>
      </c>
      <c r="S57" s="63">
        <f t="shared" si="3"/>
        <v>1085</v>
      </c>
      <c r="T57" s="64"/>
      <c r="U57" s="64"/>
      <c r="V57" s="64"/>
      <c r="W57" s="66"/>
      <c r="X57" s="65">
        <f t="shared" si="6"/>
        <v>32.378772737482088</v>
      </c>
      <c r="Y57" s="67"/>
      <c r="Z57" s="64"/>
      <c r="AA57" s="64"/>
      <c r="AB57" s="64"/>
      <c r="AC57" s="72"/>
      <c r="AD57" s="72"/>
      <c r="AE57" s="66"/>
      <c r="AF57" s="66"/>
      <c r="AG57" s="66"/>
      <c r="AH57" s="66"/>
      <c r="AI57" s="66"/>
      <c r="AJ57" s="66"/>
      <c r="AK57" s="66"/>
      <c r="AL57" s="66"/>
    </row>
    <row r="58" spans="1:38">
      <c r="A58" s="105" t="s">
        <v>77</v>
      </c>
      <c r="B58" s="105"/>
      <c r="C58" s="106" t="s">
        <v>72</v>
      </c>
      <c r="D58" s="106" t="s">
        <v>165</v>
      </c>
      <c r="E58" s="105" t="s">
        <v>239</v>
      </c>
      <c r="F58" s="105">
        <v>15599</v>
      </c>
      <c r="G58" s="105">
        <v>5529</v>
      </c>
      <c r="H58" s="105">
        <v>5488</v>
      </c>
      <c r="I58" s="86"/>
      <c r="J58" s="107"/>
      <c r="K58" s="86"/>
      <c r="L58" s="86"/>
      <c r="M58" s="86"/>
      <c r="N58" s="86">
        <v>1</v>
      </c>
      <c r="O58" s="86"/>
      <c r="P58" s="107">
        <f t="shared" si="4"/>
        <v>4872.8333333333321</v>
      </c>
      <c r="Q58" s="107">
        <f t="shared" si="5"/>
        <v>15599</v>
      </c>
      <c r="R58" s="107">
        <f t="shared" si="2"/>
        <v>5488</v>
      </c>
      <c r="S58" s="107">
        <f t="shared" si="3"/>
        <v>5529</v>
      </c>
      <c r="T58" s="64"/>
      <c r="U58" s="64"/>
      <c r="V58" s="64"/>
      <c r="W58" s="66"/>
      <c r="X58" s="65">
        <f t="shared" si="6"/>
        <v>1.1352653988240449</v>
      </c>
      <c r="Y58" s="67"/>
      <c r="Z58" s="64"/>
      <c r="AA58" s="64"/>
      <c r="AB58" s="64"/>
      <c r="AC58" s="72"/>
      <c r="AD58" s="72"/>
      <c r="AE58" s="66"/>
      <c r="AF58" s="66"/>
      <c r="AG58" s="66"/>
      <c r="AH58" s="66"/>
      <c r="AI58" s="66"/>
      <c r="AJ58" s="66"/>
      <c r="AK58" s="66"/>
      <c r="AL58" s="66"/>
    </row>
    <row r="59" spans="1:38">
      <c r="A59" s="108" t="s">
        <v>78</v>
      </c>
      <c r="B59" s="108"/>
      <c r="C59" s="109" t="s">
        <v>72</v>
      </c>
      <c r="D59" s="109">
        <v>1</v>
      </c>
      <c r="E59" s="108" t="s">
        <v>239</v>
      </c>
      <c r="F59" s="110">
        <v>19905</v>
      </c>
      <c r="G59" s="110">
        <v>9436</v>
      </c>
      <c r="H59" s="110">
        <v>9397</v>
      </c>
      <c r="I59" s="76">
        <v>6</v>
      </c>
      <c r="J59" s="111">
        <f>AVERAGE(F59:F64)</f>
        <v>14913.666666666666</v>
      </c>
      <c r="K59" s="111">
        <f>STDEV(F59:F64)</f>
        <v>3911.3581102561616</v>
      </c>
      <c r="L59" s="76"/>
      <c r="M59" s="112">
        <v>1.61</v>
      </c>
      <c r="N59" s="76">
        <v>1</v>
      </c>
      <c r="O59" s="111">
        <f>ABS(K59*M59)</f>
        <v>6297.2865575124206</v>
      </c>
      <c r="P59" s="111">
        <f t="shared" ref="P59:P64" si="7">ABS(F59-$J$59)</f>
        <v>4991.3333333333339</v>
      </c>
      <c r="Q59" s="111">
        <f t="shared" ref="Q59:Q64" si="8">IF(P59&gt;$O$59,"",F59)</f>
        <v>19905</v>
      </c>
      <c r="R59" s="111">
        <f t="shared" si="2"/>
        <v>9397</v>
      </c>
      <c r="S59" s="113">
        <f t="shared" si="3"/>
        <v>9436</v>
      </c>
      <c r="T59" s="48">
        <f>COUNT(Q60:Q64)</f>
        <v>4</v>
      </c>
      <c r="U59" s="74">
        <f>AVERAGE(Q60:Q64)</f>
        <v>15437</v>
      </c>
      <c r="V59" s="74">
        <f>STDEV(Q60:Q64)</f>
        <v>312.08439029638549</v>
      </c>
      <c r="W59" s="58"/>
      <c r="X59" s="74">
        <f t="shared" ref="X59:X64" si="9">IF(Q59="","",((Q59-$U$59)/R59)^2)</f>
        <v>0.22607257196022418</v>
      </c>
      <c r="Y59" s="78">
        <f>ABS((1/(I59-1))*SUM(X60:X64))</f>
        <v>0.16199409345759377</v>
      </c>
      <c r="Z59" s="79">
        <f>V59/U59</f>
        <v>2.0216647683901374E-2</v>
      </c>
      <c r="AA59" s="80" t="str">
        <f>IF(Y59&lt;2,"A",IF(Z59&lt;0.15,"B","C"))</f>
        <v>A</v>
      </c>
      <c r="AB59" s="79"/>
      <c r="AC59" s="81">
        <f>U59/1000</f>
        <v>15.436999999999999</v>
      </c>
      <c r="AD59" s="81">
        <f>V59/1000</f>
        <v>0.31208439029638552</v>
      </c>
      <c r="AE59" s="58"/>
      <c r="AF59" s="58"/>
      <c r="AG59" s="58"/>
      <c r="AH59" s="58"/>
      <c r="AI59" s="58"/>
      <c r="AJ59" s="58"/>
      <c r="AK59" s="58"/>
      <c r="AL59" s="58"/>
    </row>
    <row r="60" spans="1:38">
      <c r="A60" s="73" t="s">
        <v>79</v>
      </c>
      <c r="B60" s="73"/>
      <c r="C60" s="114" t="s">
        <v>72</v>
      </c>
      <c r="D60" s="114">
        <v>1</v>
      </c>
      <c r="E60" s="73" t="s">
        <v>239</v>
      </c>
      <c r="F60" s="47">
        <v>15698</v>
      </c>
      <c r="G60" s="47">
        <v>953</v>
      </c>
      <c r="H60" s="47">
        <v>675</v>
      </c>
      <c r="I60" s="48"/>
      <c r="J60" s="74"/>
      <c r="K60" s="48"/>
      <c r="L60" s="48"/>
      <c r="M60" s="48"/>
      <c r="N60" s="48"/>
      <c r="O60" s="48"/>
      <c r="P60" s="74">
        <f t="shared" si="7"/>
        <v>784.33333333333394</v>
      </c>
      <c r="Q60" s="74">
        <f t="shared" si="8"/>
        <v>15698</v>
      </c>
      <c r="R60" s="74">
        <f t="shared" si="2"/>
        <v>675</v>
      </c>
      <c r="S60" s="77">
        <f t="shared" si="3"/>
        <v>953</v>
      </c>
      <c r="T60" s="48"/>
      <c r="U60" s="48"/>
      <c r="V60" s="48"/>
      <c r="W60" s="58"/>
      <c r="X60" s="74">
        <f t="shared" si="9"/>
        <v>0.14951111111111109</v>
      </c>
      <c r="Y60" s="78"/>
      <c r="Z60" s="48"/>
      <c r="AA60" s="48"/>
      <c r="AB60" s="48"/>
      <c r="AC60" s="82"/>
      <c r="AD60" s="82"/>
      <c r="AE60" s="58"/>
      <c r="AF60" s="58"/>
      <c r="AG60" s="58"/>
      <c r="AH60" s="58"/>
      <c r="AI60" s="58"/>
      <c r="AJ60" s="58"/>
      <c r="AK60" s="58"/>
      <c r="AL60" s="58"/>
    </row>
    <row r="61" spans="1:38">
      <c r="A61" s="73" t="s">
        <v>80</v>
      </c>
      <c r="B61" s="73"/>
      <c r="C61" s="114" t="s">
        <v>72</v>
      </c>
      <c r="D61" s="114">
        <v>1</v>
      </c>
      <c r="E61" s="73" t="s">
        <v>239</v>
      </c>
      <c r="F61" s="47">
        <v>15659</v>
      </c>
      <c r="G61" s="47">
        <v>1465</v>
      </c>
      <c r="H61" s="47">
        <v>1302</v>
      </c>
      <c r="I61" s="48"/>
      <c r="J61" s="74"/>
      <c r="K61" s="48"/>
      <c r="L61" s="48"/>
      <c r="M61" s="48"/>
      <c r="N61" s="48"/>
      <c r="O61" s="48"/>
      <c r="P61" s="74">
        <f t="shared" si="7"/>
        <v>745.33333333333394</v>
      </c>
      <c r="Q61" s="74">
        <f t="shared" si="8"/>
        <v>15659</v>
      </c>
      <c r="R61" s="74">
        <f t="shared" si="2"/>
        <v>1302</v>
      </c>
      <c r="S61" s="77">
        <f t="shared" si="3"/>
        <v>1465</v>
      </c>
      <c r="T61" s="48"/>
      <c r="U61" s="48"/>
      <c r="V61" s="48"/>
      <c r="W61" s="58"/>
      <c r="X61" s="74">
        <f t="shared" si="9"/>
        <v>2.9072607190639005E-2</v>
      </c>
      <c r="Y61" s="78"/>
      <c r="Z61" s="48"/>
      <c r="AA61" s="48"/>
      <c r="AB61" s="48"/>
      <c r="AC61" s="82"/>
      <c r="AD61" s="82"/>
      <c r="AE61" s="58"/>
      <c r="AF61" s="58"/>
      <c r="AG61" s="58"/>
      <c r="AH61" s="58"/>
      <c r="AI61" s="58"/>
      <c r="AJ61" s="58"/>
      <c r="AK61" s="58"/>
      <c r="AL61" s="58"/>
    </row>
    <row r="62" spans="1:38">
      <c r="A62" s="73" t="s">
        <v>81</v>
      </c>
      <c r="B62" s="73"/>
      <c r="C62" s="114" t="s">
        <v>72</v>
      </c>
      <c r="D62" s="114">
        <v>1</v>
      </c>
      <c r="E62" s="73" t="s">
        <v>239</v>
      </c>
      <c r="F62" s="47">
        <v>15366</v>
      </c>
      <c r="G62" s="47">
        <v>1016</v>
      </c>
      <c r="H62" s="47">
        <v>773</v>
      </c>
      <c r="I62" s="48"/>
      <c r="J62" s="74"/>
      <c r="K62" s="48"/>
      <c r="L62" s="48"/>
      <c r="M62" s="48"/>
      <c r="N62" s="48"/>
      <c r="O62" s="48"/>
      <c r="P62" s="74">
        <f t="shared" si="7"/>
        <v>452.33333333333394</v>
      </c>
      <c r="Q62" s="74">
        <f t="shared" si="8"/>
        <v>15366</v>
      </c>
      <c r="R62" s="74">
        <f t="shared" si="2"/>
        <v>773</v>
      </c>
      <c r="S62" s="77">
        <f t="shared" si="3"/>
        <v>1016</v>
      </c>
      <c r="T62" s="48"/>
      <c r="U62" s="48"/>
      <c r="V62" s="48"/>
      <c r="W62" s="58"/>
      <c r="X62" s="74">
        <f t="shared" si="9"/>
        <v>8.4364106177273416E-3</v>
      </c>
      <c r="Y62" s="78"/>
      <c r="Z62" s="48"/>
      <c r="AA62" s="48"/>
      <c r="AB62" s="48"/>
      <c r="AC62" s="82"/>
      <c r="AD62" s="82"/>
      <c r="AE62" s="58"/>
      <c r="AF62" s="58"/>
      <c r="AG62" s="58"/>
      <c r="AH62" s="58"/>
      <c r="AI62" s="58"/>
      <c r="AJ62" s="58"/>
      <c r="AK62" s="58"/>
      <c r="AL62" s="58"/>
    </row>
    <row r="63" spans="1:38">
      <c r="A63" s="73" t="s">
        <v>82</v>
      </c>
      <c r="B63" s="73"/>
      <c r="C63" s="114" t="s">
        <v>72</v>
      </c>
      <c r="D63" s="114">
        <v>1</v>
      </c>
      <c r="E63" s="73" t="s">
        <v>239</v>
      </c>
      <c r="F63" s="47">
        <v>15025</v>
      </c>
      <c r="G63" s="47">
        <v>829</v>
      </c>
      <c r="H63" s="47">
        <v>522</v>
      </c>
      <c r="I63" s="48"/>
      <c r="J63" s="74"/>
      <c r="K63" s="48"/>
      <c r="L63" s="48"/>
      <c r="M63" s="48"/>
      <c r="N63" s="48"/>
      <c r="O63" s="48"/>
      <c r="P63" s="74">
        <f t="shared" si="7"/>
        <v>111.33333333333394</v>
      </c>
      <c r="Q63" s="74">
        <f t="shared" si="8"/>
        <v>15025</v>
      </c>
      <c r="R63" s="74">
        <f t="shared" si="2"/>
        <v>522</v>
      </c>
      <c r="S63" s="77">
        <f t="shared" si="3"/>
        <v>829</v>
      </c>
      <c r="T63" s="48"/>
      <c r="U63" s="48"/>
      <c r="V63" s="48"/>
      <c r="W63" s="58"/>
      <c r="X63" s="74">
        <f t="shared" si="9"/>
        <v>0.62295033836849134</v>
      </c>
      <c r="Y63" s="78"/>
      <c r="Z63" s="48"/>
      <c r="AA63" s="48"/>
      <c r="AB63" s="48"/>
      <c r="AC63" s="82"/>
      <c r="AD63" s="82"/>
      <c r="AE63" s="58"/>
      <c r="AF63" s="58"/>
      <c r="AG63" s="58"/>
      <c r="AH63" s="58"/>
      <c r="AI63" s="58"/>
      <c r="AJ63" s="58"/>
      <c r="AK63" s="58"/>
      <c r="AL63" s="58"/>
    </row>
    <row r="64" spans="1:38">
      <c r="A64" s="108" t="s">
        <v>83</v>
      </c>
      <c r="B64" s="108"/>
      <c r="C64" s="109" t="s">
        <v>72</v>
      </c>
      <c r="D64" s="109">
        <v>1</v>
      </c>
      <c r="E64" s="108" t="s">
        <v>239</v>
      </c>
      <c r="F64" s="110">
        <v>7829</v>
      </c>
      <c r="G64" s="110">
        <v>1542</v>
      </c>
      <c r="H64" s="110">
        <v>1505</v>
      </c>
      <c r="I64" s="76"/>
      <c r="J64" s="111"/>
      <c r="K64" s="76"/>
      <c r="L64" s="76"/>
      <c r="M64" s="76"/>
      <c r="N64" s="76">
        <v>1</v>
      </c>
      <c r="O64" s="76"/>
      <c r="P64" s="111">
        <f t="shared" si="7"/>
        <v>7084.6666666666661</v>
      </c>
      <c r="Q64" s="111" t="str">
        <f t="shared" si="8"/>
        <v/>
      </c>
      <c r="R64" s="111" t="str">
        <f t="shared" si="2"/>
        <v/>
      </c>
      <c r="S64" s="113" t="str">
        <f t="shared" si="3"/>
        <v/>
      </c>
      <c r="T64" s="48"/>
      <c r="U64" s="48"/>
      <c r="V64" s="48"/>
      <c r="W64" s="58"/>
      <c r="X64" s="74" t="str">
        <f t="shared" si="9"/>
        <v/>
      </c>
      <c r="Y64" s="78"/>
      <c r="Z64" s="48"/>
      <c r="AA64" s="48"/>
      <c r="AB64" s="48"/>
      <c r="AC64" s="82"/>
      <c r="AD64" s="82"/>
      <c r="AE64" s="58"/>
      <c r="AF64" s="58"/>
      <c r="AG64" s="58"/>
      <c r="AH64" s="58"/>
      <c r="AI64" s="58"/>
      <c r="AJ64" s="58"/>
      <c r="AK64" s="58"/>
      <c r="AL64" s="58"/>
    </row>
    <row r="65" spans="1:38">
      <c r="A65" s="61" t="s">
        <v>84</v>
      </c>
      <c r="B65" s="61"/>
      <c r="C65" s="115" t="s">
        <v>85</v>
      </c>
      <c r="D65" s="115">
        <v>1</v>
      </c>
      <c r="E65" s="61" t="s">
        <v>239</v>
      </c>
      <c r="F65" s="61">
        <v>27963</v>
      </c>
      <c r="G65" s="61">
        <v>1326</v>
      </c>
      <c r="H65" s="61">
        <v>557</v>
      </c>
      <c r="I65" s="64">
        <v>3</v>
      </c>
      <c r="J65" s="65">
        <f>AVERAGE(F65:F67)</f>
        <v>24374.333333333332</v>
      </c>
      <c r="K65" s="65">
        <f>STDEV(F65:F67)</f>
        <v>3155.3005139500378</v>
      </c>
      <c r="L65" s="64"/>
      <c r="M65" s="64">
        <v>1.196</v>
      </c>
      <c r="N65" s="86"/>
      <c r="O65" s="65">
        <f>ABS(K65*M65)</f>
        <v>3773.7394146842453</v>
      </c>
      <c r="P65" s="65">
        <f>ABS(F65-$J$65)</f>
        <v>3588.6666666666679</v>
      </c>
      <c r="Q65" s="65">
        <f>IF(P65&gt;$O$65,"",F65)</f>
        <v>27963</v>
      </c>
      <c r="R65" s="65">
        <f t="shared" si="2"/>
        <v>557</v>
      </c>
      <c r="S65" s="63">
        <f t="shared" si="3"/>
        <v>1326</v>
      </c>
      <c r="T65" s="64">
        <f>COUNT(Q65:Q67)</f>
        <v>3</v>
      </c>
      <c r="U65" s="65">
        <f>AVERAGE(Q65:Q67)</f>
        <v>24374.333333333332</v>
      </c>
      <c r="V65" s="65">
        <f>STDEV(Q65:Q67)</f>
        <v>3155.3005139500378</v>
      </c>
      <c r="W65" s="66"/>
      <c r="X65" s="65">
        <f>IF(Q65="","",((Q65-$U$65)/R65)^2)</f>
        <v>41.510298000781475</v>
      </c>
      <c r="Y65" s="67">
        <f>ABS((1/(I65-1))*SUM(X65:X67))</f>
        <v>38.887852795192671</v>
      </c>
      <c r="Z65" s="68">
        <f>V65/U65</f>
        <v>0.12945176677447745</v>
      </c>
      <c r="AA65" s="69" t="str">
        <f>IF(Y65&lt;2,"A",IF(Z65&lt;0.15,"B","C"))</f>
        <v>B</v>
      </c>
      <c r="AB65" s="68"/>
      <c r="AC65" s="70">
        <f>U65/1000</f>
        <v>24.374333333333333</v>
      </c>
      <c r="AD65" s="70">
        <f>V65/1000</f>
        <v>3.1553005139500376</v>
      </c>
      <c r="AE65" s="66"/>
      <c r="AF65" s="66"/>
      <c r="AG65" s="66"/>
      <c r="AH65" s="66"/>
      <c r="AI65" s="66"/>
      <c r="AJ65" s="66"/>
      <c r="AK65" s="66"/>
      <c r="AL65" s="66"/>
    </row>
    <row r="66" spans="1:38">
      <c r="A66" s="61" t="s">
        <v>86</v>
      </c>
      <c r="B66" s="61"/>
      <c r="C66" s="115" t="s">
        <v>85</v>
      </c>
      <c r="D66" s="115">
        <v>1</v>
      </c>
      <c r="E66" s="61" t="s">
        <v>239</v>
      </c>
      <c r="F66" s="61">
        <v>23125</v>
      </c>
      <c r="G66" s="61">
        <v>1126</v>
      </c>
      <c r="H66" s="61">
        <v>531</v>
      </c>
      <c r="I66" s="64"/>
      <c r="J66" s="65"/>
      <c r="K66" s="64"/>
      <c r="L66" s="64"/>
      <c r="M66" s="64"/>
      <c r="N66" s="64"/>
      <c r="O66" s="64"/>
      <c r="P66" s="65">
        <f>ABS(F66-$J$65)</f>
        <v>1249.3333333333321</v>
      </c>
      <c r="Q66" s="65">
        <f>IF(P66&gt;$O$65,"",F66)</f>
        <v>23125</v>
      </c>
      <c r="R66" s="65">
        <f t="shared" si="2"/>
        <v>531</v>
      </c>
      <c r="S66" s="63">
        <f t="shared" si="3"/>
        <v>1126</v>
      </c>
      <c r="T66" s="64"/>
      <c r="U66" s="64"/>
      <c r="V66" s="64"/>
      <c r="W66" s="66"/>
      <c r="X66" s="65">
        <f>IF(Q66="","",((Q66-$U$65)/R66)^2)</f>
        <v>5.5356371192390972</v>
      </c>
      <c r="Y66" s="67"/>
      <c r="Z66" s="64"/>
      <c r="AA66" s="64"/>
      <c r="AB66" s="64"/>
      <c r="AC66" s="72"/>
      <c r="AD66" s="72"/>
      <c r="AE66" s="66"/>
      <c r="AF66" s="66"/>
      <c r="AG66" s="66"/>
      <c r="AH66" s="66"/>
      <c r="AI66" s="66"/>
      <c r="AJ66" s="66"/>
      <c r="AK66" s="66"/>
      <c r="AL66" s="66"/>
    </row>
    <row r="67" spans="1:38">
      <c r="A67" s="61" t="s">
        <v>87</v>
      </c>
      <c r="B67" s="61"/>
      <c r="C67" s="115" t="s">
        <v>85</v>
      </c>
      <c r="D67" s="115">
        <v>1</v>
      </c>
      <c r="E67" s="61" t="s">
        <v>239</v>
      </c>
      <c r="F67" s="61">
        <v>22035</v>
      </c>
      <c r="G67" s="61">
        <v>1036</v>
      </c>
      <c r="H67" s="61">
        <v>422</v>
      </c>
      <c r="I67" s="64"/>
      <c r="J67" s="65"/>
      <c r="K67" s="64"/>
      <c r="L67" s="64"/>
      <c r="M67" s="64"/>
      <c r="N67" s="64"/>
      <c r="O67" s="64"/>
      <c r="P67" s="65">
        <f>ABS(F67-$J$65)</f>
        <v>2339.3333333333321</v>
      </c>
      <c r="Q67" s="65">
        <f>IF(P67&gt;$O$65,"",F67)</f>
        <v>22035</v>
      </c>
      <c r="R67" s="65">
        <f t="shared" si="2"/>
        <v>422</v>
      </c>
      <c r="S67" s="63">
        <f t="shared" si="3"/>
        <v>1036</v>
      </c>
      <c r="T67" s="64"/>
      <c r="U67" s="64"/>
      <c r="V67" s="64"/>
      <c r="W67" s="66"/>
      <c r="X67" s="65">
        <f>IF(Q67="","",((Q67-$U$65)/R67)^2)</f>
        <v>30.729770470364763</v>
      </c>
      <c r="Y67" s="67"/>
      <c r="Z67" s="64"/>
      <c r="AA67" s="64"/>
      <c r="AB67" s="64"/>
      <c r="AC67" s="72"/>
      <c r="AD67" s="72"/>
      <c r="AE67" s="66"/>
      <c r="AF67" s="66"/>
      <c r="AG67" s="66"/>
      <c r="AH67" s="66"/>
      <c r="AI67" s="66"/>
      <c r="AJ67" s="66"/>
      <c r="AK67" s="66"/>
      <c r="AL67" s="66"/>
    </row>
    <row r="68" spans="1:38">
      <c r="A68" s="92" t="s">
        <v>88</v>
      </c>
      <c r="B68" s="92"/>
      <c r="C68" s="92" t="s">
        <v>89</v>
      </c>
      <c r="D68" s="92">
        <v>1</v>
      </c>
      <c r="E68" s="91" t="s">
        <v>247</v>
      </c>
      <c r="F68" s="47">
        <v>22852</v>
      </c>
      <c r="G68" s="47">
        <v>1152</v>
      </c>
      <c r="H68" s="47">
        <v>603</v>
      </c>
      <c r="I68" s="93">
        <v>10</v>
      </c>
      <c r="J68" s="94">
        <f>AVERAGE(F68:F77)</f>
        <v>17937.3</v>
      </c>
      <c r="K68" s="94">
        <f>STDEV(F68:F77)</f>
        <v>3743.455327486743</v>
      </c>
      <c r="L68" s="93"/>
      <c r="M68" s="116">
        <v>1.8779999999999999</v>
      </c>
      <c r="N68" s="93"/>
      <c r="O68" s="94">
        <f>ABS(K68*M68)</f>
        <v>7030.2091050201034</v>
      </c>
      <c r="P68" s="94">
        <f t="shared" ref="P68:P77" si="10">ABS(F68-$J$68)</f>
        <v>4914.7000000000007</v>
      </c>
      <c r="Q68" s="94">
        <f t="shared" ref="Q68:Q77" si="11">IF(P68&gt;$O$68,"",F68)</f>
        <v>22852</v>
      </c>
      <c r="R68" s="94">
        <f t="shared" ref="R68:R99" si="12">IF(Q68=F68,H68,"")</f>
        <v>603</v>
      </c>
      <c r="S68" s="77">
        <f t="shared" ref="S68:S99" si="13">IF(Q68=F68,G68,"")</f>
        <v>1152</v>
      </c>
      <c r="T68" s="48">
        <f>COUNT(Q68:Q77)</f>
        <v>10</v>
      </c>
      <c r="U68" s="74">
        <f>AVERAGE(Q68:Q77)</f>
        <v>17937.3</v>
      </c>
      <c r="V68" s="74">
        <f>STDEV(Q68:Q77)</f>
        <v>3743.455327486743</v>
      </c>
      <c r="W68" s="58"/>
      <c r="X68" s="74">
        <f t="shared" ref="X68:X77" si="14">IF(Q68="","",((Q68-$U$68)/R68)^2)</f>
        <v>66.429258049168212</v>
      </c>
      <c r="Y68" s="78">
        <f>ABS((1/(I68-1))*SUM(X68:X77))</f>
        <v>65.503620421231332</v>
      </c>
      <c r="Z68" s="79">
        <f>V68/U68</f>
        <v>0.20869670058965079</v>
      </c>
      <c r="AA68" s="80" t="str">
        <f>IF(Y68&lt;2,"A",IF(Z68&lt;0.15,"B","C"))</f>
        <v>C</v>
      </c>
      <c r="AB68" s="79"/>
      <c r="AC68" s="81">
        <f>U68/1000</f>
        <v>17.9373</v>
      </c>
      <c r="AD68" s="81">
        <f>V68/1000</f>
        <v>3.743455327486743</v>
      </c>
      <c r="AE68" s="58"/>
      <c r="AF68" s="58"/>
      <c r="AG68" s="58"/>
      <c r="AH68" s="58"/>
      <c r="AI68" s="58"/>
      <c r="AJ68" s="58"/>
      <c r="AK68" s="58"/>
      <c r="AL68" s="58"/>
    </row>
    <row r="69" spans="1:38">
      <c r="A69" s="92" t="s">
        <v>90</v>
      </c>
      <c r="B69" s="92"/>
      <c r="C69" s="92" t="s">
        <v>89</v>
      </c>
      <c r="D69" s="92">
        <v>1</v>
      </c>
      <c r="E69" s="91" t="s">
        <v>247</v>
      </c>
      <c r="F69" s="47">
        <v>21686</v>
      </c>
      <c r="G69" s="47">
        <v>1101</v>
      </c>
      <c r="H69" s="47">
        <v>587</v>
      </c>
      <c r="I69" s="93"/>
      <c r="J69" s="94"/>
      <c r="K69" s="93"/>
      <c r="L69" s="93"/>
      <c r="M69" s="93"/>
      <c r="N69" s="93"/>
      <c r="O69" s="93"/>
      <c r="P69" s="94">
        <f t="shared" si="10"/>
        <v>3748.7000000000007</v>
      </c>
      <c r="Q69" s="94">
        <f t="shared" si="11"/>
        <v>21686</v>
      </c>
      <c r="R69" s="94">
        <f t="shared" si="12"/>
        <v>587</v>
      </c>
      <c r="S69" s="77">
        <f t="shared" si="13"/>
        <v>1101</v>
      </c>
      <c r="T69" s="48"/>
      <c r="U69" s="48"/>
      <c r="V69" s="48"/>
      <c r="W69" s="58"/>
      <c r="X69" s="74">
        <f t="shared" si="14"/>
        <v>40.78356349526512</v>
      </c>
      <c r="Y69" s="78"/>
      <c r="Z69" s="48"/>
      <c r="AA69" s="48"/>
      <c r="AB69" s="48"/>
      <c r="AC69" s="82"/>
      <c r="AD69" s="82"/>
      <c r="AE69" s="58"/>
      <c r="AF69" s="58"/>
      <c r="AG69" s="58"/>
      <c r="AH69" s="58"/>
      <c r="AI69" s="58"/>
      <c r="AJ69" s="58"/>
      <c r="AK69" s="58"/>
      <c r="AL69" s="58"/>
    </row>
    <row r="70" spans="1:38">
      <c r="A70" s="92" t="s">
        <v>91</v>
      </c>
      <c r="B70" s="92"/>
      <c r="C70" s="92" t="s">
        <v>89</v>
      </c>
      <c r="D70" s="92">
        <v>1</v>
      </c>
      <c r="E70" s="91" t="s">
        <v>247</v>
      </c>
      <c r="F70" s="47">
        <v>20317</v>
      </c>
      <c r="G70" s="47">
        <v>1061</v>
      </c>
      <c r="H70" s="47">
        <v>604</v>
      </c>
      <c r="I70" s="93"/>
      <c r="J70" s="94"/>
      <c r="K70" s="93"/>
      <c r="L70" s="93"/>
      <c r="M70" s="93"/>
      <c r="N70" s="93"/>
      <c r="O70" s="93"/>
      <c r="P70" s="94">
        <f t="shared" si="10"/>
        <v>2379.7000000000007</v>
      </c>
      <c r="Q70" s="94">
        <f t="shared" si="11"/>
        <v>20317</v>
      </c>
      <c r="R70" s="94">
        <f t="shared" si="12"/>
        <v>604</v>
      </c>
      <c r="S70" s="77">
        <f t="shared" si="13"/>
        <v>1061</v>
      </c>
      <c r="T70" s="48"/>
      <c r="U70" s="48"/>
      <c r="V70" s="48"/>
      <c r="W70" s="58"/>
      <c r="X70" s="74">
        <f t="shared" si="14"/>
        <v>15.522817228411045</v>
      </c>
      <c r="Y70" s="78"/>
      <c r="Z70" s="48"/>
      <c r="AA70" s="48"/>
      <c r="AB70" s="48"/>
      <c r="AC70" s="82"/>
      <c r="AD70" s="82"/>
      <c r="AE70" s="58"/>
      <c r="AF70" s="58"/>
      <c r="AG70" s="58"/>
      <c r="AH70" s="58"/>
      <c r="AI70" s="58"/>
      <c r="AJ70" s="58"/>
      <c r="AK70" s="58"/>
      <c r="AL70" s="58"/>
    </row>
    <row r="71" spans="1:38">
      <c r="A71" s="92" t="s">
        <v>92</v>
      </c>
      <c r="B71" s="92"/>
      <c r="C71" s="92" t="s">
        <v>89</v>
      </c>
      <c r="D71" s="92">
        <v>1</v>
      </c>
      <c r="E71" s="91" t="s">
        <v>247</v>
      </c>
      <c r="F71" s="47">
        <v>19864</v>
      </c>
      <c r="G71" s="47">
        <v>993</v>
      </c>
      <c r="H71" s="47">
        <v>509</v>
      </c>
      <c r="I71" s="93"/>
      <c r="J71" s="94"/>
      <c r="K71" s="93"/>
      <c r="L71" s="93"/>
      <c r="M71" s="93"/>
      <c r="N71" s="93"/>
      <c r="O71" s="93"/>
      <c r="P71" s="94">
        <f t="shared" si="10"/>
        <v>1926.7000000000007</v>
      </c>
      <c r="Q71" s="94">
        <f t="shared" si="11"/>
        <v>19864</v>
      </c>
      <c r="R71" s="94">
        <f t="shared" si="12"/>
        <v>509</v>
      </c>
      <c r="S71" s="77">
        <f t="shared" si="13"/>
        <v>993</v>
      </c>
      <c r="T71" s="48"/>
      <c r="U71" s="48"/>
      <c r="V71" s="48"/>
      <c r="W71" s="58"/>
      <c r="X71" s="74">
        <f t="shared" si="14"/>
        <v>14.328232830659147</v>
      </c>
      <c r="Y71" s="78"/>
      <c r="Z71" s="48"/>
      <c r="AA71" s="48"/>
      <c r="AB71" s="48"/>
      <c r="AC71" s="82"/>
      <c r="AD71" s="82"/>
      <c r="AE71" s="58"/>
      <c r="AF71" s="58"/>
      <c r="AG71" s="58"/>
      <c r="AH71" s="58"/>
      <c r="AI71" s="58"/>
      <c r="AJ71" s="58"/>
      <c r="AK71" s="58"/>
      <c r="AL71" s="58"/>
    </row>
    <row r="72" spans="1:38">
      <c r="A72" s="92" t="s">
        <v>93</v>
      </c>
      <c r="B72" s="92"/>
      <c r="C72" s="92" t="s">
        <v>89</v>
      </c>
      <c r="D72" s="92">
        <v>1</v>
      </c>
      <c r="E72" s="91" t="s">
        <v>247</v>
      </c>
      <c r="F72" s="47">
        <v>19379</v>
      </c>
      <c r="G72" s="47">
        <v>1160</v>
      </c>
      <c r="H72" s="47">
        <v>808</v>
      </c>
      <c r="I72" s="93"/>
      <c r="J72" s="94"/>
      <c r="K72" s="93"/>
      <c r="L72" s="93"/>
      <c r="M72" s="93"/>
      <c r="N72" s="93"/>
      <c r="O72" s="93"/>
      <c r="P72" s="94">
        <f t="shared" si="10"/>
        <v>1441.7000000000007</v>
      </c>
      <c r="Q72" s="94">
        <f t="shared" si="11"/>
        <v>19379</v>
      </c>
      <c r="R72" s="94">
        <f t="shared" si="12"/>
        <v>808</v>
      </c>
      <c r="S72" s="77">
        <f t="shared" si="13"/>
        <v>1160</v>
      </c>
      <c r="T72" s="48"/>
      <c r="U72" s="48"/>
      <c r="V72" s="48"/>
      <c r="W72" s="58"/>
      <c r="X72" s="74">
        <f t="shared" si="14"/>
        <v>3.1836628915057377</v>
      </c>
      <c r="Y72" s="78"/>
      <c r="Z72" s="48"/>
      <c r="AA72" s="48"/>
      <c r="AB72" s="48"/>
      <c r="AC72" s="82"/>
      <c r="AD72" s="82"/>
      <c r="AE72" s="58"/>
      <c r="AF72" s="58"/>
      <c r="AG72" s="58"/>
      <c r="AH72" s="58"/>
      <c r="AI72" s="58"/>
      <c r="AJ72" s="58"/>
      <c r="AK72" s="58"/>
      <c r="AL72" s="58"/>
    </row>
    <row r="73" spans="1:38">
      <c r="A73" s="92" t="s">
        <v>94</v>
      </c>
      <c r="B73" s="92"/>
      <c r="C73" s="92" t="s">
        <v>89</v>
      </c>
      <c r="D73" s="92">
        <v>1</v>
      </c>
      <c r="E73" s="91" t="s">
        <v>247</v>
      </c>
      <c r="F73" s="47">
        <v>18137</v>
      </c>
      <c r="G73" s="47">
        <v>922</v>
      </c>
      <c r="H73" s="47">
        <v>495</v>
      </c>
      <c r="I73" s="93"/>
      <c r="J73" s="94"/>
      <c r="K73" s="93"/>
      <c r="L73" s="93"/>
      <c r="M73" s="93"/>
      <c r="N73" s="93"/>
      <c r="O73" s="93"/>
      <c r="P73" s="94">
        <f t="shared" si="10"/>
        <v>199.70000000000073</v>
      </c>
      <c r="Q73" s="94">
        <f t="shared" si="11"/>
        <v>18137</v>
      </c>
      <c r="R73" s="94">
        <f t="shared" si="12"/>
        <v>495</v>
      </c>
      <c r="S73" s="77">
        <f t="shared" si="13"/>
        <v>922</v>
      </c>
      <c r="T73" s="48"/>
      <c r="U73" s="48"/>
      <c r="V73" s="48"/>
      <c r="W73" s="58"/>
      <c r="X73" s="74">
        <f t="shared" si="14"/>
        <v>0.16275926946230096</v>
      </c>
      <c r="Y73" s="78"/>
      <c r="Z73" s="48"/>
      <c r="AA73" s="48"/>
      <c r="AB73" s="48"/>
      <c r="AC73" s="82"/>
      <c r="AD73" s="82"/>
      <c r="AE73" s="58"/>
      <c r="AF73" s="58"/>
      <c r="AG73" s="58"/>
      <c r="AH73" s="58"/>
      <c r="AI73" s="58"/>
      <c r="AJ73" s="58"/>
      <c r="AK73" s="58"/>
      <c r="AL73" s="58"/>
    </row>
    <row r="74" spans="1:38">
      <c r="A74" s="92" t="s">
        <v>95</v>
      </c>
      <c r="B74" s="92"/>
      <c r="C74" s="92" t="s">
        <v>89</v>
      </c>
      <c r="D74" s="92">
        <v>1</v>
      </c>
      <c r="E74" s="91" t="s">
        <v>247</v>
      </c>
      <c r="F74" s="47">
        <v>17993</v>
      </c>
      <c r="G74" s="47">
        <v>932</v>
      </c>
      <c r="H74" s="47">
        <v>521</v>
      </c>
      <c r="I74" s="93"/>
      <c r="J74" s="94"/>
      <c r="K74" s="93"/>
      <c r="L74" s="93"/>
      <c r="M74" s="93"/>
      <c r="N74" s="93"/>
      <c r="O74" s="93"/>
      <c r="P74" s="94">
        <f t="shared" si="10"/>
        <v>55.700000000000728</v>
      </c>
      <c r="Q74" s="94">
        <f t="shared" si="11"/>
        <v>17993</v>
      </c>
      <c r="R74" s="94">
        <f t="shared" si="12"/>
        <v>521</v>
      </c>
      <c r="S74" s="77">
        <f t="shared" si="13"/>
        <v>932</v>
      </c>
      <c r="T74" s="48"/>
      <c r="U74" s="48"/>
      <c r="V74" s="48"/>
      <c r="W74" s="58"/>
      <c r="X74" s="74">
        <f t="shared" si="14"/>
        <v>1.1429702955707064E-2</v>
      </c>
      <c r="Y74" s="78"/>
      <c r="Z74" s="48"/>
      <c r="AA74" s="48"/>
      <c r="AB74" s="48"/>
      <c r="AC74" s="82"/>
      <c r="AD74" s="82"/>
      <c r="AE74" s="58"/>
      <c r="AF74" s="58"/>
      <c r="AG74" s="58"/>
      <c r="AH74" s="58"/>
      <c r="AI74" s="58"/>
      <c r="AJ74" s="58"/>
      <c r="AK74" s="58"/>
      <c r="AL74" s="58"/>
    </row>
    <row r="75" spans="1:38">
      <c r="A75" s="92" t="s">
        <v>96</v>
      </c>
      <c r="B75" s="92"/>
      <c r="C75" s="92" t="s">
        <v>89</v>
      </c>
      <c r="D75" s="92">
        <v>1</v>
      </c>
      <c r="E75" s="91" t="s">
        <v>247</v>
      </c>
      <c r="F75" s="47">
        <v>14341</v>
      </c>
      <c r="G75" s="47">
        <v>799</v>
      </c>
      <c r="H75" s="47">
        <v>510</v>
      </c>
      <c r="I75" s="93"/>
      <c r="J75" s="94"/>
      <c r="K75" s="93"/>
      <c r="L75" s="93"/>
      <c r="M75" s="93"/>
      <c r="N75" s="93"/>
      <c r="O75" s="93"/>
      <c r="P75" s="94">
        <f t="shared" si="10"/>
        <v>3596.2999999999993</v>
      </c>
      <c r="Q75" s="94">
        <f t="shared" si="11"/>
        <v>14341</v>
      </c>
      <c r="R75" s="94">
        <f t="shared" si="12"/>
        <v>510</v>
      </c>
      <c r="S75" s="77">
        <f t="shared" si="13"/>
        <v>799</v>
      </c>
      <c r="T75" s="48"/>
      <c r="U75" s="48"/>
      <c r="V75" s="48"/>
      <c r="W75" s="58"/>
      <c r="X75" s="74">
        <f t="shared" si="14"/>
        <v>49.724620107650878</v>
      </c>
      <c r="Y75" s="78"/>
      <c r="Z75" s="48"/>
      <c r="AA75" s="48"/>
      <c r="AB75" s="48"/>
      <c r="AC75" s="82"/>
      <c r="AD75" s="82"/>
      <c r="AE75" s="58"/>
      <c r="AF75" s="58"/>
      <c r="AG75" s="58"/>
      <c r="AH75" s="58"/>
      <c r="AI75" s="58"/>
      <c r="AJ75" s="58"/>
      <c r="AK75" s="58"/>
      <c r="AL75" s="58"/>
    </row>
    <row r="76" spans="1:38">
      <c r="A76" s="92" t="s">
        <v>97</v>
      </c>
      <c r="B76" s="92"/>
      <c r="C76" s="92" t="s">
        <v>89</v>
      </c>
      <c r="D76" s="92">
        <v>1</v>
      </c>
      <c r="E76" s="91" t="s">
        <v>247</v>
      </c>
      <c r="F76" s="47">
        <v>13452</v>
      </c>
      <c r="G76" s="47">
        <v>741</v>
      </c>
      <c r="H76" s="47">
        <v>466</v>
      </c>
      <c r="I76" s="93"/>
      <c r="J76" s="94"/>
      <c r="K76" s="93"/>
      <c r="L76" s="93"/>
      <c r="M76" s="93"/>
      <c r="N76" s="93"/>
      <c r="O76" s="93"/>
      <c r="P76" s="94">
        <f t="shared" si="10"/>
        <v>4485.2999999999993</v>
      </c>
      <c r="Q76" s="94">
        <f t="shared" si="11"/>
        <v>13452</v>
      </c>
      <c r="R76" s="94">
        <f t="shared" si="12"/>
        <v>466</v>
      </c>
      <c r="S76" s="77">
        <f t="shared" si="13"/>
        <v>741</v>
      </c>
      <c r="T76" s="48"/>
      <c r="U76" s="48"/>
      <c r="V76" s="48"/>
      <c r="W76" s="58"/>
      <c r="X76" s="74">
        <f t="shared" si="14"/>
        <v>92.642690462156196</v>
      </c>
      <c r="Y76" s="78"/>
      <c r="Z76" s="48"/>
      <c r="AA76" s="48"/>
      <c r="AB76" s="48"/>
      <c r="AC76" s="82"/>
      <c r="AD76" s="82"/>
      <c r="AE76" s="58"/>
      <c r="AF76" s="58"/>
      <c r="AG76" s="58"/>
      <c r="AH76" s="58"/>
      <c r="AI76" s="58"/>
      <c r="AJ76" s="58"/>
      <c r="AK76" s="58"/>
      <c r="AL76" s="58"/>
    </row>
    <row r="77" spans="1:38">
      <c r="A77" s="92" t="s">
        <v>98</v>
      </c>
      <c r="B77" s="92"/>
      <c r="C77" s="92" t="s">
        <v>89</v>
      </c>
      <c r="D77" s="92">
        <v>1</v>
      </c>
      <c r="E77" s="91" t="s">
        <v>247</v>
      </c>
      <c r="F77" s="47">
        <v>11352</v>
      </c>
      <c r="G77" s="47">
        <v>615</v>
      </c>
      <c r="H77" s="47">
        <v>376</v>
      </c>
      <c r="I77" s="93"/>
      <c r="J77" s="94"/>
      <c r="K77" s="93"/>
      <c r="L77" s="93"/>
      <c r="M77" s="93"/>
      <c r="N77" s="93"/>
      <c r="O77" s="93"/>
      <c r="P77" s="94">
        <f t="shared" si="10"/>
        <v>6585.2999999999993</v>
      </c>
      <c r="Q77" s="94">
        <f t="shared" si="11"/>
        <v>11352</v>
      </c>
      <c r="R77" s="94">
        <f t="shared" si="12"/>
        <v>376</v>
      </c>
      <c r="S77" s="77">
        <f t="shared" si="13"/>
        <v>615</v>
      </c>
      <c r="T77" s="48"/>
      <c r="U77" s="48"/>
      <c r="V77" s="48"/>
      <c r="W77" s="58"/>
      <c r="X77" s="74">
        <f t="shared" si="14"/>
        <v>306.74354975384779</v>
      </c>
      <c r="Y77" s="78"/>
      <c r="Z77" s="48"/>
      <c r="AA77" s="48"/>
      <c r="AB77" s="48"/>
      <c r="AC77" s="82"/>
      <c r="AD77" s="82"/>
      <c r="AE77" s="58"/>
      <c r="AF77" s="58"/>
      <c r="AG77" s="58"/>
      <c r="AH77" s="58"/>
      <c r="AI77" s="58"/>
      <c r="AJ77" s="58"/>
      <c r="AK77" s="58"/>
      <c r="AL77" s="58"/>
    </row>
    <row r="78" spans="1:38">
      <c r="A78" s="60" t="s">
        <v>99</v>
      </c>
      <c r="B78" s="60"/>
      <c r="C78" s="60" t="s">
        <v>100</v>
      </c>
      <c r="D78" s="60">
        <v>6</v>
      </c>
      <c r="E78" s="60" t="s">
        <v>101</v>
      </c>
      <c r="F78" s="61">
        <v>189374</v>
      </c>
      <c r="G78" s="61">
        <v>9396</v>
      </c>
      <c r="H78" s="61">
        <v>4038</v>
      </c>
      <c r="I78" s="62">
        <v>5</v>
      </c>
      <c r="J78" s="63">
        <f>AVERAGE(F78:F82)</f>
        <v>118936.8</v>
      </c>
      <c r="K78" s="63">
        <f>STDEV(F78:F82)</f>
        <v>47326.255627294253</v>
      </c>
      <c r="L78" s="62"/>
      <c r="M78" s="96">
        <v>1.5089999999999999</v>
      </c>
      <c r="N78" s="62"/>
      <c r="O78" s="63">
        <f>ABS(K78*M78)</f>
        <v>71415.319741587024</v>
      </c>
      <c r="P78" s="63">
        <f>ABS(F78-$J$78)</f>
        <v>70437.2</v>
      </c>
      <c r="Q78" s="63">
        <f>IF(P78&gt;$O$78,"",F78)</f>
        <v>189374</v>
      </c>
      <c r="R78" s="63">
        <f t="shared" si="12"/>
        <v>4038</v>
      </c>
      <c r="S78" s="63">
        <f t="shared" si="13"/>
        <v>9396</v>
      </c>
      <c r="T78" s="64">
        <f>COUNT(Q78:Q82)</f>
        <v>5</v>
      </c>
      <c r="U78" s="65">
        <f>AVERAGE(Q78:Q82)</f>
        <v>118936.8</v>
      </c>
      <c r="V78" s="65">
        <f>STDEV(Q78:Q82)</f>
        <v>47326.255627294253</v>
      </c>
      <c r="W78" s="66"/>
      <c r="X78" s="65">
        <f>IF(Q78="","",((Q78-$U$78)/R78)^2)</f>
        <v>304.27869022395214</v>
      </c>
      <c r="Y78" s="67">
        <f>ABS((1/(I78-1))*SUM(X78:X82))</f>
        <v>559.03237671014631</v>
      </c>
      <c r="Z78" s="68">
        <f>V78/U78</f>
        <v>0.39791095461870718</v>
      </c>
      <c r="AA78" s="69" t="str">
        <f>IF(Y78&lt;2,"A",IF(Z78&lt;0.15,"B","C"))</f>
        <v>C</v>
      </c>
      <c r="AB78" s="68"/>
      <c r="AC78" s="70">
        <f>U78/1000</f>
        <v>118.93680000000001</v>
      </c>
      <c r="AD78" s="70">
        <f>V78/1000</f>
        <v>47.326255627294252</v>
      </c>
      <c r="AE78" s="66"/>
      <c r="AF78" s="66"/>
      <c r="AG78" s="66"/>
      <c r="AH78" s="66"/>
      <c r="AI78" s="66"/>
      <c r="AJ78" s="66"/>
      <c r="AK78" s="66"/>
      <c r="AL78" s="66"/>
    </row>
    <row r="79" spans="1:38">
      <c r="A79" s="60" t="s">
        <v>102</v>
      </c>
      <c r="B79" s="60"/>
      <c r="C79" s="60" t="s">
        <v>100</v>
      </c>
      <c r="D79" s="60">
        <v>6</v>
      </c>
      <c r="E79" s="60" t="s">
        <v>101</v>
      </c>
      <c r="F79" s="61">
        <v>129711</v>
      </c>
      <c r="G79" s="61">
        <v>6240</v>
      </c>
      <c r="H79" s="61">
        <v>2486</v>
      </c>
      <c r="I79" s="62"/>
      <c r="J79" s="63"/>
      <c r="K79" s="62"/>
      <c r="L79" s="62"/>
      <c r="M79" s="62"/>
      <c r="N79" s="62"/>
      <c r="O79" s="62"/>
      <c r="P79" s="63">
        <f>ABS(F79-$J$78)</f>
        <v>10774.199999999997</v>
      </c>
      <c r="Q79" s="63">
        <f>IF(P79&gt;$O$78,"",F79)</f>
        <v>129711</v>
      </c>
      <c r="R79" s="63">
        <f t="shared" si="12"/>
        <v>2486</v>
      </c>
      <c r="S79" s="63">
        <f t="shared" si="13"/>
        <v>6240</v>
      </c>
      <c r="T79" s="64"/>
      <c r="U79" s="64"/>
      <c r="V79" s="64"/>
      <c r="W79" s="66"/>
      <c r="X79" s="65">
        <f>IF(Q79="","",((Q79-$U$78)/R79)^2)</f>
        <v>18.783123648505633</v>
      </c>
      <c r="Y79" s="67"/>
      <c r="Z79" s="64"/>
      <c r="AA79" s="64"/>
      <c r="AB79" s="64"/>
      <c r="AC79" s="72"/>
      <c r="AD79" s="72"/>
      <c r="AE79" s="66"/>
      <c r="AF79" s="66"/>
      <c r="AG79" s="66"/>
      <c r="AH79" s="66"/>
      <c r="AI79" s="66"/>
      <c r="AJ79" s="66"/>
      <c r="AK79" s="66"/>
      <c r="AL79" s="66"/>
    </row>
    <row r="80" spans="1:38">
      <c r="A80" s="60" t="s">
        <v>103</v>
      </c>
      <c r="B80" s="60"/>
      <c r="C80" s="60" t="s">
        <v>100</v>
      </c>
      <c r="D80" s="60">
        <v>6</v>
      </c>
      <c r="E80" s="60" t="s">
        <v>101</v>
      </c>
      <c r="F80" s="61">
        <v>117906</v>
      </c>
      <c r="G80" s="61">
        <v>5619</v>
      </c>
      <c r="H80" s="61">
        <v>2159</v>
      </c>
      <c r="I80" s="62"/>
      <c r="J80" s="63"/>
      <c r="K80" s="62"/>
      <c r="L80" s="62"/>
      <c r="M80" s="62"/>
      <c r="N80" s="62"/>
      <c r="O80" s="62"/>
      <c r="P80" s="63">
        <f>ABS(F80-$J$78)</f>
        <v>1030.8000000000029</v>
      </c>
      <c r="Q80" s="63">
        <f>IF(P80&gt;$O$78,"",F80)</f>
        <v>117906</v>
      </c>
      <c r="R80" s="63">
        <f t="shared" si="12"/>
        <v>2159</v>
      </c>
      <c r="S80" s="63">
        <f t="shared" si="13"/>
        <v>5619</v>
      </c>
      <c r="T80" s="64"/>
      <c r="U80" s="64"/>
      <c r="V80" s="64"/>
      <c r="W80" s="66"/>
      <c r="X80" s="65">
        <f>IF(Q80="","",((Q80-$U$78)/R80)^2)</f>
        <v>0.22795206725361677</v>
      </c>
      <c r="Y80" s="67"/>
      <c r="Z80" s="64"/>
      <c r="AA80" s="64"/>
      <c r="AB80" s="64"/>
      <c r="AC80" s="72"/>
      <c r="AD80" s="72"/>
      <c r="AE80" s="66"/>
      <c r="AF80" s="66"/>
      <c r="AG80" s="66"/>
      <c r="AH80" s="66"/>
      <c r="AI80" s="66"/>
      <c r="AJ80" s="66"/>
      <c r="AK80" s="66"/>
      <c r="AL80" s="66"/>
    </row>
    <row r="81" spans="1:38">
      <c r="A81" s="60" t="s">
        <v>104</v>
      </c>
      <c r="B81" s="60"/>
      <c r="C81" s="60" t="s">
        <v>100</v>
      </c>
      <c r="D81" s="60">
        <v>6</v>
      </c>
      <c r="E81" s="60" t="s">
        <v>101</v>
      </c>
      <c r="F81" s="61">
        <v>97096</v>
      </c>
      <c r="G81" s="61">
        <v>4781</v>
      </c>
      <c r="H81" s="61">
        <v>2190</v>
      </c>
      <c r="I81" s="62"/>
      <c r="J81" s="63"/>
      <c r="K81" s="62"/>
      <c r="L81" s="62"/>
      <c r="M81" s="62"/>
      <c r="N81" s="62"/>
      <c r="O81" s="62"/>
      <c r="P81" s="63">
        <f>ABS(F81-$J$78)</f>
        <v>21840.800000000003</v>
      </c>
      <c r="Q81" s="63">
        <f>IF(P81&gt;$O$78,"",F81)</f>
        <v>97096</v>
      </c>
      <c r="R81" s="63">
        <f t="shared" si="12"/>
        <v>2190</v>
      </c>
      <c r="S81" s="63">
        <f t="shared" si="13"/>
        <v>4781</v>
      </c>
      <c r="T81" s="64"/>
      <c r="U81" s="64"/>
      <c r="V81" s="64"/>
      <c r="W81" s="66"/>
      <c r="X81" s="65">
        <f>IF(Q81="","",((Q81-$U$78)/R81)^2)</f>
        <v>99.460091457642704</v>
      </c>
      <c r="Y81" s="67"/>
      <c r="Z81" s="64"/>
      <c r="AA81" s="64"/>
      <c r="AB81" s="64"/>
      <c r="AC81" s="72"/>
      <c r="AD81" s="72"/>
      <c r="AE81" s="66"/>
      <c r="AF81" s="66"/>
      <c r="AG81" s="66"/>
      <c r="AH81" s="66"/>
      <c r="AI81" s="66"/>
      <c r="AJ81" s="66"/>
      <c r="AK81" s="66"/>
      <c r="AL81" s="66"/>
    </row>
    <row r="82" spans="1:38">
      <c r="A82" s="60" t="s">
        <v>105</v>
      </c>
      <c r="B82" s="60"/>
      <c r="C82" s="60" t="s">
        <v>100</v>
      </c>
      <c r="D82" s="60">
        <v>6</v>
      </c>
      <c r="E82" s="60" t="s">
        <v>101</v>
      </c>
      <c r="F82" s="61">
        <v>60597</v>
      </c>
      <c r="G82" s="61">
        <v>2963</v>
      </c>
      <c r="H82" s="61">
        <v>1370</v>
      </c>
      <c r="I82" s="62"/>
      <c r="J82" s="63"/>
      <c r="K82" s="62"/>
      <c r="L82" s="62"/>
      <c r="M82" s="62"/>
      <c r="N82" s="62"/>
      <c r="O82" s="62"/>
      <c r="P82" s="63">
        <f>ABS(F82-$J$78)</f>
        <v>58339.8</v>
      </c>
      <c r="Q82" s="63">
        <f>IF(P82&gt;$O$78,"",F82)</f>
        <v>60597</v>
      </c>
      <c r="R82" s="63">
        <f t="shared" si="12"/>
        <v>1370</v>
      </c>
      <c r="S82" s="63">
        <f t="shared" si="13"/>
        <v>2963</v>
      </c>
      <c r="T82" s="64"/>
      <c r="U82" s="64"/>
      <c r="V82" s="64"/>
      <c r="W82" s="66"/>
      <c r="X82" s="65">
        <f>IF(Q82="","",((Q82-$U$78)/R82)^2)</f>
        <v>1813.3796494432313</v>
      </c>
      <c r="Y82" s="67"/>
      <c r="Z82" s="64"/>
      <c r="AA82" s="64"/>
      <c r="AB82" s="64"/>
      <c r="AC82" s="72"/>
      <c r="AD82" s="72"/>
      <c r="AE82" s="66"/>
      <c r="AF82" s="66"/>
      <c r="AG82" s="66"/>
      <c r="AH82" s="66"/>
      <c r="AI82" s="66"/>
      <c r="AJ82" s="66"/>
      <c r="AK82" s="66"/>
      <c r="AL82" s="66"/>
    </row>
    <row r="83" spans="1:38">
      <c r="A83" s="47" t="s">
        <v>106</v>
      </c>
      <c r="B83" s="47"/>
      <c r="C83" s="73" t="s">
        <v>100</v>
      </c>
      <c r="D83" s="73">
        <v>5</v>
      </c>
      <c r="E83" s="73" t="s">
        <v>101</v>
      </c>
      <c r="F83" s="47">
        <v>70130</v>
      </c>
      <c r="G83" s="47">
        <v>3346</v>
      </c>
      <c r="H83" s="47">
        <v>1379</v>
      </c>
      <c r="I83" s="48">
        <v>3</v>
      </c>
      <c r="J83" s="74">
        <f>AVERAGE(F83:F85)</f>
        <v>60379.666666666664</v>
      </c>
      <c r="K83" s="74">
        <f>STDEV(F83:F85)</f>
        <v>11368.231275503371</v>
      </c>
      <c r="L83" s="48"/>
      <c r="M83" s="48">
        <v>1.196</v>
      </c>
      <c r="N83" s="76"/>
      <c r="O83" s="74">
        <f>ABS(K83*M83)</f>
        <v>13596.404605502032</v>
      </c>
      <c r="P83" s="74">
        <f>ABS(F83-$J$83)</f>
        <v>9750.3333333333358</v>
      </c>
      <c r="Q83" s="74">
        <f>IF(P83&gt;$O$83,"",F83)</f>
        <v>70130</v>
      </c>
      <c r="R83" s="74">
        <f t="shared" si="12"/>
        <v>1379</v>
      </c>
      <c r="S83" s="77">
        <f t="shared" si="13"/>
        <v>3346</v>
      </c>
      <c r="T83" s="48">
        <f>COUNT(Q83:Q85)</f>
        <v>3</v>
      </c>
      <c r="U83" s="74">
        <f>AVERAGE(Q83:Q85)</f>
        <v>60379.666666666664</v>
      </c>
      <c r="V83" s="74">
        <f>STDEV(Q83:Q85)</f>
        <v>11368.231275503371</v>
      </c>
      <c r="W83" s="58"/>
      <c r="X83" s="74">
        <f>IF(Q83="","",((Q83-$U$83)/R83)^2)</f>
        <v>49.993137564404201</v>
      </c>
      <c r="Y83" s="78">
        <f>ABS((1/(I83-1))*SUM(X83:X85))</f>
        <v>189.01062130949464</v>
      </c>
      <c r="Z83" s="79">
        <f>V83/U83</f>
        <v>0.18827913274617897</v>
      </c>
      <c r="AA83" s="80" t="str">
        <f>IF(Y83&lt;2,"A",IF(Z83&lt;0.15,"B","C"))</f>
        <v>C</v>
      </c>
      <c r="AB83" s="79"/>
      <c r="AC83" s="81">
        <f>U83/1000</f>
        <v>60.379666666666665</v>
      </c>
      <c r="AD83" s="81">
        <f>V83/1000</f>
        <v>11.368231275503371</v>
      </c>
      <c r="AE83" s="58"/>
      <c r="AF83" s="58"/>
      <c r="AG83" s="58"/>
      <c r="AH83" s="58"/>
      <c r="AI83" s="58"/>
      <c r="AJ83" s="58"/>
      <c r="AK83" s="58"/>
      <c r="AL83" s="58"/>
    </row>
    <row r="84" spans="1:38">
      <c r="A84" s="47" t="s">
        <v>107</v>
      </c>
      <c r="B84" s="47"/>
      <c r="C84" s="73" t="s">
        <v>100</v>
      </c>
      <c r="D84" s="73">
        <v>5</v>
      </c>
      <c r="E84" s="73" t="s">
        <v>101</v>
      </c>
      <c r="F84" s="47">
        <v>63116</v>
      </c>
      <c r="G84" s="47">
        <v>2854</v>
      </c>
      <c r="H84" s="47">
        <v>802</v>
      </c>
      <c r="I84" s="48"/>
      <c r="J84" s="74"/>
      <c r="K84" s="48"/>
      <c r="L84" s="48"/>
      <c r="M84" s="48"/>
      <c r="N84" s="48"/>
      <c r="O84" s="48"/>
      <c r="P84" s="74">
        <f>ABS(F84-$J$83)</f>
        <v>2736.3333333333358</v>
      </c>
      <c r="Q84" s="74">
        <f>IF(P84&gt;$O$83,"",F84)</f>
        <v>63116</v>
      </c>
      <c r="R84" s="74">
        <f t="shared" si="12"/>
        <v>802</v>
      </c>
      <c r="S84" s="77">
        <f t="shared" si="13"/>
        <v>2854</v>
      </c>
      <c r="T84" s="48"/>
      <c r="U84" s="48"/>
      <c r="V84" s="48"/>
      <c r="W84" s="58"/>
      <c r="X84" s="74">
        <f>IF(Q84="","",((Q84-$U$83)/R84)^2)</f>
        <v>11.640972554758871</v>
      </c>
      <c r="Y84" s="78"/>
      <c r="Z84" s="48"/>
      <c r="AA84" s="48"/>
      <c r="AB84" s="48"/>
      <c r="AC84" s="82"/>
      <c r="AD84" s="82"/>
      <c r="AE84" s="58"/>
      <c r="AF84" s="58"/>
      <c r="AG84" s="58"/>
      <c r="AH84" s="58"/>
      <c r="AI84" s="58"/>
      <c r="AJ84" s="58"/>
      <c r="AK84" s="58"/>
      <c r="AL84" s="58"/>
    </row>
    <row r="85" spans="1:38">
      <c r="A85" s="47" t="s">
        <v>108</v>
      </c>
      <c r="B85" s="47"/>
      <c r="C85" s="73" t="s">
        <v>100</v>
      </c>
      <c r="D85" s="73">
        <v>5</v>
      </c>
      <c r="E85" s="73" t="s">
        <v>101</v>
      </c>
      <c r="F85" s="47">
        <v>47893</v>
      </c>
      <c r="G85" s="47">
        <v>2186</v>
      </c>
      <c r="H85" s="47">
        <v>702</v>
      </c>
      <c r="I85" s="48"/>
      <c r="J85" s="74"/>
      <c r="K85" s="48"/>
      <c r="L85" s="48"/>
      <c r="M85" s="48"/>
      <c r="N85" s="48"/>
      <c r="O85" s="48"/>
      <c r="P85" s="74">
        <f>ABS(F85-$J$83)</f>
        <v>12486.666666666664</v>
      </c>
      <c r="Q85" s="74">
        <f>IF(P85&gt;$O$83,"",F85)</f>
        <v>47893</v>
      </c>
      <c r="R85" s="74">
        <f t="shared" si="12"/>
        <v>702</v>
      </c>
      <c r="S85" s="77">
        <f t="shared" si="13"/>
        <v>2186</v>
      </c>
      <c r="T85" s="48"/>
      <c r="U85" s="48"/>
      <c r="V85" s="48"/>
      <c r="W85" s="58"/>
      <c r="X85" s="74">
        <f>IF(Q85="","",((Q85-$U$83)/R85)^2)</f>
        <v>316.38713249982624</v>
      </c>
      <c r="Y85" s="78"/>
      <c r="Z85" s="48"/>
      <c r="AA85" s="48"/>
      <c r="AB85" s="48"/>
      <c r="AC85" s="82"/>
      <c r="AD85" s="82"/>
      <c r="AE85" s="58"/>
      <c r="AF85" s="58"/>
      <c r="AG85" s="58"/>
      <c r="AH85" s="58"/>
      <c r="AI85" s="58"/>
      <c r="AJ85" s="58"/>
      <c r="AK85" s="58"/>
      <c r="AL85" s="58"/>
    </row>
    <row r="86" spans="1:38">
      <c r="A86" s="88" t="s">
        <v>109</v>
      </c>
      <c r="B86" s="88"/>
      <c r="C86" s="88" t="s">
        <v>100</v>
      </c>
      <c r="D86" s="88">
        <v>4</v>
      </c>
      <c r="E86" s="88" t="s">
        <v>101</v>
      </c>
      <c r="F86" s="88">
        <v>76919</v>
      </c>
      <c r="G86" s="88">
        <v>3567</v>
      </c>
      <c r="H86" s="88">
        <v>1225</v>
      </c>
      <c r="I86" s="89">
        <v>7</v>
      </c>
      <c r="J86" s="90">
        <f>AVERAGE(F86:F92)</f>
        <v>46680.285714285717</v>
      </c>
      <c r="K86" s="90">
        <f>STDEV(F86:F92)</f>
        <v>14166.679188789985</v>
      </c>
      <c r="L86" s="89"/>
      <c r="M86" s="89">
        <v>1.6930000000000001</v>
      </c>
      <c r="N86" s="89">
        <f>I86-(COUNT(Q86:Q92))</f>
        <v>1</v>
      </c>
      <c r="O86" s="90">
        <f>ABS(K86*M86)</f>
        <v>23984.187866621447</v>
      </c>
      <c r="P86" s="90">
        <f t="shared" ref="P86:P92" si="15">ABS(F86-$J$86)</f>
        <v>30238.714285714283</v>
      </c>
      <c r="Q86" s="90" t="str">
        <f t="shared" ref="Q86:Q92" si="16">IF(P86&gt;$O$86,"",F86)</f>
        <v/>
      </c>
      <c r="R86" s="90" t="str">
        <f t="shared" si="12"/>
        <v/>
      </c>
      <c r="S86" s="90" t="str">
        <f t="shared" si="13"/>
        <v/>
      </c>
      <c r="T86" s="64">
        <f>COUNT(Q86:Q92)</f>
        <v>6</v>
      </c>
      <c r="U86" s="65">
        <f>AVERAGE(Q86:Q92)</f>
        <v>41640.5</v>
      </c>
      <c r="V86" s="65">
        <f>STDEV(Q86:Q92)</f>
        <v>5241.9903376484772</v>
      </c>
      <c r="W86" s="66"/>
      <c r="X86" s="65" t="str">
        <f t="shared" ref="X86:X92" si="17">IF(Q86="","",((Q86-$U$86)/R86)^2)</f>
        <v/>
      </c>
      <c r="Y86" s="67">
        <f>ABS((1/(I86-1))*SUM(X86:X92))</f>
        <v>17.171938283073999</v>
      </c>
      <c r="Z86" s="68">
        <f>V86/U86</f>
        <v>0.1258868250296821</v>
      </c>
      <c r="AA86" s="69" t="str">
        <f>IF(Y86&lt;2,"A",IF(Z86&lt;0.15,"B","C"))</f>
        <v>B</v>
      </c>
      <c r="AB86" s="68"/>
      <c r="AC86" s="70">
        <f>U86/1000</f>
        <v>41.640500000000003</v>
      </c>
      <c r="AD86" s="70">
        <f>V86/1000</f>
        <v>5.2419903376484775</v>
      </c>
      <c r="AE86" s="66"/>
      <c r="AF86" s="66"/>
      <c r="AG86" s="66"/>
      <c r="AH86" s="66"/>
      <c r="AI86" s="66"/>
      <c r="AJ86" s="66"/>
      <c r="AK86" s="66"/>
      <c r="AL86" s="66"/>
    </row>
    <row r="87" spans="1:38">
      <c r="A87" s="61" t="s">
        <v>110</v>
      </c>
      <c r="B87" s="61"/>
      <c r="C87" s="61" t="s">
        <v>100</v>
      </c>
      <c r="D87" s="61">
        <v>4</v>
      </c>
      <c r="E87" s="61" t="s">
        <v>101</v>
      </c>
      <c r="F87" s="61">
        <v>48266</v>
      </c>
      <c r="G87" s="61">
        <v>2321</v>
      </c>
      <c r="H87" s="61">
        <v>1016</v>
      </c>
      <c r="I87" s="64"/>
      <c r="J87" s="65"/>
      <c r="K87" s="64"/>
      <c r="L87" s="64"/>
      <c r="M87" s="64"/>
      <c r="N87" s="64"/>
      <c r="O87" s="64"/>
      <c r="P87" s="65">
        <f t="shared" si="15"/>
        <v>1585.7142857142826</v>
      </c>
      <c r="Q87" s="65">
        <f t="shared" si="16"/>
        <v>48266</v>
      </c>
      <c r="R87" s="65">
        <f t="shared" si="12"/>
        <v>1016</v>
      </c>
      <c r="S87" s="63">
        <f t="shared" si="13"/>
        <v>2321</v>
      </c>
      <c r="T87" s="64"/>
      <c r="U87" s="64"/>
      <c r="V87" s="64"/>
      <c r="W87" s="66"/>
      <c r="X87" s="65">
        <f t="shared" si="17"/>
        <v>42.525546230779959</v>
      </c>
      <c r="Y87" s="67"/>
      <c r="Z87" s="64"/>
      <c r="AA87" s="64"/>
      <c r="AB87" s="64"/>
      <c r="AC87" s="72"/>
      <c r="AD87" s="72"/>
      <c r="AE87" s="66"/>
      <c r="AF87" s="66"/>
      <c r="AG87" s="66"/>
      <c r="AH87" s="66"/>
      <c r="AI87" s="66"/>
      <c r="AJ87" s="66"/>
      <c r="AK87" s="66"/>
      <c r="AL87" s="66"/>
    </row>
    <row r="88" spans="1:38">
      <c r="A88" s="61" t="s">
        <v>111</v>
      </c>
      <c r="B88" s="61"/>
      <c r="C88" s="61" t="s">
        <v>100</v>
      </c>
      <c r="D88" s="61">
        <v>4</v>
      </c>
      <c r="E88" s="61" t="s">
        <v>101</v>
      </c>
      <c r="F88" s="61">
        <v>44844</v>
      </c>
      <c r="G88" s="61">
        <v>2268</v>
      </c>
      <c r="H88" s="61">
        <v>1179</v>
      </c>
      <c r="I88" s="64"/>
      <c r="J88" s="65"/>
      <c r="K88" s="64"/>
      <c r="L88" s="64"/>
      <c r="M88" s="64"/>
      <c r="N88" s="64"/>
      <c r="O88" s="64"/>
      <c r="P88" s="65">
        <f t="shared" si="15"/>
        <v>1836.2857142857174</v>
      </c>
      <c r="Q88" s="65">
        <f t="shared" si="16"/>
        <v>44844</v>
      </c>
      <c r="R88" s="65">
        <f t="shared" si="12"/>
        <v>1179</v>
      </c>
      <c r="S88" s="63">
        <f t="shared" si="13"/>
        <v>2268</v>
      </c>
      <c r="T88" s="64"/>
      <c r="U88" s="64"/>
      <c r="V88" s="64"/>
      <c r="W88" s="66"/>
      <c r="X88" s="65">
        <f t="shared" si="17"/>
        <v>7.3828126292677707</v>
      </c>
      <c r="Y88" s="67"/>
      <c r="Z88" s="64"/>
      <c r="AA88" s="64"/>
      <c r="AB88" s="64"/>
      <c r="AC88" s="72"/>
      <c r="AD88" s="72"/>
      <c r="AE88" s="66"/>
      <c r="AF88" s="66"/>
      <c r="AG88" s="66"/>
      <c r="AH88" s="66"/>
      <c r="AI88" s="66"/>
      <c r="AJ88" s="66"/>
      <c r="AK88" s="66"/>
      <c r="AL88" s="66"/>
    </row>
    <row r="89" spans="1:38">
      <c r="A89" s="61" t="s">
        <v>112</v>
      </c>
      <c r="B89" s="61"/>
      <c r="C89" s="61" t="s">
        <v>100</v>
      </c>
      <c r="D89" s="61">
        <v>4</v>
      </c>
      <c r="E89" s="61" t="s">
        <v>101</v>
      </c>
      <c r="F89" s="61">
        <v>43966</v>
      </c>
      <c r="G89" s="61">
        <v>2137</v>
      </c>
      <c r="H89" s="61">
        <v>980</v>
      </c>
      <c r="I89" s="61"/>
      <c r="J89" s="117"/>
      <c r="K89" s="66"/>
      <c r="L89" s="117"/>
      <c r="M89" s="66"/>
      <c r="N89" s="66"/>
      <c r="O89" s="66"/>
      <c r="P89" s="65">
        <f t="shared" si="15"/>
        <v>2714.2857142857174</v>
      </c>
      <c r="Q89" s="65">
        <f t="shared" si="16"/>
        <v>43966</v>
      </c>
      <c r="R89" s="65">
        <f t="shared" si="12"/>
        <v>980</v>
      </c>
      <c r="S89" s="63">
        <f t="shared" si="13"/>
        <v>2137</v>
      </c>
      <c r="T89" s="64"/>
      <c r="U89" s="66"/>
      <c r="V89" s="66"/>
      <c r="W89" s="66"/>
      <c r="X89" s="65">
        <f t="shared" si="17"/>
        <v>5.6309352873802592</v>
      </c>
      <c r="Y89" s="72"/>
      <c r="Z89" s="66"/>
      <c r="AA89" s="66"/>
      <c r="AB89" s="66"/>
      <c r="AC89" s="72"/>
      <c r="AD89" s="72"/>
      <c r="AE89" s="66"/>
      <c r="AF89" s="66"/>
      <c r="AG89" s="66"/>
      <c r="AH89" s="66"/>
      <c r="AI89" s="66"/>
      <c r="AJ89" s="66"/>
      <c r="AK89" s="66"/>
      <c r="AL89" s="66"/>
    </row>
    <row r="90" spans="1:38">
      <c r="A90" s="61" t="s">
        <v>113</v>
      </c>
      <c r="B90" s="61"/>
      <c r="C90" s="61" t="s">
        <v>100</v>
      </c>
      <c r="D90" s="61">
        <v>4</v>
      </c>
      <c r="E90" s="61" t="s">
        <v>101</v>
      </c>
      <c r="F90" s="61">
        <v>41731</v>
      </c>
      <c r="G90" s="61">
        <v>2103</v>
      </c>
      <c r="H90" s="61">
        <v>1086</v>
      </c>
      <c r="I90" s="61"/>
      <c r="J90" s="117"/>
      <c r="K90" s="66"/>
      <c r="L90" s="66"/>
      <c r="M90" s="66"/>
      <c r="N90" s="66"/>
      <c r="O90" s="66"/>
      <c r="P90" s="65">
        <f t="shared" si="15"/>
        <v>4949.2857142857174</v>
      </c>
      <c r="Q90" s="65">
        <f t="shared" si="16"/>
        <v>41731</v>
      </c>
      <c r="R90" s="65">
        <f t="shared" si="12"/>
        <v>1086</v>
      </c>
      <c r="S90" s="63">
        <f t="shared" si="13"/>
        <v>2103</v>
      </c>
      <c r="T90" s="64"/>
      <c r="U90" s="66"/>
      <c r="V90" s="66"/>
      <c r="W90" s="66"/>
      <c r="X90" s="65">
        <f t="shared" si="17"/>
        <v>6.9444444444444441E-3</v>
      </c>
      <c r="Y90" s="72"/>
      <c r="Z90" s="66"/>
      <c r="AA90" s="66"/>
      <c r="AB90" s="66"/>
      <c r="AC90" s="72"/>
      <c r="AD90" s="72"/>
      <c r="AE90" s="66"/>
      <c r="AF90" s="66"/>
      <c r="AG90" s="66"/>
      <c r="AH90" s="66"/>
      <c r="AI90" s="66"/>
      <c r="AJ90" s="66"/>
      <c r="AK90" s="66"/>
      <c r="AL90" s="66"/>
    </row>
    <row r="91" spans="1:38">
      <c r="A91" s="61" t="s">
        <v>114</v>
      </c>
      <c r="B91" s="61"/>
      <c r="C91" s="61" t="s">
        <v>100</v>
      </c>
      <c r="D91" s="61">
        <v>4</v>
      </c>
      <c r="E91" s="61" t="s">
        <v>101</v>
      </c>
      <c r="F91" s="61">
        <v>36711</v>
      </c>
      <c r="G91" s="61">
        <v>1792</v>
      </c>
      <c r="H91" s="61">
        <v>841</v>
      </c>
      <c r="I91" s="61"/>
      <c r="J91" s="117"/>
      <c r="K91" s="66"/>
      <c r="L91" s="66"/>
      <c r="M91" s="66"/>
      <c r="N91" s="66"/>
      <c r="O91" s="66"/>
      <c r="P91" s="65">
        <f t="shared" si="15"/>
        <v>9969.2857142857174</v>
      </c>
      <c r="Q91" s="65">
        <f t="shared" si="16"/>
        <v>36711</v>
      </c>
      <c r="R91" s="65">
        <f t="shared" si="12"/>
        <v>841</v>
      </c>
      <c r="S91" s="63">
        <f t="shared" si="13"/>
        <v>1792</v>
      </c>
      <c r="T91" s="64"/>
      <c r="U91" s="66"/>
      <c r="V91" s="66"/>
      <c r="W91" s="66"/>
      <c r="X91" s="65">
        <f t="shared" si="17"/>
        <v>34.356882554458551</v>
      </c>
      <c r="Y91" s="72"/>
      <c r="Z91" s="66"/>
      <c r="AA91" s="66"/>
      <c r="AB91" s="66"/>
      <c r="AC91" s="72"/>
      <c r="AD91" s="72"/>
      <c r="AE91" s="66"/>
      <c r="AF91" s="66"/>
      <c r="AG91" s="66"/>
      <c r="AH91" s="66"/>
      <c r="AI91" s="66"/>
      <c r="AJ91" s="66"/>
      <c r="AK91" s="66"/>
      <c r="AL91" s="66"/>
    </row>
    <row r="92" spans="1:38">
      <c r="A92" s="61" t="s">
        <v>115</v>
      </c>
      <c r="B92" s="61"/>
      <c r="C92" s="61" t="s">
        <v>100</v>
      </c>
      <c r="D92" s="61">
        <v>4</v>
      </c>
      <c r="E92" s="61" t="s">
        <v>101</v>
      </c>
      <c r="F92" s="61">
        <v>34325</v>
      </c>
      <c r="G92" s="61">
        <v>2502</v>
      </c>
      <c r="H92" s="61">
        <v>2019</v>
      </c>
      <c r="I92" s="61"/>
      <c r="J92" s="117"/>
      <c r="K92" s="66"/>
      <c r="L92" s="66"/>
      <c r="M92" s="66"/>
      <c r="N92" s="66"/>
      <c r="O92" s="66"/>
      <c r="P92" s="65">
        <f t="shared" si="15"/>
        <v>12355.285714285717</v>
      </c>
      <c r="Q92" s="65">
        <f t="shared" si="16"/>
        <v>34325</v>
      </c>
      <c r="R92" s="65">
        <f t="shared" si="12"/>
        <v>2019</v>
      </c>
      <c r="S92" s="63">
        <f t="shared" si="13"/>
        <v>2502</v>
      </c>
      <c r="T92" s="64"/>
      <c r="U92" s="66"/>
      <c r="V92" s="66"/>
      <c r="W92" s="66"/>
      <c r="X92" s="65">
        <f t="shared" si="17"/>
        <v>13.128508552113024</v>
      </c>
      <c r="Y92" s="72"/>
      <c r="Z92" s="66"/>
      <c r="AA92" s="66"/>
      <c r="AB92" s="66"/>
      <c r="AC92" s="72"/>
      <c r="AD92" s="72"/>
      <c r="AE92" s="66"/>
      <c r="AF92" s="66"/>
      <c r="AG92" s="66"/>
      <c r="AH92" s="66"/>
      <c r="AI92" s="66"/>
      <c r="AJ92" s="66"/>
      <c r="AK92" s="66"/>
      <c r="AL92" s="66"/>
    </row>
    <row r="93" spans="1:38">
      <c r="A93" s="118" t="s">
        <v>116</v>
      </c>
      <c r="B93" s="118"/>
      <c r="C93" s="119" t="s">
        <v>100</v>
      </c>
      <c r="D93" s="119">
        <v>3</v>
      </c>
      <c r="E93" s="119" t="s">
        <v>101</v>
      </c>
      <c r="F93" s="118">
        <v>32489</v>
      </c>
      <c r="G93" s="118">
        <v>1595</v>
      </c>
      <c r="H93" s="118">
        <v>765</v>
      </c>
      <c r="I93" s="119">
        <v>5</v>
      </c>
      <c r="J93" s="120">
        <f>AVERAGE(F93:F97)</f>
        <v>25510.799999999999</v>
      </c>
      <c r="K93" s="120">
        <f>STDEV(F93:F97)</f>
        <v>4239.2281372910384</v>
      </c>
      <c r="L93" s="121"/>
      <c r="M93" s="122">
        <v>1.5089999999999999</v>
      </c>
      <c r="N93" s="123">
        <f>I93-(COUNT(Q93:Q97))</f>
        <v>1</v>
      </c>
      <c r="O93" s="120">
        <f>ABS(K93*M93)</f>
        <v>6396.9952591721767</v>
      </c>
      <c r="P93" s="120">
        <f>ABS(F93-$J$93)</f>
        <v>6978.2000000000007</v>
      </c>
      <c r="Q93" s="120" t="str">
        <f>IF(P93&gt;$O$93,"",F93)</f>
        <v/>
      </c>
      <c r="R93" s="120" t="str">
        <f t="shared" si="12"/>
        <v/>
      </c>
      <c r="S93" s="124" t="str">
        <f t="shared" si="13"/>
        <v/>
      </c>
      <c r="T93" s="48">
        <f>COUNT(Q93:Q97)</f>
        <v>4</v>
      </c>
      <c r="U93" s="74">
        <f>AVERAGE(Q93:Q97)</f>
        <v>23766.25</v>
      </c>
      <c r="V93" s="74">
        <f>STDEV(Q93:Q97)</f>
        <v>1916.170377776117</v>
      </c>
      <c r="W93" s="58"/>
      <c r="X93" s="74" t="str">
        <f>IF(Q93="","",((Q93-$U$93)/R93)^2)</f>
        <v/>
      </c>
      <c r="Y93" s="78">
        <f>ABS((1/(I93-1))*SUM(X93:X97))</f>
        <v>6.871055721085618</v>
      </c>
      <c r="Z93" s="79">
        <f>V93/U93</f>
        <v>8.0625693063740261E-2</v>
      </c>
      <c r="AA93" s="80" t="str">
        <f>IF(Y93&lt;2,"A",IF(Z93&lt;0.15,"B","C"))</f>
        <v>B</v>
      </c>
      <c r="AB93" s="79"/>
      <c r="AC93" s="81">
        <f>U93/1000</f>
        <v>23.766249999999999</v>
      </c>
      <c r="AD93" s="81">
        <f>V93/1000</f>
        <v>1.916170377776117</v>
      </c>
      <c r="AE93" s="58"/>
      <c r="AF93" s="58"/>
      <c r="AG93" s="58"/>
      <c r="AH93" s="58"/>
      <c r="AI93" s="58"/>
      <c r="AJ93" s="58"/>
      <c r="AK93" s="58"/>
      <c r="AL93" s="58"/>
    </row>
    <row r="94" spans="1:38">
      <c r="A94" s="47" t="s">
        <v>117</v>
      </c>
      <c r="B94" s="47"/>
      <c r="C94" s="73" t="s">
        <v>100</v>
      </c>
      <c r="D94" s="73">
        <v>3</v>
      </c>
      <c r="E94" s="73" t="s">
        <v>101</v>
      </c>
      <c r="F94" s="47">
        <v>25683</v>
      </c>
      <c r="G94" s="47">
        <v>1279</v>
      </c>
      <c r="H94" s="47">
        <v>645</v>
      </c>
      <c r="I94" s="48"/>
      <c r="J94" s="74"/>
      <c r="K94" s="48"/>
      <c r="L94" s="48"/>
      <c r="M94" s="48"/>
      <c r="N94" s="48"/>
      <c r="O94" s="48"/>
      <c r="P94" s="74">
        <f>ABS(F94-$J$93)</f>
        <v>172.20000000000073</v>
      </c>
      <c r="Q94" s="74">
        <f>IF(P94&gt;$O$93,"",F94)</f>
        <v>25683</v>
      </c>
      <c r="R94" s="74">
        <f t="shared" si="12"/>
        <v>645</v>
      </c>
      <c r="S94" s="77">
        <f t="shared" si="13"/>
        <v>1279</v>
      </c>
      <c r="T94" s="48"/>
      <c r="U94" s="48"/>
      <c r="V94" s="48"/>
      <c r="W94" s="58"/>
      <c r="X94" s="74">
        <f>IF(Q94="","",((Q94-$U$93)/R94)^2)</f>
        <v>8.8310331410371976</v>
      </c>
      <c r="Y94" s="78"/>
      <c r="Z94" s="48"/>
      <c r="AA94" s="48"/>
      <c r="AB94" s="48"/>
      <c r="AC94" s="82"/>
      <c r="AD94" s="82"/>
      <c r="AE94" s="58"/>
      <c r="AF94" s="58"/>
      <c r="AG94" s="58"/>
      <c r="AH94" s="58"/>
      <c r="AI94" s="58"/>
      <c r="AJ94" s="58"/>
      <c r="AK94" s="58"/>
      <c r="AL94" s="58"/>
    </row>
    <row r="95" spans="1:38">
      <c r="A95" s="47" t="s">
        <v>118</v>
      </c>
      <c r="B95" s="47"/>
      <c r="C95" s="73" t="s">
        <v>100</v>
      </c>
      <c r="D95" s="73">
        <v>3</v>
      </c>
      <c r="E95" s="73" t="s">
        <v>101</v>
      </c>
      <c r="F95" s="47">
        <v>24553</v>
      </c>
      <c r="G95" s="47">
        <v>1198</v>
      </c>
      <c r="H95" s="47">
        <v>567</v>
      </c>
      <c r="I95" s="48"/>
      <c r="J95" s="74"/>
      <c r="K95" s="48"/>
      <c r="L95" s="48"/>
      <c r="M95" s="48"/>
      <c r="N95" s="48"/>
      <c r="O95" s="48"/>
      <c r="P95" s="74">
        <f>ABS(F95-$J$93)</f>
        <v>957.79999999999927</v>
      </c>
      <c r="Q95" s="74">
        <f>IF(P95&gt;$O$93,"",F95)</f>
        <v>24553</v>
      </c>
      <c r="R95" s="74">
        <f t="shared" si="12"/>
        <v>567</v>
      </c>
      <c r="S95" s="77">
        <f t="shared" si="13"/>
        <v>1198</v>
      </c>
      <c r="T95" s="48"/>
      <c r="U95" s="48"/>
      <c r="V95" s="48"/>
      <c r="W95" s="58"/>
      <c r="X95" s="74">
        <f>IF(Q95="","",((Q95-$U$93)/R95)^2)</f>
        <v>1.9253397861202097</v>
      </c>
      <c r="Y95" s="78"/>
      <c r="Z95" s="48"/>
      <c r="AA95" s="48"/>
      <c r="AB95" s="48"/>
      <c r="AC95" s="82"/>
      <c r="AD95" s="82"/>
      <c r="AE95" s="58"/>
      <c r="AF95" s="58"/>
      <c r="AG95" s="58"/>
      <c r="AH95" s="58"/>
      <c r="AI95" s="58"/>
      <c r="AJ95" s="58"/>
      <c r="AK95" s="58"/>
      <c r="AL95" s="58"/>
    </row>
    <row r="96" spans="1:38">
      <c r="A96" s="47" t="s">
        <v>119</v>
      </c>
      <c r="B96" s="47"/>
      <c r="C96" s="73" t="s">
        <v>100</v>
      </c>
      <c r="D96" s="73">
        <v>3</v>
      </c>
      <c r="E96" s="73" t="s">
        <v>101</v>
      </c>
      <c r="F96" s="47">
        <v>23653</v>
      </c>
      <c r="G96" s="47">
        <v>1179</v>
      </c>
      <c r="H96" s="47">
        <v>597</v>
      </c>
      <c r="I96" s="76"/>
      <c r="J96" s="111"/>
      <c r="K96" s="76"/>
      <c r="L96" s="76"/>
      <c r="M96" s="76"/>
      <c r="N96" s="76"/>
      <c r="O96" s="76"/>
      <c r="P96" s="74">
        <f>ABS(F96-$J$93)</f>
        <v>1857.7999999999993</v>
      </c>
      <c r="Q96" s="74">
        <f>IF(P96&gt;$O$93,"",F96)</f>
        <v>23653</v>
      </c>
      <c r="R96" s="74">
        <f t="shared" si="12"/>
        <v>597</v>
      </c>
      <c r="S96" s="77">
        <f t="shared" si="13"/>
        <v>1179</v>
      </c>
      <c r="T96" s="48"/>
      <c r="U96" s="48"/>
      <c r="V96" s="48"/>
      <c r="W96" s="58"/>
      <c r="X96" s="74">
        <f>IF(Q96="","",((Q96-$U$93)/R96)^2)</f>
        <v>3.5985518042473671E-2</v>
      </c>
      <c r="Y96" s="78"/>
      <c r="Z96" s="48"/>
      <c r="AA96" s="48"/>
      <c r="AB96" s="48"/>
      <c r="AC96" s="82"/>
      <c r="AD96" s="82"/>
      <c r="AE96" s="58"/>
      <c r="AF96" s="58"/>
      <c r="AG96" s="58"/>
      <c r="AH96" s="58"/>
      <c r="AI96" s="58"/>
      <c r="AJ96" s="58"/>
      <c r="AK96" s="58"/>
      <c r="AL96" s="58"/>
    </row>
    <row r="97" spans="1:38">
      <c r="A97" s="47" t="s">
        <v>120</v>
      </c>
      <c r="B97" s="47"/>
      <c r="C97" s="73" t="s">
        <v>100</v>
      </c>
      <c r="D97" s="73">
        <v>3</v>
      </c>
      <c r="E97" s="73" t="s">
        <v>101</v>
      </c>
      <c r="F97" s="47">
        <v>21176</v>
      </c>
      <c r="G97" s="47">
        <v>1108</v>
      </c>
      <c r="H97" s="47">
        <v>634</v>
      </c>
      <c r="I97" s="76"/>
      <c r="J97" s="111"/>
      <c r="K97" s="76"/>
      <c r="L97" s="76"/>
      <c r="M97" s="76"/>
      <c r="N97" s="76"/>
      <c r="O97" s="76"/>
      <c r="P97" s="74">
        <f>ABS(F97-$J$93)</f>
        <v>4334.7999999999993</v>
      </c>
      <c r="Q97" s="74">
        <f>IF(P97&gt;$O$93,"",F97)</f>
        <v>21176</v>
      </c>
      <c r="R97" s="74">
        <f t="shared" si="12"/>
        <v>634</v>
      </c>
      <c r="S97" s="77">
        <f t="shared" si="13"/>
        <v>1108</v>
      </c>
      <c r="T97" s="48"/>
      <c r="U97" s="48"/>
      <c r="V97" s="48"/>
      <c r="W97" s="58"/>
      <c r="X97" s="74">
        <f>IF(Q97="","",((Q97-$U$93)/R97)^2)</f>
        <v>16.691864439142591</v>
      </c>
      <c r="Y97" s="78"/>
      <c r="Z97" s="48"/>
      <c r="AA97" s="48"/>
      <c r="AB97" s="48"/>
      <c r="AC97" s="82"/>
      <c r="AD97" s="82"/>
      <c r="AE97" s="58"/>
      <c r="AF97" s="58"/>
      <c r="AG97" s="58"/>
      <c r="AH97" s="58"/>
      <c r="AI97" s="58"/>
      <c r="AJ97" s="58"/>
      <c r="AK97" s="58"/>
      <c r="AL97" s="58"/>
    </row>
    <row r="98" spans="1:38">
      <c r="A98" s="60" t="s">
        <v>121</v>
      </c>
      <c r="B98" s="60"/>
      <c r="C98" s="60" t="s">
        <v>100</v>
      </c>
      <c r="D98" s="60">
        <v>2</v>
      </c>
      <c r="E98" s="60" t="s">
        <v>101</v>
      </c>
      <c r="F98" s="61">
        <v>28235</v>
      </c>
      <c r="G98" s="61">
        <v>1404</v>
      </c>
      <c r="H98" s="61">
        <v>705</v>
      </c>
      <c r="I98" s="62">
        <v>3</v>
      </c>
      <c r="J98" s="63">
        <f>AVERAGE(F98:F100)</f>
        <v>20440.666666666668</v>
      </c>
      <c r="K98" s="63">
        <f>STDEV(F98:F100)</f>
        <v>7485.0326875260453</v>
      </c>
      <c r="L98" s="62"/>
      <c r="M98" s="62">
        <v>1.196</v>
      </c>
      <c r="N98" s="62"/>
      <c r="O98" s="63">
        <f>ABS(K98*M98)</f>
        <v>8952.0990942811495</v>
      </c>
      <c r="P98" s="63">
        <f>ABS(F98-$J$98)</f>
        <v>7794.3333333333321</v>
      </c>
      <c r="Q98" s="63">
        <f>IF(P98&gt;$O$98,"",F98)</f>
        <v>28235</v>
      </c>
      <c r="R98" s="63">
        <f t="shared" si="12"/>
        <v>705</v>
      </c>
      <c r="S98" s="63">
        <f t="shared" si="13"/>
        <v>1404</v>
      </c>
      <c r="T98" s="64">
        <f>COUNT(Q98:Q100)</f>
        <v>3</v>
      </c>
      <c r="U98" s="65">
        <f>AVERAGE(Q98:Q100)</f>
        <v>20440.666666666668</v>
      </c>
      <c r="V98" s="65">
        <f>STDEV(Q98:Q100)</f>
        <v>7485.0326875260453</v>
      </c>
      <c r="W98" s="66"/>
      <c r="X98" s="65">
        <f>IF(Q98="","",((Q98-$U$98)/R98)^2)</f>
        <v>122.230535910892</v>
      </c>
      <c r="Y98" s="67">
        <f>ABS((1/(I98-1))*SUM(X98:X100))</f>
        <v>209.01213193510512</v>
      </c>
      <c r="Z98" s="68">
        <f>V98/U98</f>
        <v>0.3661833936038964</v>
      </c>
      <c r="AA98" s="69" t="str">
        <f>IF(Y98&lt;2,"A",IF(Z98&lt;0.15,"B","C"))</f>
        <v>C</v>
      </c>
      <c r="AB98" s="68"/>
      <c r="AC98" s="70">
        <f>U98/1000</f>
        <v>20.440666666666669</v>
      </c>
      <c r="AD98" s="70">
        <f>V98/1000</f>
        <v>7.4850326875260453</v>
      </c>
      <c r="AE98" s="66"/>
      <c r="AF98" s="66"/>
      <c r="AG98" s="66"/>
      <c r="AH98" s="66"/>
      <c r="AI98" s="66"/>
      <c r="AJ98" s="66"/>
      <c r="AK98" s="66"/>
      <c r="AL98" s="66"/>
    </row>
    <row r="99" spans="1:38">
      <c r="A99" s="60" t="s">
        <v>122</v>
      </c>
      <c r="B99" s="60"/>
      <c r="C99" s="60" t="s">
        <v>100</v>
      </c>
      <c r="D99" s="60">
        <v>2</v>
      </c>
      <c r="E99" s="60" t="s">
        <v>101</v>
      </c>
      <c r="F99" s="61">
        <v>19778</v>
      </c>
      <c r="G99" s="61">
        <v>1280</v>
      </c>
      <c r="H99" s="61">
        <v>958</v>
      </c>
      <c r="I99" s="62"/>
      <c r="J99" s="63"/>
      <c r="K99" s="62"/>
      <c r="L99" s="62"/>
      <c r="M99" s="62"/>
      <c r="N99" s="62"/>
      <c r="O99" s="62"/>
      <c r="P99" s="63">
        <f>ABS(F99-$J$98)</f>
        <v>662.66666666666788</v>
      </c>
      <c r="Q99" s="63">
        <f>IF(P99&gt;$O$98,"",F99)</f>
        <v>19778</v>
      </c>
      <c r="R99" s="63">
        <f t="shared" si="12"/>
        <v>958</v>
      </c>
      <c r="S99" s="63">
        <f t="shared" si="13"/>
        <v>1280</v>
      </c>
      <c r="T99" s="64"/>
      <c r="U99" s="64"/>
      <c r="V99" s="64"/>
      <c r="W99" s="66"/>
      <c r="X99" s="65">
        <f>IF(Q99="","",((Q99-$U$98)/R99)^2)</f>
        <v>0.47847497952753953</v>
      </c>
      <c r="Y99" s="67"/>
      <c r="Z99" s="64"/>
      <c r="AA99" s="64"/>
      <c r="AB99" s="64"/>
      <c r="AC99" s="72"/>
      <c r="AD99" s="72"/>
      <c r="AE99" s="66"/>
      <c r="AF99" s="66"/>
      <c r="AG99" s="66"/>
      <c r="AH99" s="66"/>
      <c r="AI99" s="66"/>
      <c r="AJ99" s="66"/>
      <c r="AK99" s="66"/>
      <c r="AL99" s="66"/>
    </row>
    <row r="100" spans="1:38">
      <c r="A100" s="60" t="s">
        <v>123</v>
      </c>
      <c r="B100" s="60"/>
      <c r="C100" s="60" t="s">
        <v>100</v>
      </c>
      <c r="D100" s="60">
        <v>2</v>
      </c>
      <c r="E100" s="60" t="s">
        <v>101</v>
      </c>
      <c r="F100" s="61">
        <v>13309</v>
      </c>
      <c r="G100" s="61">
        <v>706</v>
      </c>
      <c r="H100" s="61">
        <v>415</v>
      </c>
      <c r="I100" s="62"/>
      <c r="J100" s="63"/>
      <c r="K100" s="62"/>
      <c r="L100" s="62"/>
      <c r="M100" s="62"/>
      <c r="N100" s="62"/>
      <c r="O100" s="62"/>
      <c r="P100" s="63">
        <f>ABS(F100-$J$98)</f>
        <v>7131.6666666666679</v>
      </c>
      <c r="Q100" s="63">
        <f>IF(P100&gt;$O$98,"",F100)</f>
        <v>13309</v>
      </c>
      <c r="R100" s="63">
        <f t="shared" ref="R100:R117" si="18">IF(Q100=F100,H100,"")</f>
        <v>415</v>
      </c>
      <c r="S100" s="63">
        <f t="shared" ref="S100:S117" si="19">IF(Q100=F100,G100,"")</f>
        <v>706</v>
      </c>
      <c r="T100" s="64"/>
      <c r="U100" s="64"/>
      <c r="V100" s="64"/>
      <c r="W100" s="66"/>
      <c r="X100" s="65">
        <f>IF(Q100="","",((Q100-$U$98)/R100)^2)</f>
        <v>295.31525297979073</v>
      </c>
      <c r="Y100" s="67"/>
      <c r="Z100" s="64"/>
      <c r="AA100" s="64"/>
      <c r="AB100" s="64"/>
      <c r="AC100" s="72"/>
      <c r="AD100" s="72"/>
      <c r="AE100" s="66"/>
      <c r="AF100" s="66"/>
      <c r="AG100" s="66"/>
      <c r="AH100" s="66"/>
      <c r="AI100" s="66"/>
      <c r="AJ100" s="66"/>
      <c r="AK100" s="66"/>
      <c r="AL100" s="66"/>
    </row>
    <row r="101" spans="1:38">
      <c r="A101" s="118" t="s">
        <v>124</v>
      </c>
      <c r="B101" s="118"/>
      <c r="C101" s="119" t="s">
        <v>100</v>
      </c>
      <c r="D101" s="119">
        <v>1</v>
      </c>
      <c r="E101" s="119" t="s">
        <v>101</v>
      </c>
      <c r="F101" s="118">
        <v>171633</v>
      </c>
      <c r="G101" s="118">
        <v>8814</v>
      </c>
      <c r="H101" s="118">
        <v>4369</v>
      </c>
      <c r="I101" s="123">
        <v>5</v>
      </c>
      <c r="J101" s="120">
        <f>AVERAGE(F101:F105)</f>
        <v>49690</v>
      </c>
      <c r="K101" s="120">
        <f>STDEV(F101:F105)</f>
        <v>68917.216564513103</v>
      </c>
      <c r="L101" s="123"/>
      <c r="M101" s="122">
        <v>1.5089999999999999</v>
      </c>
      <c r="N101" s="123">
        <f>I101-(COUNT(Q101:Q105))</f>
        <v>1</v>
      </c>
      <c r="O101" s="120">
        <f>ABS(K101*M101)</f>
        <v>103996.07979585027</v>
      </c>
      <c r="P101" s="120">
        <f>ABS(F101-$J$101)</f>
        <v>121943</v>
      </c>
      <c r="Q101" s="120" t="str">
        <f>IF(P101&gt;$O$101,"",F101)</f>
        <v/>
      </c>
      <c r="R101" s="120" t="str">
        <f t="shared" si="18"/>
        <v/>
      </c>
      <c r="S101" s="124" t="str">
        <f t="shared" si="19"/>
        <v/>
      </c>
      <c r="T101" s="48">
        <f>COUNT(Q101:Q105)</f>
        <v>4</v>
      </c>
      <c r="U101" s="74">
        <f>AVERAGE(Q101:Q105)</f>
        <v>19204.25</v>
      </c>
      <c r="V101" s="74">
        <f>STDEV(Q101:Q105)</f>
        <v>11700.59677609081</v>
      </c>
      <c r="W101" s="58"/>
      <c r="X101" s="74" t="str">
        <f>IF(Q101="","",((Q101-$U$101)/R101)^2)</f>
        <v/>
      </c>
      <c r="Y101" s="78">
        <f>ABS((1/(I101-1))*SUM(X101:X105))</f>
        <v>1636.7646707722288</v>
      </c>
      <c r="Z101" s="79">
        <f>V101/U101</f>
        <v>0.60927121736546908</v>
      </c>
      <c r="AA101" s="80" t="str">
        <f>IF(Y101&lt;2,"A",IF(Z101&lt;0.15,"B","C"))</f>
        <v>C</v>
      </c>
      <c r="AB101" s="79"/>
      <c r="AC101" s="81">
        <f>U101/1000</f>
        <v>19.204249999999998</v>
      </c>
      <c r="AD101" s="81">
        <f>V101/1000</f>
        <v>11.70059677609081</v>
      </c>
      <c r="AE101" s="58"/>
      <c r="AF101" s="58"/>
      <c r="AG101" s="58"/>
      <c r="AH101" s="58"/>
      <c r="AI101" s="58"/>
      <c r="AJ101" s="58"/>
      <c r="AK101" s="58"/>
      <c r="AL101" s="58"/>
    </row>
    <row r="102" spans="1:38">
      <c r="A102" s="125" t="s">
        <v>125</v>
      </c>
      <c r="B102" s="125"/>
      <c r="C102" s="92" t="s">
        <v>100</v>
      </c>
      <c r="D102" s="92">
        <v>1</v>
      </c>
      <c r="E102" s="92" t="s">
        <v>101</v>
      </c>
      <c r="F102" s="47">
        <v>30521</v>
      </c>
      <c r="G102" s="47">
        <v>1466</v>
      </c>
      <c r="H102" s="47">
        <v>650</v>
      </c>
      <c r="I102" s="93"/>
      <c r="J102" s="94"/>
      <c r="K102" s="93"/>
      <c r="L102" s="93"/>
      <c r="M102" s="93"/>
      <c r="N102" s="93"/>
      <c r="O102" s="93"/>
      <c r="P102" s="94">
        <f>ABS(F102-$J$101)</f>
        <v>19169</v>
      </c>
      <c r="Q102" s="94">
        <f>IF(P102&gt;$O$101,"",F102)</f>
        <v>30521</v>
      </c>
      <c r="R102" s="94">
        <f t="shared" si="18"/>
        <v>650</v>
      </c>
      <c r="S102" s="77">
        <f t="shared" si="19"/>
        <v>1466</v>
      </c>
      <c r="T102" s="48"/>
      <c r="U102" s="48"/>
      <c r="V102" s="48"/>
      <c r="W102" s="58"/>
      <c r="X102" s="74">
        <f>IF(Q102="","",((Q102-$U$101)/R102)^2)</f>
        <v>303.12149245562131</v>
      </c>
      <c r="Y102" s="78"/>
      <c r="Z102" s="48"/>
      <c r="AA102" s="48"/>
      <c r="AB102" s="48"/>
      <c r="AC102" s="82"/>
      <c r="AD102" s="82"/>
      <c r="AE102" s="58"/>
      <c r="AF102" s="58"/>
      <c r="AG102" s="58"/>
      <c r="AH102" s="58"/>
      <c r="AI102" s="58"/>
      <c r="AJ102" s="58"/>
      <c r="AK102" s="58"/>
      <c r="AL102" s="58"/>
    </row>
    <row r="103" spans="1:38">
      <c r="A103" s="125" t="s">
        <v>126</v>
      </c>
      <c r="B103" s="125"/>
      <c r="C103" s="92" t="s">
        <v>100</v>
      </c>
      <c r="D103" s="92">
        <v>1</v>
      </c>
      <c r="E103" s="92" t="s">
        <v>101</v>
      </c>
      <c r="F103" s="47">
        <v>26029</v>
      </c>
      <c r="G103" s="47">
        <v>1769</v>
      </c>
      <c r="H103" s="47">
        <v>1370</v>
      </c>
      <c r="I103" s="93"/>
      <c r="J103" s="94"/>
      <c r="K103" s="93"/>
      <c r="L103" s="93"/>
      <c r="M103" s="93"/>
      <c r="N103" s="93"/>
      <c r="O103" s="93"/>
      <c r="P103" s="94">
        <f>ABS(F103-$J$101)</f>
        <v>23661</v>
      </c>
      <c r="Q103" s="94">
        <f>IF(P103&gt;$O$101,"",F103)</f>
        <v>26029</v>
      </c>
      <c r="R103" s="94">
        <f t="shared" si="18"/>
        <v>1370</v>
      </c>
      <c r="S103" s="77">
        <f t="shared" si="19"/>
        <v>1769</v>
      </c>
      <c r="T103" s="48"/>
      <c r="U103" s="48"/>
      <c r="V103" s="48"/>
      <c r="W103" s="58"/>
      <c r="X103" s="74">
        <f>IF(Q103="","",((Q103-$U$101)/R103)^2)</f>
        <v>24.816033119771966</v>
      </c>
      <c r="Y103" s="78"/>
      <c r="Z103" s="48"/>
      <c r="AA103" s="48"/>
      <c r="AB103" s="48"/>
      <c r="AC103" s="82"/>
      <c r="AD103" s="82"/>
      <c r="AE103" s="58"/>
      <c r="AF103" s="58"/>
      <c r="AG103" s="58"/>
      <c r="AH103" s="58"/>
      <c r="AI103" s="58"/>
      <c r="AJ103" s="58"/>
      <c r="AK103" s="58"/>
      <c r="AL103" s="58"/>
    </row>
    <row r="104" spans="1:38">
      <c r="A104" s="125" t="s">
        <v>127</v>
      </c>
      <c r="B104" s="125"/>
      <c r="C104" s="92" t="s">
        <v>100</v>
      </c>
      <c r="D104" s="92">
        <v>1</v>
      </c>
      <c r="E104" s="92" t="s">
        <v>101</v>
      </c>
      <c r="F104" s="47">
        <v>16113</v>
      </c>
      <c r="G104" s="47">
        <v>740</v>
      </c>
      <c r="H104" s="47">
        <v>263</v>
      </c>
      <c r="I104" s="93"/>
      <c r="J104" s="94"/>
      <c r="K104" s="93"/>
      <c r="L104" s="93"/>
      <c r="M104" s="93"/>
      <c r="N104" s="93"/>
      <c r="O104" s="93"/>
      <c r="P104" s="94">
        <f>ABS(F104-$J$101)</f>
        <v>33577</v>
      </c>
      <c r="Q104" s="94">
        <f>IF(P104&gt;$O$101,"",F104)</f>
        <v>16113</v>
      </c>
      <c r="R104" s="94">
        <f t="shared" si="18"/>
        <v>263</v>
      </c>
      <c r="S104" s="77">
        <f t="shared" si="19"/>
        <v>740</v>
      </c>
      <c r="T104" s="48"/>
      <c r="U104" s="48"/>
      <c r="V104" s="48"/>
      <c r="W104" s="58"/>
      <c r="X104" s="74">
        <f>IF(Q104="","",((Q104-$U$101)/R104)^2)</f>
        <v>138.15186806951093</v>
      </c>
      <c r="Y104" s="78"/>
      <c r="Z104" s="48"/>
      <c r="AA104" s="48"/>
      <c r="AB104" s="48"/>
      <c r="AC104" s="82"/>
      <c r="AD104" s="82"/>
      <c r="AE104" s="58"/>
      <c r="AF104" s="58"/>
      <c r="AG104" s="58"/>
      <c r="AH104" s="58"/>
      <c r="AI104" s="58"/>
      <c r="AJ104" s="58"/>
      <c r="AK104" s="58"/>
      <c r="AL104" s="58"/>
    </row>
    <row r="105" spans="1:38">
      <c r="A105" s="125" t="s">
        <v>128</v>
      </c>
      <c r="B105" s="125"/>
      <c r="C105" s="92" t="s">
        <v>100</v>
      </c>
      <c r="D105" s="92">
        <v>1</v>
      </c>
      <c r="E105" s="92" t="s">
        <v>101</v>
      </c>
      <c r="F105" s="47">
        <v>4154</v>
      </c>
      <c r="G105" s="47">
        <v>262</v>
      </c>
      <c r="H105" s="47">
        <v>193</v>
      </c>
      <c r="I105" s="93"/>
      <c r="J105" s="94"/>
      <c r="K105" s="93"/>
      <c r="L105" s="93"/>
      <c r="M105" s="93"/>
      <c r="N105" s="93"/>
      <c r="O105" s="93"/>
      <c r="P105" s="94">
        <f>ABS(F105-$J$101)</f>
        <v>45536</v>
      </c>
      <c r="Q105" s="94">
        <f>IF(P105&gt;$O$101,"",F105)</f>
        <v>4154</v>
      </c>
      <c r="R105" s="94">
        <f t="shared" si="18"/>
        <v>193</v>
      </c>
      <c r="S105" s="77">
        <f t="shared" si="19"/>
        <v>262</v>
      </c>
      <c r="T105" s="48"/>
      <c r="U105" s="48"/>
      <c r="V105" s="48"/>
      <c r="W105" s="58"/>
      <c r="X105" s="74">
        <f>IF(Q105="","",((Q105-$U$101)/R105)^2)</f>
        <v>6080.9692894440113</v>
      </c>
      <c r="Y105" s="78"/>
      <c r="Z105" s="48"/>
      <c r="AA105" s="48"/>
      <c r="AB105" s="48"/>
      <c r="AC105" s="82"/>
      <c r="AD105" s="82"/>
      <c r="AE105" s="58"/>
      <c r="AF105" s="58"/>
      <c r="AG105" s="58"/>
      <c r="AH105" s="58"/>
      <c r="AI105" s="58"/>
      <c r="AJ105" s="58"/>
      <c r="AK105" s="58"/>
      <c r="AL105" s="58"/>
    </row>
    <row r="106" spans="1:38">
      <c r="A106" s="59" t="s">
        <v>129</v>
      </c>
      <c r="B106" s="59"/>
      <c r="C106" s="60" t="s">
        <v>130</v>
      </c>
      <c r="D106" s="60">
        <v>3</v>
      </c>
      <c r="E106" s="59" t="s">
        <v>131</v>
      </c>
      <c r="F106" s="61">
        <v>18587</v>
      </c>
      <c r="G106" s="61">
        <v>863</v>
      </c>
      <c r="H106" s="61">
        <v>328</v>
      </c>
      <c r="I106" s="62">
        <v>4</v>
      </c>
      <c r="J106" s="63">
        <f>AVERAGE(F106:F109)</f>
        <v>17478.75</v>
      </c>
      <c r="K106" s="63">
        <f>STDEV(F106:F109)</f>
        <v>1047.2810431461717</v>
      </c>
      <c r="L106" s="66"/>
      <c r="M106" s="96">
        <v>1.5089999999999999</v>
      </c>
      <c r="N106" s="61"/>
      <c r="O106" s="63">
        <f>ABS(K106*M106)</f>
        <v>1580.347094107573</v>
      </c>
      <c r="P106" s="63">
        <f>ABS(F106-$J$106)</f>
        <v>1108.25</v>
      </c>
      <c r="Q106" s="63">
        <f>IF(P106&gt;$O$106,"",F106)</f>
        <v>18587</v>
      </c>
      <c r="R106" s="63">
        <f t="shared" si="18"/>
        <v>328</v>
      </c>
      <c r="S106" s="63">
        <f t="shared" si="19"/>
        <v>863</v>
      </c>
      <c r="T106" s="64">
        <f>COUNT(Q106:Q109)</f>
        <v>4</v>
      </c>
      <c r="U106" s="65">
        <f>AVERAGE(Q106:Q109)</f>
        <v>17478.75</v>
      </c>
      <c r="V106" s="65">
        <f>STDEV(Q106:Q109)</f>
        <v>1047.2810431461717</v>
      </c>
      <c r="W106" s="66"/>
      <c r="X106" s="65">
        <f>IF(Q106="","",((Q106-$U$106)/R106)^2)</f>
        <v>11.416363608900953</v>
      </c>
      <c r="Y106" s="67">
        <f>ABS((1/(I106-1))*SUM(X106:X109))</f>
        <v>9.7057897094268153</v>
      </c>
      <c r="Z106" s="68">
        <f>V106/U106</f>
        <v>5.991738786504594E-2</v>
      </c>
      <c r="AA106" s="69" t="str">
        <f>IF(Y106&lt;2,"A",IF(Z106&lt;0.15,"B","C"))</f>
        <v>B</v>
      </c>
      <c r="AB106" s="68"/>
      <c r="AC106" s="70">
        <f>U106/1000</f>
        <v>17.478750000000002</v>
      </c>
      <c r="AD106" s="70">
        <f>V106/1000</f>
        <v>1.0472810431461717</v>
      </c>
      <c r="AE106" s="66"/>
      <c r="AF106" s="66"/>
      <c r="AG106" s="66"/>
      <c r="AH106" s="66"/>
      <c r="AI106" s="66"/>
      <c r="AJ106" s="66"/>
      <c r="AK106" s="66"/>
      <c r="AL106" s="66"/>
    </row>
    <row r="107" spans="1:38">
      <c r="A107" s="59" t="s">
        <v>132</v>
      </c>
      <c r="B107" s="59"/>
      <c r="C107" s="60" t="s">
        <v>130</v>
      </c>
      <c r="D107" s="60">
        <v>3</v>
      </c>
      <c r="E107" s="59" t="s">
        <v>131</v>
      </c>
      <c r="F107" s="61">
        <v>18155</v>
      </c>
      <c r="G107" s="61">
        <v>909</v>
      </c>
      <c r="H107" s="61">
        <v>468</v>
      </c>
      <c r="I107" s="62"/>
      <c r="J107" s="65"/>
      <c r="K107" s="66"/>
      <c r="L107" s="66"/>
      <c r="M107" s="66"/>
      <c r="N107" s="61"/>
      <c r="O107" s="66"/>
      <c r="P107" s="63">
        <f>ABS(F107-$J$106)</f>
        <v>676.25</v>
      </c>
      <c r="Q107" s="63">
        <f>IF(P107&gt;$O$106,"",F107)</f>
        <v>18155</v>
      </c>
      <c r="R107" s="63">
        <f t="shared" si="18"/>
        <v>468</v>
      </c>
      <c r="S107" s="63">
        <f t="shared" si="19"/>
        <v>909</v>
      </c>
      <c r="T107" s="64"/>
      <c r="U107" s="66"/>
      <c r="V107" s="66"/>
      <c r="W107" s="66"/>
      <c r="X107" s="65">
        <f>IF(Q107="","",((Q107-$U$106)/R107)^2)</f>
        <v>2.0879632483198187</v>
      </c>
      <c r="Y107" s="72"/>
      <c r="Z107" s="66"/>
      <c r="AA107" s="66"/>
      <c r="AB107" s="66"/>
      <c r="AC107" s="72"/>
      <c r="AD107" s="72"/>
      <c r="AE107" s="66"/>
      <c r="AF107" s="66"/>
      <c r="AG107" s="66"/>
      <c r="AH107" s="66"/>
      <c r="AI107" s="66"/>
      <c r="AJ107" s="66"/>
      <c r="AK107" s="66"/>
      <c r="AL107" s="66"/>
    </row>
    <row r="108" spans="1:38">
      <c r="A108" s="59" t="s">
        <v>133</v>
      </c>
      <c r="B108" s="59"/>
      <c r="C108" s="60" t="s">
        <v>130</v>
      </c>
      <c r="D108" s="60">
        <v>3</v>
      </c>
      <c r="E108" s="59" t="s">
        <v>131</v>
      </c>
      <c r="F108" s="61">
        <v>16666</v>
      </c>
      <c r="G108" s="61">
        <v>767</v>
      </c>
      <c r="H108" s="61">
        <v>279</v>
      </c>
      <c r="I108" s="62"/>
      <c r="J108" s="65"/>
      <c r="K108" s="66"/>
      <c r="L108" s="66"/>
      <c r="M108" s="66"/>
      <c r="N108" s="61"/>
      <c r="O108" s="66"/>
      <c r="P108" s="63">
        <f>ABS(F108-$J$106)</f>
        <v>812.75</v>
      </c>
      <c r="Q108" s="63">
        <f>IF(P108&gt;$O$106,"",F108)</f>
        <v>16666</v>
      </c>
      <c r="R108" s="63">
        <f t="shared" si="18"/>
        <v>279</v>
      </c>
      <c r="S108" s="63">
        <f t="shared" si="19"/>
        <v>767</v>
      </c>
      <c r="T108" s="64"/>
      <c r="U108" s="66"/>
      <c r="V108" s="66"/>
      <c r="W108" s="66"/>
      <c r="X108" s="65">
        <f>IF(Q108="","",((Q108-$U$106)/R108)^2)</f>
        <v>8.4860492863657981</v>
      </c>
      <c r="Y108" s="72"/>
      <c r="Z108" s="66"/>
      <c r="AA108" s="66"/>
      <c r="AB108" s="66"/>
      <c r="AC108" s="72"/>
      <c r="AD108" s="72"/>
      <c r="AE108" s="66"/>
      <c r="AF108" s="66"/>
      <c r="AG108" s="66"/>
      <c r="AH108" s="66"/>
      <c r="AI108" s="66"/>
      <c r="AJ108" s="66"/>
      <c r="AK108" s="66"/>
      <c r="AL108" s="66"/>
    </row>
    <row r="109" spans="1:38">
      <c r="A109" s="59" t="s">
        <v>134</v>
      </c>
      <c r="B109" s="59"/>
      <c r="C109" s="60" t="s">
        <v>130</v>
      </c>
      <c r="D109" s="60">
        <v>3</v>
      </c>
      <c r="E109" s="59" t="s">
        <v>131</v>
      </c>
      <c r="F109" s="61">
        <v>16507</v>
      </c>
      <c r="G109" s="61">
        <v>796</v>
      </c>
      <c r="H109" s="61">
        <v>364</v>
      </c>
      <c r="I109" s="60"/>
      <c r="J109" s="65"/>
      <c r="K109" s="66"/>
      <c r="L109" s="66"/>
      <c r="M109" s="66"/>
      <c r="N109" s="61"/>
      <c r="O109" s="66"/>
      <c r="P109" s="63">
        <f>ABS(F109-$J$106)</f>
        <v>971.75</v>
      </c>
      <c r="Q109" s="63">
        <f>IF(P109&gt;$O$106,"",F109)</f>
        <v>16507</v>
      </c>
      <c r="R109" s="63">
        <f t="shared" si="18"/>
        <v>364</v>
      </c>
      <c r="S109" s="63">
        <f t="shared" si="19"/>
        <v>796</v>
      </c>
      <c r="T109" s="64"/>
      <c r="U109" s="66"/>
      <c r="V109" s="66"/>
      <c r="W109" s="66"/>
      <c r="X109" s="65">
        <f>IF(Q109="","",((Q109-$U$106)/R109)^2)</f>
        <v>7.126992984693878</v>
      </c>
      <c r="Y109" s="72"/>
      <c r="Z109" s="66"/>
      <c r="AA109" s="66"/>
      <c r="AB109" s="66"/>
      <c r="AC109" s="72"/>
      <c r="AD109" s="72"/>
      <c r="AE109" s="66"/>
      <c r="AF109" s="66"/>
      <c r="AG109" s="66"/>
      <c r="AH109" s="66"/>
      <c r="AI109" s="66"/>
      <c r="AJ109" s="66"/>
      <c r="AK109" s="66"/>
      <c r="AL109" s="66"/>
    </row>
    <row r="110" spans="1:38">
      <c r="A110" s="91" t="s">
        <v>135</v>
      </c>
      <c r="B110" s="91"/>
      <c r="C110" s="92" t="s">
        <v>130</v>
      </c>
      <c r="D110" s="92">
        <v>2</v>
      </c>
      <c r="E110" s="91" t="s">
        <v>136</v>
      </c>
      <c r="F110" s="47">
        <v>22275</v>
      </c>
      <c r="G110" s="47">
        <v>1555</v>
      </c>
      <c r="H110" s="47">
        <v>1226</v>
      </c>
      <c r="I110" s="98">
        <v>4</v>
      </c>
      <c r="J110" s="94">
        <f>AVERAGE(F110:F113)</f>
        <v>17173.25</v>
      </c>
      <c r="K110" s="94">
        <f>STDEV(F110:F113)</f>
        <v>4910.2654629527588</v>
      </c>
      <c r="L110" s="126"/>
      <c r="M110" s="92">
        <v>1.383</v>
      </c>
      <c r="N110" s="92"/>
      <c r="O110" s="94">
        <f>ABS(K110*M110)</f>
        <v>6790.8971352636654</v>
      </c>
      <c r="P110" s="94">
        <f>ABS(F110-$J$110)</f>
        <v>5101.75</v>
      </c>
      <c r="Q110" s="94">
        <f>IF(P110&gt;$O$110,"",F110)</f>
        <v>22275</v>
      </c>
      <c r="R110" s="94">
        <f t="shared" si="18"/>
        <v>1226</v>
      </c>
      <c r="S110" s="77">
        <f t="shared" si="19"/>
        <v>1555</v>
      </c>
      <c r="T110" s="48">
        <f>COUNT(Q110:Q113)</f>
        <v>4</v>
      </c>
      <c r="U110" s="74">
        <f>AVERAGE(Q110:Q113)</f>
        <v>17173.25</v>
      </c>
      <c r="V110" s="74">
        <f>STDEV(Q110:Q113)</f>
        <v>4910.2654629527588</v>
      </c>
      <c r="W110" s="58"/>
      <c r="X110" s="74">
        <f>IF(Q110="","",((Q110-$U$110)/R110)^2)</f>
        <v>17.316391894022654</v>
      </c>
      <c r="Y110" s="78">
        <f>ABS((1/(I110-1))*SUM(X110:X113))</f>
        <v>35.202473149949199</v>
      </c>
      <c r="Z110" s="79">
        <f>V110/U110</f>
        <v>0.28592523039918238</v>
      </c>
      <c r="AA110" s="80" t="str">
        <f>IF(Y110&lt;2,"A",IF(Z110&lt;0.15,"B","C"))</f>
        <v>C</v>
      </c>
      <c r="AB110" s="79"/>
      <c r="AC110" s="81">
        <f>U110/1000</f>
        <v>17.173249999999999</v>
      </c>
      <c r="AD110" s="81">
        <f>V110/1000</f>
        <v>4.9102654629527587</v>
      </c>
      <c r="AE110" s="58"/>
      <c r="AF110" s="58"/>
      <c r="AG110" s="58"/>
      <c r="AH110" s="58"/>
      <c r="AI110" s="58"/>
      <c r="AJ110" s="58"/>
      <c r="AK110" s="58"/>
      <c r="AL110" s="58"/>
    </row>
    <row r="111" spans="1:38">
      <c r="A111" s="91" t="s">
        <v>137</v>
      </c>
      <c r="B111" s="91"/>
      <c r="C111" s="92" t="s">
        <v>130</v>
      </c>
      <c r="D111" s="92">
        <v>2</v>
      </c>
      <c r="E111" s="91" t="s">
        <v>136</v>
      </c>
      <c r="F111" s="47">
        <v>19486</v>
      </c>
      <c r="G111" s="47">
        <v>1514</v>
      </c>
      <c r="H111" s="47">
        <v>1262</v>
      </c>
      <c r="I111" s="127"/>
      <c r="J111" s="94"/>
      <c r="K111" s="126"/>
      <c r="L111" s="126"/>
      <c r="M111" s="92"/>
      <c r="N111" s="92"/>
      <c r="O111" s="126"/>
      <c r="P111" s="94">
        <f>ABS(F111-$J$110)</f>
        <v>2312.75</v>
      </c>
      <c r="Q111" s="94">
        <f>IF(P111&gt;$O$110,"",F111)</f>
        <v>19486</v>
      </c>
      <c r="R111" s="94">
        <f t="shared" si="18"/>
        <v>1262</v>
      </c>
      <c r="S111" s="77">
        <f t="shared" si="19"/>
        <v>1514</v>
      </c>
      <c r="T111" s="48"/>
      <c r="U111" s="58"/>
      <c r="V111" s="58"/>
      <c r="W111" s="58"/>
      <c r="X111" s="74">
        <f>IF(Q111="","",((Q111-$U$110)/R111)^2)</f>
        <v>3.3584483177031403</v>
      </c>
      <c r="Y111" s="82"/>
      <c r="Z111" s="58"/>
      <c r="AA111" s="58"/>
      <c r="AB111" s="58"/>
      <c r="AC111" s="82"/>
      <c r="AD111" s="82"/>
      <c r="AE111" s="58"/>
      <c r="AF111" s="58"/>
      <c r="AG111" s="58"/>
      <c r="AH111" s="58"/>
      <c r="AI111" s="58"/>
      <c r="AJ111" s="58"/>
      <c r="AK111" s="58"/>
      <c r="AL111" s="58"/>
    </row>
    <row r="112" spans="1:38">
      <c r="A112" s="91" t="s">
        <v>138</v>
      </c>
      <c r="B112" s="91"/>
      <c r="C112" s="92" t="s">
        <v>130</v>
      </c>
      <c r="D112" s="92">
        <v>2</v>
      </c>
      <c r="E112" s="91" t="s">
        <v>136</v>
      </c>
      <c r="F112" s="47">
        <v>16061</v>
      </c>
      <c r="G112" s="47">
        <v>1015</v>
      </c>
      <c r="H112" s="47">
        <v>745</v>
      </c>
      <c r="I112" s="127"/>
      <c r="J112" s="94"/>
      <c r="K112" s="126"/>
      <c r="L112" s="126"/>
      <c r="M112" s="92"/>
      <c r="N112" s="92"/>
      <c r="O112" s="126"/>
      <c r="P112" s="94">
        <f>ABS(F112-$J$110)</f>
        <v>1112.25</v>
      </c>
      <c r="Q112" s="94">
        <f>IF(P112&gt;$O$110,"",F112)</f>
        <v>16061</v>
      </c>
      <c r="R112" s="94">
        <f t="shared" si="18"/>
        <v>745</v>
      </c>
      <c r="S112" s="77">
        <f t="shared" si="19"/>
        <v>1015</v>
      </c>
      <c r="T112" s="48"/>
      <c r="U112" s="58"/>
      <c r="V112" s="58"/>
      <c r="W112" s="58"/>
      <c r="X112" s="74">
        <f>IF(Q112="","",((Q112-$U$110)/R112)^2)</f>
        <v>2.2289087203279134</v>
      </c>
      <c r="Y112" s="82"/>
      <c r="Z112" s="58"/>
      <c r="AA112" s="58"/>
      <c r="AB112" s="58"/>
      <c r="AC112" s="82"/>
      <c r="AD112" s="82"/>
      <c r="AE112" s="58"/>
      <c r="AF112" s="58"/>
      <c r="AG112" s="58"/>
      <c r="AH112" s="58"/>
      <c r="AI112" s="58"/>
      <c r="AJ112" s="58"/>
      <c r="AK112" s="58"/>
      <c r="AL112" s="58"/>
    </row>
    <row r="113" spans="1:38">
      <c r="A113" s="91" t="s">
        <v>139</v>
      </c>
      <c r="B113" s="91"/>
      <c r="C113" s="92" t="s">
        <v>130</v>
      </c>
      <c r="D113" s="92">
        <v>2</v>
      </c>
      <c r="E113" s="91" t="s">
        <v>136</v>
      </c>
      <c r="F113" s="47">
        <v>10871</v>
      </c>
      <c r="G113" s="47">
        <v>835</v>
      </c>
      <c r="H113" s="47">
        <v>693</v>
      </c>
      <c r="I113" s="127"/>
      <c r="J113" s="94"/>
      <c r="K113" s="126"/>
      <c r="L113" s="126"/>
      <c r="M113" s="92"/>
      <c r="N113" s="92"/>
      <c r="O113" s="126"/>
      <c r="P113" s="94">
        <f>ABS(F113-$J$110)</f>
        <v>6302.25</v>
      </c>
      <c r="Q113" s="94">
        <f>IF(P113&gt;$O$110,"",F113)</f>
        <v>10871</v>
      </c>
      <c r="R113" s="94">
        <f t="shared" si="18"/>
        <v>693</v>
      </c>
      <c r="S113" s="77">
        <f t="shared" si="19"/>
        <v>835</v>
      </c>
      <c r="T113" s="48"/>
      <c r="U113" s="58"/>
      <c r="V113" s="58"/>
      <c r="W113" s="58"/>
      <c r="X113" s="74">
        <f>IF(Q113="","",((Q113-$U$110)/R113)^2)</f>
        <v>82.703670517793896</v>
      </c>
      <c r="Y113" s="82"/>
      <c r="Z113" s="58"/>
      <c r="AA113" s="58"/>
      <c r="AB113" s="58"/>
      <c r="AC113" s="82"/>
      <c r="AD113" s="82"/>
      <c r="AE113" s="58"/>
      <c r="AF113" s="58"/>
      <c r="AG113" s="58"/>
      <c r="AH113" s="58"/>
      <c r="AI113" s="58"/>
      <c r="AJ113" s="58"/>
      <c r="AK113" s="58"/>
      <c r="AL113" s="58"/>
    </row>
    <row r="114" spans="1:38">
      <c r="A114" s="128" t="s">
        <v>140</v>
      </c>
      <c r="B114" s="128"/>
      <c r="C114" s="60" t="s">
        <v>130</v>
      </c>
      <c r="D114" s="60">
        <v>1</v>
      </c>
      <c r="E114" s="60" t="s">
        <v>101</v>
      </c>
      <c r="F114" s="61">
        <v>483</v>
      </c>
      <c r="G114" s="61">
        <v>48</v>
      </c>
      <c r="H114" s="61">
        <v>43</v>
      </c>
      <c r="I114" s="62">
        <v>4</v>
      </c>
      <c r="J114" s="63">
        <f>AVERAGE(F114:F117)</f>
        <v>450</v>
      </c>
      <c r="K114" s="63">
        <f>STDEV(F114:F117)</f>
        <v>33.085747183140157</v>
      </c>
      <c r="L114" s="86"/>
      <c r="M114" s="62">
        <v>1.383</v>
      </c>
      <c r="N114" s="86"/>
      <c r="O114" s="63">
        <f>ABS(K114*M114)</f>
        <v>45.757588354282838</v>
      </c>
      <c r="P114" s="63">
        <f>ABS(F114-$J$114)</f>
        <v>33</v>
      </c>
      <c r="Q114" s="63">
        <f>IF(P114&gt;$O$114,"",F114)</f>
        <v>483</v>
      </c>
      <c r="R114" s="63">
        <f t="shared" si="18"/>
        <v>43</v>
      </c>
      <c r="S114" s="63">
        <f t="shared" si="19"/>
        <v>48</v>
      </c>
      <c r="T114" s="64">
        <f>COUNT(Q114:Q117)</f>
        <v>4</v>
      </c>
      <c r="U114" s="65">
        <f>AVERAGE(Q114:Q117)</f>
        <v>450</v>
      </c>
      <c r="V114" s="65">
        <f>STDEV(Q114:Q117)</f>
        <v>33.085747183140157</v>
      </c>
      <c r="W114" s="66"/>
      <c r="X114" s="67">
        <f>((Q114-$U$114)/R114)^2</f>
        <v>0.58896700919415901</v>
      </c>
      <c r="Y114" s="67">
        <f>(1/(I114-1))*SUM(X114:X117)</f>
        <v>0.54992334838851509</v>
      </c>
      <c r="Z114" s="68">
        <f>V114/U114</f>
        <v>7.3523882629200343E-2</v>
      </c>
      <c r="AA114" s="69" t="str">
        <f>IF(Y114&lt;2,"A",IF(Z114&lt;0.15,"B","C"))</f>
        <v>A</v>
      </c>
      <c r="AB114" s="68"/>
      <c r="AC114" s="129">
        <f>U114/1000</f>
        <v>0.45</v>
      </c>
      <c r="AD114" s="129">
        <f>V114/1000</f>
        <v>3.3085747183140155E-2</v>
      </c>
      <c r="AE114" s="66"/>
      <c r="AF114" s="66"/>
      <c r="AG114" s="66"/>
      <c r="AH114" s="66"/>
      <c r="AI114" s="66"/>
      <c r="AJ114" s="66"/>
      <c r="AK114" s="66"/>
      <c r="AL114" s="66"/>
    </row>
    <row r="115" spans="1:38">
      <c r="A115" s="128" t="s">
        <v>141</v>
      </c>
      <c r="B115" s="128"/>
      <c r="C115" s="60" t="s">
        <v>130</v>
      </c>
      <c r="D115" s="60">
        <v>1</v>
      </c>
      <c r="E115" s="60" t="s">
        <v>101</v>
      </c>
      <c r="F115" s="61">
        <v>463</v>
      </c>
      <c r="G115" s="61">
        <v>110</v>
      </c>
      <c r="H115" s="61">
        <v>108</v>
      </c>
      <c r="I115" s="62"/>
      <c r="J115" s="65"/>
      <c r="K115" s="65"/>
      <c r="L115" s="64"/>
      <c r="M115" s="96"/>
      <c r="N115" s="85"/>
      <c r="O115" s="65"/>
      <c r="P115" s="63">
        <f>ABS(F115-$J$114)</f>
        <v>13</v>
      </c>
      <c r="Q115" s="63">
        <f>IF(P115&gt;$O$114,"",F115)</f>
        <v>463</v>
      </c>
      <c r="R115" s="63">
        <f t="shared" si="18"/>
        <v>108</v>
      </c>
      <c r="S115" s="63">
        <f t="shared" si="19"/>
        <v>110</v>
      </c>
      <c r="T115" s="64"/>
      <c r="U115" s="65"/>
      <c r="V115" s="65"/>
      <c r="W115" s="66"/>
      <c r="X115" s="67">
        <f>((Q115-$U$114)/R115)^2</f>
        <v>1.4489026063100135E-2</v>
      </c>
      <c r="Y115" s="67"/>
      <c r="Z115" s="65"/>
      <c r="AA115" s="65"/>
      <c r="AB115" s="65"/>
      <c r="AC115" s="72"/>
      <c r="AD115" s="72"/>
      <c r="AE115" s="66"/>
      <c r="AF115" s="66"/>
      <c r="AG115" s="66"/>
      <c r="AH115" s="66"/>
      <c r="AI115" s="66"/>
      <c r="AJ115" s="66"/>
      <c r="AK115" s="66"/>
      <c r="AL115" s="66"/>
    </row>
    <row r="116" spans="1:38">
      <c r="A116" s="128" t="s">
        <v>142</v>
      </c>
      <c r="B116" s="128"/>
      <c r="C116" s="60" t="s">
        <v>130</v>
      </c>
      <c r="D116" s="60">
        <v>1</v>
      </c>
      <c r="E116" s="60" t="s">
        <v>101</v>
      </c>
      <c r="F116" s="61">
        <v>449</v>
      </c>
      <c r="G116" s="61">
        <v>57</v>
      </c>
      <c r="H116" s="61">
        <v>54</v>
      </c>
      <c r="I116" s="62"/>
      <c r="J116" s="65"/>
      <c r="K116" s="64"/>
      <c r="L116" s="64"/>
      <c r="M116" s="64"/>
      <c r="N116" s="64"/>
      <c r="O116" s="64"/>
      <c r="P116" s="63">
        <f>ABS(F116-$J$114)</f>
        <v>1</v>
      </c>
      <c r="Q116" s="63">
        <f>IF(P116&gt;$O$114,"",F116)</f>
        <v>449</v>
      </c>
      <c r="R116" s="63">
        <f t="shared" si="18"/>
        <v>54</v>
      </c>
      <c r="S116" s="63">
        <f t="shared" si="19"/>
        <v>57</v>
      </c>
      <c r="T116" s="64"/>
      <c r="U116" s="64"/>
      <c r="V116" s="64"/>
      <c r="W116" s="66"/>
      <c r="X116" s="67">
        <f>((Q116-$U$114)/R116)^2</f>
        <v>3.4293552812071328E-4</v>
      </c>
      <c r="Y116" s="67"/>
      <c r="Z116" s="64"/>
      <c r="AA116" s="64"/>
      <c r="AB116" s="64"/>
      <c r="AC116" s="72"/>
      <c r="AD116" s="72"/>
      <c r="AE116" s="66"/>
      <c r="AF116" s="66"/>
      <c r="AG116" s="66"/>
      <c r="AH116" s="66"/>
      <c r="AI116" s="66"/>
      <c r="AJ116" s="66"/>
      <c r="AK116" s="66"/>
      <c r="AL116" s="66"/>
    </row>
    <row r="117" spans="1:38">
      <c r="A117" s="128" t="s">
        <v>143</v>
      </c>
      <c r="B117" s="128"/>
      <c r="C117" s="60" t="s">
        <v>130</v>
      </c>
      <c r="D117" s="60">
        <v>1</v>
      </c>
      <c r="E117" s="60" t="s">
        <v>101</v>
      </c>
      <c r="F117" s="61">
        <v>405</v>
      </c>
      <c r="G117" s="61">
        <v>47</v>
      </c>
      <c r="H117" s="61">
        <v>44</v>
      </c>
      <c r="I117" s="62"/>
      <c r="J117" s="64"/>
      <c r="K117" s="64"/>
      <c r="L117" s="64"/>
      <c r="M117" s="64"/>
      <c r="N117" s="64"/>
      <c r="O117" s="64"/>
      <c r="P117" s="63">
        <f>ABS(F117-$J$114)</f>
        <v>45</v>
      </c>
      <c r="Q117" s="63">
        <f>IF(P117&gt;$O$114,"",F117)</f>
        <v>405</v>
      </c>
      <c r="R117" s="63">
        <f t="shared" si="18"/>
        <v>44</v>
      </c>
      <c r="S117" s="63">
        <f t="shared" si="19"/>
        <v>47</v>
      </c>
      <c r="T117" s="64"/>
      <c r="U117" s="64"/>
      <c r="V117" s="64"/>
      <c r="W117" s="66"/>
      <c r="X117" s="67">
        <f>((Q117-$U$114)/R117)^2</f>
        <v>1.0459710743801653</v>
      </c>
      <c r="Y117" s="67"/>
      <c r="Z117" s="64"/>
      <c r="AA117" s="64"/>
      <c r="AB117" s="64"/>
      <c r="AC117" s="72"/>
      <c r="AD117" s="72"/>
      <c r="AE117" s="66"/>
      <c r="AF117" s="66"/>
      <c r="AG117" s="66"/>
      <c r="AH117" s="66"/>
      <c r="AI117" s="66"/>
      <c r="AJ117" s="66"/>
      <c r="AK117" s="66"/>
      <c r="AL117" s="66"/>
    </row>
    <row r="119" spans="1:38">
      <c r="A119" s="40" t="s">
        <v>223</v>
      </c>
      <c r="B119" s="40"/>
    </row>
    <row r="120" spans="1:38" ht="14.25">
      <c r="A120" s="43" t="s">
        <v>243</v>
      </c>
      <c r="B120" s="43"/>
    </row>
    <row r="121" spans="1:38">
      <c r="A121" s="41"/>
      <c r="B121" s="41"/>
    </row>
    <row r="122" spans="1:38">
      <c r="A122" s="43" t="s">
        <v>241</v>
      </c>
      <c r="B122" s="43"/>
    </row>
    <row r="123" spans="1:38">
      <c r="A123" s="43" t="s">
        <v>242</v>
      </c>
      <c r="B123" s="43"/>
    </row>
    <row r="124" spans="1:38">
      <c r="A124" s="43"/>
      <c r="B124" s="43"/>
    </row>
    <row r="125" spans="1:38">
      <c r="A125" s="40" t="s">
        <v>224</v>
      </c>
      <c r="B125" s="40"/>
    </row>
    <row r="126" spans="1:38">
      <c r="A126" s="41" t="s">
        <v>225</v>
      </c>
      <c r="B126" s="41"/>
    </row>
    <row r="127" spans="1:38">
      <c r="A127" s="41"/>
      <c r="B127" s="41"/>
    </row>
    <row r="128" spans="1:38">
      <c r="A128" s="40" t="s">
        <v>148</v>
      </c>
      <c r="B128" s="40"/>
    </row>
    <row r="129" spans="1:2">
      <c r="A129" s="45" t="s">
        <v>145</v>
      </c>
    </row>
    <row r="130" spans="1:2" ht="14.25">
      <c r="A130" s="45" t="s">
        <v>235</v>
      </c>
    </row>
    <row r="131" spans="1:2">
      <c r="A131" s="45" t="s">
        <v>146</v>
      </c>
    </row>
    <row r="132" spans="1:2" ht="14.25">
      <c r="A132" s="45" t="s">
        <v>236</v>
      </c>
    </row>
    <row r="133" spans="1:2">
      <c r="A133" s="45" t="s">
        <v>147</v>
      </c>
    </row>
    <row r="134" spans="1:2" ht="14.25">
      <c r="A134" s="58" t="s">
        <v>244</v>
      </c>
      <c r="B134" s="58"/>
    </row>
    <row r="135" spans="1:2" ht="14.25">
      <c r="A135" s="45" t="s">
        <v>237</v>
      </c>
    </row>
    <row r="137" spans="1:2" ht="14.25">
      <c r="A137" s="40" t="s">
        <v>229</v>
      </c>
      <c r="B137" s="40"/>
    </row>
    <row r="138" spans="1:2" ht="14.25">
      <c r="A138" s="130" t="s">
        <v>231</v>
      </c>
      <c r="B138" s="130"/>
    </row>
    <row r="139" spans="1:2" ht="14.25">
      <c r="A139" s="131" t="s">
        <v>252</v>
      </c>
      <c r="B139" s="131"/>
    </row>
    <row r="140" spans="1:2" ht="14.25">
      <c r="A140" s="45" t="s">
        <v>230</v>
      </c>
    </row>
    <row r="142" spans="1:2" ht="14.25">
      <c r="A142" s="45" t="s">
        <v>238</v>
      </c>
    </row>
    <row r="143" spans="1:2" s="58" customFormat="1" ht="14.25">
      <c r="A143" s="58" t="s">
        <v>253</v>
      </c>
    </row>
    <row r="144" spans="1:2">
      <c r="A144" s="45" t="s">
        <v>232</v>
      </c>
    </row>
    <row r="145" spans="1:3">
      <c r="A145" s="45" t="s">
        <v>233</v>
      </c>
    </row>
    <row r="147" spans="1:3">
      <c r="A147" s="42" t="s">
        <v>228</v>
      </c>
      <c r="B147" s="42"/>
    </row>
    <row r="148" spans="1:3">
      <c r="A148" s="45" t="s">
        <v>245</v>
      </c>
    </row>
    <row r="149" spans="1:3">
      <c r="A149" s="45" t="s">
        <v>234</v>
      </c>
    </row>
    <row r="151" spans="1:3" s="58" customFormat="1">
      <c r="A151" s="58" t="s">
        <v>150</v>
      </c>
    </row>
    <row r="152" spans="1:3" s="58" customFormat="1">
      <c r="A152" s="58" t="s">
        <v>149</v>
      </c>
    </row>
    <row r="153" spans="1:3" s="58" customFormat="1">
      <c r="A153" s="132" t="s">
        <v>246</v>
      </c>
      <c r="B153" s="132"/>
    </row>
    <row r="154" spans="1:3" s="58" customFormat="1">
      <c r="A154" s="58" t="s">
        <v>151</v>
      </c>
    </row>
    <row r="155" spans="1:3">
      <c r="C155" s="5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10Be data</vt:lpstr>
      <vt:lpstr>10Be data analysis</vt:lpstr>
    </vt:vector>
  </TitlesOfParts>
  <Company>Purdue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Blomdin</dc:creator>
  <cp:lastModifiedBy>Jakob</cp:lastModifiedBy>
  <dcterms:created xsi:type="dcterms:W3CDTF">2015-12-11T11:05:34Z</dcterms:created>
  <dcterms:modified xsi:type="dcterms:W3CDTF">2016-11-09T12:00:52Z</dcterms:modified>
</cp:coreProperties>
</file>