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excel\"/>
    </mc:Choice>
  </mc:AlternateContent>
  <xr:revisionPtr revIDLastSave="0" documentId="13_ncr:1_{EB4E9C3A-D206-4CE8-8D4D-9266033EE281}" xr6:coauthVersionLast="47" xr6:coauthVersionMax="47" xr10:uidLastSave="{00000000-0000-0000-0000-000000000000}"/>
  <bookViews>
    <workbookView xWindow="-120" yWindow="-120" windowWidth="19440" windowHeight="15000" tabRatio="0" xr2:uid="{DD6A1A94-BB5C-9E43-9282-BEBA39DAE682}"/>
  </bookViews>
  <sheets>
    <sheet name="Taxas ao Portado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H19" i="1"/>
  <c r="H18" i="1"/>
  <c r="H17" i="1"/>
  <c r="H16" i="1"/>
  <c r="H15" i="1"/>
  <c r="H14" i="1"/>
  <c r="H13" i="1"/>
  <c r="H12" i="1"/>
  <c r="H11" i="1"/>
  <c r="H10" i="1"/>
  <c r="H9" i="1"/>
  <c r="B19" i="1"/>
  <c r="C19" i="1"/>
  <c r="D19" i="1" s="1"/>
  <c r="J19" i="1" s="1"/>
  <c r="B18" i="1"/>
  <c r="C18" i="1"/>
  <c r="B17" i="1"/>
  <c r="B16" i="1"/>
  <c r="C16" i="1"/>
  <c r="B15" i="1"/>
  <c r="C15" i="1"/>
  <c r="D15" i="1" s="1"/>
  <c r="J15" i="1" s="1"/>
  <c r="B14" i="1"/>
  <c r="B13" i="1"/>
  <c r="B12" i="1"/>
  <c r="C12" i="1"/>
  <c r="B11" i="1"/>
  <c r="C11" i="1"/>
  <c r="F11" i="1" s="1"/>
  <c r="K11" i="1" s="1"/>
  <c r="L11" i="1" s="1"/>
  <c r="B10" i="1"/>
  <c r="B9" i="1"/>
  <c r="C9" i="1"/>
  <c r="B8" i="1"/>
  <c r="C8" i="1"/>
  <c r="C14" i="1"/>
  <c r="D14" i="1" s="1"/>
  <c r="J14" i="1" s="1"/>
  <c r="C10" i="1"/>
  <c r="C17" i="1"/>
  <c r="C13" i="1"/>
  <c r="F13" i="1" l="1"/>
  <c r="K13" i="1" s="1"/>
  <c r="L13" i="1" s="1"/>
  <c r="D17" i="1"/>
  <c r="J17" i="1" s="1"/>
  <c r="F12" i="1"/>
  <c r="K12" i="1" s="1"/>
  <c r="L12" i="1" s="1"/>
  <c r="F17" i="1"/>
  <c r="K17" i="1" s="1"/>
  <c r="L17" i="1" s="1"/>
  <c r="D18" i="1"/>
  <c r="J18" i="1" s="1"/>
  <c r="D10" i="1"/>
  <c r="J10" i="1" s="1"/>
  <c r="D9" i="1"/>
  <c r="J9" i="1" s="1"/>
  <c r="F19" i="1"/>
  <c r="K19" i="1" s="1"/>
  <c r="L19" i="1" s="1"/>
  <c r="F15" i="1"/>
  <c r="K15" i="1" s="1"/>
  <c r="L15" i="1" s="1"/>
  <c r="D12" i="1"/>
  <c r="J12" i="1" s="1"/>
  <c r="F8" i="1"/>
  <c r="K8" i="1" s="1"/>
  <c r="L8" i="1" s="1"/>
  <c r="F14" i="1"/>
  <c r="K14" i="1" s="1"/>
  <c r="L14" i="1" s="1"/>
  <c r="F9" i="1"/>
  <c r="K9" i="1" s="1"/>
  <c r="L9" i="1" s="1"/>
  <c r="D16" i="1"/>
  <c r="J16" i="1" s="1"/>
  <c r="F10" i="1"/>
  <c r="K10" i="1" s="1"/>
  <c r="L10" i="1" s="1"/>
  <c r="D13" i="1"/>
  <c r="J13" i="1" s="1"/>
  <c r="F18" i="1"/>
  <c r="K18" i="1" s="1"/>
  <c r="L18" i="1" s="1"/>
  <c r="D8" i="1"/>
  <c r="J8" i="1" s="1"/>
  <c r="D11" i="1"/>
  <c r="J11" i="1" s="1"/>
  <c r="F16" i="1"/>
  <c r="K16" i="1" s="1"/>
  <c r="L16" i="1" s="1"/>
</calcChain>
</file>

<file path=xl/sharedStrings.xml><?xml version="1.0" encoding="utf-8"?>
<sst xmlns="http://schemas.openxmlformats.org/spreadsheetml/2006/main" count="28" uniqueCount="28">
  <si>
    <t>Valor Líquido</t>
  </si>
  <si>
    <t>Modalidade</t>
  </si>
  <si>
    <t>À vista</t>
  </si>
  <si>
    <t>2 x</t>
  </si>
  <si>
    <t>3 x</t>
  </si>
  <si>
    <t>4 x</t>
  </si>
  <si>
    <t>5 x</t>
  </si>
  <si>
    <t>6 x</t>
  </si>
  <si>
    <t>8 x</t>
  </si>
  <si>
    <t>9 x</t>
  </si>
  <si>
    <t>10 x</t>
  </si>
  <si>
    <t>11 x</t>
  </si>
  <si>
    <t>12 x</t>
  </si>
  <si>
    <t>Taxa Efetiva</t>
  </si>
  <si>
    <t>Valor Final</t>
  </si>
  <si>
    <t>Total</t>
  </si>
  <si>
    <t>Por Parcela</t>
  </si>
  <si>
    <t>7 x</t>
  </si>
  <si>
    <t>Prazo Médio</t>
  </si>
  <si>
    <t>Antecipação</t>
  </si>
  <si>
    <t>Crédito à Vista</t>
  </si>
  <si>
    <t>Crédito 2-6x</t>
  </si>
  <si>
    <t>Crédito 7-12x</t>
  </si>
  <si>
    <t>Taxa Total</t>
  </si>
  <si>
    <t>Taxa Antecipação</t>
  </si>
  <si>
    <t>Taxa Crédito</t>
  </si>
  <si>
    <t>Taxas Totais</t>
  </si>
  <si>
    <t>Taxas ao Portador - Simulação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</si>
</sst>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&quot;* #,##0.00_);_(&quot;R$&quot;* \(#,##0.00\);_(&quot;R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thick">
        <color theme="1" tint="0.34998626667073579"/>
      </left>
      <right/>
      <top/>
      <bottom/>
      <diagonal/>
    </border>
    <border>
      <left/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/>
      <right/>
      <top/>
      <bottom style="thick">
        <color theme="1" tint="0.34998626667073579"/>
      </bottom>
      <diagonal/>
    </border>
    <border>
      <left/>
      <right style="thick">
        <color theme="1" tint="0.34998626667073579"/>
      </right>
      <top/>
      <bottom style="thick">
        <color theme="1" tint="0.34998626667073579"/>
      </bottom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medium">
        <color indexed="6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4"/>
      </top>
      <bottom style="thin">
        <color theme="0"/>
      </bottom>
      <diagonal/>
    </border>
    <border>
      <left/>
      <right style="medium">
        <color indexed="64"/>
      </right>
      <top style="medium">
        <color theme="4"/>
      </top>
      <bottom style="thin">
        <color theme="0"/>
      </bottom>
      <diagonal/>
    </border>
    <border>
      <left style="medium">
        <color indexed="6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indexed="64"/>
      </right>
      <top/>
      <bottom style="medium">
        <color theme="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5" borderId="0" xfId="0" applyFill="1"/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2" fillId="6" borderId="1" xfId="1" applyFont="1" applyFill="1" applyBorder="1" applyProtection="1">
      <protection locked="0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0" fillId="4" borderId="1" xfId="1" applyFont="1" applyFill="1" applyBorder="1" applyProtection="1">
      <protection hidden="1"/>
    </xf>
    <xf numFmtId="0" fontId="0" fillId="4" borderId="0" xfId="0" applyFill="1" applyAlignment="1" applyProtection="1">
      <alignment horizontal="right"/>
      <protection hidden="1"/>
    </xf>
    <xf numFmtId="164" fontId="0" fillId="4" borderId="0" xfId="1" applyFont="1" applyFill="1" applyBorder="1" applyProtection="1">
      <protection hidden="1"/>
    </xf>
    <xf numFmtId="164" fontId="0" fillId="4" borderId="2" xfId="1" applyFont="1" applyFill="1" applyBorder="1" applyProtection="1">
      <protection hidden="1"/>
    </xf>
    <xf numFmtId="164" fontId="0" fillId="3" borderId="1" xfId="1" applyFont="1" applyFill="1" applyBorder="1" applyProtection="1">
      <protection hidden="1"/>
    </xf>
    <xf numFmtId="0" fontId="0" fillId="3" borderId="0" xfId="0" applyFill="1" applyAlignment="1" applyProtection="1">
      <alignment horizontal="right"/>
      <protection hidden="1"/>
    </xf>
    <xf numFmtId="164" fontId="0" fillId="3" borderId="0" xfId="1" applyFont="1" applyFill="1" applyBorder="1" applyProtection="1">
      <protection hidden="1"/>
    </xf>
    <xf numFmtId="164" fontId="0" fillId="3" borderId="2" xfId="1" applyFont="1" applyFill="1" applyBorder="1" applyProtection="1">
      <protection hidden="1"/>
    </xf>
    <xf numFmtId="164" fontId="0" fillId="4" borderId="3" xfId="1" applyFont="1" applyFill="1" applyBorder="1" applyProtection="1">
      <protection hidden="1"/>
    </xf>
    <xf numFmtId="0" fontId="0" fillId="4" borderId="4" xfId="0" applyFill="1" applyBorder="1" applyAlignment="1" applyProtection="1">
      <alignment horizontal="right"/>
      <protection hidden="1"/>
    </xf>
    <xf numFmtId="164" fontId="0" fillId="4" borderId="4" xfId="1" applyFont="1" applyFill="1" applyBorder="1" applyProtection="1">
      <protection hidden="1"/>
    </xf>
    <xf numFmtId="164" fontId="0" fillId="4" borderId="5" xfId="1" applyFont="1" applyFill="1" applyBorder="1" applyProtection="1">
      <protection hidden="1"/>
    </xf>
    <xf numFmtId="0" fontId="4" fillId="3" borderId="0" xfId="0" applyFont="1" applyFill="1" applyAlignment="1">
      <alignment horizontal="center"/>
    </xf>
    <xf numFmtId="10" fontId="4" fillId="3" borderId="0" xfId="2" applyNumberFormat="1" applyFont="1" applyFill="1" applyBorder="1" applyAlignment="1" applyProtection="1">
      <alignment horizontal="center"/>
      <protection hidden="1"/>
    </xf>
    <xf numFmtId="164" fontId="4" fillId="3" borderId="0" xfId="1" applyFont="1" applyFill="1" applyBorder="1" applyAlignment="1" applyProtection="1">
      <alignment horizontal="center"/>
      <protection hidden="1"/>
    </xf>
    <xf numFmtId="164" fontId="4" fillId="3" borderId="2" xfId="1" applyFont="1" applyFill="1" applyBorder="1" applyAlignment="1" applyProtection="1">
      <alignment horizontal="center"/>
      <protection hidden="1"/>
    </xf>
    <xf numFmtId="0" fontId="4" fillId="2" borderId="16" xfId="0" applyFont="1" applyFill="1" applyBorder="1" applyAlignment="1" applyProtection="1">
      <alignment horizontal="center" vertical="center" wrapText="1"/>
      <protection hidden="1"/>
    </xf>
    <xf numFmtId="0" fontId="3" fillId="2" borderId="16" xfId="0" applyFont="1" applyFill="1" applyBorder="1" applyAlignment="1" applyProtection="1">
      <alignment horizontal="center" vertical="center" wrapText="1"/>
      <protection hidden="1"/>
    </xf>
    <xf numFmtId="0" fontId="3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10" xfId="0" applyFill="1" applyBorder="1" applyAlignment="1" applyProtection="1">
      <alignment horizontal="center"/>
      <protection hidden="1"/>
    </xf>
    <xf numFmtId="10" fontId="0" fillId="4" borderId="0" xfId="2" applyNumberFormat="1" applyFont="1" applyFill="1" applyBorder="1" applyAlignment="1" applyProtection="1">
      <alignment horizontal="center"/>
      <protection hidden="1"/>
    </xf>
    <xf numFmtId="164" fontId="0" fillId="4" borderId="11" xfId="1" applyFont="1" applyFill="1" applyBorder="1" applyProtection="1">
      <protection hidden="1"/>
    </xf>
    <xf numFmtId="3" fontId="0" fillId="3" borderId="10" xfId="1" applyNumberFormat="1" applyFont="1" applyFill="1" applyBorder="1" applyAlignment="1" applyProtection="1">
      <alignment horizontal="center"/>
      <protection hidden="1"/>
    </xf>
    <xf numFmtId="10" fontId="0" fillId="3" borderId="0" xfId="2" applyNumberFormat="1" applyFont="1" applyFill="1" applyBorder="1" applyAlignment="1" applyProtection="1">
      <alignment horizontal="center"/>
      <protection hidden="1"/>
    </xf>
    <xf numFmtId="164" fontId="0" fillId="3" borderId="11" xfId="1" applyFont="1" applyFill="1" applyBorder="1" applyProtection="1">
      <protection hidden="1"/>
    </xf>
    <xf numFmtId="3" fontId="0" fillId="3" borderId="12" xfId="1" applyNumberFormat="1" applyFont="1" applyFill="1" applyBorder="1" applyAlignment="1" applyProtection="1">
      <alignment horizontal="center"/>
      <protection hidden="1"/>
    </xf>
    <xf numFmtId="10" fontId="0" fillId="3" borderId="13" xfId="2" applyNumberFormat="1" applyFont="1" applyFill="1" applyBorder="1" applyAlignment="1" applyProtection="1">
      <alignment horizontal="center"/>
      <protection hidden="1"/>
    </xf>
    <xf numFmtId="164" fontId="0" fillId="3" borderId="14" xfId="1" applyFont="1" applyFill="1" applyBorder="1" applyProtection="1">
      <protection hidden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10" fontId="2" fillId="6" borderId="0" xfId="1" applyNumberFormat="1" applyFont="1" applyFill="1" applyBorder="1" applyAlignment="1" applyProtection="1">
      <alignment horizontal="center"/>
      <protection locked="0"/>
    </xf>
    <xf numFmtId="10" fontId="2" fillId="6" borderId="2" xfId="1" applyNumberFormat="1" applyFont="1" applyFill="1" applyBorder="1" applyAlignment="1" applyProtection="1">
      <alignment horizontal="center"/>
      <protection locked="0"/>
    </xf>
    <xf numFmtId="10" fontId="2" fillId="7" borderId="0" xfId="1" applyNumberFormat="1" applyFont="1" applyFill="1" applyBorder="1" applyAlignment="1" applyProtection="1">
      <alignment horizontal="center"/>
      <protection locked="0"/>
    </xf>
    <xf numFmtId="10" fontId="2" fillId="7" borderId="2" xfId="1" applyNumberFormat="1" applyFont="1" applyFill="1" applyBorder="1" applyAlignment="1" applyProtection="1">
      <alignment horizontal="center"/>
      <protection locked="0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10" fontId="0" fillId="4" borderId="4" xfId="2" applyNumberFormat="1" applyFont="1" applyFill="1" applyBorder="1" applyAlignment="1" applyProtection="1">
      <alignment horizontal="center"/>
      <protection hidden="1"/>
    </xf>
    <xf numFmtId="0" fontId="3" fillId="2" borderId="15" xfId="0" applyFont="1" applyFill="1" applyBorder="1" applyAlignment="1" applyProtection="1">
      <alignment horizontal="center" vertical="center" wrapText="1"/>
      <protection hidden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B46D-6E4A-3543-949F-7DEF549220CA}">
  <dimension ref="A1:L20"/>
  <sheetViews>
    <sheetView showGridLines="0" showRowColHeaders="0" tabSelected="1" workbookViewId="0">
      <selection activeCell="H8" sqref="H8"/>
    </sheetView>
  </sheetViews>
  <sheetFormatPr defaultColWidth="10.875" defaultRowHeight="15.75" x14ac:dyDescent="0.25"/>
  <cols>
    <col min="1" max="1" width="0.5" customWidth="1"/>
    <col min="2" max="2" width="9" customWidth="1"/>
    <col min="3" max="3" width="15.625" customWidth="1"/>
    <col min="4" max="4" width="8.875" customWidth="1"/>
    <col min="5" max="5" width="11.25" customWidth="1"/>
    <col min="6" max="6" width="13.75" customWidth="1"/>
    <col min="7" max="7" width="2.125" customWidth="1"/>
    <col min="8" max="8" width="17.75" style="1" customWidth="1"/>
    <col min="9" max="9" width="10.625" style="1" customWidth="1"/>
    <col min="10" max="10" width="14.5" style="1" customWidth="1"/>
    <col min="11" max="11" width="18" style="1" customWidth="1"/>
    <col min="12" max="12" width="23" style="1" customWidth="1"/>
    <col min="13" max="16384" width="10.875" style="1"/>
  </cols>
  <sheetData>
    <row r="1" spans="1:12" ht="33.75" customHeight="1" x14ac:dyDescent="0.25">
      <c r="H1" s="35" t="s">
        <v>27</v>
      </c>
      <c r="I1" s="36"/>
      <c r="J1" s="36"/>
      <c r="K1" s="36"/>
      <c r="L1" s="37"/>
    </row>
    <row r="2" spans="1:12" ht="18.75" x14ac:dyDescent="0.3">
      <c r="H2" s="2" t="s">
        <v>19</v>
      </c>
      <c r="I2" s="42">
        <v>2.4899999999999999E-2</v>
      </c>
      <c r="J2" s="42"/>
      <c r="K2" s="42"/>
      <c r="L2" s="43"/>
    </row>
    <row r="3" spans="1:12" ht="18.75" x14ac:dyDescent="0.3">
      <c r="H3" s="2" t="s">
        <v>20</v>
      </c>
      <c r="I3" s="44">
        <v>2.4899999999999999E-2</v>
      </c>
      <c r="J3" s="44"/>
      <c r="K3" s="44"/>
      <c r="L3" s="45"/>
    </row>
    <row r="4" spans="1:12" ht="18.75" x14ac:dyDescent="0.3">
      <c r="H4" s="2" t="s">
        <v>21</v>
      </c>
      <c r="I4" s="42">
        <v>2.5899999999999999E-2</v>
      </c>
      <c r="J4" s="42"/>
      <c r="K4" s="42"/>
      <c r="L4" s="43"/>
    </row>
    <row r="5" spans="1:12" ht="19.5" thickBot="1" x14ac:dyDescent="0.35">
      <c r="H5" s="3" t="s">
        <v>22</v>
      </c>
      <c r="I5" s="44">
        <v>2.69E-2</v>
      </c>
      <c r="J5" s="44"/>
      <c r="K5" s="44"/>
      <c r="L5" s="45"/>
    </row>
    <row r="6" spans="1:12" ht="19.5" thickBot="1" x14ac:dyDescent="0.35">
      <c r="H6" s="38" t="s">
        <v>0</v>
      </c>
      <c r="I6" s="40" t="s">
        <v>1</v>
      </c>
      <c r="J6" s="40" t="s">
        <v>13</v>
      </c>
      <c r="K6" s="46" t="s">
        <v>14</v>
      </c>
      <c r="L6" s="47"/>
    </row>
    <row r="7" spans="1:12" ht="31.5" customHeight="1" thickTop="1" thickBot="1" x14ac:dyDescent="0.35">
      <c r="B7" s="49" t="s">
        <v>18</v>
      </c>
      <c r="C7" s="23" t="s">
        <v>24</v>
      </c>
      <c r="D7" s="24" t="s">
        <v>23</v>
      </c>
      <c r="E7" s="23" t="s">
        <v>25</v>
      </c>
      <c r="F7" s="25" t="s">
        <v>26</v>
      </c>
      <c r="H7" s="39"/>
      <c r="I7" s="41"/>
      <c r="J7" s="41"/>
      <c r="K7" s="5" t="s">
        <v>15</v>
      </c>
      <c r="L7" s="6" t="s">
        <v>16</v>
      </c>
    </row>
    <row r="8" spans="1:12" ht="19.5" thickTop="1" x14ac:dyDescent="0.3">
      <c r="A8">
        <v>30</v>
      </c>
      <c r="B8" s="26">
        <f>AVERAGE(A8)</f>
        <v>30</v>
      </c>
      <c r="C8" s="27">
        <f t="shared" ref="C8:C19" si="0">($I$2/30)*(B8-1)</f>
        <v>2.4069999999999998E-2</v>
      </c>
      <c r="D8" s="27">
        <f>C8+E8</f>
        <v>4.897E-2</v>
      </c>
      <c r="E8" s="27">
        <f>I3</f>
        <v>2.4899999999999999E-2</v>
      </c>
      <c r="F8" s="28">
        <f t="shared" ref="F8:F19" si="1">(H8/(1-(C8+E8))-H8)</f>
        <v>7.7237311125831809</v>
      </c>
      <c r="H8" s="4">
        <v>150</v>
      </c>
      <c r="I8" s="19" t="s">
        <v>2</v>
      </c>
      <c r="J8" s="20">
        <f t="shared" ref="J8:J19" si="2">D8</f>
        <v>4.897E-2</v>
      </c>
      <c r="K8" s="21">
        <f>H8+F8</f>
        <v>157.72373111258318</v>
      </c>
      <c r="L8" s="22">
        <f>K8</f>
        <v>157.72373111258318</v>
      </c>
    </row>
    <row r="9" spans="1:12" x14ac:dyDescent="0.25">
      <c r="A9">
        <v>60</v>
      </c>
      <c r="B9" s="29">
        <f>AVERAGE(A8:A9)</f>
        <v>45</v>
      </c>
      <c r="C9" s="30">
        <f t="shared" si="0"/>
        <v>3.6519999999999997E-2</v>
      </c>
      <c r="D9" s="30">
        <f t="shared" ref="D9:D19" si="3">C9+E9</f>
        <v>6.2419999999999996E-2</v>
      </c>
      <c r="E9" s="30">
        <f>I4</f>
        <v>2.5899999999999999E-2</v>
      </c>
      <c r="F9" s="31">
        <f t="shared" si="1"/>
        <v>9.9863478316516989</v>
      </c>
      <c r="H9" s="7">
        <f>H8</f>
        <v>150</v>
      </c>
      <c r="I9" s="8" t="s">
        <v>3</v>
      </c>
      <c r="J9" s="27">
        <f t="shared" si="2"/>
        <v>6.2419999999999996E-2</v>
      </c>
      <c r="K9" s="9">
        <f t="shared" ref="K9:K19" si="4">H9+F9</f>
        <v>159.9863478316517</v>
      </c>
      <c r="L9" s="10">
        <f>K9/2</f>
        <v>79.993173915825849</v>
      </c>
    </row>
    <row r="10" spans="1:12" x14ac:dyDescent="0.25">
      <c r="A10">
        <v>90</v>
      </c>
      <c r="B10" s="26">
        <f>AVERAGE(A8:A10)</f>
        <v>60</v>
      </c>
      <c r="C10" s="27">
        <f t="shared" si="0"/>
        <v>4.8969999999999993E-2</v>
      </c>
      <c r="D10" s="27">
        <f t="shared" si="3"/>
        <v>7.4869999999999992E-2</v>
      </c>
      <c r="E10" s="27">
        <f>I4</f>
        <v>2.5899999999999999E-2</v>
      </c>
      <c r="F10" s="28">
        <f t="shared" si="1"/>
        <v>12.139375006755813</v>
      </c>
      <c r="H10" s="11">
        <f>H8</f>
        <v>150</v>
      </c>
      <c r="I10" s="12" t="s">
        <v>4</v>
      </c>
      <c r="J10" s="30">
        <f t="shared" si="2"/>
        <v>7.4869999999999992E-2</v>
      </c>
      <c r="K10" s="13">
        <f t="shared" si="4"/>
        <v>162.13937500675581</v>
      </c>
      <c r="L10" s="14">
        <f>K10/3</f>
        <v>54.046458335585271</v>
      </c>
    </row>
    <row r="11" spans="1:12" x14ac:dyDescent="0.25">
      <c r="A11">
        <v>120</v>
      </c>
      <c r="B11" s="29">
        <f>AVERAGE(A8:A11)</f>
        <v>75</v>
      </c>
      <c r="C11" s="30">
        <f t="shared" si="0"/>
        <v>6.1419999999999995E-2</v>
      </c>
      <c r="D11" s="30">
        <f t="shared" si="3"/>
        <v>8.7319999999999995E-2</v>
      </c>
      <c r="E11" s="30">
        <f>I4</f>
        <v>2.5899999999999999E-2</v>
      </c>
      <c r="F11" s="31">
        <f t="shared" si="1"/>
        <v>14.351141692597622</v>
      </c>
      <c r="H11" s="7">
        <f>H8</f>
        <v>150</v>
      </c>
      <c r="I11" s="8" t="s">
        <v>5</v>
      </c>
      <c r="J11" s="27">
        <f t="shared" si="2"/>
        <v>8.7319999999999995E-2</v>
      </c>
      <c r="K11" s="9">
        <f t="shared" si="4"/>
        <v>164.35114169259762</v>
      </c>
      <c r="L11" s="10">
        <f>K11/4</f>
        <v>41.087785423149406</v>
      </c>
    </row>
    <row r="12" spans="1:12" x14ac:dyDescent="0.25">
      <c r="A12">
        <v>150</v>
      </c>
      <c r="B12" s="26">
        <f>AVERAGE(A8:A12)</f>
        <v>90</v>
      </c>
      <c r="C12" s="27">
        <f t="shared" si="0"/>
        <v>7.3869999999999991E-2</v>
      </c>
      <c r="D12" s="27">
        <f t="shared" si="3"/>
        <v>9.9769999999999998E-2</v>
      </c>
      <c r="E12" s="27">
        <f>I4</f>
        <v>2.5899999999999999E-2</v>
      </c>
      <c r="F12" s="28">
        <f t="shared" si="1"/>
        <v>16.624084956066781</v>
      </c>
      <c r="H12" s="11">
        <f>H8</f>
        <v>150</v>
      </c>
      <c r="I12" s="12" t="s">
        <v>6</v>
      </c>
      <c r="J12" s="30">
        <f t="shared" si="2"/>
        <v>9.9769999999999998E-2</v>
      </c>
      <c r="K12" s="13">
        <f t="shared" si="4"/>
        <v>166.62408495606678</v>
      </c>
      <c r="L12" s="14">
        <f>K12/5</f>
        <v>33.324816991213353</v>
      </c>
    </row>
    <row r="13" spans="1:12" x14ac:dyDescent="0.25">
      <c r="A13">
        <v>180</v>
      </c>
      <c r="B13" s="29">
        <f>AVERAGE(A8:A13)</f>
        <v>105</v>
      </c>
      <c r="C13" s="30">
        <f t="shared" si="0"/>
        <v>8.6319999999999994E-2</v>
      </c>
      <c r="D13" s="30">
        <f t="shared" si="3"/>
        <v>0.11221999999999999</v>
      </c>
      <c r="E13" s="30">
        <f>I4</f>
        <v>2.5899999999999999E-2</v>
      </c>
      <c r="F13" s="31">
        <f t="shared" si="1"/>
        <v>18.960778571267667</v>
      </c>
      <c r="H13" s="7">
        <f>H8</f>
        <v>150</v>
      </c>
      <c r="I13" s="8" t="s">
        <v>7</v>
      </c>
      <c r="J13" s="27">
        <f t="shared" si="2"/>
        <v>0.11221999999999999</v>
      </c>
      <c r="K13" s="9">
        <f t="shared" si="4"/>
        <v>168.96077857126767</v>
      </c>
      <c r="L13" s="10">
        <f>K13/6</f>
        <v>28.160129761877943</v>
      </c>
    </row>
    <row r="14" spans="1:12" x14ac:dyDescent="0.25">
      <c r="A14">
        <v>210</v>
      </c>
      <c r="B14" s="26">
        <f>AVERAGE(A8:A14)</f>
        <v>120</v>
      </c>
      <c r="C14" s="27">
        <f t="shared" si="0"/>
        <v>9.8769999999999983E-2</v>
      </c>
      <c r="D14" s="27">
        <f t="shared" si="3"/>
        <v>0.12566999999999998</v>
      </c>
      <c r="E14" s="27">
        <f>I5</f>
        <v>2.69E-2</v>
      </c>
      <c r="F14" s="28">
        <f t="shared" si="1"/>
        <v>21.55993732343623</v>
      </c>
      <c r="H14" s="11">
        <f>H8</f>
        <v>150</v>
      </c>
      <c r="I14" s="12" t="s">
        <v>17</v>
      </c>
      <c r="J14" s="30">
        <f t="shared" si="2"/>
        <v>0.12566999999999998</v>
      </c>
      <c r="K14" s="13">
        <f t="shared" si="4"/>
        <v>171.55993732343623</v>
      </c>
      <c r="L14" s="14">
        <f>K14/7</f>
        <v>24.508562474776603</v>
      </c>
    </row>
    <row r="15" spans="1:12" x14ac:dyDescent="0.25">
      <c r="A15">
        <v>240</v>
      </c>
      <c r="B15" s="29">
        <f>AVERAGE(A8:A15)</f>
        <v>135</v>
      </c>
      <c r="C15" s="30">
        <f t="shared" si="0"/>
        <v>0.11121999999999999</v>
      </c>
      <c r="D15" s="30">
        <f t="shared" si="3"/>
        <v>0.13811999999999999</v>
      </c>
      <c r="E15" s="30">
        <f>I5</f>
        <v>2.69E-2</v>
      </c>
      <c r="F15" s="31">
        <f t="shared" si="1"/>
        <v>24.038149162296378</v>
      </c>
      <c r="H15" s="7">
        <f>H8</f>
        <v>150</v>
      </c>
      <c r="I15" s="8" t="s">
        <v>8</v>
      </c>
      <c r="J15" s="27">
        <f t="shared" si="2"/>
        <v>0.13811999999999999</v>
      </c>
      <c r="K15" s="9">
        <f t="shared" si="4"/>
        <v>174.03814916229638</v>
      </c>
      <c r="L15" s="10">
        <f>K15/8</f>
        <v>21.754768645287047</v>
      </c>
    </row>
    <row r="16" spans="1:12" x14ac:dyDescent="0.25">
      <c r="A16">
        <v>270</v>
      </c>
      <c r="B16" s="26">
        <f>AVERAGE(A8:A16)</f>
        <v>150</v>
      </c>
      <c r="C16" s="27">
        <f t="shared" si="0"/>
        <v>0.12366999999999999</v>
      </c>
      <c r="D16" s="27">
        <f t="shared" si="3"/>
        <v>0.15056999999999998</v>
      </c>
      <c r="E16" s="27">
        <f>I5</f>
        <v>2.69E-2</v>
      </c>
      <c r="F16" s="28">
        <f t="shared" si="1"/>
        <v>26.589006745700061</v>
      </c>
      <c r="H16" s="11">
        <f>H8</f>
        <v>150</v>
      </c>
      <c r="I16" s="12" t="s">
        <v>9</v>
      </c>
      <c r="J16" s="30">
        <f t="shared" si="2"/>
        <v>0.15056999999999998</v>
      </c>
      <c r="K16" s="13">
        <f t="shared" si="4"/>
        <v>176.58900674570006</v>
      </c>
      <c r="L16" s="14">
        <f>K16/9</f>
        <v>19.621000749522228</v>
      </c>
    </row>
    <row r="17" spans="1:12" x14ac:dyDescent="0.25">
      <c r="A17">
        <v>300</v>
      </c>
      <c r="B17" s="29">
        <f>AVERAGE(A8:A17)</f>
        <v>165</v>
      </c>
      <c r="C17" s="30">
        <f t="shared" si="0"/>
        <v>0.13611999999999999</v>
      </c>
      <c r="D17" s="30">
        <f t="shared" si="3"/>
        <v>0.16302</v>
      </c>
      <c r="E17" s="30">
        <f>I5</f>
        <v>2.69E-2</v>
      </c>
      <c r="F17" s="31">
        <f t="shared" si="1"/>
        <v>29.215751869817666</v>
      </c>
      <c r="H17" s="7">
        <f>H8</f>
        <v>150</v>
      </c>
      <c r="I17" s="8" t="s">
        <v>10</v>
      </c>
      <c r="J17" s="27">
        <f t="shared" si="2"/>
        <v>0.16302</v>
      </c>
      <c r="K17" s="9">
        <f t="shared" si="4"/>
        <v>179.21575186981767</v>
      </c>
      <c r="L17" s="10">
        <f>K17/10</f>
        <v>17.921575186981766</v>
      </c>
    </row>
    <row r="18" spans="1:12" x14ac:dyDescent="0.25">
      <c r="A18">
        <v>330</v>
      </c>
      <c r="B18" s="26">
        <f>AVERAGE(A8:A18)</f>
        <v>180</v>
      </c>
      <c r="C18" s="27">
        <f t="shared" si="0"/>
        <v>0.14856999999999998</v>
      </c>
      <c r="D18" s="27">
        <f t="shared" si="3"/>
        <v>0.17546999999999999</v>
      </c>
      <c r="E18" s="27">
        <f>I5</f>
        <v>2.69E-2</v>
      </c>
      <c r="F18" s="28">
        <f t="shared" si="1"/>
        <v>31.921822128970433</v>
      </c>
      <c r="H18" s="11">
        <f>H8</f>
        <v>150</v>
      </c>
      <c r="I18" s="12" t="s">
        <v>11</v>
      </c>
      <c r="J18" s="30">
        <f t="shared" si="2"/>
        <v>0.17546999999999999</v>
      </c>
      <c r="K18" s="13">
        <f t="shared" si="4"/>
        <v>181.92182212897043</v>
      </c>
      <c r="L18" s="14">
        <f>K18/11</f>
        <v>16.538347466270039</v>
      </c>
    </row>
    <row r="19" spans="1:12" ht="16.5" thickBot="1" x14ac:dyDescent="0.3">
      <c r="A19">
        <v>360</v>
      </c>
      <c r="B19" s="32">
        <f>AVERAGE(A8:A19)</f>
        <v>195</v>
      </c>
      <c r="C19" s="33">
        <f t="shared" si="0"/>
        <v>0.16101999999999997</v>
      </c>
      <c r="D19" s="33">
        <f t="shared" si="3"/>
        <v>0.18791999999999998</v>
      </c>
      <c r="E19" s="33">
        <f>I5</f>
        <v>2.69E-2</v>
      </c>
      <c r="F19" s="34">
        <f t="shared" si="1"/>
        <v>34.710865924539462</v>
      </c>
      <c r="H19" s="15">
        <f>H8</f>
        <v>150</v>
      </c>
      <c r="I19" s="16" t="s">
        <v>12</v>
      </c>
      <c r="J19" s="48">
        <f t="shared" si="2"/>
        <v>0.18791999999999998</v>
      </c>
      <c r="K19" s="17">
        <f t="shared" si="4"/>
        <v>184.71086592453946</v>
      </c>
      <c r="L19" s="18">
        <f>K19/12</f>
        <v>15.392572160378288</v>
      </c>
    </row>
    <row r="20" spans="1:12" ht="16.5" thickTop="1" x14ac:dyDescent="0.25"/>
  </sheetData>
  <sheetProtection sheet="1" selectLockedCells="1"/>
  <mergeCells count="9">
    <mergeCell ref="H1:L1"/>
    <mergeCell ref="H6:H7"/>
    <mergeCell ref="I6:I7"/>
    <mergeCell ref="I2:L2"/>
    <mergeCell ref="I3:L3"/>
    <mergeCell ref="I4:L4"/>
    <mergeCell ref="I5:L5"/>
    <mergeCell ref="J6:J7"/>
    <mergeCell ref="K6:L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Taxas ao Portador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Teixeira</dc:creator>
  <cp:lastModifiedBy>Jorge Augusto</cp:lastModifiedBy>
  <dcterms:created xsi:type="dcterms:W3CDTF">2018-09-10T20:25:19Z</dcterms:created>
  <dcterms:modified xsi:type="dcterms:W3CDTF">2024-06-11T18:46:06Z</dcterms:modified>
</cp:coreProperties>
</file>