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240" yWindow="288" windowWidth="23256" windowHeight="13176" activeTab="2"/>
  </bookViews>
  <sheets>
    <sheet name="README" sheetId="2" r:id="rId1"/>
    <sheet name="DATA" sheetId="1" r:id="rId2"/>
    <sheet name="DATA_JOBS" sheetId="3" r:id="rId3"/>
    <sheet name="smazani enginu" sheetId="4" r:id="rId4"/>
  </sheets>
  <definedNames>
    <definedName name="_xlnm._FilterDatabase" localSheetId="1" hidden="1">DATA!$A$30:$M$48</definedName>
    <definedName name="_xlnm._FilterDatabase" localSheetId="2" hidden="1">DATA_JOBS!$A$7:$U$63</definedName>
    <definedName name="_xlnm._FilterDatabase" localSheetId="3" hidden="1">'smazani enginu'!$A$1:$A$15</definedName>
  </definedNames>
  <calcPr calcId="145621"/>
</workbook>
</file>

<file path=xl/calcChain.xml><?xml version="1.0" encoding="utf-8"?>
<calcChain xmlns="http://schemas.openxmlformats.org/spreadsheetml/2006/main">
  <c r="AA76" i="3" l="1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79" i="3"/>
  <c r="G80" i="3" l="1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79" i="3"/>
  <c r="H79" i="3"/>
  <c r="L34" i="1"/>
  <c r="M34" i="1"/>
  <c r="AA34" i="1"/>
  <c r="AB34" i="1"/>
  <c r="L35" i="1"/>
  <c r="M35" i="1"/>
  <c r="AA35" i="1"/>
  <c r="AB35" i="1"/>
  <c r="L36" i="1"/>
  <c r="M36" i="1"/>
  <c r="AA36" i="1"/>
  <c r="AB36" i="1"/>
  <c r="L37" i="1"/>
  <c r="M37" i="1"/>
  <c r="AA37" i="1"/>
  <c r="AB37" i="1"/>
  <c r="L38" i="1"/>
  <c r="M38" i="1"/>
  <c r="AA38" i="1"/>
  <c r="AB38" i="1"/>
  <c r="L39" i="1"/>
  <c r="M39" i="1"/>
  <c r="AA39" i="1"/>
  <c r="AB39" i="1"/>
  <c r="L40" i="1"/>
  <c r="M40" i="1"/>
  <c r="AA40" i="1"/>
  <c r="AB40" i="1"/>
  <c r="L41" i="1"/>
  <c r="M41" i="1"/>
  <c r="AA41" i="1"/>
  <c r="AB41" i="1"/>
  <c r="L42" i="1"/>
  <c r="M42" i="1"/>
  <c r="AA42" i="1"/>
  <c r="AB42" i="1"/>
  <c r="L43" i="1"/>
  <c r="M43" i="1"/>
  <c r="AA43" i="1"/>
  <c r="AB43" i="1"/>
  <c r="L44" i="1"/>
  <c r="M44" i="1"/>
  <c r="AA44" i="1"/>
  <c r="AB44" i="1"/>
  <c r="L45" i="1"/>
  <c r="M45" i="1"/>
  <c r="AA45" i="1"/>
  <c r="AB45" i="1"/>
  <c r="L46" i="1"/>
  <c r="M46" i="1"/>
  <c r="AA46" i="1"/>
  <c r="AB46" i="1"/>
  <c r="L47" i="1"/>
  <c r="M47" i="1"/>
  <c r="AA47" i="1"/>
  <c r="AB47" i="1"/>
  <c r="L48" i="1"/>
  <c r="M48" i="1"/>
  <c r="AA48" i="1"/>
  <c r="AB48" i="1"/>
  <c r="L33" i="1"/>
  <c r="M33" i="1"/>
  <c r="AA33" i="1"/>
  <c r="AB33" i="1"/>
  <c r="AA30" i="1"/>
  <c r="AB30" i="1"/>
  <c r="F28" i="1"/>
  <c r="C28" i="1"/>
  <c r="AA28" i="1"/>
  <c r="AB28" i="1"/>
  <c r="AC28" i="1"/>
  <c r="F27" i="1"/>
  <c r="F8" i="1"/>
  <c r="C6" i="1"/>
  <c r="AB110" i="3"/>
  <c r="AC110" i="3"/>
  <c r="AB111" i="3"/>
  <c r="AC111" i="3" s="1"/>
  <c r="AB112" i="3"/>
  <c r="AC112" i="3"/>
  <c r="AB113" i="3"/>
  <c r="AC113" i="3"/>
  <c r="AB114" i="3"/>
  <c r="AC114" i="3"/>
  <c r="AB115" i="3"/>
  <c r="AC115" i="3" s="1"/>
  <c r="AB116" i="3"/>
  <c r="AC116" i="3"/>
  <c r="AB117" i="3"/>
  <c r="AC117" i="3"/>
  <c r="AB118" i="3"/>
  <c r="AC118" i="3"/>
  <c r="AB119" i="3"/>
  <c r="AC119" i="3" s="1"/>
  <c r="AB120" i="3"/>
  <c r="AC120" i="3"/>
  <c r="AB121" i="3"/>
  <c r="AC121" i="3"/>
  <c r="AB122" i="3"/>
  <c r="AC122" i="3"/>
  <c r="AB123" i="3"/>
  <c r="AC123" i="3" s="1"/>
  <c r="AB124" i="3"/>
  <c r="AC124" i="3"/>
  <c r="AB125" i="3"/>
  <c r="AC125" i="3"/>
  <c r="AB126" i="3"/>
  <c r="AC126" i="3"/>
  <c r="AB127" i="3"/>
  <c r="AC127" i="3" s="1"/>
  <c r="AB128" i="3"/>
  <c r="AC128" i="3"/>
  <c r="AB129" i="3"/>
  <c r="AC129" i="3"/>
  <c r="AB80" i="3"/>
  <c r="AB81" i="3"/>
  <c r="AB82" i="3"/>
  <c r="AC82" i="3" s="1"/>
  <c r="AB83" i="3"/>
  <c r="AB84" i="3"/>
  <c r="AB85" i="3"/>
  <c r="AC85" i="3" s="1"/>
  <c r="AB86" i="3"/>
  <c r="AC86" i="3" s="1"/>
  <c r="AB87" i="3"/>
  <c r="AC87" i="3" s="1"/>
  <c r="AB88" i="3"/>
  <c r="AB89" i="3"/>
  <c r="AB90" i="3"/>
  <c r="AC90" i="3" s="1"/>
  <c r="AB91" i="3"/>
  <c r="AB92" i="3"/>
  <c r="AB93" i="3"/>
  <c r="AC93" i="3" s="1"/>
  <c r="AB94" i="3"/>
  <c r="AC94" i="3" s="1"/>
  <c r="AB95" i="3"/>
  <c r="AC95" i="3" s="1"/>
  <c r="AB96" i="3"/>
  <c r="AB97" i="3"/>
  <c r="AB98" i="3"/>
  <c r="AC98" i="3" s="1"/>
  <c r="AB99" i="3"/>
  <c r="AB100" i="3"/>
  <c r="AB101" i="3"/>
  <c r="AC101" i="3" s="1"/>
  <c r="AB102" i="3"/>
  <c r="AC102" i="3" s="1"/>
  <c r="AB103" i="3"/>
  <c r="AC103" i="3" s="1"/>
  <c r="AB104" i="3"/>
  <c r="AB105" i="3"/>
  <c r="AB106" i="3"/>
  <c r="AC106" i="3" s="1"/>
  <c r="AB107" i="3"/>
  <c r="AB108" i="3"/>
  <c r="AB109" i="3"/>
  <c r="AC109" i="3" s="1"/>
  <c r="AC80" i="3"/>
  <c r="AC81" i="3"/>
  <c r="AC83" i="3"/>
  <c r="AC84" i="3"/>
  <c r="AC88" i="3"/>
  <c r="AC89" i="3"/>
  <c r="AC91" i="3"/>
  <c r="AC92" i="3"/>
  <c r="AC96" i="3"/>
  <c r="AC97" i="3"/>
  <c r="AC99" i="3"/>
  <c r="AC100" i="3"/>
  <c r="AC104" i="3"/>
  <c r="AC105" i="3"/>
  <c r="AC107" i="3"/>
  <c r="AC108" i="3"/>
  <c r="AB79" i="3"/>
  <c r="AC79" i="3" s="1"/>
  <c r="AB76" i="3"/>
  <c r="AC76" i="3"/>
  <c r="B74" i="3"/>
  <c r="AA74" i="3"/>
  <c r="AB74" i="3"/>
  <c r="B69" i="3"/>
  <c r="C69" i="3"/>
  <c r="AA69" i="3"/>
  <c r="AA65" i="3"/>
  <c r="E12" i="3"/>
  <c r="E11" i="3"/>
  <c r="E10" i="3"/>
  <c r="C17" i="1"/>
  <c r="AA17" i="1"/>
  <c r="AB17" i="1"/>
  <c r="AC17" i="1"/>
  <c r="A5" i="4"/>
  <c r="A4" i="4"/>
  <c r="A13" i="4"/>
  <c r="A14" i="4"/>
  <c r="A12" i="4"/>
  <c r="A9" i="4"/>
  <c r="A8" i="4"/>
  <c r="A7" i="4"/>
  <c r="A3" i="4"/>
  <c r="A2" i="4"/>
  <c r="A6" i="4"/>
  <c r="A10" i="4"/>
  <c r="AA71" i="3"/>
  <c r="C27" i="1"/>
  <c r="AA27" i="1"/>
  <c r="AB27" i="1"/>
  <c r="AC27" i="1"/>
  <c r="B10" i="3"/>
  <c r="C10" i="3"/>
  <c r="R10" i="3"/>
  <c r="B63" i="3"/>
  <c r="B62" i="3"/>
  <c r="B61" i="3"/>
  <c r="B60" i="3"/>
  <c r="B59" i="3"/>
  <c r="B58" i="3"/>
  <c r="C58" i="3"/>
  <c r="AA58" i="3"/>
  <c r="R58" i="3"/>
  <c r="AB58" i="3"/>
  <c r="AC58" i="3"/>
  <c r="B57" i="3"/>
  <c r="B56" i="3"/>
  <c r="C56" i="3"/>
  <c r="AA56" i="3"/>
  <c r="R56" i="3"/>
  <c r="AB56" i="3"/>
  <c r="AC56" i="3"/>
  <c r="B55" i="3"/>
  <c r="B54" i="3"/>
  <c r="C54" i="3"/>
  <c r="AA54" i="3"/>
  <c r="R54" i="3"/>
  <c r="AB54" i="3"/>
  <c r="AC54" i="3"/>
  <c r="B53" i="3"/>
  <c r="B52" i="3"/>
  <c r="B51" i="3"/>
  <c r="B50" i="3"/>
  <c r="B49" i="3"/>
  <c r="B48" i="3"/>
  <c r="C48" i="3"/>
  <c r="AA48" i="3"/>
  <c r="R48" i="3"/>
  <c r="AB48" i="3"/>
  <c r="AC48" i="3"/>
  <c r="B47" i="3"/>
  <c r="B46" i="3"/>
  <c r="C46" i="3"/>
  <c r="AA46" i="3"/>
  <c r="R46" i="3"/>
  <c r="AB46" i="3"/>
  <c r="AC46" i="3"/>
  <c r="B45" i="3"/>
  <c r="B44" i="3"/>
  <c r="B43" i="3"/>
  <c r="B42" i="3"/>
  <c r="B41" i="3"/>
  <c r="B40" i="3"/>
  <c r="C40" i="3"/>
  <c r="AA40" i="3"/>
  <c r="R40" i="3"/>
  <c r="AB40" i="3"/>
  <c r="AC40" i="3"/>
  <c r="B39" i="3"/>
  <c r="C39" i="3"/>
  <c r="AA39" i="3"/>
  <c r="B38" i="3"/>
  <c r="C38" i="3"/>
  <c r="AA38" i="3"/>
  <c r="R38" i="3"/>
  <c r="AB38" i="3"/>
  <c r="AC38" i="3"/>
  <c r="B37" i="3"/>
  <c r="B36" i="3"/>
  <c r="C36" i="3"/>
  <c r="AA36" i="3"/>
  <c r="R36" i="3"/>
  <c r="AB36" i="3"/>
  <c r="AC36" i="3"/>
  <c r="B35" i="3"/>
  <c r="B34" i="3"/>
  <c r="C34" i="3"/>
  <c r="AA34" i="3"/>
  <c r="R34" i="3"/>
  <c r="AB34" i="3"/>
  <c r="AC34" i="3"/>
  <c r="C7" i="1"/>
  <c r="AA7" i="1"/>
  <c r="AB7" i="1"/>
  <c r="AC7" i="1"/>
  <c r="AA6" i="1"/>
  <c r="AB6" i="1"/>
  <c r="AC6" i="1"/>
  <c r="AB69" i="3"/>
  <c r="AC69" i="3"/>
  <c r="C68" i="3"/>
  <c r="B68" i="3"/>
  <c r="AA68" i="3"/>
  <c r="AB68" i="3"/>
  <c r="AC68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5" i="3"/>
  <c r="R37" i="3"/>
  <c r="R39" i="3"/>
  <c r="R41" i="3"/>
  <c r="R42" i="3"/>
  <c r="R43" i="3"/>
  <c r="R44" i="3"/>
  <c r="R45" i="3"/>
  <c r="R47" i="3"/>
  <c r="R49" i="3"/>
  <c r="R50" i="3"/>
  <c r="R51" i="3"/>
  <c r="R52" i="3"/>
  <c r="R53" i="3"/>
  <c r="R55" i="3"/>
  <c r="R57" i="3"/>
  <c r="R59" i="3"/>
  <c r="R60" i="3"/>
  <c r="C60" i="3"/>
  <c r="AA60" i="3"/>
  <c r="AB60" i="3"/>
  <c r="AC60" i="3"/>
  <c r="R61" i="3"/>
  <c r="R62" i="3"/>
  <c r="R63" i="3"/>
  <c r="C5" i="1"/>
  <c r="AA5" i="1"/>
  <c r="AB5" i="1"/>
  <c r="AC5" i="1"/>
  <c r="C61" i="3"/>
  <c r="C62" i="3"/>
  <c r="AA62" i="3"/>
  <c r="AB62" i="3"/>
  <c r="AC62" i="3"/>
  <c r="C59" i="3"/>
  <c r="B33" i="3"/>
  <c r="B32" i="3"/>
  <c r="C32" i="3"/>
  <c r="AA32" i="3"/>
  <c r="AB32" i="3"/>
  <c r="AC32" i="3"/>
  <c r="B31" i="3"/>
  <c r="B30" i="3"/>
  <c r="B29" i="3"/>
  <c r="B28" i="3"/>
  <c r="C28" i="3"/>
  <c r="AA28" i="3"/>
  <c r="AB28" i="3"/>
  <c r="AC28" i="3"/>
  <c r="B13" i="3"/>
  <c r="B14" i="3"/>
  <c r="B27" i="3"/>
  <c r="B26" i="3"/>
  <c r="C26" i="3"/>
  <c r="AA26" i="3"/>
  <c r="AB26" i="3"/>
  <c r="AC26" i="3"/>
  <c r="B25" i="3"/>
  <c r="B24" i="3"/>
  <c r="B23" i="3"/>
  <c r="B22" i="3"/>
  <c r="B21" i="3"/>
  <c r="B20" i="3"/>
  <c r="C20" i="3"/>
  <c r="AA20" i="3"/>
  <c r="AB20" i="3"/>
  <c r="AC20" i="3"/>
  <c r="B19" i="3"/>
  <c r="C19" i="3"/>
  <c r="AA19" i="3"/>
  <c r="AB19" i="3"/>
  <c r="AC19" i="3"/>
  <c r="C14" i="3"/>
  <c r="AA14" i="3"/>
  <c r="AB14" i="3"/>
  <c r="AC14" i="3"/>
  <c r="C15" i="3"/>
  <c r="C16" i="3"/>
  <c r="C17" i="3"/>
  <c r="C18" i="3"/>
  <c r="C21" i="3"/>
  <c r="C22" i="3"/>
  <c r="C23" i="3"/>
  <c r="C24" i="3"/>
  <c r="C25" i="3"/>
  <c r="C27" i="3"/>
  <c r="C29" i="3"/>
  <c r="C30" i="3"/>
  <c r="C31" i="3"/>
  <c r="C33" i="3"/>
  <c r="C35" i="3"/>
  <c r="C37" i="3"/>
  <c r="C41" i="3"/>
  <c r="C42" i="3"/>
  <c r="C43" i="3"/>
  <c r="C44" i="3"/>
  <c r="C45" i="3"/>
  <c r="AA45" i="3"/>
  <c r="AB45" i="3"/>
  <c r="AC45" i="3"/>
  <c r="C47" i="3"/>
  <c r="C49" i="3"/>
  <c r="C50" i="3"/>
  <c r="C51" i="3"/>
  <c r="C52" i="3"/>
  <c r="C53" i="3"/>
  <c r="C55" i="3"/>
  <c r="C57" i="3"/>
  <c r="C63" i="3"/>
  <c r="B5" i="3"/>
  <c r="AA5" i="3"/>
  <c r="C13" i="3"/>
  <c r="B18" i="3"/>
  <c r="B17" i="3"/>
  <c r="AA17" i="3"/>
  <c r="AB17" i="3"/>
  <c r="AC17" i="3"/>
  <c r="B16" i="3"/>
  <c r="B15" i="3"/>
  <c r="B12" i="3"/>
  <c r="B11" i="3"/>
  <c r="C11" i="3"/>
  <c r="AA11" i="3"/>
  <c r="C12" i="3"/>
  <c r="B4" i="3"/>
  <c r="AA4" i="3"/>
  <c r="AB4" i="3"/>
  <c r="AC4" i="3"/>
  <c r="AC38" i="1"/>
  <c r="AC43" i="1"/>
  <c r="AC44" i="1"/>
  <c r="C8" i="1"/>
  <c r="AA8" i="1"/>
  <c r="AB8" i="1"/>
  <c r="AC8" i="1"/>
  <c r="C9" i="1"/>
  <c r="AA9" i="1"/>
  <c r="AB9" i="1"/>
  <c r="AC9" i="1"/>
  <c r="C10" i="1"/>
  <c r="AA10" i="1"/>
  <c r="AB10" i="1"/>
  <c r="AC10" i="1"/>
  <c r="C11" i="1"/>
  <c r="AA11" i="1"/>
  <c r="AB11" i="1"/>
  <c r="AC11" i="1"/>
  <c r="C12" i="1"/>
  <c r="AA12" i="1"/>
  <c r="AB12" i="1"/>
  <c r="AC12" i="1"/>
  <c r="C13" i="1"/>
  <c r="AA13" i="1"/>
  <c r="C14" i="1"/>
  <c r="AA14" i="1"/>
  <c r="AB14" i="1"/>
  <c r="AC14" i="1"/>
  <c r="C15" i="1"/>
  <c r="AA15" i="1"/>
  <c r="AB15" i="1"/>
  <c r="AC15" i="1"/>
  <c r="C16" i="1"/>
  <c r="AA16" i="1"/>
  <c r="AB16" i="1"/>
  <c r="AC16" i="1"/>
  <c r="C18" i="1"/>
  <c r="C19" i="1"/>
  <c r="AA19" i="1"/>
  <c r="AB19" i="1"/>
  <c r="AC19" i="1"/>
  <c r="C20" i="1"/>
  <c r="C21" i="1"/>
  <c r="AA21" i="1"/>
  <c r="AB21" i="1"/>
  <c r="AC21" i="1"/>
  <c r="C22" i="1"/>
  <c r="AA22" i="1"/>
  <c r="AB22" i="1"/>
  <c r="AC22" i="1"/>
  <c r="C23" i="1"/>
  <c r="AA23" i="1"/>
  <c r="AB23" i="1"/>
  <c r="AC23" i="1"/>
  <c r="C24" i="1"/>
  <c r="AA24" i="1"/>
  <c r="AB24" i="1"/>
  <c r="AC24" i="1"/>
  <c r="C25" i="1"/>
  <c r="AA25" i="1"/>
  <c r="AB25" i="1"/>
  <c r="AC25" i="1"/>
  <c r="C26" i="1"/>
  <c r="AA26" i="1"/>
  <c r="AB26" i="1"/>
  <c r="AC26" i="1"/>
  <c r="AC45" i="1"/>
  <c r="AC35" i="1"/>
  <c r="AC39" i="1"/>
  <c r="AC34" i="1"/>
  <c r="AC74" i="3"/>
  <c r="AB71" i="3"/>
  <c r="AC71" i="3"/>
  <c r="AB65" i="3"/>
  <c r="AC65" i="3"/>
  <c r="AA57" i="3"/>
  <c r="AB57" i="3"/>
  <c r="AC57" i="3"/>
  <c r="AA52" i="3"/>
  <c r="AA50" i="3"/>
  <c r="AB50" i="3"/>
  <c r="AC50" i="3"/>
  <c r="AA44" i="3"/>
  <c r="AA42" i="3"/>
  <c r="AB42" i="3"/>
  <c r="AC42" i="3"/>
  <c r="AA37" i="3"/>
  <c r="AB37" i="3"/>
  <c r="AC37" i="3"/>
  <c r="AA30" i="3"/>
  <c r="AB30" i="3"/>
  <c r="AC30" i="3"/>
  <c r="AA24" i="3"/>
  <c r="AA22" i="3"/>
  <c r="AB22" i="3"/>
  <c r="AC22" i="3"/>
  <c r="AA7" i="3"/>
  <c r="AB7" i="3"/>
  <c r="AC7" i="3"/>
  <c r="AB5" i="3"/>
  <c r="AC5" i="3"/>
  <c r="AA1" i="3"/>
  <c r="AB1" i="3"/>
  <c r="AC1" i="3"/>
  <c r="AC30" i="1"/>
  <c r="AA20" i="1"/>
  <c r="AB20" i="1"/>
  <c r="AC20" i="1"/>
  <c r="AB13" i="1"/>
  <c r="AC13" i="1"/>
  <c r="AA18" i="1"/>
  <c r="AB18" i="1"/>
  <c r="AC18" i="1"/>
  <c r="AA2" i="1"/>
  <c r="AB2" i="1"/>
  <c r="AC2" i="1"/>
  <c r="AB44" i="3"/>
  <c r="AC44" i="3"/>
  <c r="AC42" i="1"/>
  <c r="AA29" i="3"/>
  <c r="AB29" i="3"/>
  <c r="AC29" i="3"/>
  <c r="AB39" i="3"/>
  <c r="AC39" i="3"/>
  <c r="AB24" i="3"/>
  <c r="AC24" i="3"/>
  <c r="AB52" i="3"/>
  <c r="AC52" i="3"/>
  <c r="AA18" i="3"/>
  <c r="AB18" i="3"/>
  <c r="AC18" i="3"/>
  <c r="AA33" i="3"/>
  <c r="AB33" i="3"/>
  <c r="AC33" i="3"/>
  <c r="AC37" i="1"/>
  <c r="AC41" i="1"/>
  <c r="AB11" i="3"/>
  <c r="AC11" i="3"/>
  <c r="AA63" i="3"/>
  <c r="AB63" i="3"/>
  <c r="AC63" i="3"/>
  <c r="AA10" i="3"/>
  <c r="AB10" i="3"/>
  <c r="AC10" i="3"/>
  <c r="AA59" i="3"/>
  <c r="AB59" i="3"/>
  <c r="AC59" i="3"/>
  <c r="AC33" i="1"/>
  <c r="AA12" i="3"/>
  <c r="AB12" i="3"/>
  <c r="AC12" i="3"/>
  <c r="AA16" i="3"/>
  <c r="AB16" i="3"/>
  <c r="AC16" i="3"/>
  <c r="AA55" i="3"/>
  <c r="AB55" i="3"/>
  <c r="AC55" i="3"/>
  <c r="AA51" i="3"/>
  <c r="AB51" i="3"/>
  <c r="AC51" i="3"/>
  <c r="AA47" i="3"/>
  <c r="AB47" i="3"/>
  <c r="AC47" i="3"/>
  <c r="AA43" i="3"/>
  <c r="AB43" i="3"/>
  <c r="AC43" i="3"/>
  <c r="AA35" i="3"/>
  <c r="AB35" i="3"/>
  <c r="AC35" i="3"/>
  <c r="AA27" i="3"/>
  <c r="AB27" i="3"/>
  <c r="AC27" i="3"/>
  <c r="AA23" i="3"/>
  <c r="AB23" i="3"/>
  <c r="AC23" i="3"/>
  <c r="AA15" i="3"/>
  <c r="AB15" i="3"/>
  <c r="AC15" i="3"/>
  <c r="AA21" i="3"/>
  <c r="AB21" i="3"/>
  <c r="AC21" i="3"/>
  <c r="AA25" i="3"/>
  <c r="AB25" i="3"/>
  <c r="AC25" i="3"/>
  <c r="AA13" i="3"/>
  <c r="AB13" i="3"/>
  <c r="AC13" i="3"/>
  <c r="AA41" i="3"/>
  <c r="AB41" i="3"/>
  <c r="AC41" i="3"/>
  <c r="AA49" i="3"/>
  <c r="AB49" i="3"/>
  <c r="AC49" i="3"/>
  <c r="AA53" i="3"/>
  <c r="AB53" i="3"/>
  <c r="AC53" i="3"/>
  <c r="AC48" i="1"/>
  <c r="AC40" i="1"/>
  <c r="AC36" i="1"/>
  <c r="AC47" i="1"/>
  <c r="AC46" i="1"/>
  <c r="AA31" i="3"/>
  <c r="AB31" i="3"/>
  <c r="AC31" i="3"/>
  <c r="AA61" i="3"/>
  <c r="AB61" i="3"/>
  <c r="AC61" i="3"/>
</calcChain>
</file>

<file path=xl/sharedStrings.xml><?xml version="1.0" encoding="utf-8"?>
<sst xmlns="http://schemas.openxmlformats.org/spreadsheetml/2006/main" count="1281" uniqueCount="159">
  <si>
    <t>CTRL_PARAMETERS</t>
  </si>
  <si>
    <t>param_name</t>
  </si>
  <si>
    <t>param_cd</t>
  </si>
  <si>
    <t>param_type</t>
  </si>
  <si>
    <t>param_val_int</t>
  </si>
  <si>
    <t>param_val_char</t>
  </si>
  <si>
    <t>param_val_date</t>
  </si>
  <si>
    <t>param_val_ts</t>
  </si>
  <si>
    <t>description</t>
  </si>
  <si>
    <t>VARCHAR2(128)</t>
  </si>
  <si>
    <t>INTEGER</t>
  </si>
  <si>
    <t>VARCHAR2(1024)</t>
  </si>
  <si>
    <t>DATE</t>
  </si>
  <si>
    <t>TIMESTAMP</t>
  </si>
  <si>
    <t>NOT NULL</t>
  </si>
  <si>
    <t>'MAX_CONCURRENT_JOBS'</t>
  </si>
  <si>
    <t>'PREV_LOAD_DATE'</t>
  </si>
  <si>
    <t>'MAX_LOAD_DATE'</t>
  </si>
  <si>
    <t>'LOAD_DATE'</t>
  </si>
  <si>
    <t>'INITIALIZATION_MUST_RUN'</t>
  </si>
  <si>
    <t>'SCHEDULER_PROVIDED_BY'</t>
  </si>
  <si>
    <t>'LOAD_SEQ_NUM'</t>
  </si>
  <si>
    <t>'INITIALIZATION_RETENTION_PERIOD'</t>
  </si>
  <si>
    <t>'MANUAL_BATCH_LOAD_DATE'</t>
  </si>
  <si>
    <t>'APPLICATION_ID'</t>
  </si>
  <si>
    <t>'MAX_CONCURRENT_JOBS_DFLT'</t>
  </si>
  <si>
    <t>'MAX_CONCURRENT_JOBS_BCKP'</t>
  </si>
  <si>
    <t>'ENGINE_STATUS'</t>
  </si>
  <si>
    <t>'INITIALIZATION_DURATION_MINUTES'</t>
  </si>
  <si>
    <t>'INITIALIZATION_IS_RUNNING'</t>
  </si>
  <si>
    <t>'INITIALIZATION_DELAY_DAYS'</t>
  </si>
  <si>
    <t>'INITIALIZATION_BEGIN'</t>
  </si>
  <si>
    <t>'INITIALIZATION_END'</t>
  </si>
  <si>
    <t>'INITIALIZATION_HOUR'</t>
  </si>
  <si>
    <t>'SCHEDULER'</t>
  </si>
  <si>
    <t>'Load date za ktery probehlo minule zpracovani'</t>
  </si>
  <si>
    <t>'Maximalni hodnota Load date, tento datum bude poslednim, ktery se inicializuje'</t>
  </si>
  <si>
    <t>'Zda musi byt inicializace provedena, pro denni load je 1, pro interday je 0'</t>
  </si>
  <si>
    <t>'Sekvencni cislo loadu'</t>
  </si>
  <si>
    <t>'Po kolika minutach se provadi inicializace'</t>
  </si>
  <si>
    <t>'Load date probihajici rucni davky'</t>
  </si>
  <si>
    <t>'Hodnota application_id prave probihajiciho zpracovani'</t>
  </si>
  <si>
    <t>'Defaultni hodnota nastaveni maximalniho poctu uloh, hodnota se pouzije po inicializace'</t>
  </si>
  <si>
    <t>'Ulozeni nastaveneho poctu maximalne bezicich uloh'</t>
  </si>
  <si>
    <t>'Timestamp posledni otacky Engine'</t>
  </si>
  <si>
    <t>'Maximalni tolerovana doba behu inicializace'</t>
  </si>
  <si>
    <t>'Informace, zda prave probiha inicializace, 1=probiha'</t>
  </si>
  <si>
    <t>'O kolik dni je inicializace opozdena, pro D-1 je hodnota 0'</t>
  </si>
  <si>
    <t>'Timestamp zacatku inicializace'</t>
  </si>
  <si>
    <t>'Timestamp konce inicializace'</t>
  </si>
  <si>
    <t>'Na kolikatou hodinu je nacasovana inicializace, hodnota slouzi pro Framework checker k hlidani, zda inicializace byla provedena'</t>
  </si>
  <si>
    <t>CTRL_TASK_PARAMETERS</t>
  </si>
  <si>
    <t>param_val_int_curr</t>
  </si>
  <si>
    <t>param_val_int_max</t>
  </si>
  <si>
    <t>param_val_int_default</t>
  </si>
  <si>
    <t>task_subtype</t>
  </si>
  <si>
    <t>task_type</t>
  </si>
  <si>
    <t>valid_from</t>
  </si>
  <si>
    <t>valid_to</t>
  </si>
  <si>
    <t>engine_id</t>
  </si>
  <si>
    <t>SMALLINT</t>
  </si>
  <si>
    <t>NULL</t>
  </si>
  <si>
    <t>'PARALLELISM_CONTROL'</t>
  </si>
  <si>
    <t>'COMMAND'</t>
  </si>
  <si>
    <t>'COMMAND_GROUP'</t>
  </si>
  <si>
    <t>Postup vyplneni:</t>
  </si>
  <si>
    <t>Prazdna hodnota musi byt oznacena jako NULL</t>
  </si>
  <si>
    <t>Zkopirujte vzorec ve sloupcich AA, AB a AC, pokud pridavate nove radky</t>
  </si>
  <si>
    <t>Zkopirujte obsah sloupce AC do SQL Developera a spustte jako davku + COMMIT/ROLLBACK</t>
  </si>
  <si>
    <t>Tabulka slouzi pro pridani noveho Engine do zpracovani</t>
  </si>
  <si>
    <t>Hodnoty v tabulkach CTRL_PARAMETERS a CTRL_TASK_PARAMETERS jsou vyplneny k datumu vzniku, pokud v budoucnu pribudou parametry, je nutne je doplnit do data casti</t>
  </si>
  <si>
    <t>Opravte hodnoty v tabulce CTRL_PARAMETERS pro hodnotu LOAD_DATE</t>
  </si>
  <si>
    <t>Zkontrolujte paralelismus limity v CTRL_TASK_PARAMETERS, pripadne upravte</t>
  </si>
  <si>
    <t>Vyplnte prislusna data v tabulce, char, date a timestamp polozka musi byt v apostrofech (2 na zacatku stringu, jeden na konci)</t>
  </si>
  <si>
    <t>param_dimension</t>
  </si>
  <si>
    <t>'TASK_MIN_CONTROL'</t>
  </si>
  <si>
    <t>'TOUGH_CATEGORY_CONTROL'</t>
  </si>
  <si>
    <t>'SMALL'</t>
  </si>
  <si>
    <t>'MEDIUM'</t>
  </si>
  <si>
    <t>'LARGE'</t>
  </si>
  <si>
    <t>'EXCEPTIONAL'</t>
  </si>
  <si>
    <t>CTRL_STREAM</t>
  </si>
  <si>
    <t>stream_name</t>
  </si>
  <si>
    <t>stream_desc</t>
  </si>
  <si>
    <t>note</t>
  </si>
  <si>
    <t>VARCHAR2(2048)</t>
  </si>
  <si>
    <t>'Stream contains jobs for initialization'</t>
  </si>
  <si>
    <t>'Abort stream for informatica jobs'</t>
  </si>
  <si>
    <t>CTRL_JOB</t>
  </si>
  <si>
    <t>job_name</t>
  </si>
  <si>
    <t>priority</t>
  </si>
  <si>
    <t>cmd_line</t>
  </si>
  <si>
    <t>src_sys_id</t>
  </si>
  <si>
    <t>phase</t>
  </si>
  <si>
    <t>table_name</t>
  </si>
  <si>
    <t>job_category</t>
  </si>
  <si>
    <t>job_type</t>
  </si>
  <si>
    <t>cont_anyway</t>
  </si>
  <si>
    <t>max_runs</t>
  </si>
  <si>
    <t>always_restart</t>
  </si>
  <si>
    <t>status_begin</t>
  </si>
  <si>
    <t>waiting_hr</t>
  </si>
  <si>
    <t>deadline_hr</t>
  </si>
  <si>
    <t>job_desc</t>
  </si>
  <si>
    <t>author</t>
  </si>
  <si>
    <t>VARCHAR2(32)</t>
  </si>
  <si>
    <t>VARCHAR2(64)</t>
  </si>
  <si>
    <t>'INITIALIZATION'</t>
  </si>
  <si>
    <t>'ORACLE_PROCEDURE'</t>
  </si>
  <si>
    <t>'ABORT'</t>
  </si>
  <si>
    <t>'INFORMATICA'</t>
  </si>
  <si>
    <t>'ABORT_INFORMATICA'</t>
  </si>
  <si>
    <t>'Abort INFA job'</t>
  </si>
  <si>
    <t>CTRL_JOB_DEPENDENCY</t>
  </si>
  <si>
    <t>parent_job_name</t>
  </si>
  <si>
    <t>rel_type</t>
  </si>
  <si>
    <t>CHAR(1)</t>
  </si>
  <si>
    <t>CTRL_STREAM_PLAN_REF</t>
  </si>
  <si>
    <t>runplan</t>
  </si>
  <si>
    <t>CHAR(9)</t>
  </si>
  <si>
    <t>'WR001007E'</t>
  </si>
  <si>
    <t>toughness</t>
  </si>
  <si>
    <t>'INFORMATICA_GROUP'</t>
  </si>
  <si>
    <t>'DQ_ACTIVE'</t>
  </si>
  <si>
    <t>'Zapinani kontroly datove kvality'</t>
  </si>
  <si>
    <t>'DATA_QUALITY'</t>
  </si>
  <si>
    <t>'DQ_EXPIRATION_DAYS'</t>
  </si>
  <si>
    <t>'Po kolika dnech expiruji vysledky kontrol datove kvality'</t>
  </si>
  <si>
    <t>cislo enginu</t>
  </si>
  <si>
    <t>'ENGINE_NAME'</t>
  </si>
  <si>
    <t>'Oznaceni enginu'</t>
  </si>
  <si>
    <t>'2000-01-01'</t>
  </si>
  <si>
    <t>'2019-12-31'</t>
  </si>
  <si>
    <t>'1999-12-31'</t>
  </si>
  <si>
    <t>country_cd</t>
  </si>
  <si>
    <t>COMMAND</t>
  </si>
  <si>
    <t xml:space="preserve">DELETE from CTRL_JOB_DEPENDENCY where (job_name not in (select job_name from ctrl_job) or parent_job_name not in (select job_name from ctrl_job)); </t>
  </si>
  <si>
    <t>DELETE from CTRL_STREAM_PLAN_REF where stream_name not in (select stream_name from ctrl_stream);</t>
  </si>
  <si>
    <t>'Jestli inicializace vychazi z curr_date'</t>
  </si>
  <si>
    <t>SESS_QUEUE</t>
  </si>
  <si>
    <t>QUEUE_NUMBER</t>
  </si>
  <si>
    <t>ENGINE_ID</t>
  </si>
  <si>
    <t>'INITIALIZATION_CURRDATE_RELATED'</t>
  </si>
  <si>
    <t>SYSTEM_NAME</t>
  </si>
  <si>
    <t>JOB_NAME</t>
  </si>
  <si>
    <t>JOB_ID</t>
  </si>
  <si>
    <t>AVAILABLE</t>
  </si>
  <si>
    <t>LAST_UPDATE</t>
  </si>
  <si>
    <t>NUMBER(38,0)</t>
  </si>
  <si>
    <t>TIMESTAMP(6)</t>
  </si>
  <si>
    <t>'ENGINE_CONTROL'</t>
  </si>
  <si>
    <t>Editujte cislo noveho enginu v bunce C1, system name v bunce C2 a engine name v C3</t>
  </si>
  <si>
    <t>jmeno systemu</t>
  </si>
  <si>
    <t>jmeno enginu</t>
  </si>
  <si>
    <t>'Engine control 0=give control, 1=take control for system param_val_char'</t>
  </si>
  <si>
    <t>system_name</t>
  </si>
  <si>
    <t>TEST</t>
  </si>
  <si>
    <t>SYSTEM_A</t>
  </si>
  <si>
    <t>RUNNING_JOB_PID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</si>
</sst>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  <charset val="238"/>
    </font>
    <font>
      <b/>
      <sz val="11"/>
      <color indexed="9"/>
      <name val="Calibri"/>
      <family val="2"/>
    </font>
    <font>
      <i/>
      <sz val="11"/>
      <color indexed="8"/>
      <name val="Calibri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8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9" fillId="5" borderId="2" applyNumberFormat="0" applyAlignment="0" applyProtection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quotePrefix="1" applyFill="1"/>
    <xf numFmtId="15" fontId="0" fillId="2" borderId="0" xfId="0" quotePrefix="1" applyNumberFormat="1" applyFill="1"/>
    <xf numFmtId="0" fontId="0" fillId="3" borderId="0" xfId="0" applyFill="1"/>
    <xf numFmtId="0" fontId="0" fillId="3" borderId="0" xfId="0" quotePrefix="1" applyFill="1"/>
    <xf numFmtId="0" fontId="0" fillId="4" borderId="0" xfId="0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2" fillId="0" borderId="0" xfId="2"/>
    <xf numFmtId="0" fontId="9" fillId="5" borderId="2" xfId="1"/>
    <xf numFmtId="0" fontId="2" fillId="4" borderId="0" xfId="2" applyFill="1"/>
    <xf numFmtId="0" fontId="2" fillId="3" borderId="0" xfId="2" applyFill="1"/>
    <xf numFmtId="0" fontId="2" fillId="3" borderId="0" xfId="2" quotePrefix="1" applyFill="1"/>
    <xf numFmtId="0" fontId="4" fillId="3" borderId="0" xfId="0" applyFont="1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2" fillId="3" borderId="1" xfId="2" applyFill="1" applyBorder="1"/>
    <xf numFmtId="0" fontId="4" fillId="2" borderId="0" xfId="0" applyFont="1" applyFill="1"/>
    <xf numFmtId="0" fontId="4" fillId="2" borderId="1" xfId="0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5" fillId="3" borderId="0" xfId="2" applyFont="1" applyFill="1"/>
    <xf numFmtId="0" fontId="5" fillId="3" borderId="1" xfId="2" applyFont="1" applyFill="1" applyBorder="1"/>
    <xf numFmtId="0" fontId="5" fillId="4" borderId="0" xfId="2" applyFont="1" applyFill="1"/>
    <xf numFmtId="0" fontId="5" fillId="4" borderId="1" xfId="2" applyFont="1" applyFill="1" applyBorder="1"/>
    <xf numFmtId="0" fontId="6" fillId="3" borderId="0" xfId="2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/>
    <xf numFmtId="0" fontId="7" fillId="2" borderId="1" xfId="0" applyFont="1" applyFill="1" applyBorder="1"/>
    <xf numFmtId="0" fontId="1" fillId="2" borderId="1" xfId="0" applyFont="1" applyFill="1" applyBorder="1"/>
    <xf numFmtId="0" fontId="2" fillId="4" borderId="1" xfId="2" applyFill="1" applyBorder="1"/>
    <xf numFmtId="0" fontId="3" fillId="5" borderId="2" xfId="1" applyFont="1"/>
  </cellXfs>
  <cellStyles count="3">
    <cellStyle name="Check Cell" xfId="1" builtinId="2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zoomScalePageLayoutView="205" workbookViewId="0">
      <selection activeCell="A3" sqref="A3"/>
    </sheetView>
  </sheetViews>
  <sheetFormatPr defaultColWidth="8.88671875" defaultRowHeight="14.4" x14ac:dyDescent="0.3"/>
  <cols>
    <col min="1" max="1" width="157.33203125" bestFit="1" customWidth="1"/>
    <col min="2" max="2" width="14.6640625" bestFit="1" customWidth="1"/>
    <col min="3" max="3" width="10.33203125" bestFit="1" customWidth="1"/>
  </cols>
  <sheetData>
    <row r="1" spans="1:3" ht="15.6" thickTop="1" thickBot="1" x14ac:dyDescent="0.35">
      <c r="A1" s="7" t="s">
        <v>65</v>
      </c>
      <c r="B1" s="12" t="s">
        <v>128</v>
      </c>
      <c r="C1" s="12">
        <v>0</v>
      </c>
    </row>
    <row r="2" spans="1:3" ht="15.6" thickTop="1" thickBot="1" x14ac:dyDescent="0.35">
      <c r="A2" t="s">
        <v>69</v>
      </c>
      <c r="B2" s="12" t="s">
        <v>152</v>
      </c>
      <c r="C2" s="37" t="s">
        <v>157</v>
      </c>
    </row>
    <row r="3" spans="1:3" ht="15.6" thickTop="1" thickBot="1" x14ac:dyDescent="0.35">
      <c r="A3" t="s">
        <v>70</v>
      </c>
      <c r="B3" s="12" t="s">
        <v>153</v>
      </c>
      <c r="C3" s="37" t="s">
        <v>156</v>
      </c>
    </row>
    <row r="4" spans="1:3" ht="15" thickTop="1" x14ac:dyDescent="0.3">
      <c r="A4" t="s">
        <v>73</v>
      </c>
    </row>
    <row r="5" spans="1:3" x14ac:dyDescent="0.3">
      <c r="A5" t="s">
        <v>151</v>
      </c>
    </row>
    <row r="6" spans="1:3" x14ac:dyDescent="0.3">
      <c r="A6" t="s">
        <v>66</v>
      </c>
    </row>
    <row r="7" spans="1:3" x14ac:dyDescent="0.3">
      <c r="A7" t="s">
        <v>67</v>
      </c>
    </row>
    <row r="8" spans="1:3" x14ac:dyDescent="0.3">
      <c r="A8" t="s">
        <v>68</v>
      </c>
    </row>
    <row r="9" spans="1:3" x14ac:dyDescent="0.3">
      <c r="A9" t="s">
        <v>71</v>
      </c>
    </row>
    <row r="10" spans="1:3" x14ac:dyDescent="0.3">
      <c r="A10" t="s">
        <v>72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AC36" zoomScaleNormal="100" zoomScalePageLayoutView="190" workbookViewId="0">
      <selection activeCell="AC2" sqref="AC2:AC48"/>
    </sheetView>
  </sheetViews>
  <sheetFormatPr defaultColWidth="8.88671875" defaultRowHeight="14.4" x14ac:dyDescent="0.3"/>
  <cols>
    <col min="1" max="1" width="23.33203125" customWidth="1"/>
    <col min="2" max="2" width="34.88671875" bestFit="1" customWidth="1"/>
    <col min="3" max="3" width="23.44140625" bestFit="1" customWidth="1"/>
    <col min="4" max="4" width="20.88671875" customWidth="1"/>
    <col min="5" max="5" width="18.44140625" bestFit="1" customWidth="1"/>
    <col min="6" max="6" width="19.33203125" customWidth="1"/>
    <col min="7" max="7" width="25" customWidth="1"/>
    <col min="8" max="8" width="31.33203125" bestFit="1" customWidth="1"/>
    <col min="9" max="9" width="116.88671875" bestFit="1" customWidth="1"/>
    <col min="13" max="13" width="15.6640625" bestFit="1" customWidth="1"/>
    <col min="29" max="29" width="209" style="6" bestFit="1" customWidth="1"/>
  </cols>
  <sheetData>
    <row r="1" spans="1:29" x14ac:dyDescent="0.3">
      <c r="AC1"/>
    </row>
    <row r="2" spans="1:29" s="8" customForma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AA2" s="8" t="str">
        <f>CONCATENATE("--INSERT INTO CTRL_PARAMETERS VALUES(",B2,",",C2,",",D2,",",E2,",",F2,",",G2,",",H2,",",I2)</f>
        <v>--INSERT INTO CTRL_PARAMETERS VALUES(param_name,param_cd,param_type,param_val_int,param_val_char,param_val_date,param_val_ts,description</v>
      </c>
      <c r="AB2" s="8" t="str">
        <f>CONCATENATE(AA2,"")</f>
        <v>--INSERT INTO CTRL_PARAMETERS VALUES(param_name,param_cd,param_type,param_val_int,param_val_char,param_val_date,param_val_ts,description</v>
      </c>
      <c r="AC2" s="9" t="str">
        <f>CONCATENATE(AB2,"",");")</f>
        <v>--INSERT INTO CTRL_PARAMETERS VALUES(param_name,param_cd,param_type,param_val_int,param_val_char,param_val_date,param_val_ts,description);</v>
      </c>
    </row>
    <row r="3" spans="1:29" s="1" customFormat="1" x14ac:dyDescent="0.3">
      <c r="A3" s="22" t="s">
        <v>0</v>
      </c>
      <c r="B3" s="22" t="s">
        <v>9</v>
      </c>
      <c r="C3" s="22" t="s">
        <v>10</v>
      </c>
      <c r="D3" s="22" t="s">
        <v>9</v>
      </c>
      <c r="E3" s="22" t="s">
        <v>10</v>
      </c>
      <c r="F3" s="22" t="s">
        <v>11</v>
      </c>
      <c r="G3" s="22" t="s">
        <v>12</v>
      </c>
      <c r="H3" s="22" t="s">
        <v>13</v>
      </c>
      <c r="I3" s="22" t="s">
        <v>11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4"/>
    </row>
    <row r="4" spans="1:29" s="17" customFormat="1" ht="15" thickBot="1" x14ac:dyDescent="0.35">
      <c r="A4" s="23" t="s">
        <v>0</v>
      </c>
      <c r="B4" s="23" t="s">
        <v>14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5"/>
    </row>
    <row r="5" spans="1:29" s="1" customFormat="1" x14ac:dyDescent="0.3">
      <c r="B5" s="2" t="s">
        <v>24</v>
      </c>
      <c r="C5" s="2">
        <f>README!$C$1</f>
        <v>0</v>
      </c>
      <c r="D5" s="2" t="s">
        <v>34</v>
      </c>
      <c r="E5" s="1">
        <v>0</v>
      </c>
      <c r="F5" s="1" t="s">
        <v>61</v>
      </c>
      <c r="G5" s="1" t="s">
        <v>61</v>
      </c>
      <c r="H5" s="1" t="s">
        <v>61</v>
      </c>
      <c r="I5" s="2" t="s">
        <v>41</v>
      </c>
      <c r="AA5" s="1" t="str">
        <f t="shared" ref="AA5:AA26" si="0">CONCATENATE("INSERT INTO CTRL_PARAMETERS VALUES(",B5,",",C5,",",D5,",",E5,",",F5,",",G5,",",H5,",",I5)</f>
        <v>INSERT INTO CTRL_PARAMETERS VALUES('APPLICATION_ID',0,'SCHEDULER',0,NULL,NULL,NULL,'Hodnota application_id prave probihajiciho zpracovani'</v>
      </c>
      <c r="AB5" s="1" t="str">
        <f t="shared" ref="AB5:AB26" si="1">CONCATENATE(AA5,"")</f>
        <v>INSERT INTO CTRL_PARAMETERS VALUES('APPLICATION_ID',0,'SCHEDULER',0,NULL,NULL,NULL,'Hodnota application_id prave probihajiciho zpracovani'</v>
      </c>
      <c r="AC5" s="6" t="str">
        <f t="shared" ref="AC5:AC28" si="2">CONCATENATE(AB5,"",");")</f>
        <v>INSERT INTO CTRL_PARAMETERS VALUES('APPLICATION_ID',0,'SCHEDULER',0,NULL,NULL,NULL,'Hodnota application_id prave probihajiciho zpracovani');</v>
      </c>
    </row>
    <row r="6" spans="1:29" s="1" customFormat="1" x14ac:dyDescent="0.3">
      <c r="B6" s="2" t="s">
        <v>123</v>
      </c>
      <c r="C6" s="2">
        <f>README!$C$1</f>
        <v>0</v>
      </c>
      <c r="D6" s="2" t="s">
        <v>125</v>
      </c>
      <c r="E6" s="1">
        <v>0</v>
      </c>
      <c r="F6" s="1" t="s">
        <v>61</v>
      </c>
      <c r="G6" s="1" t="s">
        <v>61</v>
      </c>
      <c r="H6" s="1" t="s">
        <v>61</v>
      </c>
      <c r="I6" s="2" t="s">
        <v>124</v>
      </c>
      <c r="AA6" s="1" t="str">
        <f>CONCATENATE("INSERT INTO CTRL_PARAMETERS VALUES(",B6,",",C6,",",D6,",",E6,",",F6,",",G6,",",H6,",",I6)</f>
        <v>INSERT INTO CTRL_PARAMETERS VALUES('DQ_ACTIVE',0,'DATA_QUALITY',0,NULL,NULL,NULL,'Zapinani kontroly datove kvality'</v>
      </c>
      <c r="AB6" s="1" t="str">
        <f>CONCATENATE(AA6,"")</f>
        <v>INSERT INTO CTRL_PARAMETERS VALUES('DQ_ACTIVE',0,'DATA_QUALITY',0,NULL,NULL,NULL,'Zapinani kontroly datove kvality'</v>
      </c>
      <c r="AC6" s="6" t="str">
        <f>CONCATENATE(AB6,"",");")</f>
        <v>INSERT INTO CTRL_PARAMETERS VALUES('DQ_ACTIVE',0,'DATA_QUALITY',0,NULL,NULL,NULL,'Zapinani kontroly datove kvality');</v>
      </c>
    </row>
    <row r="7" spans="1:29" s="1" customFormat="1" x14ac:dyDescent="0.3">
      <c r="B7" s="2" t="s">
        <v>126</v>
      </c>
      <c r="C7" s="2">
        <f>README!$C$1</f>
        <v>0</v>
      </c>
      <c r="D7" s="2" t="s">
        <v>125</v>
      </c>
      <c r="E7" s="1">
        <v>30</v>
      </c>
      <c r="F7" s="1" t="s">
        <v>61</v>
      </c>
      <c r="G7" s="1" t="s">
        <v>61</v>
      </c>
      <c r="H7" s="1" t="s">
        <v>61</v>
      </c>
      <c r="I7" s="2" t="s">
        <v>127</v>
      </c>
      <c r="AA7" s="1" t="str">
        <f>CONCATENATE("INSERT INTO CTRL_PARAMETERS VALUES(",B7,",",C7,",",D7,",",E7,",",F7,",",G7,",",H7,",",I7)</f>
        <v>INSERT INTO CTRL_PARAMETERS VALUES('DQ_EXPIRATION_DAYS',0,'DATA_QUALITY',30,NULL,NULL,NULL,'Po kolika dnech expiruji vysledky kontrol datove kvality'</v>
      </c>
      <c r="AB7" s="1" t="str">
        <f>CONCATENATE(AA7,"")</f>
        <v>INSERT INTO CTRL_PARAMETERS VALUES('DQ_EXPIRATION_DAYS',0,'DATA_QUALITY',30,NULL,NULL,NULL,'Po kolika dnech expiruji vysledky kontrol datove kvality'</v>
      </c>
      <c r="AC7" s="6" t="str">
        <f>CONCATENATE(AB7,"",");")</f>
        <v>INSERT INTO CTRL_PARAMETERS VALUES('DQ_EXPIRATION_DAYS',0,'DATA_QUALITY',30,NULL,NULL,NULL,'Po kolika dnech expiruji vysledky kontrol datove kvality');</v>
      </c>
    </row>
    <row r="8" spans="1:29" s="1" customFormat="1" x14ac:dyDescent="0.3">
      <c r="B8" s="2" t="s">
        <v>27</v>
      </c>
      <c r="C8" s="2">
        <f>README!$C$1</f>
        <v>0</v>
      </c>
      <c r="D8" s="2" t="s">
        <v>34</v>
      </c>
      <c r="E8" s="1" t="s">
        <v>61</v>
      </c>
      <c r="F8" s="1" t="str">
        <f>CONCATENATE("'",README!$C$2,"'")</f>
        <v>'SYSTEM_A'</v>
      </c>
      <c r="G8" s="1" t="s">
        <v>61</v>
      </c>
      <c r="H8" s="3" t="s">
        <v>131</v>
      </c>
      <c r="I8" s="2" t="s">
        <v>44</v>
      </c>
      <c r="AA8" s="1" t="str">
        <f t="shared" si="0"/>
        <v>INSERT INTO CTRL_PARAMETERS VALUES('ENGINE_STATUS',0,'SCHEDULER',NULL,'SYSTEM_A',NULL,'2000-01-01','Timestamp posledni otacky Engine'</v>
      </c>
      <c r="AB8" s="1" t="str">
        <f t="shared" si="1"/>
        <v>INSERT INTO CTRL_PARAMETERS VALUES('ENGINE_STATUS',0,'SCHEDULER',NULL,'SYSTEM_A',NULL,'2000-01-01','Timestamp posledni otacky Engine'</v>
      </c>
      <c r="AC8" s="6" t="str">
        <f t="shared" si="2"/>
        <v>INSERT INTO CTRL_PARAMETERS VALUES('ENGINE_STATUS',0,'SCHEDULER',NULL,'SYSTEM_A',NULL,'2000-01-01','Timestamp posledni otacky Engine');</v>
      </c>
    </row>
    <row r="9" spans="1:29" s="1" customFormat="1" x14ac:dyDescent="0.3">
      <c r="B9" s="2" t="s">
        <v>31</v>
      </c>
      <c r="C9" s="2">
        <f>README!$C$1</f>
        <v>0</v>
      </c>
      <c r="D9" s="2" t="s">
        <v>34</v>
      </c>
      <c r="E9" s="1" t="s">
        <v>61</v>
      </c>
      <c r="F9" s="1" t="s">
        <v>61</v>
      </c>
      <c r="G9" s="1" t="s">
        <v>61</v>
      </c>
      <c r="H9" s="3" t="s">
        <v>131</v>
      </c>
      <c r="I9" s="2" t="s">
        <v>48</v>
      </c>
      <c r="AA9" s="1" t="str">
        <f t="shared" si="0"/>
        <v>INSERT INTO CTRL_PARAMETERS VALUES('INITIALIZATION_BEGIN',0,'SCHEDULER',NULL,NULL,NULL,'2000-01-01','Timestamp zacatku inicializace'</v>
      </c>
      <c r="AB9" s="1" t="str">
        <f t="shared" si="1"/>
        <v>INSERT INTO CTRL_PARAMETERS VALUES('INITIALIZATION_BEGIN',0,'SCHEDULER',NULL,NULL,NULL,'2000-01-01','Timestamp zacatku inicializace'</v>
      </c>
      <c r="AC9" s="6" t="str">
        <f t="shared" si="2"/>
        <v>INSERT INTO CTRL_PARAMETERS VALUES('INITIALIZATION_BEGIN',0,'SCHEDULER',NULL,NULL,NULL,'2000-01-01','Timestamp zacatku inicializace');</v>
      </c>
    </row>
    <row r="10" spans="1:29" s="1" customFormat="1" x14ac:dyDescent="0.3">
      <c r="B10" s="2" t="s">
        <v>30</v>
      </c>
      <c r="C10" s="2">
        <f>README!$C$1</f>
        <v>0</v>
      </c>
      <c r="D10" s="2" t="s">
        <v>34</v>
      </c>
      <c r="E10" s="1">
        <v>0</v>
      </c>
      <c r="F10" s="1" t="s">
        <v>61</v>
      </c>
      <c r="G10" s="1" t="s">
        <v>61</v>
      </c>
      <c r="H10" s="1" t="s">
        <v>61</v>
      </c>
      <c r="I10" s="2" t="s">
        <v>47</v>
      </c>
      <c r="AA10" s="1" t="str">
        <f t="shared" si="0"/>
        <v>INSERT INTO CTRL_PARAMETERS VALUES('INITIALIZATION_DELAY_DAYS',0,'SCHEDULER',0,NULL,NULL,NULL,'O kolik dni je inicializace opozdena, pro D-1 je hodnota 0'</v>
      </c>
      <c r="AB10" s="1" t="str">
        <f t="shared" si="1"/>
        <v>INSERT INTO CTRL_PARAMETERS VALUES('INITIALIZATION_DELAY_DAYS',0,'SCHEDULER',0,NULL,NULL,NULL,'O kolik dni je inicializace opozdena, pro D-1 je hodnota 0'</v>
      </c>
      <c r="AC10" s="6" t="str">
        <f t="shared" si="2"/>
        <v>INSERT INTO CTRL_PARAMETERS VALUES('INITIALIZATION_DELAY_DAYS',0,'SCHEDULER',0,NULL,NULL,NULL,'O kolik dni je inicializace opozdena, pro D-1 je hodnota 0');</v>
      </c>
    </row>
    <row r="11" spans="1:29" s="1" customFormat="1" x14ac:dyDescent="0.3">
      <c r="B11" s="2" t="s">
        <v>28</v>
      </c>
      <c r="C11" s="2">
        <f>README!$C$1</f>
        <v>0</v>
      </c>
      <c r="D11" s="2" t="s">
        <v>34</v>
      </c>
      <c r="E11" s="1">
        <v>20</v>
      </c>
      <c r="F11" s="1" t="s">
        <v>61</v>
      </c>
      <c r="G11" s="1" t="s">
        <v>61</v>
      </c>
      <c r="H11" s="1" t="s">
        <v>61</v>
      </c>
      <c r="I11" s="2" t="s">
        <v>45</v>
      </c>
      <c r="AA11" s="1" t="str">
        <f t="shared" si="0"/>
        <v>INSERT INTO CTRL_PARAMETERS VALUES('INITIALIZATION_DURATION_MINUTES',0,'SCHEDULER',20,NULL,NULL,NULL,'Maximalni tolerovana doba behu inicializace'</v>
      </c>
      <c r="AB11" s="1" t="str">
        <f t="shared" si="1"/>
        <v>INSERT INTO CTRL_PARAMETERS VALUES('INITIALIZATION_DURATION_MINUTES',0,'SCHEDULER',20,NULL,NULL,NULL,'Maximalni tolerovana doba behu inicializace'</v>
      </c>
      <c r="AC11" s="6" t="str">
        <f t="shared" si="2"/>
        <v>INSERT INTO CTRL_PARAMETERS VALUES('INITIALIZATION_DURATION_MINUTES',0,'SCHEDULER',20,NULL,NULL,NULL,'Maximalni tolerovana doba behu inicializace');</v>
      </c>
    </row>
    <row r="12" spans="1:29" s="1" customFormat="1" x14ac:dyDescent="0.3">
      <c r="B12" s="2" t="s">
        <v>32</v>
      </c>
      <c r="C12" s="2">
        <f>README!$C$1</f>
        <v>0</v>
      </c>
      <c r="D12" s="2" t="s">
        <v>34</v>
      </c>
      <c r="E12" s="1" t="s">
        <v>61</v>
      </c>
      <c r="F12" s="1" t="s">
        <v>61</v>
      </c>
      <c r="G12" s="1" t="s">
        <v>61</v>
      </c>
      <c r="H12" s="3" t="s">
        <v>131</v>
      </c>
      <c r="I12" s="2" t="s">
        <v>49</v>
      </c>
      <c r="AA12" s="1" t="str">
        <f t="shared" si="0"/>
        <v>INSERT INTO CTRL_PARAMETERS VALUES('INITIALIZATION_END',0,'SCHEDULER',NULL,NULL,NULL,'2000-01-01','Timestamp konce inicializace'</v>
      </c>
      <c r="AB12" s="1" t="str">
        <f t="shared" si="1"/>
        <v>INSERT INTO CTRL_PARAMETERS VALUES('INITIALIZATION_END',0,'SCHEDULER',NULL,NULL,NULL,'2000-01-01','Timestamp konce inicializace'</v>
      </c>
      <c r="AC12" s="6" t="str">
        <f t="shared" si="2"/>
        <v>INSERT INTO CTRL_PARAMETERS VALUES('INITIALIZATION_END',0,'SCHEDULER',NULL,NULL,NULL,'2000-01-01','Timestamp konce inicializace');</v>
      </c>
    </row>
    <row r="13" spans="1:29" s="1" customFormat="1" x14ac:dyDescent="0.3">
      <c r="B13" s="2" t="s">
        <v>33</v>
      </c>
      <c r="C13" s="2">
        <f>README!$C$1</f>
        <v>0</v>
      </c>
      <c r="D13" s="2" t="s">
        <v>34</v>
      </c>
      <c r="E13" s="1">
        <v>0</v>
      </c>
      <c r="F13" s="1" t="s">
        <v>61</v>
      </c>
      <c r="G13" s="1" t="s">
        <v>61</v>
      </c>
      <c r="H13" s="1" t="s">
        <v>61</v>
      </c>
      <c r="I13" s="2" t="s">
        <v>50</v>
      </c>
      <c r="AA13" s="1" t="str">
        <f t="shared" si="0"/>
        <v>INSERT INTO CTRL_PARAMETERS VALUES('INITIALIZATION_HOUR',0,'SCHEDULER',0,NULL,NULL,NULL,'Na kolikatou hodinu je nacasovana inicializace, hodnota slouzi pro Framework checker k hlidani, zda inicializace byla provedena'</v>
      </c>
      <c r="AB13" s="1" t="str">
        <f t="shared" si="1"/>
        <v>INSERT INTO CTRL_PARAMETERS VALUES('INITIALIZATION_HOUR',0,'SCHEDULER',0,NULL,NULL,NULL,'Na kolikatou hodinu je nacasovana inicializace, hodnota slouzi pro Framework checker k hlidani, zda inicializace byla provedena'</v>
      </c>
      <c r="AC13" s="6" t="str">
        <f t="shared" si="2"/>
        <v>INSERT INTO CTRL_PARAMETERS VALUES('INITIALIZATION_HOUR',0,'SCHEDULER',0,NULL,NULL,NULL,'Na kolikatou hodinu je nacasovana inicializace, hodnota slouzi pro Framework checker k hlidani, zda inicializace byla provedena');</v>
      </c>
    </row>
    <row r="14" spans="1:29" s="1" customFormat="1" x14ac:dyDescent="0.3">
      <c r="B14" s="2" t="s">
        <v>29</v>
      </c>
      <c r="C14" s="2">
        <f>README!$C$1</f>
        <v>0</v>
      </c>
      <c r="D14" s="2" t="s">
        <v>34</v>
      </c>
      <c r="E14" s="1">
        <v>0</v>
      </c>
      <c r="F14" s="1" t="s">
        <v>61</v>
      </c>
      <c r="G14" s="1" t="s">
        <v>61</v>
      </c>
      <c r="H14" s="1" t="s">
        <v>61</v>
      </c>
      <c r="I14" s="2" t="s">
        <v>46</v>
      </c>
      <c r="AA14" s="1" t="str">
        <f t="shared" si="0"/>
        <v>INSERT INTO CTRL_PARAMETERS VALUES('INITIALIZATION_IS_RUNNING',0,'SCHEDULER',0,NULL,NULL,NULL,'Informace, zda prave probiha inicializace, 1=probiha'</v>
      </c>
      <c r="AB14" s="1" t="str">
        <f t="shared" si="1"/>
        <v>INSERT INTO CTRL_PARAMETERS VALUES('INITIALIZATION_IS_RUNNING',0,'SCHEDULER',0,NULL,NULL,NULL,'Informace, zda prave probiha inicializace, 1=probiha'</v>
      </c>
      <c r="AC14" s="6" t="str">
        <f t="shared" si="2"/>
        <v>INSERT INTO CTRL_PARAMETERS VALUES('INITIALIZATION_IS_RUNNING',0,'SCHEDULER',0,NULL,NULL,NULL,'Informace, zda prave probiha inicializace, 1=probiha');</v>
      </c>
    </row>
    <row r="15" spans="1:29" s="1" customFormat="1" x14ac:dyDescent="0.3">
      <c r="B15" s="2" t="s">
        <v>19</v>
      </c>
      <c r="C15" s="2">
        <f>README!$C$1</f>
        <v>0</v>
      </c>
      <c r="D15" s="2" t="s">
        <v>34</v>
      </c>
      <c r="E15" s="1">
        <v>0</v>
      </c>
      <c r="F15" s="1" t="s">
        <v>61</v>
      </c>
      <c r="G15" s="1" t="s">
        <v>61</v>
      </c>
      <c r="H15" s="1" t="s">
        <v>61</v>
      </c>
      <c r="I15" s="2" t="s">
        <v>37</v>
      </c>
      <c r="AA15" s="1" t="str">
        <f t="shared" si="0"/>
        <v>INSERT INTO CTRL_PARAMETERS VALUES('INITIALIZATION_MUST_RUN',0,'SCHEDULER',0,NULL,NULL,NULL,'Zda musi byt inicializace provedena, pro denni load je 1, pro interday je 0'</v>
      </c>
      <c r="AB15" s="1" t="str">
        <f t="shared" si="1"/>
        <v>INSERT INTO CTRL_PARAMETERS VALUES('INITIALIZATION_MUST_RUN',0,'SCHEDULER',0,NULL,NULL,NULL,'Zda musi byt inicializace provedena, pro denni load je 1, pro interday je 0'</v>
      </c>
      <c r="AC15" s="6" t="str">
        <f t="shared" si="2"/>
        <v>INSERT INTO CTRL_PARAMETERS VALUES('INITIALIZATION_MUST_RUN',0,'SCHEDULER',0,NULL,NULL,NULL,'Zda musi byt inicializace provedena, pro denni load je 1, pro interday je 0');</v>
      </c>
    </row>
    <row r="16" spans="1:29" s="1" customFormat="1" x14ac:dyDescent="0.3">
      <c r="B16" s="2" t="s">
        <v>22</v>
      </c>
      <c r="C16" s="2">
        <f>README!$C$1</f>
        <v>0</v>
      </c>
      <c r="D16" s="2" t="s">
        <v>34</v>
      </c>
      <c r="E16" s="1">
        <v>60</v>
      </c>
      <c r="F16" s="1" t="s">
        <v>61</v>
      </c>
      <c r="G16" s="1" t="s">
        <v>61</v>
      </c>
      <c r="H16" s="1" t="s">
        <v>61</v>
      </c>
      <c r="I16" s="2" t="s">
        <v>39</v>
      </c>
      <c r="AA16" s="1" t="str">
        <f t="shared" si="0"/>
        <v>INSERT INTO CTRL_PARAMETERS VALUES('INITIALIZATION_RETENTION_PERIOD',0,'SCHEDULER',60,NULL,NULL,NULL,'Po kolika minutach se provadi inicializace'</v>
      </c>
      <c r="AB16" s="1" t="str">
        <f t="shared" si="1"/>
        <v>INSERT INTO CTRL_PARAMETERS VALUES('INITIALIZATION_RETENTION_PERIOD',0,'SCHEDULER',60,NULL,NULL,NULL,'Po kolika minutach se provadi inicializace'</v>
      </c>
      <c r="AC16" s="6" t="str">
        <f t="shared" si="2"/>
        <v>INSERT INTO CTRL_PARAMETERS VALUES('INITIALIZATION_RETENTION_PERIOD',0,'SCHEDULER',60,NULL,NULL,NULL,'Po kolika minutach se provadi inicializace');</v>
      </c>
    </row>
    <row r="17" spans="1:29" s="1" customFormat="1" x14ac:dyDescent="0.3">
      <c r="B17" s="2" t="s">
        <v>142</v>
      </c>
      <c r="C17" s="2">
        <f>README!$C$1</f>
        <v>0</v>
      </c>
      <c r="D17" s="2" t="s">
        <v>34</v>
      </c>
      <c r="E17" s="1">
        <v>1</v>
      </c>
      <c r="F17" s="1" t="s">
        <v>61</v>
      </c>
      <c r="G17" s="1" t="s">
        <v>61</v>
      </c>
      <c r="H17" s="1" t="s">
        <v>61</v>
      </c>
      <c r="I17" s="2" t="s">
        <v>138</v>
      </c>
      <c r="AA17" s="1" t="str">
        <f>CONCATENATE("INSERT INTO CTRL_PARAMETERS VALUES(",B17,",",C17,",",D17,",",E17,",",F17,",",G17,",",H17,",",I17)</f>
        <v>INSERT INTO CTRL_PARAMETERS VALUES('INITIALIZATION_CURRDATE_RELATED',0,'SCHEDULER',1,NULL,NULL,NULL,'Jestli inicializace vychazi z curr_date'</v>
      </c>
      <c r="AB17" s="1" t="str">
        <f>CONCATENATE(AA17,"")</f>
        <v>INSERT INTO CTRL_PARAMETERS VALUES('INITIALIZATION_CURRDATE_RELATED',0,'SCHEDULER',1,NULL,NULL,NULL,'Jestli inicializace vychazi z curr_date'</v>
      </c>
      <c r="AC17" s="6" t="str">
        <f>CONCATENATE(AB17,"",");")</f>
        <v>INSERT INTO CTRL_PARAMETERS VALUES('INITIALIZATION_CURRDATE_RELATED',0,'SCHEDULER',1,NULL,NULL,NULL,'Jestli inicializace vychazi z curr_date');</v>
      </c>
    </row>
    <row r="18" spans="1:29" s="1" customFormat="1" x14ac:dyDescent="0.3">
      <c r="B18" s="2" t="s">
        <v>18</v>
      </c>
      <c r="C18" s="2">
        <f>README!$C$1</f>
        <v>0</v>
      </c>
      <c r="D18" s="2" t="s">
        <v>34</v>
      </c>
      <c r="E18" s="1" t="s">
        <v>61</v>
      </c>
      <c r="F18" s="1" t="s">
        <v>61</v>
      </c>
      <c r="G18" s="3" t="s">
        <v>131</v>
      </c>
      <c r="H18" s="3" t="s">
        <v>131</v>
      </c>
      <c r="I18" s="1" t="s">
        <v>61</v>
      </c>
      <c r="AA18" s="1" t="str">
        <f t="shared" si="0"/>
        <v>INSERT INTO CTRL_PARAMETERS VALUES('LOAD_DATE',0,'SCHEDULER',NULL,NULL,'2000-01-01','2000-01-01',NULL</v>
      </c>
      <c r="AB18" s="1" t="str">
        <f t="shared" si="1"/>
        <v>INSERT INTO CTRL_PARAMETERS VALUES('LOAD_DATE',0,'SCHEDULER',NULL,NULL,'2000-01-01','2000-01-01',NULL</v>
      </c>
      <c r="AC18" s="6" t="str">
        <f t="shared" si="2"/>
        <v>INSERT INTO CTRL_PARAMETERS VALUES('LOAD_DATE',0,'SCHEDULER',NULL,NULL,'2000-01-01','2000-01-01',NULL);</v>
      </c>
    </row>
    <row r="19" spans="1:29" s="1" customFormat="1" x14ac:dyDescent="0.3">
      <c r="B19" s="2" t="s">
        <v>21</v>
      </c>
      <c r="C19" s="2">
        <f>README!$C$1</f>
        <v>0</v>
      </c>
      <c r="D19" s="2" t="s">
        <v>34</v>
      </c>
      <c r="E19" s="1">
        <v>0</v>
      </c>
      <c r="F19" s="1" t="s">
        <v>61</v>
      </c>
      <c r="G19" s="1" t="s">
        <v>61</v>
      </c>
      <c r="H19" s="1" t="s">
        <v>61</v>
      </c>
      <c r="I19" s="2" t="s">
        <v>38</v>
      </c>
      <c r="AA19" s="1" t="str">
        <f t="shared" si="0"/>
        <v>INSERT INTO CTRL_PARAMETERS VALUES('LOAD_SEQ_NUM',0,'SCHEDULER',0,NULL,NULL,NULL,'Sekvencni cislo loadu'</v>
      </c>
      <c r="AB19" s="1" t="str">
        <f t="shared" si="1"/>
        <v>INSERT INTO CTRL_PARAMETERS VALUES('LOAD_SEQ_NUM',0,'SCHEDULER',0,NULL,NULL,NULL,'Sekvencni cislo loadu'</v>
      </c>
      <c r="AC19" s="6" t="str">
        <f t="shared" si="2"/>
        <v>INSERT INTO CTRL_PARAMETERS VALUES('LOAD_SEQ_NUM',0,'SCHEDULER',0,NULL,NULL,NULL,'Sekvencni cislo loadu');</v>
      </c>
    </row>
    <row r="20" spans="1:29" s="1" customFormat="1" x14ac:dyDescent="0.3">
      <c r="B20" s="2" t="s">
        <v>23</v>
      </c>
      <c r="C20" s="2">
        <f>README!$C$1</f>
        <v>0</v>
      </c>
      <c r="D20" s="2" t="s">
        <v>34</v>
      </c>
      <c r="E20" s="1" t="s">
        <v>61</v>
      </c>
      <c r="F20" s="1" t="s">
        <v>61</v>
      </c>
      <c r="G20" s="1" t="s">
        <v>61</v>
      </c>
      <c r="H20" s="1" t="s">
        <v>61</v>
      </c>
      <c r="I20" s="2" t="s">
        <v>40</v>
      </c>
      <c r="AA20" s="1" t="str">
        <f t="shared" si="0"/>
        <v>INSERT INTO CTRL_PARAMETERS VALUES('MANUAL_BATCH_LOAD_DATE',0,'SCHEDULER',NULL,NULL,NULL,NULL,'Load date probihajici rucni davky'</v>
      </c>
      <c r="AB20" s="1" t="str">
        <f t="shared" si="1"/>
        <v>INSERT INTO CTRL_PARAMETERS VALUES('MANUAL_BATCH_LOAD_DATE',0,'SCHEDULER',NULL,NULL,NULL,NULL,'Load date probihajici rucni davky'</v>
      </c>
      <c r="AC20" s="6" t="str">
        <f t="shared" si="2"/>
        <v>INSERT INTO CTRL_PARAMETERS VALUES('MANUAL_BATCH_LOAD_DATE',0,'SCHEDULER',NULL,NULL,NULL,NULL,'Load date probihajici rucni davky');</v>
      </c>
    </row>
    <row r="21" spans="1:29" s="1" customFormat="1" x14ac:dyDescent="0.3">
      <c r="B21" s="2" t="s">
        <v>15</v>
      </c>
      <c r="C21" s="2">
        <f>README!$C$1</f>
        <v>0</v>
      </c>
      <c r="D21" s="2" t="s">
        <v>34</v>
      </c>
      <c r="E21" s="1">
        <v>10</v>
      </c>
      <c r="F21" s="1" t="s">
        <v>61</v>
      </c>
      <c r="G21" s="1" t="s">
        <v>61</v>
      </c>
      <c r="H21" s="1" t="s">
        <v>61</v>
      </c>
      <c r="I21" s="1" t="s">
        <v>61</v>
      </c>
      <c r="AA21" s="1" t="str">
        <f t="shared" si="0"/>
        <v>INSERT INTO CTRL_PARAMETERS VALUES('MAX_CONCURRENT_JOBS',0,'SCHEDULER',10,NULL,NULL,NULL,NULL</v>
      </c>
      <c r="AB21" s="1" t="str">
        <f t="shared" si="1"/>
        <v>INSERT INTO CTRL_PARAMETERS VALUES('MAX_CONCURRENT_JOBS',0,'SCHEDULER',10,NULL,NULL,NULL,NULL</v>
      </c>
      <c r="AC21" s="6" t="str">
        <f t="shared" si="2"/>
        <v>INSERT INTO CTRL_PARAMETERS VALUES('MAX_CONCURRENT_JOBS',0,'SCHEDULER',10,NULL,NULL,NULL,NULL);</v>
      </c>
    </row>
    <row r="22" spans="1:29" s="1" customFormat="1" x14ac:dyDescent="0.3">
      <c r="B22" s="2" t="s">
        <v>26</v>
      </c>
      <c r="C22" s="2">
        <f>README!$C$1</f>
        <v>0</v>
      </c>
      <c r="D22" s="2" t="s">
        <v>34</v>
      </c>
      <c r="E22" s="1">
        <v>10</v>
      </c>
      <c r="F22" s="1" t="s">
        <v>61</v>
      </c>
      <c r="G22" s="1" t="s">
        <v>61</v>
      </c>
      <c r="H22" s="1" t="s">
        <v>61</v>
      </c>
      <c r="I22" s="2" t="s">
        <v>43</v>
      </c>
      <c r="AA22" s="1" t="str">
        <f t="shared" si="0"/>
        <v>INSERT INTO CTRL_PARAMETERS VALUES('MAX_CONCURRENT_JOBS_BCKP',0,'SCHEDULER',10,NULL,NULL,NULL,'Ulozeni nastaveneho poctu maximalne bezicich uloh'</v>
      </c>
      <c r="AB22" s="1" t="str">
        <f t="shared" si="1"/>
        <v>INSERT INTO CTRL_PARAMETERS VALUES('MAX_CONCURRENT_JOBS_BCKP',0,'SCHEDULER',10,NULL,NULL,NULL,'Ulozeni nastaveneho poctu maximalne bezicich uloh'</v>
      </c>
      <c r="AC22" s="6" t="str">
        <f t="shared" si="2"/>
        <v>INSERT INTO CTRL_PARAMETERS VALUES('MAX_CONCURRENT_JOBS_BCKP',0,'SCHEDULER',10,NULL,NULL,NULL,'Ulozeni nastaveneho poctu maximalne bezicich uloh');</v>
      </c>
    </row>
    <row r="23" spans="1:29" s="1" customFormat="1" x14ac:dyDescent="0.3">
      <c r="B23" s="2" t="s">
        <v>25</v>
      </c>
      <c r="C23" s="2">
        <f>README!$C$1</f>
        <v>0</v>
      </c>
      <c r="D23" s="2" t="s">
        <v>34</v>
      </c>
      <c r="E23" s="1">
        <v>10</v>
      </c>
      <c r="F23" s="1" t="s">
        <v>61</v>
      </c>
      <c r="G23" s="1" t="s">
        <v>61</v>
      </c>
      <c r="H23" s="1" t="s">
        <v>61</v>
      </c>
      <c r="I23" s="2" t="s">
        <v>42</v>
      </c>
      <c r="AA23" s="1" t="str">
        <f t="shared" si="0"/>
        <v>INSERT INTO CTRL_PARAMETERS VALUES('MAX_CONCURRENT_JOBS_DFLT',0,'SCHEDULER',10,NULL,NULL,NULL,'Defaultni hodnota nastaveni maximalniho poctu uloh, hodnota se pouzije po inicializace'</v>
      </c>
      <c r="AB23" s="1" t="str">
        <f t="shared" si="1"/>
        <v>INSERT INTO CTRL_PARAMETERS VALUES('MAX_CONCURRENT_JOBS_DFLT',0,'SCHEDULER',10,NULL,NULL,NULL,'Defaultni hodnota nastaveni maximalniho poctu uloh, hodnota se pouzije po inicializace'</v>
      </c>
      <c r="AC23" s="6" t="str">
        <f t="shared" si="2"/>
        <v>INSERT INTO CTRL_PARAMETERS VALUES('MAX_CONCURRENT_JOBS_DFLT',0,'SCHEDULER',10,NULL,NULL,NULL,'Defaultni hodnota nastaveni maximalniho poctu uloh, hodnota se pouzije po inicializace');</v>
      </c>
    </row>
    <row r="24" spans="1:29" s="1" customFormat="1" x14ac:dyDescent="0.3">
      <c r="B24" s="2" t="s">
        <v>17</v>
      </c>
      <c r="C24" s="2">
        <f>README!$C$1</f>
        <v>0</v>
      </c>
      <c r="D24" s="2" t="s">
        <v>34</v>
      </c>
      <c r="E24" s="1" t="s">
        <v>61</v>
      </c>
      <c r="F24" s="1" t="s">
        <v>61</v>
      </c>
      <c r="G24" s="3" t="s">
        <v>132</v>
      </c>
      <c r="H24" s="1" t="s">
        <v>61</v>
      </c>
      <c r="I24" s="2" t="s">
        <v>36</v>
      </c>
      <c r="AA24" s="1" t="str">
        <f t="shared" si="0"/>
        <v>INSERT INTO CTRL_PARAMETERS VALUES('MAX_LOAD_DATE',0,'SCHEDULER',NULL,NULL,'2019-12-31',NULL,'Maximalni hodnota Load date, tento datum bude poslednim, ktery se inicializuje'</v>
      </c>
      <c r="AB24" s="1" t="str">
        <f t="shared" si="1"/>
        <v>INSERT INTO CTRL_PARAMETERS VALUES('MAX_LOAD_DATE',0,'SCHEDULER',NULL,NULL,'2019-12-31',NULL,'Maximalni hodnota Load date, tento datum bude poslednim, ktery se inicializuje'</v>
      </c>
      <c r="AC24" s="6" t="str">
        <f t="shared" si="2"/>
        <v>INSERT INTO CTRL_PARAMETERS VALUES('MAX_LOAD_DATE',0,'SCHEDULER',NULL,NULL,'2019-12-31',NULL,'Maximalni hodnota Load date, tento datum bude poslednim, ktery se inicializuje');</v>
      </c>
    </row>
    <row r="25" spans="1:29" s="1" customFormat="1" x14ac:dyDescent="0.3">
      <c r="B25" s="2" t="s">
        <v>16</v>
      </c>
      <c r="C25" s="2">
        <f>README!$C$1</f>
        <v>0</v>
      </c>
      <c r="D25" s="2" t="s">
        <v>34</v>
      </c>
      <c r="E25" s="1" t="s">
        <v>61</v>
      </c>
      <c r="F25" s="1" t="s">
        <v>61</v>
      </c>
      <c r="G25" s="3" t="s">
        <v>133</v>
      </c>
      <c r="H25" s="3" t="s">
        <v>133</v>
      </c>
      <c r="I25" s="2" t="s">
        <v>35</v>
      </c>
      <c r="AA25" s="1" t="str">
        <f t="shared" si="0"/>
        <v>INSERT INTO CTRL_PARAMETERS VALUES('PREV_LOAD_DATE',0,'SCHEDULER',NULL,NULL,'1999-12-31','1999-12-31','Load date za ktery probehlo minule zpracovani'</v>
      </c>
      <c r="AB25" s="1" t="str">
        <f t="shared" si="1"/>
        <v>INSERT INTO CTRL_PARAMETERS VALUES('PREV_LOAD_DATE',0,'SCHEDULER',NULL,NULL,'1999-12-31','1999-12-31','Load date za ktery probehlo minule zpracovani'</v>
      </c>
      <c r="AC25" s="6" t="str">
        <f t="shared" si="2"/>
        <v>INSERT INTO CTRL_PARAMETERS VALUES('PREV_LOAD_DATE',0,'SCHEDULER',NULL,NULL,'1999-12-31','1999-12-31','Load date za ktery probehlo minule zpracovani');</v>
      </c>
    </row>
    <row r="26" spans="1:29" s="1" customFormat="1" x14ac:dyDescent="0.3">
      <c r="B26" s="2" t="s">
        <v>20</v>
      </c>
      <c r="C26" s="2">
        <f>README!$C$1</f>
        <v>0</v>
      </c>
      <c r="D26" s="2" t="s">
        <v>34</v>
      </c>
      <c r="E26" s="1" t="s">
        <v>61</v>
      </c>
      <c r="F26" s="2" t="s">
        <v>34</v>
      </c>
      <c r="G26" s="1" t="s">
        <v>61</v>
      </c>
      <c r="H26" s="1" t="s">
        <v>61</v>
      </c>
      <c r="I26" s="1" t="s">
        <v>61</v>
      </c>
      <c r="AA26" s="1" t="str">
        <f t="shared" si="0"/>
        <v>INSERT INTO CTRL_PARAMETERS VALUES('SCHEDULER_PROVIDED_BY',0,'SCHEDULER',NULL,'SCHEDULER',NULL,NULL,NULL</v>
      </c>
      <c r="AB26" s="1" t="str">
        <f t="shared" si="1"/>
        <v>INSERT INTO CTRL_PARAMETERS VALUES('SCHEDULER_PROVIDED_BY',0,'SCHEDULER',NULL,'SCHEDULER',NULL,NULL,NULL</v>
      </c>
      <c r="AC26" s="6" t="str">
        <f t="shared" si="2"/>
        <v>INSERT INTO CTRL_PARAMETERS VALUES('SCHEDULER_PROVIDED_BY',0,'SCHEDULER',NULL,'SCHEDULER',NULL,NULL,NULL);</v>
      </c>
    </row>
    <row r="27" spans="1:29" s="1" customFormat="1" x14ac:dyDescent="0.3">
      <c r="B27" s="2" t="s">
        <v>129</v>
      </c>
      <c r="C27" s="2">
        <f>README!$C$1</f>
        <v>0</v>
      </c>
      <c r="D27" s="2" t="s">
        <v>34</v>
      </c>
      <c r="E27" s="1" t="s">
        <v>61</v>
      </c>
      <c r="F27" s="2" t="str">
        <f>CONCATENATE("'",README!$C$3,"'")</f>
        <v>'TEST'</v>
      </c>
      <c r="G27" s="1" t="s">
        <v>61</v>
      </c>
      <c r="H27" s="1" t="s">
        <v>61</v>
      </c>
      <c r="I27" s="2" t="s">
        <v>130</v>
      </c>
      <c r="AA27" s="1" t="str">
        <f>CONCATENATE("INSERT INTO CTRL_PARAMETERS VALUES(",B27,",",C27,",",D27,",",E27,",",F27,",",G27,",",H27,",",I27)</f>
        <v>INSERT INTO CTRL_PARAMETERS VALUES('ENGINE_NAME',0,'SCHEDULER',NULL,'TEST',NULL,NULL,'Oznaceni enginu'</v>
      </c>
      <c r="AB27" s="1" t="str">
        <f>CONCATENATE(AA27,"")</f>
        <v>INSERT INTO CTRL_PARAMETERS VALUES('ENGINE_NAME',0,'SCHEDULER',NULL,'TEST',NULL,NULL,'Oznaceni enginu'</v>
      </c>
      <c r="AC27" s="6" t="str">
        <f t="shared" si="2"/>
        <v>INSERT INTO CTRL_PARAMETERS VALUES('ENGINE_NAME',0,'SCHEDULER',NULL,'TEST',NULL,NULL,'Oznaceni enginu');</v>
      </c>
    </row>
    <row r="28" spans="1:29" s="1" customFormat="1" x14ac:dyDescent="0.3">
      <c r="B28" s="2" t="s">
        <v>150</v>
      </c>
      <c r="C28" s="2">
        <f>README!$C$1</f>
        <v>0</v>
      </c>
      <c r="D28" s="2" t="s">
        <v>34</v>
      </c>
      <c r="E28" s="1">
        <v>0</v>
      </c>
      <c r="F28" s="1" t="str">
        <f>CONCATENATE("'",README!$C$2,"'")</f>
        <v>'SYSTEM_A'</v>
      </c>
      <c r="G28" s="1" t="s">
        <v>61</v>
      </c>
      <c r="H28" s="1" t="s">
        <v>61</v>
      </c>
      <c r="I28" s="2" t="s">
        <v>154</v>
      </c>
      <c r="AA28" s="1" t="str">
        <f>CONCATENATE("INSERT INTO CTRL_PARAMETERS VALUES(",B28,",",C28,",",D28,",",E28,",",F28,",",G28,",",H28,",",I28)</f>
        <v>INSERT INTO CTRL_PARAMETERS VALUES('ENGINE_CONTROL',0,'SCHEDULER',0,'SYSTEM_A',NULL,NULL,'Engine control 0=give control, 1=take control for system param_val_char'</v>
      </c>
      <c r="AB28" s="1" t="str">
        <f>CONCATENATE(AA28,"")</f>
        <v>INSERT INTO CTRL_PARAMETERS VALUES('ENGINE_CONTROL',0,'SCHEDULER',0,'SYSTEM_A',NULL,NULL,'Engine control 0=give control, 1=take control for system param_val_char'</v>
      </c>
      <c r="AC28" s="6" t="str">
        <f t="shared" si="2"/>
        <v>INSERT INTO CTRL_PARAMETERS VALUES('ENGINE_CONTROL',0,'SCHEDULER',0,'SYSTEM_A',NULL,NULL,'Engine control 0=give control, 1=take control for system param_val_char');</v>
      </c>
    </row>
    <row r="30" spans="1:29" s="10" customFormat="1" x14ac:dyDescent="0.3">
      <c r="A30" s="10" t="s">
        <v>51</v>
      </c>
      <c r="B30" s="10" t="s">
        <v>1</v>
      </c>
      <c r="C30" s="10" t="s">
        <v>3</v>
      </c>
      <c r="D30" s="10" t="s">
        <v>52</v>
      </c>
      <c r="E30" s="10" t="s">
        <v>53</v>
      </c>
      <c r="F30" s="10" t="s">
        <v>54</v>
      </c>
      <c r="G30" s="10" t="s">
        <v>74</v>
      </c>
      <c r="H30" s="10" t="s">
        <v>55</v>
      </c>
      <c r="I30" s="10" t="s">
        <v>56</v>
      </c>
      <c r="J30" s="10" t="s">
        <v>57</v>
      </c>
      <c r="K30" s="10" t="s">
        <v>58</v>
      </c>
      <c r="L30" s="10" t="s">
        <v>59</v>
      </c>
      <c r="M30" s="10" t="s">
        <v>155</v>
      </c>
      <c r="N30" s="10" t="s">
        <v>8</v>
      </c>
      <c r="AA30" s="10" t="str">
        <f>CONCATENATE("--INSERT INTO CTRL_TASK_PARAMETERS VALUES(",B30,",",C30,",",D30,",",E30,",",F30,",",H30,",",I30,",",J30,",",K30)</f>
        <v>--INSERT INTO CTRL_TASK_PARAMETERS VALUES(param_name,param_type,param_val_int_curr,param_val_int_max,param_val_int_default,task_subtype,task_type,valid_from,valid_to</v>
      </c>
      <c r="AB30" s="10" t="str">
        <f>CONCATENATE(AA30,"",",",L30,",",M30,",",N30)</f>
        <v>--INSERT INTO CTRL_TASK_PARAMETERS VALUES(param_name,param_type,param_val_int_curr,param_val_int_max,param_val_int_default,task_subtype,task_type,valid_from,valid_to,engine_id,system_name,description</v>
      </c>
      <c r="AC30" s="9" t="str">
        <f>CONCATENATE(AB30,"",");")</f>
        <v>--INSERT INTO CTRL_TASK_PARAMETERS VALUES(param_name,param_type,param_val_int_curr,param_val_int_max,param_val_int_default,task_subtype,task_type,valid_from,valid_to,engine_id,system_name,description);</v>
      </c>
    </row>
    <row r="31" spans="1:29" s="4" customFormat="1" x14ac:dyDescent="0.3">
      <c r="A31" s="16" t="s">
        <v>51</v>
      </c>
      <c r="B31" s="16" t="s">
        <v>9</v>
      </c>
      <c r="C31" s="16" t="s">
        <v>9</v>
      </c>
      <c r="D31" s="16" t="s">
        <v>10</v>
      </c>
      <c r="E31" s="16" t="s">
        <v>10</v>
      </c>
      <c r="F31" s="16" t="s">
        <v>10</v>
      </c>
      <c r="G31" s="16" t="s">
        <v>9</v>
      </c>
      <c r="H31" s="16" t="s">
        <v>9</v>
      </c>
      <c r="I31" s="16" t="s">
        <v>9</v>
      </c>
      <c r="J31" s="16" t="s">
        <v>10</v>
      </c>
      <c r="K31" s="16" t="s">
        <v>10</v>
      </c>
      <c r="L31" s="16" t="s">
        <v>60</v>
      </c>
      <c r="M31" s="16" t="s">
        <v>9</v>
      </c>
      <c r="N31" s="16" t="s">
        <v>11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24"/>
    </row>
    <row r="32" spans="1:29" s="19" customFormat="1" ht="15" thickBot="1" x14ac:dyDescent="0.35">
      <c r="A32" s="20" t="s">
        <v>51</v>
      </c>
      <c r="B32" s="20"/>
      <c r="C32" s="20"/>
      <c r="D32" s="20"/>
      <c r="E32" s="20"/>
      <c r="F32" s="20" t="s">
        <v>14</v>
      </c>
      <c r="G32" s="20"/>
      <c r="H32" s="20"/>
      <c r="I32" s="20"/>
      <c r="J32" s="20" t="s">
        <v>14</v>
      </c>
      <c r="K32" s="20" t="s">
        <v>14</v>
      </c>
      <c r="L32" s="20" t="s">
        <v>14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5"/>
    </row>
    <row r="33" spans="2:29" s="4" customFormat="1" x14ac:dyDescent="0.3">
      <c r="B33" s="4" t="s">
        <v>61</v>
      </c>
      <c r="C33" s="5" t="s">
        <v>62</v>
      </c>
      <c r="D33" s="4">
        <v>0</v>
      </c>
      <c r="E33" s="4">
        <v>150</v>
      </c>
      <c r="F33" s="4">
        <v>150</v>
      </c>
      <c r="G33" s="4" t="s">
        <v>61</v>
      </c>
      <c r="H33" s="5" t="s">
        <v>64</v>
      </c>
      <c r="I33" s="5" t="s">
        <v>64</v>
      </c>
      <c r="J33" s="4">
        <v>0</v>
      </c>
      <c r="K33" s="4">
        <v>99999999</v>
      </c>
      <c r="L33" s="4">
        <f>README!$C$1</f>
        <v>0</v>
      </c>
      <c r="M33" s="4" t="str">
        <f>CONCATENATE("'",README!$C$2,"'")</f>
        <v>'SYSTEM_A'</v>
      </c>
      <c r="N33" s="4" t="s">
        <v>61</v>
      </c>
      <c r="AA33" s="4" t="str">
        <f>CONCATENATE("INSERT INTO CTRL_TASK_PARAMETERS VALUES(",B33,",",C33,",",D33,",",E33,",",F33,",",G33,",",H33,",",I33,",",J33,",",K33)</f>
        <v>INSERT INTO CTRL_TASK_PARAMETERS VALUES(NULL,'PARALLELISM_CONTROL',0,150,150,NULL,'COMMAND_GROUP','COMMAND_GROUP',0,99999999</v>
      </c>
      <c r="AB33" s="4" t="str">
        <f>CONCATENATE(AA33,"",",",L33,",",M33,",",N33)</f>
        <v>INSERT INTO CTRL_TASK_PARAMETERS VALUES(NULL,'PARALLELISM_CONTROL',0,150,150,NULL,'COMMAND_GROUP','COMMAND_GROUP',0,99999999,0,'SYSTEM_A',NULL</v>
      </c>
      <c r="AC33" s="6" t="str">
        <f>CONCATENATE(AB33,"",");")</f>
        <v>INSERT INTO CTRL_TASK_PARAMETERS VALUES(NULL,'PARALLELISM_CONTROL',0,150,150,NULL,'COMMAND_GROUP','COMMAND_GROUP',0,99999999,0,'SYSTEM_A',NULL);</v>
      </c>
    </row>
    <row r="34" spans="2:29" s="4" customFormat="1" x14ac:dyDescent="0.3">
      <c r="B34" s="4" t="s">
        <v>61</v>
      </c>
      <c r="C34" s="5" t="s">
        <v>75</v>
      </c>
      <c r="D34" s="4">
        <v>0</v>
      </c>
      <c r="E34" s="4">
        <v>6</v>
      </c>
      <c r="F34" s="4">
        <v>6</v>
      </c>
      <c r="G34" s="4" t="s">
        <v>61</v>
      </c>
      <c r="H34" s="5" t="s">
        <v>64</v>
      </c>
      <c r="I34" s="5" t="s">
        <v>64</v>
      </c>
      <c r="J34" s="4">
        <v>0</v>
      </c>
      <c r="K34" s="4">
        <v>99999999</v>
      </c>
      <c r="L34" s="4">
        <f>README!$C$1</f>
        <v>0</v>
      </c>
      <c r="M34" s="4" t="str">
        <f>CONCATENATE("'",README!$C$2,"'")</f>
        <v>'SYSTEM_A'</v>
      </c>
      <c r="N34" s="4" t="s">
        <v>61</v>
      </c>
      <c r="AA34" s="4" t="str">
        <f>CONCATENATE("INSERT INTO CTRL_TASK_PARAMETERS VALUES(",B34,",",C34,",",D34,",",E34,",",F34,",",G34,",",H34,",",I34,",",J34,",",K34)</f>
        <v>INSERT INTO CTRL_TASK_PARAMETERS VALUES(NULL,'TASK_MIN_CONTROL',0,6,6,NULL,'COMMAND_GROUP','COMMAND_GROUP',0,99999999</v>
      </c>
      <c r="AB34" s="4" t="str">
        <f t="shared" ref="AB34:AB48" si="3">CONCATENATE(AA34,"",",",L34,",",M34,",",N34)</f>
        <v>INSERT INTO CTRL_TASK_PARAMETERS VALUES(NULL,'TASK_MIN_CONTROL',0,6,6,NULL,'COMMAND_GROUP','COMMAND_GROUP',0,99999999,0,'SYSTEM_A',NULL</v>
      </c>
      <c r="AC34" s="6" t="str">
        <f t="shared" ref="AC34:AC40" si="4">CONCATENATE(AB34,"",");")</f>
        <v>INSERT INTO CTRL_TASK_PARAMETERS VALUES(NULL,'TASK_MIN_CONTROL',0,6,6,NULL,'COMMAND_GROUP','COMMAND_GROUP',0,99999999,0,'SYSTEM_A',NULL);</v>
      </c>
    </row>
    <row r="35" spans="2:29" s="4" customFormat="1" x14ac:dyDescent="0.3">
      <c r="B35" s="4" t="s">
        <v>61</v>
      </c>
      <c r="C35" s="5" t="s">
        <v>62</v>
      </c>
      <c r="D35" s="4">
        <v>0</v>
      </c>
      <c r="E35" s="4">
        <v>150</v>
      </c>
      <c r="F35" s="4">
        <v>150</v>
      </c>
      <c r="G35" s="4" t="s">
        <v>61</v>
      </c>
      <c r="H35" s="5" t="s">
        <v>63</v>
      </c>
      <c r="I35" s="5" t="s">
        <v>64</v>
      </c>
      <c r="J35" s="4">
        <v>0</v>
      </c>
      <c r="K35" s="4">
        <v>99999999</v>
      </c>
      <c r="L35" s="4">
        <f>README!$C$1</f>
        <v>0</v>
      </c>
      <c r="M35" s="4" t="str">
        <f>CONCATENATE("'",README!$C$2,"'")</f>
        <v>'SYSTEM_A'</v>
      </c>
      <c r="N35" s="4" t="s">
        <v>61</v>
      </c>
      <c r="AA35" s="4" t="str">
        <f t="shared" ref="AA35:AA40" si="5">CONCATENATE("INSERT INTO CTRL_TASK_PARAMETERS VALUES(",B35,",",C35,",",D35,",",E35,",",F35,",",G35,",",H35,",",I35,",",J35,",",K35)</f>
        <v>INSERT INTO CTRL_TASK_PARAMETERS VALUES(NULL,'PARALLELISM_CONTROL',0,150,150,NULL,'COMMAND','COMMAND_GROUP',0,99999999</v>
      </c>
      <c r="AB35" s="4" t="str">
        <f t="shared" si="3"/>
        <v>INSERT INTO CTRL_TASK_PARAMETERS VALUES(NULL,'PARALLELISM_CONTROL',0,150,150,NULL,'COMMAND','COMMAND_GROUP',0,99999999,0,'SYSTEM_A',NULL</v>
      </c>
      <c r="AC35" s="6" t="str">
        <f t="shared" si="4"/>
        <v>INSERT INTO CTRL_TASK_PARAMETERS VALUES(NULL,'PARALLELISM_CONTROL',0,150,150,NULL,'COMMAND','COMMAND_GROUP',0,99999999,0,'SYSTEM_A',NULL);</v>
      </c>
    </row>
    <row r="36" spans="2:29" s="4" customFormat="1" x14ac:dyDescent="0.3">
      <c r="B36" s="4" t="s">
        <v>61</v>
      </c>
      <c r="C36" s="5" t="s">
        <v>75</v>
      </c>
      <c r="D36" s="4">
        <v>0</v>
      </c>
      <c r="E36" s="4">
        <v>6</v>
      </c>
      <c r="F36" s="4">
        <v>6</v>
      </c>
      <c r="G36" s="4" t="s">
        <v>61</v>
      </c>
      <c r="H36" s="5" t="s">
        <v>63</v>
      </c>
      <c r="I36" s="5" t="s">
        <v>64</v>
      </c>
      <c r="J36" s="4">
        <v>0</v>
      </c>
      <c r="K36" s="4">
        <v>99999999</v>
      </c>
      <c r="L36" s="4">
        <f>README!$C$1</f>
        <v>0</v>
      </c>
      <c r="M36" s="4" t="str">
        <f>CONCATENATE("'",README!$C$2,"'")</f>
        <v>'SYSTEM_A'</v>
      </c>
      <c r="N36" s="4" t="s">
        <v>61</v>
      </c>
      <c r="AA36" s="4" t="str">
        <f t="shared" si="5"/>
        <v>INSERT INTO CTRL_TASK_PARAMETERS VALUES(NULL,'TASK_MIN_CONTROL',0,6,6,NULL,'COMMAND','COMMAND_GROUP',0,99999999</v>
      </c>
      <c r="AB36" s="4" t="str">
        <f t="shared" si="3"/>
        <v>INSERT INTO CTRL_TASK_PARAMETERS VALUES(NULL,'TASK_MIN_CONTROL',0,6,6,NULL,'COMMAND','COMMAND_GROUP',0,99999999,0,'SYSTEM_A',NULL</v>
      </c>
      <c r="AC36" s="6" t="str">
        <f t="shared" si="4"/>
        <v>INSERT INTO CTRL_TASK_PARAMETERS VALUES(NULL,'TASK_MIN_CONTROL',0,6,6,NULL,'COMMAND','COMMAND_GROUP',0,99999999,0,'SYSTEM_A',NULL);</v>
      </c>
    </row>
    <row r="37" spans="2:29" s="4" customFormat="1" x14ac:dyDescent="0.3">
      <c r="B37" s="5" t="s">
        <v>77</v>
      </c>
      <c r="C37" s="5" t="s">
        <v>76</v>
      </c>
      <c r="D37" s="4">
        <v>0</v>
      </c>
      <c r="E37" s="4">
        <v>10</v>
      </c>
      <c r="F37" s="4">
        <v>10</v>
      </c>
      <c r="G37" s="4" t="s">
        <v>61</v>
      </c>
      <c r="H37" s="5" t="s">
        <v>63</v>
      </c>
      <c r="I37" s="4" t="s">
        <v>61</v>
      </c>
      <c r="J37" s="4">
        <v>0</v>
      </c>
      <c r="K37" s="4">
        <v>99999999</v>
      </c>
      <c r="L37" s="4">
        <f>README!$C$1</f>
        <v>0</v>
      </c>
      <c r="M37" s="4" t="str">
        <f>CONCATENATE("'",README!$C$2,"'")</f>
        <v>'SYSTEM_A'</v>
      </c>
      <c r="N37" s="4" t="s">
        <v>61</v>
      </c>
      <c r="AA37" s="4" t="str">
        <f t="shared" si="5"/>
        <v>INSERT INTO CTRL_TASK_PARAMETERS VALUES('SMALL','TOUGH_CATEGORY_CONTROL',0,10,10,NULL,'COMMAND',NULL,0,99999999</v>
      </c>
      <c r="AB37" s="4" t="str">
        <f t="shared" si="3"/>
        <v>INSERT INTO CTRL_TASK_PARAMETERS VALUES('SMALL','TOUGH_CATEGORY_CONTROL',0,10,10,NULL,'COMMAND',NULL,0,99999999,0,'SYSTEM_A',NULL</v>
      </c>
      <c r="AC37" s="6" t="str">
        <f t="shared" si="4"/>
        <v>INSERT INTO CTRL_TASK_PARAMETERS VALUES('SMALL','TOUGH_CATEGORY_CONTROL',0,10,10,NULL,'COMMAND',NULL,0,99999999,0,'SYSTEM_A',NULL);</v>
      </c>
    </row>
    <row r="38" spans="2:29" s="4" customFormat="1" x14ac:dyDescent="0.3">
      <c r="B38" s="5" t="s">
        <v>78</v>
      </c>
      <c r="C38" s="5" t="s">
        <v>76</v>
      </c>
      <c r="D38" s="4">
        <v>0</v>
      </c>
      <c r="E38" s="4">
        <v>20</v>
      </c>
      <c r="F38" s="4">
        <v>20</v>
      </c>
      <c r="G38" s="4" t="s">
        <v>61</v>
      </c>
      <c r="H38" s="5" t="s">
        <v>63</v>
      </c>
      <c r="I38" s="4" t="s">
        <v>61</v>
      </c>
      <c r="J38" s="4">
        <v>0</v>
      </c>
      <c r="K38" s="4">
        <v>99999999</v>
      </c>
      <c r="L38" s="4">
        <f>README!$C$1</f>
        <v>0</v>
      </c>
      <c r="M38" s="4" t="str">
        <f>CONCATENATE("'",README!$C$2,"'")</f>
        <v>'SYSTEM_A'</v>
      </c>
      <c r="N38" s="4" t="s">
        <v>61</v>
      </c>
      <c r="AA38" s="4" t="str">
        <f t="shared" si="5"/>
        <v>INSERT INTO CTRL_TASK_PARAMETERS VALUES('MEDIUM','TOUGH_CATEGORY_CONTROL',0,20,20,NULL,'COMMAND',NULL,0,99999999</v>
      </c>
      <c r="AB38" s="4" t="str">
        <f t="shared" si="3"/>
        <v>INSERT INTO CTRL_TASK_PARAMETERS VALUES('MEDIUM','TOUGH_CATEGORY_CONTROL',0,20,20,NULL,'COMMAND',NULL,0,99999999,0,'SYSTEM_A',NULL</v>
      </c>
      <c r="AC38" s="6" t="str">
        <f t="shared" si="4"/>
        <v>INSERT INTO CTRL_TASK_PARAMETERS VALUES('MEDIUM','TOUGH_CATEGORY_CONTROL',0,20,20,NULL,'COMMAND',NULL,0,99999999,0,'SYSTEM_A',NULL);</v>
      </c>
    </row>
    <row r="39" spans="2:29" s="4" customFormat="1" x14ac:dyDescent="0.3">
      <c r="B39" s="5" t="s">
        <v>79</v>
      </c>
      <c r="C39" s="5" t="s">
        <v>76</v>
      </c>
      <c r="D39" s="4">
        <v>0</v>
      </c>
      <c r="E39" s="4">
        <v>40</v>
      </c>
      <c r="F39" s="4">
        <v>40</v>
      </c>
      <c r="G39" s="4" t="s">
        <v>61</v>
      </c>
      <c r="H39" s="5" t="s">
        <v>63</v>
      </c>
      <c r="I39" s="4" t="s">
        <v>61</v>
      </c>
      <c r="J39" s="4">
        <v>0</v>
      </c>
      <c r="K39" s="4">
        <v>99999999</v>
      </c>
      <c r="L39" s="4">
        <f>README!$C$1</f>
        <v>0</v>
      </c>
      <c r="M39" s="4" t="str">
        <f>CONCATENATE("'",README!$C$2,"'")</f>
        <v>'SYSTEM_A'</v>
      </c>
      <c r="N39" s="4" t="s">
        <v>61</v>
      </c>
      <c r="AA39" s="4" t="str">
        <f t="shared" si="5"/>
        <v>INSERT INTO CTRL_TASK_PARAMETERS VALUES('LARGE','TOUGH_CATEGORY_CONTROL',0,40,40,NULL,'COMMAND',NULL,0,99999999</v>
      </c>
      <c r="AB39" s="4" t="str">
        <f t="shared" si="3"/>
        <v>INSERT INTO CTRL_TASK_PARAMETERS VALUES('LARGE','TOUGH_CATEGORY_CONTROL',0,40,40,NULL,'COMMAND',NULL,0,99999999,0,'SYSTEM_A',NULL</v>
      </c>
      <c r="AC39" s="6" t="str">
        <f t="shared" si="4"/>
        <v>INSERT INTO CTRL_TASK_PARAMETERS VALUES('LARGE','TOUGH_CATEGORY_CONTROL',0,40,40,NULL,'COMMAND',NULL,0,99999999,0,'SYSTEM_A',NULL);</v>
      </c>
    </row>
    <row r="40" spans="2:29" s="4" customFormat="1" x14ac:dyDescent="0.3">
      <c r="B40" s="5" t="s">
        <v>80</v>
      </c>
      <c r="C40" s="5" t="s">
        <v>76</v>
      </c>
      <c r="D40" s="4">
        <v>0</v>
      </c>
      <c r="E40" s="4">
        <v>80</v>
      </c>
      <c r="F40" s="4">
        <v>80</v>
      </c>
      <c r="G40" s="4" t="s">
        <v>61</v>
      </c>
      <c r="H40" s="5" t="s">
        <v>63</v>
      </c>
      <c r="I40" s="4" t="s">
        <v>61</v>
      </c>
      <c r="J40" s="4">
        <v>0</v>
      </c>
      <c r="K40" s="4">
        <v>99999999</v>
      </c>
      <c r="L40" s="4">
        <f>README!$C$1</f>
        <v>0</v>
      </c>
      <c r="M40" s="4" t="str">
        <f>CONCATENATE("'",README!$C$2,"'")</f>
        <v>'SYSTEM_A'</v>
      </c>
      <c r="N40" s="4" t="s">
        <v>61</v>
      </c>
      <c r="AA40" s="4" t="str">
        <f t="shared" si="5"/>
        <v>INSERT INTO CTRL_TASK_PARAMETERS VALUES('EXCEPTIONAL','TOUGH_CATEGORY_CONTROL',0,80,80,NULL,'COMMAND',NULL,0,99999999</v>
      </c>
      <c r="AB40" s="4" t="str">
        <f t="shared" si="3"/>
        <v>INSERT INTO CTRL_TASK_PARAMETERS VALUES('EXCEPTIONAL','TOUGH_CATEGORY_CONTROL',0,80,80,NULL,'COMMAND',NULL,0,99999999,0,'SYSTEM_A',NULL</v>
      </c>
      <c r="AC40" s="6" t="str">
        <f t="shared" si="4"/>
        <v>INSERT INTO CTRL_TASK_PARAMETERS VALUES('EXCEPTIONAL','TOUGH_CATEGORY_CONTROL',0,80,80,NULL,'COMMAND',NULL,0,99999999,0,'SYSTEM_A',NULL);</v>
      </c>
    </row>
    <row r="41" spans="2:29" s="4" customFormat="1" x14ac:dyDescent="0.3">
      <c r="B41" s="4" t="s">
        <v>61</v>
      </c>
      <c r="C41" s="5" t="s">
        <v>62</v>
      </c>
      <c r="D41" s="4">
        <v>0</v>
      </c>
      <c r="E41" s="4">
        <v>150</v>
      </c>
      <c r="F41" s="4">
        <v>150</v>
      </c>
      <c r="G41" s="4" t="s">
        <v>61</v>
      </c>
      <c r="H41" s="5" t="s">
        <v>122</v>
      </c>
      <c r="I41" s="5" t="s">
        <v>122</v>
      </c>
      <c r="J41" s="4">
        <v>0</v>
      </c>
      <c r="K41" s="4">
        <v>99999999</v>
      </c>
      <c r="L41" s="4">
        <f>README!$C$1</f>
        <v>0</v>
      </c>
      <c r="M41" s="4" t="str">
        <f>CONCATENATE("'",README!$C$2,"'")</f>
        <v>'SYSTEM_A'</v>
      </c>
      <c r="N41" s="4" t="s">
        <v>61</v>
      </c>
      <c r="AA41" s="4" t="str">
        <f>CONCATENATE("INSERT INTO CTRL_TASK_PARAMETERS VALUES(",B41,",",C41,",",D41,",",E41,",",F41,",",G41,",",H41,",",I41,",",J41,",",K41)</f>
        <v>INSERT INTO CTRL_TASK_PARAMETERS VALUES(NULL,'PARALLELISM_CONTROL',0,150,150,NULL,'INFORMATICA_GROUP','INFORMATICA_GROUP',0,99999999</v>
      </c>
      <c r="AB41" s="4" t="str">
        <f t="shared" si="3"/>
        <v>INSERT INTO CTRL_TASK_PARAMETERS VALUES(NULL,'PARALLELISM_CONTROL',0,150,150,NULL,'INFORMATICA_GROUP','INFORMATICA_GROUP',0,99999999,0,'SYSTEM_A',NULL</v>
      </c>
      <c r="AC41" s="6" t="str">
        <f>CONCATENATE(AB41,"",");")</f>
        <v>INSERT INTO CTRL_TASK_PARAMETERS VALUES(NULL,'PARALLELISM_CONTROL',0,150,150,NULL,'INFORMATICA_GROUP','INFORMATICA_GROUP',0,99999999,0,'SYSTEM_A',NULL);</v>
      </c>
    </row>
    <row r="42" spans="2:29" s="4" customFormat="1" x14ac:dyDescent="0.3">
      <c r="B42" s="4" t="s">
        <v>61</v>
      </c>
      <c r="C42" s="5" t="s">
        <v>75</v>
      </c>
      <c r="D42" s="4">
        <v>0</v>
      </c>
      <c r="E42" s="4">
        <v>6</v>
      </c>
      <c r="F42" s="4">
        <v>6</v>
      </c>
      <c r="G42" s="4" t="s">
        <v>61</v>
      </c>
      <c r="H42" s="5" t="s">
        <v>122</v>
      </c>
      <c r="I42" s="5" t="s">
        <v>122</v>
      </c>
      <c r="J42" s="4">
        <v>0</v>
      </c>
      <c r="K42" s="4">
        <v>99999999</v>
      </c>
      <c r="L42" s="4">
        <f>README!$C$1</f>
        <v>0</v>
      </c>
      <c r="M42" s="4" t="str">
        <f>CONCATENATE("'",README!$C$2,"'")</f>
        <v>'SYSTEM_A'</v>
      </c>
      <c r="N42" s="4" t="s">
        <v>61</v>
      </c>
      <c r="AA42" s="4" t="str">
        <f>CONCATENATE("INSERT INTO CTRL_TASK_PARAMETERS VALUES(",B42,",",C42,",",D42,",",E42,",",F42,",",G42,",",H42,",",I42,",",J42,",",K42)</f>
        <v>INSERT INTO CTRL_TASK_PARAMETERS VALUES(NULL,'TASK_MIN_CONTROL',0,6,6,NULL,'INFORMATICA_GROUP','INFORMATICA_GROUP',0,99999999</v>
      </c>
      <c r="AB42" s="4" t="str">
        <f t="shared" si="3"/>
        <v>INSERT INTO CTRL_TASK_PARAMETERS VALUES(NULL,'TASK_MIN_CONTROL',0,6,6,NULL,'INFORMATICA_GROUP','INFORMATICA_GROUP',0,99999999,0,'SYSTEM_A',NULL</v>
      </c>
      <c r="AC42" s="6" t="str">
        <f t="shared" ref="AC42:AC48" si="6">CONCATENATE(AB42,"",");")</f>
        <v>INSERT INTO CTRL_TASK_PARAMETERS VALUES(NULL,'TASK_MIN_CONTROL',0,6,6,NULL,'INFORMATICA_GROUP','INFORMATICA_GROUP',0,99999999,0,'SYSTEM_A',NULL);</v>
      </c>
    </row>
    <row r="43" spans="2:29" s="4" customFormat="1" x14ac:dyDescent="0.3">
      <c r="B43" s="4" t="s">
        <v>61</v>
      </c>
      <c r="C43" s="5" t="s">
        <v>62</v>
      </c>
      <c r="D43" s="4">
        <v>0</v>
      </c>
      <c r="E43" s="4">
        <v>150</v>
      </c>
      <c r="F43" s="4">
        <v>150</v>
      </c>
      <c r="G43" s="4" t="s">
        <v>61</v>
      </c>
      <c r="H43" s="5" t="s">
        <v>110</v>
      </c>
      <c r="I43" s="5" t="s">
        <v>122</v>
      </c>
      <c r="J43" s="4">
        <v>0</v>
      </c>
      <c r="K43" s="4">
        <v>99999999</v>
      </c>
      <c r="L43" s="4">
        <f>README!$C$1</f>
        <v>0</v>
      </c>
      <c r="M43" s="4" t="str">
        <f>CONCATENATE("'",README!$C$2,"'")</f>
        <v>'SYSTEM_A'</v>
      </c>
      <c r="N43" s="4" t="s">
        <v>61</v>
      </c>
      <c r="AA43" s="4" t="str">
        <f t="shared" ref="AA43:AA48" si="7">CONCATENATE("INSERT INTO CTRL_TASK_PARAMETERS VALUES(",B43,",",C43,",",D43,",",E43,",",F43,",",G43,",",H43,",",I43,",",J43,",",K43)</f>
        <v>INSERT INTO CTRL_TASK_PARAMETERS VALUES(NULL,'PARALLELISM_CONTROL',0,150,150,NULL,'INFORMATICA','INFORMATICA_GROUP',0,99999999</v>
      </c>
      <c r="AB43" s="4" t="str">
        <f t="shared" si="3"/>
        <v>INSERT INTO CTRL_TASK_PARAMETERS VALUES(NULL,'PARALLELISM_CONTROL',0,150,150,NULL,'INFORMATICA','INFORMATICA_GROUP',0,99999999,0,'SYSTEM_A',NULL</v>
      </c>
      <c r="AC43" s="6" t="str">
        <f t="shared" si="6"/>
        <v>INSERT INTO CTRL_TASK_PARAMETERS VALUES(NULL,'PARALLELISM_CONTROL',0,150,150,NULL,'INFORMATICA','INFORMATICA_GROUP',0,99999999,0,'SYSTEM_A',NULL);</v>
      </c>
    </row>
    <row r="44" spans="2:29" s="4" customFormat="1" x14ac:dyDescent="0.3">
      <c r="B44" s="4" t="s">
        <v>61</v>
      </c>
      <c r="C44" s="5" t="s">
        <v>75</v>
      </c>
      <c r="D44" s="4">
        <v>0</v>
      </c>
      <c r="E44" s="4">
        <v>6</v>
      </c>
      <c r="F44" s="4">
        <v>6</v>
      </c>
      <c r="G44" s="4" t="s">
        <v>61</v>
      </c>
      <c r="H44" s="5" t="s">
        <v>110</v>
      </c>
      <c r="I44" s="5" t="s">
        <v>122</v>
      </c>
      <c r="J44" s="4">
        <v>0</v>
      </c>
      <c r="K44" s="4">
        <v>99999999</v>
      </c>
      <c r="L44" s="4">
        <f>README!$C$1</f>
        <v>0</v>
      </c>
      <c r="M44" s="4" t="str">
        <f>CONCATENATE("'",README!$C$2,"'")</f>
        <v>'SYSTEM_A'</v>
      </c>
      <c r="N44" s="4" t="s">
        <v>61</v>
      </c>
      <c r="AA44" s="4" t="str">
        <f t="shared" si="7"/>
        <v>INSERT INTO CTRL_TASK_PARAMETERS VALUES(NULL,'TASK_MIN_CONTROL',0,6,6,NULL,'INFORMATICA','INFORMATICA_GROUP',0,99999999</v>
      </c>
      <c r="AB44" s="4" t="str">
        <f t="shared" si="3"/>
        <v>INSERT INTO CTRL_TASK_PARAMETERS VALUES(NULL,'TASK_MIN_CONTROL',0,6,6,NULL,'INFORMATICA','INFORMATICA_GROUP',0,99999999,0,'SYSTEM_A',NULL</v>
      </c>
      <c r="AC44" s="6" t="str">
        <f t="shared" si="6"/>
        <v>INSERT INTO CTRL_TASK_PARAMETERS VALUES(NULL,'TASK_MIN_CONTROL',0,6,6,NULL,'INFORMATICA','INFORMATICA_GROUP',0,99999999,0,'SYSTEM_A',NULL);</v>
      </c>
    </row>
    <row r="45" spans="2:29" s="4" customFormat="1" x14ac:dyDescent="0.3">
      <c r="B45" s="5" t="s">
        <v>77</v>
      </c>
      <c r="C45" s="5" t="s">
        <v>76</v>
      </c>
      <c r="D45" s="4">
        <v>0</v>
      </c>
      <c r="E45" s="4">
        <v>10</v>
      </c>
      <c r="F45" s="4">
        <v>10</v>
      </c>
      <c r="G45" s="4" t="s">
        <v>61</v>
      </c>
      <c r="H45" s="5" t="s">
        <v>110</v>
      </c>
      <c r="I45" s="4" t="s">
        <v>61</v>
      </c>
      <c r="J45" s="4">
        <v>0</v>
      </c>
      <c r="K45" s="4">
        <v>99999999</v>
      </c>
      <c r="L45" s="4">
        <f>README!$C$1</f>
        <v>0</v>
      </c>
      <c r="M45" s="4" t="str">
        <f>CONCATENATE("'",README!$C$2,"'")</f>
        <v>'SYSTEM_A'</v>
      </c>
      <c r="N45" s="4" t="s">
        <v>61</v>
      </c>
      <c r="AA45" s="4" t="str">
        <f t="shared" si="7"/>
        <v>INSERT INTO CTRL_TASK_PARAMETERS VALUES('SMALL','TOUGH_CATEGORY_CONTROL',0,10,10,NULL,'INFORMATICA',NULL,0,99999999</v>
      </c>
      <c r="AB45" s="4" t="str">
        <f t="shared" si="3"/>
        <v>INSERT INTO CTRL_TASK_PARAMETERS VALUES('SMALL','TOUGH_CATEGORY_CONTROL',0,10,10,NULL,'INFORMATICA',NULL,0,99999999,0,'SYSTEM_A',NULL</v>
      </c>
      <c r="AC45" s="6" t="str">
        <f t="shared" si="6"/>
        <v>INSERT INTO CTRL_TASK_PARAMETERS VALUES('SMALL','TOUGH_CATEGORY_CONTROL',0,10,10,NULL,'INFORMATICA',NULL,0,99999999,0,'SYSTEM_A',NULL);</v>
      </c>
    </row>
    <row r="46" spans="2:29" s="4" customFormat="1" x14ac:dyDescent="0.3">
      <c r="B46" s="5" t="s">
        <v>78</v>
      </c>
      <c r="C46" s="5" t="s">
        <v>76</v>
      </c>
      <c r="D46" s="4">
        <v>0</v>
      </c>
      <c r="E46" s="4">
        <v>20</v>
      </c>
      <c r="F46" s="4">
        <v>20</v>
      </c>
      <c r="G46" s="4" t="s">
        <v>61</v>
      </c>
      <c r="H46" s="5" t="s">
        <v>110</v>
      </c>
      <c r="I46" s="4" t="s">
        <v>61</v>
      </c>
      <c r="J46" s="4">
        <v>0</v>
      </c>
      <c r="K46" s="4">
        <v>99999999</v>
      </c>
      <c r="L46" s="4">
        <f>README!$C$1</f>
        <v>0</v>
      </c>
      <c r="M46" s="4" t="str">
        <f>CONCATENATE("'",README!$C$2,"'")</f>
        <v>'SYSTEM_A'</v>
      </c>
      <c r="N46" s="4" t="s">
        <v>61</v>
      </c>
      <c r="AA46" s="4" t="str">
        <f t="shared" si="7"/>
        <v>INSERT INTO CTRL_TASK_PARAMETERS VALUES('MEDIUM','TOUGH_CATEGORY_CONTROL',0,20,20,NULL,'INFORMATICA',NULL,0,99999999</v>
      </c>
      <c r="AB46" s="4" t="str">
        <f t="shared" si="3"/>
        <v>INSERT INTO CTRL_TASK_PARAMETERS VALUES('MEDIUM','TOUGH_CATEGORY_CONTROL',0,20,20,NULL,'INFORMATICA',NULL,0,99999999,0,'SYSTEM_A',NULL</v>
      </c>
      <c r="AC46" s="6" t="str">
        <f t="shared" si="6"/>
        <v>INSERT INTO CTRL_TASK_PARAMETERS VALUES('MEDIUM','TOUGH_CATEGORY_CONTROL',0,20,20,NULL,'INFORMATICA',NULL,0,99999999,0,'SYSTEM_A',NULL);</v>
      </c>
    </row>
    <row r="47" spans="2:29" s="4" customFormat="1" x14ac:dyDescent="0.3">
      <c r="B47" s="5" t="s">
        <v>79</v>
      </c>
      <c r="C47" s="5" t="s">
        <v>76</v>
      </c>
      <c r="D47" s="4">
        <v>0</v>
      </c>
      <c r="E47" s="4">
        <v>40</v>
      </c>
      <c r="F47" s="4">
        <v>40</v>
      </c>
      <c r="G47" s="4" t="s">
        <v>61</v>
      </c>
      <c r="H47" s="5" t="s">
        <v>110</v>
      </c>
      <c r="I47" s="4" t="s">
        <v>61</v>
      </c>
      <c r="J47" s="4">
        <v>0</v>
      </c>
      <c r="K47" s="4">
        <v>99999999</v>
      </c>
      <c r="L47" s="4">
        <f>README!$C$1</f>
        <v>0</v>
      </c>
      <c r="M47" s="4" t="str">
        <f>CONCATENATE("'",README!$C$2,"'")</f>
        <v>'SYSTEM_A'</v>
      </c>
      <c r="N47" s="4" t="s">
        <v>61</v>
      </c>
      <c r="AA47" s="4" t="str">
        <f t="shared" si="7"/>
        <v>INSERT INTO CTRL_TASK_PARAMETERS VALUES('LARGE','TOUGH_CATEGORY_CONTROL',0,40,40,NULL,'INFORMATICA',NULL,0,99999999</v>
      </c>
      <c r="AB47" s="4" t="str">
        <f t="shared" si="3"/>
        <v>INSERT INTO CTRL_TASK_PARAMETERS VALUES('LARGE','TOUGH_CATEGORY_CONTROL',0,40,40,NULL,'INFORMATICA',NULL,0,99999999,0,'SYSTEM_A',NULL</v>
      </c>
      <c r="AC47" s="6" t="str">
        <f t="shared" si="6"/>
        <v>INSERT INTO CTRL_TASK_PARAMETERS VALUES('LARGE','TOUGH_CATEGORY_CONTROL',0,40,40,NULL,'INFORMATICA',NULL,0,99999999,0,'SYSTEM_A',NULL);</v>
      </c>
    </row>
    <row r="48" spans="2:29" s="4" customFormat="1" x14ac:dyDescent="0.3">
      <c r="B48" s="5" t="s">
        <v>80</v>
      </c>
      <c r="C48" s="5" t="s">
        <v>76</v>
      </c>
      <c r="D48" s="4">
        <v>0</v>
      </c>
      <c r="E48" s="4">
        <v>80</v>
      </c>
      <c r="F48" s="4">
        <v>80</v>
      </c>
      <c r="G48" s="4" t="s">
        <v>61</v>
      </c>
      <c r="H48" s="5" t="s">
        <v>110</v>
      </c>
      <c r="I48" s="4" t="s">
        <v>61</v>
      </c>
      <c r="J48" s="4">
        <v>0</v>
      </c>
      <c r="K48" s="4">
        <v>99999999</v>
      </c>
      <c r="L48" s="4">
        <f>README!$C$1</f>
        <v>0</v>
      </c>
      <c r="M48" s="4" t="str">
        <f>CONCATENATE("'",README!$C$2,"'")</f>
        <v>'SYSTEM_A'</v>
      </c>
      <c r="N48" s="4" t="s">
        <v>61</v>
      </c>
      <c r="AA48" s="4" t="str">
        <f t="shared" si="7"/>
        <v>INSERT INTO CTRL_TASK_PARAMETERS VALUES('EXCEPTIONAL','TOUGH_CATEGORY_CONTROL',0,80,80,NULL,'INFORMATICA',NULL,0,99999999</v>
      </c>
      <c r="AB48" s="4" t="str">
        <f t="shared" si="3"/>
        <v>INSERT INTO CTRL_TASK_PARAMETERS VALUES('EXCEPTIONAL','TOUGH_CATEGORY_CONTROL',0,80,80,NULL,'INFORMATICA',NULL,0,99999999,0,'SYSTEM_A',NULL</v>
      </c>
      <c r="AC48" s="6" t="str">
        <f t="shared" si="6"/>
        <v>INSERT INTO CTRL_TASK_PARAMETERS VALUES('EXCEPTIONAL','TOUGH_CATEGORY_CONTROL',0,80,80,NULL,'INFORMATICA',NULL,0,99999999,0,'SYSTEM_A',NULL);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abSelected="1" topLeftCell="AC106" zoomScaleNormal="100" zoomScalePageLayoutView="175" workbookViewId="0">
      <selection activeCell="AC76" sqref="AC76:AC129"/>
    </sheetView>
  </sheetViews>
  <sheetFormatPr defaultColWidth="37.6640625" defaultRowHeight="13.2" x14ac:dyDescent="0.25"/>
  <cols>
    <col min="1" max="1" width="26.109375" style="11" bestFit="1" customWidth="1"/>
    <col min="2" max="2" width="17" style="11" bestFit="1" customWidth="1"/>
    <col min="3" max="3" width="29.88671875" style="11" bestFit="1" customWidth="1"/>
    <col min="4" max="4" width="14.33203125" style="11" bestFit="1" customWidth="1"/>
    <col min="5" max="5" width="59.109375" style="11" bestFit="1" customWidth="1"/>
    <col min="6" max="6" width="14" style="11" bestFit="1" customWidth="1"/>
    <col min="7" max="7" width="13.44140625" style="11" bestFit="1" customWidth="1"/>
    <col min="8" max="8" width="13.33203125" style="11" bestFit="1" customWidth="1"/>
    <col min="9" max="9" width="12.88671875" style="11" bestFit="1" customWidth="1"/>
    <col min="10" max="10" width="18.88671875" style="11" bestFit="1" customWidth="1"/>
    <col min="11" max="11" width="12.44140625" style="11" bestFit="1" customWidth="1"/>
    <col min="12" max="12" width="11.44140625" style="11" bestFit="1" customWidth="1"/>
    <col min="13" max="13" width="8.88671875" style="11" bestFit="1" customWidth="1"/>
    <col min="14" max="14" width="12.44140625" style="11" bestFit="1" customWidth="1"/>
    <col min="15" max="15" width="11" style="11" bestFit="1" customWidth="1"/>
    <col min="16" max="16" width="9.44140625" style="11" bestFit="1" customWidth="1"/>
    <col min="17" max="17" width="10.33203125" style="11" bestFit="1" customWidth="1"/>
    <col min="18" max="18" width="8.88671875" style="11" bestFit="1" customWidth="1"/>
    <col min="19" max="19" width="14.33203125" style="11" bestFit="1" customWidth="1"/>
    <col min="20" max="20" width="12.44140625" style="11" bestFit="1" customWidth="1"/>
    <col min="21" max="21" width="14.33203125" style="11" bestFit="1" customWidth="1"/>
    <col min="22" max="26" width="37.6640625" style="11"/>
    <col min="27" max="27" width="167.88671875" style="11" bestFit="1" customWidth="1"/>
    <col min="28" max="28" width="206" style="11" bestFit="1" customWidth="1"/>
    <col min="29" max="29" width="207" style="13" bestFit="1" customWidth="1"/>
    <col min="30" max="16384" width="37.6640625" style="11"/>
  </cols>
  <sheetData>
    <row r="1" spans="1:29" s="10" customFormat="1" ht="14.4" x14ac:dyDescent="0.3">
      <c r="A1" s="10" t="s">
        <v>81</v>
      </c>
      <c r="B1" s="10" t="s">
        <v>82</v>
      </c>
      <c r="C1" s="10" t="s">
        <v>83</v>
      </c>
      <c r="D1" s="10" t="s">
        <v>84</v>
      </c>
      <c r="AA1" s="10" t="str">
        <f>CONCATENATE("--INSERT INTO CTRL_STREAM VALUES(",B1,",",C1,",",D1)</f>
        <v>--INSERT INTO CTRL_STREAM VALUES(stream_name,stream_desc,note</v>
      </c>
      <c r="AB1" s="10" t="str">
        <f>CONCATENATE(AA1,"")</f>
        <v>--INSERT INTO CTRL_STREAM VALUES(stream_name,stream_desc,note</v>
      </c>
      <c r="AC1" s="9" t="str">
        <f>CONCATENATE(AB1,"",");")</f>
        <v>--INSERT INTO CTRL_STREAM VALUES(stream_name,stream_desc,note);</v>
      </c>
    </row>
    <row r="2" spans="1:29" s="4" customFormat="1" ht="14.4" x14ac:dyDescent="0.3">
      <c r="A2" s="16" t="s">
        <v>81</v>
      </c>
      <c r="B2" s="16" t="s">
        <v>9</v>
      </c>
      <c r="C2" s="16" t="s">
        <v>85</v>
      </c>
      <c r="D2" s="16" t="s">
        <v>85</v>
      </c>
      <c r="AC2" s="6"/>
    </row>
    <row r="3" spans="1:29" s="19" customFormat="1" ht="15" thickBot="1" x14ac:dyDescent="0.35">
      <c r="A3" s="20" t="s">
        <v>81</v>
      </c>
      <c r="B3" s="20" t="s">
        <v>14</v>
      </c>
      <c r="C3" s="20"/>
      <c r="D3" s="20"/>
      <c r="AC3" s="18"/>
    </row>
    <row r="4" spans="1:29" s="4" customFormat="1" ht="14.4" x14ac:dyDescent="0.3">
      <c r="B4" s="5" t="str">
        <f>CONCATENATE("'INITIALIZATION_0",README!$C$1,"'")</f>
        <v>'INITIALIZATION_00'</v>
      </c>
      <c r="C4" s="5" t="s">
        <v>86</v>
      </c>
      <c r="D4" s="4" t="s">
        <v>61</v>
      </c>
      <c r="AA4" s="4" t="str">
        <f>CONCATENATE("INSERT INTO CTRL_STREAM VALUES(",B4,",",C4,",",D4)</f>
        <v>INSERT INTO CTRL_STREAM VALUES('INITIALIZATION_00','Stream contains jobs for initialization',NULL</v>
      </c>
      <c r="AB4" s="4" t="str">
        <f>CONCATENATE(AA4,"")</f>
        <v>INSERT INTO CTRL_STREAM VALUES('INITIALIZATION_00','Stream contains jobs for initialization',NULL</v>
      </c>
      <c r="AC4" s="6" t="str">
        <f>CONCATENATE(AB4,"",");")</f>
        <v>INSERT INTO CTRL_STREAM VALUES('INITIALIZATION_00','Stream contains jobs for initialization',NULL);</v>
      </c>
    </row>
    <row r="5" spans="1:29" s="4" customFormat="1" ht="14.4" x14ac:dyDescent="0.3">
      <c r="B5" s="5" t="str">
        <f>CONCATENATE("'ABORT_INFA_0",README!$C$1,"'")</f>
        <v>'ABORT_INFA_00'</v>
      </c>
      <c r="C5" s="5" t="s">
        <v>87</v>
      </c>
      <c r="D5" s="4" t="s">
        <v>61</v>
      </c>
      <c r="AA5" s="4" t="str">
        <f>CONCATENATE("INSERT INTO CTRL_STREAM VALUES(",B5,",",C5,",",D5)</f>
        <v>INSERT INTO CTRL_STREAM VALUES('ABORT_INFA_00','Abort stream for informatica jobs',NULL</v>
      </c>
      <c r="AB5" s="4" t="str">
        <f>CONCATENATE(AA5,"")</f>
        <v>INSERT INTO CTRL_STREAM VALUES('ABORT_INFA_00','Abort stream for informatica jobs',NULL</v>
      </c>
      <c r="AC5" s="6" t="str">
        <f>CONCATENATE(AB5,"",");")</f>
        <v>INSERT INTO CTRL_STREAM VALUES('ABORT_INFA_00','Abort stream for informatica jobs',NULL);</v>
      </c>
    </row>
    <row r="6" spans="1:29" ht="14.4" x14ac:dyDescent="0.3">
      <c r="AC6" s="6"/>
    </row>
    <row r="7" spans="1:29" s="8" customFormat="1" ht="14.4" x14ac:dyDescent="0.3">
      <c r="A7" s="8" t="s">
        <v>88</v>
      </c>
      <c r="B7" s="8" t="s">
        <v>89</v>
      </c>
      <c r="C7" s="8" t="s">
        <v>82</v>
      </c>
      <c r="D7" s="8" t="s">
        <v>90</v>
      </c>
      <c r="E7" s="8" t="s">
        <v>91</v>
      </c>
      <c r="F7" s="8" t="s">
        <v>92</v>
      </c>
      <c r="G7" s="8" t="s">
        <v>93</v>
      </c>
      <c r="H7" s="8" t="s">
        <v>94</v>
      </c>
      <c r="I7" s="8" t="s">
        <v>95</v>
      </c>
      <c r="J7" s="8" t="s">
        <v>96</v>
      </c>
      <c r="K7" s="8" t="s">
        <v>121</v>
      </c>
      <c r="L7" s="8" t="s">
        <v>97</v>
      </c>
      <c r="M7" s="8" t="s">
        <v>98</v>
      </c>
      <c r="N7" s="8" t="s">
        <v>99</v>
      </c>
      <c r="O7" s="8" t="s">
        <v>100</v>
      </c>
      <c r="P7" s="8" t="s">
        <v>101</v>
      </c>
      <c r="Q7" s="8" t="s">
        <v>102</v>
      </c>
      <c r="R7" s="8" t="s">
        <v>59</v>
      </c>
      <c r="S7" s="8" t="s">
        <v>103</v>
      </c>
      <c r="T7" s="8" t="s">
        <v>104</v>
      </c>
      <c r="U7" s="8" t="s">
        <v>84</v>
      </c>
      <c r="AA7" s="8" t="str">
        <f>CONCATENATE("--INSERT INTO CTRL_JOB VALUES(",B7,",",C7,",",D7,",",E7,",",F7,",",G7,",",H7,",",I7,",",J7)</f>
        <v>--INSERT INTO CTRL_JOB VALUES(job_name,stream_name,priority,cmd_line,src_sys_id,phase,table_name,job_category,job_type</v>
      </c>
      <c r="AB7" s="8" t="str">
        <f>CONCATENATE(AA7,"",",",L7,",",M7,",",N7,",",O7,",",P7,",",Q7,",",R7,",",S7,",",T7,",",U7)</f>
        <v>--INSERT INTO CTRL_JOB VALUES(job_name,stream_name,priority,cmd_line,src_sys_id,phase,table_name,job_category,job_type,cont_anyway,max_runs,always_restart,status_begin,waiting_hr,deadline_hr,engine_id,job_desc,author,note</v>
      </c>
      <c r="AC7" s="9" t="str">
        <f>CONCATENATE(AB7,"",");")</f>
        <v>--INSERT INTO CTRL_JOB VALUES(job_name,stream_name,priority,cmd_line,src_sys_id,phase,table_name,job_category,job_type,cont_anyway,max_runs,always_restart,status_begin,waiting_hr,deadline_hr,engine_id,job_desc,author,note);</v>
      </c>
    </row>
    <row r="8" spans="1:29" s="1" customFormat="1" ht="14.4" x14ac:dyDescent="0.3">
      <c r="A8" s="22" t="s">
        <v>88</v>
      </c>
      <c r="B8" s="22" t="s">
        <v>9</v>
      </c>
      <c r="C8" s="22" t="s">
        <v>9</v>
      </c>
      <c r="D8" s="22" t="s">
        <v>10</v>
      </c>
      <c r="E8" s="22" t="s">
        <v>11</v>
      </c>
      <c r="F8" s="22" t="s">
        <v>60</v>
      </c>
      <c r="G8" s="22" t="s">
        <v>105</v>
      </c>
      <c r="H8" s="22" t="s">
        <v>9</v>
      </c>
      <c r="I8" s="22" t="s">
        <v>105</v>
      </c>
      <c r="J8" s="22" t="s">
        <v>105</v>
      </c>
      <c r="K8" s="22" t="s">
        <v>105</v>
      </c>
      <c r="L8" s="22" t="s">
        <v>60</v>
      </c>
      <c r="M8" s="22" t="s">
        <v>60</v>
      </c>
      <c r="N8" s="22" t="s">
        <v>60</v>
      </c>
      <c r="O8" s="22" t="s">
        <v>60</v>
      </c>
      <c r="P8" s="22" t="s">
        <v>60</v>
      </c>
      <c r="Q8" s="22" t="s">
        <v>60</v>
      </c>
      <c r="R8" s="22" t="s">
        <v>60</v>
      </c>
      <c r="S8" s="22" t="s">
        <v>11</v>
      </c>
      <c r="T8" s="22" t="s">
        <v>106</v>
      </c>
      <c r="U8" s="22" t="s">
        <v>85</v>
      </c>
      <c r="V8" s="22"/>
      <c r="W8" s="22"/>
      <c r="X8" s="22"/>
      <c r="Y8" s="22"/>
      <c r="Z8" s="22"/>
      <c r="AC8" s="6"/>
    </row>
    <row r="9" spans="1:29" s="17" customFormat="1" ht="15" thickBot="1" x14ac:dyDescent="0.35">
      <c r="A9" s="23" t="s">
        <v>88</v>
      </c>
      <c r="B9" s="23" t="s">
        <v>14</v>
      </c>
      <c r="C9" s="23" t="s">
        <v>14</v>
      </c>
      <c r="D9" s="23" t="s">
        <v>14</v>
      </c>
      <c r="E9" s="23" t="s">
        <v>14</v>
      </c>
      <c r="F9" s="23"/>
      <c r="G9" s="23"/>
      <c r="H9" s="23"/>
      <c r="I9" s="23" t="s">
        <v>14</v>
      </c>
      <c r="J9" s="23"/>
      <c r="K9" s="23"/>
      <c r="L9" s="23" t="s">
        <v>14</v>
      </c>
      <c r="M9" s="23" t="s">
        <v>14</v>
      </c>
      <c r="N9" s="23" t="s">
        <v>14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C9" s="18"/>
    </row>
    <row r="10" spans="1:29" s="1" customFormat="1" ht="14.4" x14ac:dyDescent="0.3">
      <c r="B10" s="2" t="str">
        <f>CONCATENATE("'Initialize_part_1_0",README!$C$1,"'")</f>
        <v>'Initialize_part_1_00'</v>
      </c>
      <c r="C10" s="2" t="str">
        <f>CONCATENATE("'INITIALIZATION_0",README!$C$1,"'")</f>
        <v>'INITIALIZATION_00'</v>
      </c>
      <c r="D10" s="1">
        <v>1000</v>
      </c>
      <c r="E10" s="2" t="str">
        <f>CONCATENATE("'perl %PMRootDir%/Bin/Framework/Init_Initialize.pl -engine ", README!$C$1, " -x 9 -debug'")</f>
        <v>'perl %PMRootDir%/Bin/Framework/Init_Initialize.pl -engine 0 -x 9 -debug'</v>
      </c>
      <c r="F10" s="1" t="s">
        <v>61</v>
      </c>
      <c r="G10" s="2" t="s">
        <v>107</v>
      </c>
      <c r="H10" s="1" t="s">
        <v>61</v>
      </c>
      <c r="I10" s="2" t="s">
        <v>63</v>
      </c>
      <c r="J10" s="2" t="s">
        <v>108</v>
      </c>
      <c r="K10" s="2" t="s">
        <v>77</v>
      </c>
      <c r="L10" s="1">
        <v>0</v>
      </c>
      <c r="M10" s="1">
        <v>3</v>
      </c>
      <c r="N10" s="1">
        <v>1</v>
      </c>
      <c r="O10" s="1" t="s">
        <v>61</v>
      </c>
      <c r="P10" s="1" t="s">
        <v>61</v>
      </c>
      <c r="Q10" s="1" t="s">
        <v>61</v>
      </c>
      <c r="R10" s="1">
        <f>README!$C$1</f>
        <v>0</v>
      </c>
      <c r="S10" s="1" t="s">
        <v>61</v>
      </c>
      <c r="T10" s="1" t="s">
        <v>61</v>
      </c>
      <c r="U10" s="1" t="s">
        <v>61</v>
      </c>
      <c r="AA10" s="1" t="str">
        <f>CONCATENATE("INSERT INTO CTRL_JOB VALUES(",B10,",",C10,",",D10,",",E10,",",F10,",",G10,",",H10,",",I10,",",J10)</f>
        <v>INSERT INTO CTRL_JOB VALUES('Initialize_part_1_00','INITIALIZATION_00',1000,'perl %PMRootDir%/Bin/Framework/Init_Initialize.pl -engine 0 -x 9 -debug',NULL,'INITIALIZATION',NULL,'COMMAND','ORACLE_PROCEDURE'</v>
      </c>
      <c r="AB10" s="1" t="str">
        <f>CONCATENATE(AA10,"",",",K10,",",L10,",",M10,",",N10,",",O10,",",P10,",",Q10,",",R10,",",S10,",",T10,",",U10)</f>
        <v>INSERT INTO CTRL_JOB VALUES('Initialize_part_1_00','INITIALIZATION_00',1000,'perl %PMRootDir%/Bin/Framework/Init_Initialize.pl -engine 0 -x 9 -debug',NULL,'INITIALIZATION',NULL,'COMMAND','ORACLE_PROCEDURE','SMALL',0,3,1,NULL,NULL,NULL,0,NULL,NULL,NULL</v>
      </c>
      <c r="AC10" s="6" t="str">
        <f>CONCATENATE(AB10,"",");")</f>
        <v>INSERT INTO CTRL_JOB VALUES('Initialize_part_1_00','INITIALIZATION_00',1000,'perl %PMRootDir%/Bin/Framework/Init_Initialize.pl -engine 0 -x 9 -debug',NULL,'INITIALIZATION',NULL,'COMMAND','ORACLE_PROCEDURE','SMALL',0,3,1,NULL,NULL,NULL,0,NULL,NULL,NULL);</v>
      </c>
    </row>
    <row r="11" spans="1:29" s="1" customFormat="1" ht="14.4" x14ac:dyDescent="0.3">
      <c r="B11" s="2" t="str">
        <f>CONCATENATE("'Initialize_part_2_0",README!$C$1,"'")</f>
        <v>'Initialize_part_2_00'</v>
      </c>
      <c r="C11" s="2" t="str">
        <f>CONCATENATE("'INITIALIZATION_0",README!$C$1,"'")</f>
        <v>'INITIALIZATION_00'</v>
      </c>
      <c r="D11" s="1">
        <v>1000</v>
      </c>
      <c r="E11" s="2" t="str">
        <f>CONCATENATE("'perl %PMRootDir%/Bin/Framework/Init_Initialize_end.pl -engine ", README!$C$1, " -x 9 -debug'")</f>
        <v>'perl %PMRootDir%/Bin/Framework/Init_Initialize_end.pl -engine 0 -x 9 -debug'</v>
      </c>
      <c r="F11" s="1" t="s">
        <v>61</v>
      </c>
      <c r="G11" s="2" t="s">
        <v>107</v>
      </c>
      <c r="H11" s="1" t="s">
        <v>61</v>
      </c>
      <c r="I11" s="2" t="s">
        <v>63</v>
      </c>
      <c r="J11" s="2" t="s">
        <v>108</v>
      </c>
      <c r="K11" s="2" t="s">
        <v>77</v>
      </c>
      <c r="L11" s="1">
        <v>0</v>
      </c>
      <c r="M11" s="1">
        <v>3</v>
      </c>
      <c r="N11" s="1">
        <v>1</v>
      </c>
      <c r="O11" s="1" t="s">
        <v>61</v>
      </c>
      <c r="P11" s="1" t="s">
        <v>61</v>
      </c>
      <c r="Q11" s="1" t="s">
        <v>61</v>
      </c>
      <c r="R11" s="1">
        <f>README!$C$1</f>
        <v>0</v>
      </c>
      <c r="S11" s="1" t="s">
        <v>61</v>
      </c>
      <c r="T11" s="1" t="s">
        <v>61</v>
      </c>
      <c r="U11" s="1" t="s">
        <v>61</v>
      </c>
      <c r="AA11" s="1" t="str">
        <f t="shared" ref="AA11:AA41" si="0">CONCATENATE("INSERT INTO CTRL_JOB VALUES(",B11,",",C11,",",D11,",",E11,",",F11,",",G11,",",H11,",",I11,",",J11)</f>
        <v>INSERT INTO CTRL_JOB VALUES('Initialize_part_2_00','INITIALIZATION_00',1000,'perl %PMRootDir%/Bin/Framework/Init_Initialize_end.pl -engine 0 -x 9 -debug',NULL,'INITIALIZATION',NULL,'COMMAND','ORACLE_PROCEDURE'</v>
      </c>
      <c r="AB11" s="1" t="str">
        <f t="shared" ref="AB11:AB41" si="1">CONCATENATE(AA11,"",",",K11,",",L11,",",M11,",",N11,",",O11,",",P11,",",Q11,",",R11,",",S11,",",T11,",",U11)</f>
        <v>INSERT INTO CTRL_JOB VALUES('Initialize_part_2_00','INITIALIZATION_00',1000,'perl %PMRootDir%/Bin/Framework/Init_Initialize_end.pl -engine 0 -x 9 -debug',NULL,'INITIALIZATION',NULL,'COMMAND','ORACLE_PROCEDURE','SMALL',0,3,1,NULL,NULL,NULL,0,NULL,NULL,NULL</v>
      </c>
      <c r="AC11" s="6" t="str">
        <f t="shared" ref="AC11:AC63" si="2">CONCATENATE(AB11,"",");")</f>
        <v>INSERT INTO CTRL_JOB VALUES('Initialize_part_2_00','INITIALIZATION_00',1000,'perl %PMRootDir%/Bin/Framework/Init_Initialize_end.pl -engine 0 -x 9 -debug',NULL,'INITIALIZATION',NULL,'COMMAND','ORACLE_PROCEDURE','SMALL',0,3,1,NULL,NULL,NULL,0,NULL,NULL,NULL);</v>
      </c>
    </row>
    <row r="12" spans="1:29" s="1" customFormat="1" ht="14.4" x14ac:dyDescent="0.3">
      <c r="B12" s="2" t="str">
        <f>CONCATENATE("'Cleaning_0",README!$C$1,"'")</f>
        <v>'Cleaning_00'</v>
      </c>
      <c r="C12" s="2" t="str">
        <f>CONCATENATE("'INITIALIZATION_0",README!$C$1,"'")</f>
        <v>'INITIALIZATION_00'</v>
      </c>
      <c r="D12" s="1">
        <v>1000</v>
      </c>
      <c r="E12" s="2" t="str">
        <f>CONCATENATE("'perl %PMRootDir%/Bin/Framework/cleaning.pl -engine ", README!$C$1, " -x 9 -debug'")</f>
        <v>'perl %PMRootDir%/Bin/Framework/cleaning.pl -engine 0 -x 9 -debug'</v>
      </c>
      <c r="F12" s="1" t="s">
        <v>61</v>
      </c>
      <c r="G12" s="2" t="s">
        <v>107</v>
      </c>
      <c r="H12" s="1" t="s">
        <v>61</v>
      </c>
      <c r="I12" s="2" t="s">
        <v>63</v>
      </c>
      <c r="J12" s="2" t="s">
        <v>63</v>
      </c>
      <c r="K12" s="2" t="s">
        <v>77</v>
      </c>
      <c r="L12" s="1">
        <v>0</v>
      </c>
      <c r="M12" s="1">
        <v>3</v>
      </c>
      <c r="N12" s="1">
        <v>1</v>
      </c>
      <c r="O12" s="1" t="s">
        <v>61</v>
      </c>
      <c r="P12" s="1" t="s">
        <v>61</v>
      </c>
      <c r="Q12" s="1" t="s">
        <v>61</v>
      </c>
      <c r="R12" s="1">
        <f>README!$C$1</f>
        <v>0</v>
      </c>
      <c r="S12" s="1" t="s">
        <v>61</v>
      </c>
      <c r="T12" s="1" t="s">
        <v>61</v>
      </c>
      <c r="U12" s="1" t="s">
        <v>61</v>
      </c>
      <c r="AA12" s="1" t="str">
        <f t="shared" si="0"/>
        <v>INSERT INTO CTRL_JOB VALUES('Cleaning_00','INITIALIZATION_00',1000,'perl %PMRootDir%/Bin/Framework/cleaning.pl -engine 0 -x 9 -debug',NULL,'INITIALIZATION',NULL,'COMMAND','COMMAND'</v>
      </c>
      <c r="AB12" s="1" t="str">
        <f t="shared" si="1"/>
        <v>INSERT INTO CTRL_JOB VALUES('Cleaning_00','INITIALIZATION_00',1000,'perl %PMRootDir%/Bin/Framework/cleaning.pl -engine 0 -x 9 -debug',NULL,'INITIALIZATION',NULL,'COMMAND','COMMAND','SMALL',0,3,1,NULL,NULL,NULL,0,NULL,NULL,NULL</v>
      </c>
      <c r="AC12" s="6" t="str">
        <f t="shared" si="2"/>
        <v>INSERT INTO CTRL_JOB VALUES('Cleaning_00','INITIALIZATION_00',1000,'perl %PMRootDir%/Bin/Framework/cleaning.pl -engine 0 -x 9 -debug',NULL,'INITIALIZATION',NULL,'COMMAND','COMMAND','SMALL',0,3,1,NULL,NULL,NULL,0,NULL,NULL,NULL);</v>
      </c>
    </row>
    <row r="13" spans="1:29" s="1" customFormat="1" ht="14.4" x14ac:dyDescent="0.3">
      <c r="B13" s="2" t="str">
        <f>CONCATENATE("'ABORT_JOB_0",README!$C$1,"_00'")</f>
        <v>'ABORT_JOB_00_00'</v>
      </c>
      <c r="C13" s="2" t="str">
        <f>CONCATENATE("'ABORT_INFA_0",README!$C$1,"'")</f>
        <v>'ABORT_INFA_00'</v>
      </c>
      <c r="D13" s="1">
        <v>0</v>
      </c>
      <c r="E13" s="1" t="s">
        <v>61</v>
      </c>
      <c r="F13" s="1" t="s">
        <v>61</v>
      </c>
      <c r="G13" s="2" t="s">
        <v>109</v>
      </c>
      <c r="H13" s="1" t="s">
        <v>61</v>
      </c>
      <c r="I13" s="2" t="s">
        <v>110</v>
      </c>
      <c r="J13" s="2" t="s">
        <v>111</v>
      </c>
      <c r="K13" s="2" t="s">
        <v>77</v>
      </c>
      <c r="L13" s="1">
        <v>1</v>
      </c>
      <c r="M13" s="1">
        <v>1</v>
      </c>
      <c r="N13" s="1">
        <v>1</v>
      </c>
      <c r="O13" s="1">
        <v>100</v>
      </c>
      <c r="P13" s="1" t="s">
        <v>61</v>
      </c>
      <c r="Q13" s="1" t="s">
        <v>61</v>
      </c>
      <c r="R13" s="1">
        <f>README!$C$1</f>
        <v>0</v>
      </c>
      <c r="S13" s="2" t="s">
        <v>112</v>
      </c>
      <c r="T13" s="1" t="s">
        <v>61</v>
      </c>
      <c r="U13" s="1" t="s">
        <v>61</v>
      </c>
      <c r="AA13" s="1" t="str">
        <f t="shared" si="0"/>
        <v>INSERT INTO CTRL_JOB VALUES('ABORT_JOB_00_00','ABORT_INFA_00',0,NULL,NULL,'ABORT',NULL,'INFORMATICA','ABORT_INFORMATICA'</v>
      </c>
      <c r="AB13" s="1" t="str">
        <f t="shared" si="1"/>
        <v>INSERT INTO CTRL_JOB VALUES('ABORT_JOB_00_00','ABORT_INFA_00',0,NULL,NULL,'ABORT',NULL,'INFORMATICA','ABORT_INFORMATICA','SMALL',1,1,1,100,NULL,NULL,0,'Abort INFA job',NULL,NULL</v>
      </c>
      <c r="AC13" s="6" t="str">
        <f t="shared" si="2"/>
        <v>INSERT INTO CTRL_JOB VALUES('ABORT_JOB_00_00','ABORT_INFA_00',0,NULL,NULL,'ABORT',NULL,'INFORMATICA','ABORT_INFORMATICA','SMALL',1,1,1,100,NULL,NULL,0,'Abort INFA job',NULL,NULL);</v>
      </c>
    </row>
    <row r="14" spans="1:29" s="1" customFormat="1" ht="14.4" x14ac:dyDescent="0.3">
      <c r="B14" s="2" t="str">
        <f>CONCATENATE("'ABORT_JOB_0",README!$C$1,"_01'")</f>
        <v>'ABORT_JOB_00_01'</v>
      </c>
      <c r="C14" s="2" t="str">
        <f>CONCATENATE("'ABORT_INFA_0",README!$C$1,"'")</f>
        <v>'ABORT_INFA_00'</v>
      </c>
      <c r="D14" s="1">
        <v>0</v>
      </c>
      <c r="E14" s="1" t="s">
        <v>61</v>
      </c>
      <c r="F14" s="1" t="s">
        <v>61</v>
      </c>
      <c r="G14" s="2" t="s">
        <v>109</v>
      </c>
      <c r="H14" s="1" t="s">
        <v>61</v>
      </c>
      <c r="I14" s="2" t="s">
        <v>110</v>
      </c>
      <c r="J14" s="2" t="s">
        <v>111</v>
      </c>
      <c r="K14" s="2" t="s">
        <v>77</v>
      </c>
      <c r="L14" s="1">
        <v>1</v>
      </c>
      <c r="M14" s="1">
        <v>1</v>
      </c>
      <c r="N14" s="1">
        <v>1</v>
      </c>
      <c r="O14" s="1">
        <v>100</v>
      </c>
      <c r="P14" s="1" t="s">
        <v>61</v>
      </c>
      <c r="Q14" s="1" t="s">
        <v>61</v>
      </c>
      <c r="R14" s="1">
        <f>README!$C$1</f>
        <v>0</v>
      </c>
      <c r="S14" s="2" t="s">
        <v>112</v>
      </c>
      <c r="T14" s="1" t="s">
        <v>61</v>
      </c>
      <c r="U14" s="1" t="s">
        <v>61</v>
      </c>
      <c r="AA14" s="1" t="str">
        <f t="shared" si="0"/>
        <v>INSERT INTO CTRL_JOB VALUES('ABORT_JOB_00_01','ABORT_INFA_00',0,NULL,NULL,'ABORT',NULL,'INFORMATICA','ABORT_INFORMATICA'</v>
      </c>
      <c r="AB14" s="1" t="str">
        <f t="shared" si="1"/>
        <v>INSERT INTO CTRL_JOB VALUES('ABORT_JOB_00_01','ABORT_INFA_00',0,NULL,NULL,'ABORT',NULL,'INFORMATICA','ABORT_INFORMATICA','SMALL',1,1,1,100,NULL,NULL,0,'Abort INFA job',NULL,NULL</v>
      </c>
      <c r="AC14" s="6" t="str">
        <f t="shared" si="2"/>
        <v>INSERT INTO CTRL_JOB VALUES('ABORT_JOB_00_01','ABORT_INFA_00',0,NULL,NULL,'ABORT',NULL,'INFORMATICA','ABORT_INFORMATICA','SMALL',1,1,1,100,NULL,NULL,0,'Abort INFA job',NULL,NULL);</v>
      </c>
    </row>
    <row r="15" spans="1:29" s="1" customFormat="1" ht="14.4" x14ac:dyDescent="0.3">
      <c r="B15" s="2" t="str">
        <f>CONCATENATE("'ABORT_JOB_0",README!$C$1,"_02'")</f>
        <v>'ABORT_JOB_00_02'</v>
      </c>
      <c r="C15" s="2" t="str">
        <f>CONCATENATE("'ABORT_INFA_0",README!$C$1,"'")</f>
        <v>'ABORT_INFA_00'</v>
      </c>
      <c r="D15" s="1">
        <v>0</v>
      </c>
      <c r="E15" s="1" t="s">
        <v>61</v>
      </c>
      <c r="F15" s="1" t="s">
        <v>61</v>
      </c>
      <c r="G15" s="2" t="s">
        <v>109</v>
      </c>
      <c r="H15" s="1" t="s">
        <v>61</v>
      </c>
      <c r="I15" s="2" t="s">
        <v>110</v>
      </c>
      <c r="J15" s="2" t="s">
        <v>111</v>
      </c>
      <c r="K15" s="2" t="s">
        <v>77</v>
      </c>
      <c r="L15" s="1">
        <v>1</v>
      </c>
      <c r="M15" s="1">
        <v>1</v>
      </c>
      <c r="N15" s="1">
        <v>1</v>
      </c>
      <c r="O15" s="1">
        <v>100</v>
      </c>
      <c r="P15" s="1" t="s">
        <v>61</v>
      </c>
      <c r="Q15" s="1" t="s">
        <v>61</v>
      </c>
      <c r="R15" s="1">
        <f>README!$C$1</f>
        <v>0</v>
      </c>
      <c r="S15" s="2" t="s">
        <v>112</v>
      </c>
      <c r="T15" s="1" t="s">
        <v>61</v>
      </c>
      <c r="U15" s="1" t="s">
        <v>61</v>
      </c>
      <c r="AA15" s="1" t="str">
        <f t="shared" si="0"/>
        <v>INSERT INTO CTRL_JOB VALUES('ABORT_JOB_00_02','ABORT_INFA_00',0,NULL,NULL,'ABORT',NULL,'INFORMATICA','ABORT_INFORMATICA'</v>
      </c>
      <c r="AB15" s="1" t="str">
        <f t="shared" si="1"/>
        <v>INSERT INTO CTRL_JOB VALUES('ABORT_JOB_00_02','ABORT_INFA_00',0,NULL,NULL,'ABORT',NULL,'INFORMATICA','ABORT_INFORMATICA','SMALL',1,1,1,100,NULL,NULL,0,'Abort INFA job',NULL,NULL</v>
      </c>
      <c r="AC15" s="6" t="str">
        <f t="shared" si="2"/>
        <v>INSERT INTO CTRL_JOB VALUES('ABORT_JOB_00_02','ABORT_INFA_00',0,NULL,NULL,'ABORT',NULL,'INFORMATICA','ABORT_INFORMATICA','SMALL',1,1,1,100,NULL,NULL,0,'Abort INFA job',NULL,NULL);</v>
      </c>
    </row>
    <row r="16" spans="1:29" s="1" customFormat="1" ht="14.4" x14ac:dyDescent="0.3">
      <c r="B16" s="2" t="str">
        <f>CONCATENATE("'ABORT_JOB_0",README!$C$1,"_03'")</f>
        <v>'ABORT_JOB_00_03'</v>
      </c>
      <c r="C16" s="2" t="str">
        <f>CONCATENATE("'ABORT_INFA_0",README!$C$1,"'")</f>
        <v>'ABORT_INFA_00'</v>
      </c>
      <c r="D16" s="1">
        <v>0</v>
      </c>
      <c r="E16" s="1" t="s">
        <v>61</v>
      </c>
      <c r="F16" s="1" t="s">
        <v>61</v>
      </c>
      <c r="G16" s="2" t="s">
        <v>109</v>
      </c>
      <c r="H16" s="1" t="s">
        <v>61</v>
      </c>
      <c r="I16" s="2" t="s">
        <v>110</v>
      </c>
      <c r="J16" s="2" t="s">
        <v>111</v>
      </c>
      <c r="K16" s="2" t="s">
        <v>77</v>
      </c>
      <c r="L16" s="1">
        <v>1</v>
      </c>
      <c r="M16" s="1">
        <v>1</v>
      </c>
      <c r="N16" s="1">
        <v>1</v>
      </c>
      <c r="O16" s="1">
        <v>100</v>
      </c>
      <c r="P16" s="1" t="s">
        <v>61</v>
      </c>
      <c r="Q16" s="1" t="s">
        <v>61</v>
      </c>
      <c r="R16" s="1">
        <f>README!$C$1</f>
        <v>0</v>
      </c>
      <c r="S16" s="2" t="s">
        <v>112</v>
      </c>
      <c r="T16" s="1" t="s">
        <v>61</v>
      </c>
      <c r="U16" s="1" t="s">
        <v>61</v>
      </c>
      <c r="AA16" s="1" t="str">
        <f t="shared" si="0"/>
        <v>INSERT INTO CTRL_JOB VALUES('ABORT_JOB_00_03','ABORT_INFA_00',0,NULL,NULL,'ABORT',NULL,'INFORMATICA','ABORT_INFORMATICA'</v>
      </c>
      <c r="AB16" s="1" t="str">
        <f t="shared" si="1"/>
        <v>INSERT INTO CTRL_JOB VALUES('ABORT_JOB_00_03','ABORT_INFA_00',0,NULL,NULL,'ABORT',NULL,'INFORMATICA','ABORT_INFORMATICA','SMALL',1,1,1,100,NULL,NULL,0,'Abort INFA job',NULL,NULL</v>
      </c>
      <c r="AC16" s="6" t="str">
        <f t="shared" si="2"/>
        <v>INSERT INTO CTRL_JOB VALUES('ABORT_JOB_00_03','ABORT_INFA_00',0,NULL,NULL,'ABORT',NULL,'INFORMATICA','ABORT_INFORMATICA','SMALL',1,1,1,100,NULL,NULL,0,'Abort INFA job',NULL,NULL);</v>
      </c>
    </row>
    <row r="17" spans="2:29" s="1" customFormat="1" ht="14.4" x14ac:dyDescent="0.3">
      <c r="B17" s="2" t="str">
        <f>CONCATENATE("'ABORT_JOB_0",README!$C$1,"_04'")</f>
        <v>'ABORT_JOB_00_04'</v>
      </c>
      <c r="C17" s="2" t="str">
        <f>CONCATENATE("'ABORT_INFA_0",README!$C$1,"'")</f>
        <v>'ABORT_INFA_00'</v>
      </c>
      <c r="D17" s="1">
        <v>0</v>
      </c>
      <c r="E17" s="1" t="s">
        <v>61</v>
      </c>
      <c r="F17" s="1" t="s">
        <v>61</v>
      </c>
      <c r="G17" s="2" t="s">
        <v>109</v>
      </c>
      <c r="H17" s="1" t="s">
        <v>61</v>
      </c>
      <c r="I17" s="2" t="s">
        <v>110</v>
      </c>
      <c r="J17" s="2" t="s">
        <v>111</v>
      </c>
      <c r="K17" s="2" t="s">
        <v>77</v>
      </c>
      <c r="L17" s="1">
        <v>1</v>
      </c>
      <c r="M17" s="1">
        <v>1</v>
      </c>
      <c r="N17" s="1">
        <v>1</v>
      </c>
      <c r="O17" s="1">
        <v>100</v>
      </c>
      <c r="P17" s="1" t="s">
        <v>61</v>
      </c>
      <c r="Q17" s="1" t="s">
        <v>61</v>
      </c>
      <c r="R17" s="1">
        <f>README!$C$1</f>
        <v>0</v>
      </c>
      <c r="S17" s="2" t="s">
        <v>112</v>
      </c>
      <c r="T17" s="1" t="s">
        <v>61</v>
      </c>
      <c r="U17" s="1" t="s">
        <v>61</v>
      </c>
      <c r="AA17" s="1" t="str">
        <f t="shared" si="0"/>
        <v>INSERT INTO CTRL_JOB VALUES('ABORT_JOB_00_04','ABORT_INFA_00',0,NULL,NULL,'ABORT',NULL,'INFORMATICA','ABORT_INFORMATICA'</v>
      </c>
      <c r="AB17" s="1" t="str">
        <f t="shared" si="1"/>
        <v>INSERT INTO CTRL_JOB VALUES('ABORT_JOB_00_04','ABORT_INFA_00',0,NULL,NULL,'ABORT',NULL,'INFORMATICA','ABORT_INFORMATICA','SMALL',1,1,1,100,NULL,NULL,0,'Abort INFA job',NULL,NULL</v>
      </c>
      <c r="AC17" s="6" t="str">
        <f t="shared" si="2"/>
        <v>INSERT INTO CTRL_JOB VALUES('ABORT_JOB_00_04','ABORT_INFA_00',0,NULL,NULL,'ABORT',NULL,'INFORMATICA','ABORT_INFORMATICA','SMALL',1,1,1,100,NULL,NULL,0,'Abort INFA job',NULL,NULL);</v>
      </c>
    </row>
    <row r="18" spans="2:29" s="1" customFormat="1" ht="14.4" x14ac:dyDescent="0.3">
      <c r="B18" s="2" t="str">
        <f>CONCATENATE("'ABORT_JOB_0",README!$C$1,"_05'")</f>
        <v>'ABORT_JOB_00_05'</v>
      </c>
      <c r="C18" s="2" t="str">
        <f>CONCATENATE("'ABORT_INFA_0",README!$C$1,"'")</f>
        <v>'ABORT_INFA_00'</v>
      </c>
      <c r="D18" s="1">
        <v>0</v>
      </c>
      <c r="E18" s="1" t="s">
        <v>61</v>
      </c>
      <c r="F18" s="1" t="s">
        <v>61</v>
      </c>
      <c r="G18" s="2" t="s">
        <v>109</v>
      </c>
      <c r="H18" s="1" t="s">
        <v>61</v>
      </c>
      <c r="I18" s="2" t="s">
        <v>110</v>
      </c>
      <c r="J18" s="2" t="s">
        <v>111</v>
      </c>
      <c r="K18" s="2" t="s">
        <v>77</v>
      </c>
      <c r="L18" s="1">
        <v>1</v>
      </c>
      <c r="M18" s="1">
        <v>1</v>
      </c>
      <c r="N18" s="1">
        <v>1</v>
      </c>
      <c r="O18" s="1">
        <v>100</v>
      </c>
      <c r="P18" s="1" t="s">
        <v>61</v>
      </c>
      <c r="Q18" s="1" t="s">
        <v>61</v>
      </c>
      <c r="R18" s="1">
        <f>README!$C$1</f>
        <v>0</v>
      </c>
      <c r="S18" s="2" t="s">
        <v>112</v>
      </c>
      <c r="T18" s="1" t="s">
        <v>61</v>
      </c>
      <c r="U18" s="1" t="s">
        <v>61</v>
      </c>
      <c r="AA18" s="1" t="str">
        <f t="shared" si="0"/>
        <v>INSERT INTO CTRL_JOB VALUES('ABORT_JOB_00_05','ABORT_INFA_00',0,NULL,NULL,'ABORT',NULL,'INFORMATICA','ABORT_INFORMATICA'</v>
      </c>
      <c r="AB18" s="1" t="str">
        <f t="shared" si="1"/>
        <v>INSERT INTO CTRL_JOB VALUES('ABORT_JOB_00_05','ABORT_INFA_00',0,NULL,NULL,'ABORT',NULL,'INFORMATICA','ABORT_INFORMATICA','SMALL',1,1,1,100,NULL,NULL,0,'Abort INFA job',NULL,NULL</v>
      </c>
      <c r="AC18" s="6" t="str">
        <f t="shared" si="2"/>
        <v>INSERT INTO CTRL_JOB VALUES('ABORT_JOB_00_05','ABORT_INFA_00',0,NULL,NULL,'ABORT',NULL,'INFORMATICA','ABORT_INFORMATICA','SMALL',1,1,1,100,NULL,NULL,0,'Abort INFA job',NULL,NULL);</v>
      </c>
    </row>
    <row r="19" spans="2:29" s="1" customFormat="1" ht="14.4" x14ac:dyDescent="0.3">
      <c r="B19" s="2" t="str">
        <f>CONCATENATE("'ABORT_JOB_0",README!$C$1,"_06'")</f>
        <v>'ABORT_JOB_00_06'</v>
      </c>
      <c r="C19" s="2" t="str">
        <f>CONCATENATE("'ABORT_INFA_0",README!$C$1,"'")</f>
        <v>'ABORT_INFA_00'</v>
      </c>
      <c r="D19" s="1">
        <v>0</v>
      </c>
      <c r="E19" s="1" t="s">
        <v>61</v>
      </c>
      <c r="F19" s="1" t="s">
        <v>61</v>
      </c>
      <c r="G19" s="2" t="s">
        <v>109</v>
      </c>
      <c r="H19" s="1" t="s">
        <v>61</v>
      </c>
      <c r="I19" s="2" t="s">
        <v>110</v>
      </c>
      <c r="J19" s="2" t="s">
        <v>111</v>
      </c>
      <c r="K19" s="2" t="s">
        <v>77</v>
      </c>
      <c r="L19" s="1">
        <v>1</v>
      </c>
      <c r="M19" s="1">
        <v>1</v>
      </c>
      <c r="N19" s="1">
        <v>1</v>
      </c>
      <c r="O19" s="1">
        <v>100</v>
      </c>
      <c r="P19" s="1" t="s">
        <v>61</v>
      </c>
      <c r="Q19" s="1" t="s">
        <v>61</v>
      </c>
      <c r="R19" s="1">
        <f>README!$C$1</f>
        <v>0</v>
      </c>
      <c r="S19" s="2" t="s">
        <v>112</v>
      </c>
      <c r="T19" s="1" t="s">
        <v>61</v>
      </c>
      <c r="U19" s="1" t="s">
        <v>61</v>
      </c>
      <c r="AA19" s="1" t="str">
        <f t="shared" si="0"/>
        <v>INSERT INTO CTRL_JOB VALUES('ABORT_JOB_00_06','ABORT_INFA_00',0,NULL,NULL,'ABORT',NULL,'INFORMATICA','ABORT_INFORMATICA'</v>
      </c>
      <c r="AB19" s="1" t="str">
        <f t="shared" si="1"/>
        <v>INSERT INTO CTRL_JOB VALUES('ABORT_JOB_00_06','ABORT_INFA_00',0,NULL,NULL,'ABORT',NULL,'INFORMATICA','ABORT_INFORMATICA','SMALL',1,1,1,100,NULL,NULL,0,'Abort INFA job',NULL,NULL</v>
      </c>
      <c r="AC19" s="6" t="str">
        <f t="shared" si="2"/>
        <v>INSERT INTO CTRL_JOB VALUES('ABORT_JOB_00_06','ABORT_INFA_00',0,NULL,NULL,'ABORT',NULL,'INFORMATICA','ABORT_INFORMATICA','SMALL',1,1,1,100,NULL,NULL,0,'Abort INFA job',NULL,NULL);</v>
      </c>
    </row>
    <row r="20" spans="2:29" s="1" customFormat="1" ht="14.4" x14ac:dyDescent="0.3">
      <c r="B20" s="2" t="str">
        <f>CONCATENATE("'ABORT_JOB_0",README!$C$1,"_07'")</f>
        <v>'ABORT_JOB_00_07'</v>
      </c>
      <c r="C20" s="2" t="str">
        <f>CONCATENATE("'ABORT_INFA_0",README!$C$1,"'")</f>
        <v>'ABORT_INFA_00'</v>
      </c>
      <c r="D20" s="1">
        <v>0</v>
      </c>
      <c r="E20" s="1" t="s">
        <v>61</v>
      </c>
      <c r="F20" s="1" t="s">
        <v>61</v>
      </c>
      <c r="G20" s="2" t="s">
        <v>109</v>
      </c>
      <c r="H20" s="1" t="s">
        <v>61</v>
      </c>
      <c r="I20" s="2" t="s">
        <v>110</v>
      </c>
      <c r="J20" s="2" t="s">
        <v>111</v>
      </c>
      <c r="K20" s="2" t="s">
        <v>77</v>
      </c>
      <c r="L20" s="1">
        <v>1</v>
      </c>
      <c r="M20" s="1">
        <v>1</v>
      </c>
      <c r="N20" s="1">
        <v>1</v>
      </c>
      <c r="O20" s="1">
        <v>100</v>
      </c>
      <c r="P20" s="1" t="s">
        <v>61</v>
      </c>
      <c r="Q20" s="1" t="s">
        <v>61</v>
      </c>
      <c r="R20" s="1">
        <f>README!$C$1</f>
        <v>0</v>
      </c>
      <c r="S20" s="2" t="s">
        <v>112</v>
      </c>
      <c r="T20" s="1" t="s">
        <v>61</v>
      </c>
      <c r="U20" s="1" t="s">
        <v>61</v>
      </c>
      <c r="AA20" s="1" t="str">
        <f t="shared" si="0"/>
        <v>INSERT INTO CTRL_JOB VALUES('ABORT_JOB_00_07','ABORT_INFA_00',0,NULL,NULL,'ABORT',NULL,'INFORMATICA','ABORT_INFORMATICA'</v>
      </c>
      <c r="AB20" s="1" t="str">
        <f t="shared" si="1"/>
        <v>INSERT INTO CTRL_JOB VALUES('ABORT_JOB_00_07','ABORT_INFA_00',0,NULL,NULL,'ABORT',NULL,'INFORMATICA','ABORT_INFORMATICA','SMALL',1,1,1,100,NULL,NULL,0,'Abort INFA job',NULL,NULL</v>
      </c>
      <c r="AC20" s="6" t="str">
        <f t="shared" si="2"/>
        <v>INSERT INTO CTRL_JOB VALUES('ABORT_JOB_00_07','ABORT_INFA_00',0,NULL,NULL,'ABORT',NULL,'INFORMATICA','ABORT_INFORMATICA','SMALL',1,1,1,100,NULL,NULL,0,'Abort INFA job',NULL,NULL);</v>
      </c>
    </row>
    <row r="21" spans="2:29" s="1" customFormat="1" ht="14.4" x14ac:dyDescent="0.3">
      <c r="B21" s="2" t="str">
        <f>CONCATENATE("'ABORT_JOB_0",README!$C$1,"_08'")</f>
        <v>'ABORT_JOB_00_08'</v>
      </c>
      <c r="C21" s="2" t="str">
        <f>CONCATENATE("'ABORT_INFA_0",README!$C$1,"'")</f>
        <v>'ABORT_INFA_00'</v>
      </c>
      <c r="D21" s="1">
        <v>0</v>
      </c>
      <c r="E21" s="1" t="s">
        <v>61</v>
      </c>
      <c r="F21" s="1" t="s">
        <v>61</v>
      </c>
      <c r="G21" s="2" t="s">
        <v>109</v>
      </c>
      <c r="H21" s="1" t="s">
        <v>61</v>
      </c>
      <c r="I21" s="2" t="s">
        <v>110</v>
      </c>
      <c r="J21" s="2" t="s">
        <v>111</v>
      </c>
      <c r="K21" s="2" t="s">
        <v>77</v>
      </c>
      <c r="L21" s="1">
        <v>1</v>
      </c>
      <c r="M21" s="1">
        <v>1</v>
      </c>
      <c r="N21" s="1">
        <v>1</v>
      </c>
      <c r="O21" s="1">
        <v>100</v>
      </c>
      <c r="P21" s="1" t="s">
        <v>61</v>
      </c>
      <c r="Q21" s="1" t="s">
        <v>61</v>
      </c>
      <c r="R21" s="1">
        <f>README!$C$1</f>
        <v>0</v>
      </c>
      <c r="S21" s="2" t="s">
        <v>112</v>
      </c>
      <c r="T21" s="1" t="s">
        <v>61</v>
      </c>
      <c r="U21" s="1" t="s">
        <v>61</v>
      </c>
      <c r="AA21" s="1" t="str">
        <f t="shared" si="0"/>
        <v>INSERT INTO CTRL_JOB VALUES('ABORT_JOB_00_08','ABORT_INFA_00',0,NULL,NULL,'ABORT',NULL,'INFORMATICA','ABORT_INFORMATICA'</v>
      </c>
      <c r="AB21" s="1" t="str">
        <f t="shared" si="1"/>
        <v>INSERT INTO CTRL_JOB VALUES('ABORT_JOB_00_08','ABORT_INFA_00',0,NULL,NULL,'ABORT',NULL,'INFORMATICA','ABORT_INFORMATICA','SMALL',1,1,1,100,NULL,NULL,0,'Abort INFA job',NULL,NULL</v>
      </c>
      <c r="AC21" s="6" t="str">
        <f t="shared" si="2"/>
        <v>INSERT INTO CTRL_JOB VALUES('ABORT_JOB_00_08','ABORT_INFA_00',0,NULL,NULL,'ABORT',NULL,'INFORMATICA','ABORT_INFORMATICA','SMALL',1,1,1,100,NULL,NULL,0,'Abort INFA job',NULL,NULL);</v>
      </c>
    </row>
    <row r="22" spans="2:29" s="1" customFormat="1" ht="14.4" x14ac:dyDescent="0.3">
      <c r="B22" s="2" t="str">
        <f>CONCATENATE("'ABORT_JOB_0",README!$C$1,"_09'")</f>
        <v>'ABORT_JOB_00_09'</v>
      </c>
      <c r="C22" s="2" t="str">
        <f>CONCATENATE("'ABORT_INFA_0",README!$C$1,"'")</f>
        <v>'ABORT_INFA_00'</v>
      </c>
      <c r="D22" s="1">
        <v>0</v>
      </c>
      <c r="E22" s="1" t="s">
        <v>61</v>
      </c>
      <c r="F22" s="1" t="s">
        <v>61</v>
      </c>
      <c r="G22" s="2" t="s">
        <v>109</v>
      </c>
      <c r="H22" s="1" t="s">
        <v>61</v>
      </c>
      <c r="I22" s="2" t="s">
        <v>110</v>
      </c>
      <c r="J22" s="2" t="s">
        <v>111</v>
      </c>
      <c r="K22" s="2" t="s">
        <v>77</v>
      </c>
      <c r="L22" s="1">
        <v>1</v>
      </c>
      <c r="M22" s="1">
        <v>1</v>
      </c>
      <c r="N22" s="1">
        <v>1</v>
      </c>
      <c r="O22" s="1">
        <v>100</v>
      </c>
      <c r="P22" s="1" t="s">
        <v>61</v>
      </c>
      <c r="Q22" s="1" t="s">
        <v>61</v>
      </c>
      <c r="R22" s="1">
        <f>README!$C$1</f>
        <v>0</v>
      </c>
      <c r="S22" s="2" t="s">
        <v>112</v>
      </c>
      <c r="T22" s="1" t="s">
        <v>61</v>
      </c>
      <c r="U22" s="1" t="s">
        <v>61</v>
      </c>
      <c r="AA22" s="1" t="str">
        <f t="shared" si="0"/>
        <v>INSERT INTO CTRL_JOB VALUES('ABORT_JOB_00_09','ABORT_INFA_00',0,NULL,NULL,'ABORT',NULL,'INFORMATICA','ABORT_INFORMATICA'</v>
      </c>
      <c r="AB22" s="1" t="str">
        <f t="shared" si="1"/>
        <v>INSERT INTO CTRL_JOB VALUES('ABORT_JOB_00_09','ABORT_INFA_00',0,NULL,NULL,'ABORT',NULL,'INFORMATICA','ABORT_INFORMATICA','SMALL',1,1,1,100,NULL,NULL,0,'Abort INFA job',NULL,NULL</v>
      </c>
      <c r="AC22" s="6" t="str">
        <f t="shared" si="2"/>
        <v>INSERT INTO CTRL_JOB VALUES('ABORT_JOB_00_09','ABORT_INFA_00',0,NULL,NULL,'ABORT',NULL,'INFORMATICA','ABORT_INFORMATICA','SMALL',1,1,1,100,NULL,NULL,0,'Abort INFA job',NULL,NULL);</v>
      </c>
    </row>
    <row r="23" spans="2:29" s="1" customFormat="1" ht="14.4" x14ac:dyDescent="0.3">
      <c r="B23" s="2" t="str">
        <f>CONCATENATE("'ABORT_JOB_0",README!$C$1,"_10'")</f>
        <v>'ABORT_JOB_00_10'</v>
      </c>
      <c r="C23" s="2" t="str">
        <f>CONCATENATE("'ABORT_INFA_0",README!$C$1,"'")</f>
        <v>'ABORT_INFA_00'</v>
      </c>
      <c r="D23" s="1">
        <v>0</v>
      </c>
      <c r="E23" s="1" t="s">
        <v>61</v>
      </c>
      <c r="F23" s="1" t="s">
        <v>61</v>
      </c>
      <c r="G23" s="2" t="s">
        <v>109</v>
      </c>
      <c r="H23" s="1" t="s">
        <v>61</v>
      </c>
      <c r="I23" s="2" t="s">
        <v>110</v>
      </c>
      <c r="J23" s="2" t="s">
        <v>111</v>
      </c>
      <c r="K23" s="2" t="s">
        <v>77</v>
      </c>
      <c r="L23" s="1">
        <v>1</v>
      </c>
      <c r="M23" s="1">
        <v>1</v>
      </c>
      <c r="N23" s="1">
        <v>1</v>
      </c>
      <c r="O23" s="1">
        <v>100</v>
      </c>
      <c r="P23" s="1" t="s">
        <v>61</v>
      </c>
      <c r="Q23" s="1" t="s">
        <v>61</v>
      </c>
      <c r="R23" s="1">
        <f>README!$C$1</f>
        <v>0</v>
      </c>
      <c r="S23" s="2" t="s">
        <v>112</v>
      </c>
      <c r="T23" s="1" t="s">
        <v>61</v>
      </c>
      <c r="U23" s="1" t="s">
        <v>61</v>
      </c>
      <c r="AA23" s="1" t="str">
        <f t="shared" si="0"/>
        <v>INSERT INTO CTRL_JOB VALUES('ABORT_JOB_00_10','ABORT_INFA_00',0,NULL,NULL,'ABORT',NULL,'INFORMATICA','ABORT_INFORMATICA'</v>
      </c>
      <c r="AB23" s="1" t="str">
        <f t="shared" si="1"/>
        <v>INSERT INTO CTRL_JOB VALUES('ABORT_JOB_00_10','ABORT_INFA_00',0,NULL,NULL,'ABORT',NULL,'INFORMATICA','ABORT_INFORMATICA','SMALL',1,1,1,100,NULL,NULL,0,'Abort INFA job',NULL,NULL</v>
      </c>
      <c r="AC23" s="6" t="str">
        <f t="shared" si="2"/>
        <v>INSERT INTO CTRL_JOB VALUES('ABORT_JOB_00_10','ABORT_INFA_00',0,NULL,NULL,'ABORT',NULL,'INFORMATICA','ABORT_INFORMATICA','SMALL',1,1,1,100,NULL,NULL,0,'Abort INFA job',NULL,NULL);</v>
      </c>
    </row>
    <row r="24" spans="2:29" s="1" customFormat="1" ht="14.4" x14ac:dyDescent="0.3">
      <c r="B24" s="2" t="str">
        <f>CONCATENATE("'ABORT_JOB_0",README!$C$1,"_11'")</f>
        <v>'ABORT_JOB_00_11'</v>
      </c>
      <c r="C24" s="2" t="str">
        <f>CONCATENATE("'ABORT_INFA_0",README!$C$1,"'")</f>
        <v>'ABORT_INFA_00'</v>
      </c>
      <c r="D24" s="1">
        <v>0</v>
      </c>
      <c r="E24" s="1" t="s">
        <v>61</v>
      </c>
      <c r="F24" s="1" t="s">
        <v>61</v>
      </c>
      <c r="G24" s="2" t="s">
        <v>109</v>
      </c>
      <c r="H24" s="1" t="s">
        <v>61</v>
      </c>
      <c r="I24" s="2" t="s">
        <v>110</v>
      </c>
      <c r="J24" s="2" t="s">
        <v>111</v>
      </c>
      <c r="K24" s="2" t="s">
        <v>77</v>
      </c>
      <c r="L24" s="1">
        <v>1</v>
      </c>
      <c r="M24" s="1">
        <v>1</v>
      </c>
      <c r="N24" s="1">
        <v>1</v>
      </c>
      <c r="O24" s="1">
        <v>100</v>
      </c>
      <c r="P24" s="1" t="s">
        <v>61</v>
      </c>
      <c r="Q24" s="1" t="s">
        <v>61</v>
      </c>
      <c r="R24" s="1">
        <f>README!$C$1</f>
        <v>0</v>
      </c>
      <c r="S24" s="2" t="s">
        <v>112</v>
      </c>
      <c r="T24" s="1" t="s">
        <v>61</v>
      </c>
      <c r="U24" s="1" t="s">
        <v>61</v>
      </c>
      <c r="AA24" s="1" t="str">
        <f t="shared" si="0"/>
        <v>INSERT INTO CTRL_JOB VALUES('ABORT_JOB_00_11','ABORT_INFA_00',0,NULL,NULL,'ABORT',NULL,'INFORMATICA','ABORT_INFORMATICA'</v>
      </c>
      <c r="AB24" s="1" t="str">
        <f t="shared" si="1"/>
        <v>INSERT INTO CTRL_JOB VALUES('ABORT_JOB_00_11','ABORT_INFA_00',0,NULL,NULL,'ABORT',NULL,'INFORMATICA','ABORT_INFORMATICA','SMALL',1,1,1,100,NULL,NULL,0,'Abort INFA job',NULL,NULL</v>
      </c>
      <c r="AC24" s="6" t="str">
        <f t="shared" si="2"/>
        <v>INSERT INTO CTRL_JOB VALUES('ABORT_JOB_00_11','ABORT_INFA_00',0,NULL,NULL,'ABORT',NULL,'INFORMATICA','ABORT_INFORMATICA','SMALL',1,1,1,100,NULL,NULL,0,'Abort INFA job',NULL,NULL);</v>
      </c>
    </row>
    <row r="25" spans="2:29" s="1" customFormat="1" ht="14.4" x14ac:dyDescent="0.3">
      <c r="B25" s="2" t="str">
        <f>CONCATENATE("'ABORT_JOB_0",README!$C$1,"_12'")</f>
        <v>'ABORT_JOB_00_12'</v>
      </c>
      <c r="C25" s="2" t="str">
        <f>CONCATENATE("'ABORT_INFA_0",README!$C$1,"'")</f>
        <v>'ABORT_INFA_00'</v>
      </c>
      <c r="D25" s="1">
        <v>0</v>
      </c>
      <c r="E25" s="1" t="s">
        <v>61</v>
      </c>
      <c r="F25" s="1" t="s">
        <v>61</v>
      </c>
      <c r="G25" s="2" t="s">
        <v>109</v>
      </c>
      <c r="H25" s="1" t="s">
        <v>61</v>
      </c>
      <c r="I25" s="2" t="s">
        <v>110</v>
      </c>
      <c r="J25" s="2" t="s">
        <v>111</v>
      </c>
      <c r="K25" s="2" t="s">
        <v>77</v>
      </c>
      <c r="L25" s="1">
        <v>1</v>
      </c>
      <c r="M25" s="1">
        <v>1</v>
      </c>
      <c r="N25" s="1">
        <v>1</v>
      </c>
      <c r="O25" s="1">
        <v>100</v>
      </c>
      <c r="P25" s="1" t="s">
        <v>61</v>
      </c>
      <c r="Q25" s="1" t="s">
        <v>61</v>
      </c>
      <c r="R25" s="1">
        <f>README!$C$1</f>
        <v>0</v>
      </c>
      <c r="S25" s="2" t="s">
        <v>112</v>
      </c>
      <c r="T25" s="1" t="s">
        <v>61</v>
      </c>
      <c r="U25" s="1" t="s">
        <v>61</v>
      </c>
      <c r="AA25" s="1" t="str">
        <f t="shared" si="0"/>
        <v>INSERT INTO CTRL_JOB VALUES('ABORT_JOB_00_12','ABORT_INFA_00',0,NULL,NULL,'ABORT',NULL,'INFORMATICA','ABORT_INFORMATICA'</v>
      </c>
      <c r="AB25" s="1" t="str">
        <f t="shared" si="1"/>
        <v>INSERT INTO CTRL_JOB VALUES('ABORT_JOB_00_12','ABORT_INFA_00',0,NULL,NULL,'ABORT',NULL,'INFORMATICA','ABORT_INFORMATICA','SMALL',1,1,1,100,NULL,NULL,0,'Abort INFA job',NULL,NULL</v>
      </c>
      <c r="AC25" s="6" t="str">
        <f t="shared" si="2"/>
        <v>INSERT INTO CTRL_JOB VALUES('ABORT_JOB_00_12','ABORT_INFA_00',0,NULL,NULL,'ABORT',NULL,'INFORMATICA','ABORT_INFORMATICA','SMALL',1,1,1,100,NULL,NULL,0,'Abort INFA job',NULL,NULL);</v>
      </c>
    </row>
    <row r="26" spans="2:29" s="1" customFormat="1" ht="14.4" x14ac:dyDescent="0.3">
      <c r="B26" s="2" t="str">
        <f>CONCATENATE("'ABORT_JOB_0",README!$C$1,"_13'")</f>
        <v>'ABORT_JOB_00_13'</v>
      </c>
      <c r="C26" s="2" t="str">
        <f>CONCATENATE("'ABORT_INFA_0",README!$C$1,"'")</f>
        <v>'ABORT_INFA_00'</v>
      </c>
      <c r="D26" s="1">
        <v>0</v>
      </c>
      <c r="E26" s="1" t="s">
        <v>61</v>
      </c>
      <c r="F26" s="1" t="s">
        <v>61</v>
      </c>
      <c r="G26" s="2" t="s">
        <v>109</v>
      </c>
      <c r="H26" s="1" t="s">
        <v>61</v>
      </c>
      <c r="I26" s="2" t="s">
        <v>110</v>
      </c>
      <c r="J26" s="2" t="s">
        <v>111</v>
      </c>
      <c r="K26" s="2" t="s">
        <v>77</v>
      </c>
      <c r="L26" s="1">
        <v>1</v>
      </c>
      <c r="M26" s="1">
        <v>1</v>
      </c>
      <c r="N26" s="1">
        <v>1</v>
      </c>
      <c r="O26" s="1">
        <v>100</v>
      </c>
      <c r="P26" s="1" t="s">
        <v>61</v>
      </c>
      <c r="Q26" s="1" t="s">
        <v>61</v>
      </c>
      <c r="R26" s="1">
        <f>README!$C$1</f>
        <v>0</v>
      </c>
      <c r="S26" s="2" t="s">
        <v>112</v>
      </c>
      <c r="T26" s="1" t="s">
        <v>61</v>
      </c>
      <c r="U26" s="1" t="s">
        <v>61</v>
      </c>
      <c r="AA26" s="1" t="str">
        <f t="shared" si="0"/>
        <v>INSERT INTO CTRL_JOB VALUES('ABORT_JOB_00_13','ABORT_INFA_00',0,NULL,NULL,'ABORT',NULL,'INFORMATICA','ABORT_INFORMATICA'</v>
      </c>
      <c r="AB26" s="1" t="str">
        <f t="shared" si="1"/>
        <v>INSERT INTO CTRL_JOB VALUES('ABORT_JOB_00_13','ABORT_INFA_00',0,NULL,NULL,'ABORT',NULL,'INFORMATICA','ABORT_INFORMATICA','SMALL',1,1,1,100,NULL,NULL,0,'Abort INFA job',NULL,NULL</v>
      </c>
      <c r="AC26" s="6" t="str">
        <f t="shared" si="2"/>
        <v>INSERT INTO CTRL_JOB VALUES('ABORT_JOB_00_13','ABORT_INFA_00',0,NULL,NULL,'ABORT',NULL,'INFORMATICA','ABORT_INFORMATICA','SMALL',1,1,1,100,NULL,NULL,0,'Abort INFA job',NULL,NULL);</v>
      </c>
    </row>
    <row r="27" spans="2:29" s="1" customFormat="1" ht="14.4" x14ac:dyDescent="0.3">
      <c r="B27" s="2" t="str">
        <f>CONCATENATE("'ABORT_JOB_0",README!$C$1,"_14'")</f>
        <v>'ABORT_JOB_00_14'</v>
      </c>
      <c r="C27" s="2" t="str">
        <f>CONCATENATE("'ABORT_INFA_0",README!$C$1,"'")</f>
        <v>'ABORT_INFA_00'</v>
      </c>
      <c r="D27" s="1">
        <v>0</v>
      </c>
      <c r="E27" s="1" t="s">
        <v>61</v>
      </c>
      <c r="F27" s="1" t="s">
        <v>61</v>
      </c>
      <c r="G27" s="2" t="s">
        <v>109</v>
      </c>
      <c r="H27" s="1" t="s">
        <v>61</v>
      </c>
      <c r="I27" s="2" t="s">
        <v>110</v>
      </c>
      <c r="J27" s="2" t="s">
        <v>111</v>
      </c>
      <c r="K27" s="2" t="s">
        <v>77</v>
      </c>
      <c r="L27" s="1">
        <v>1</v>
      </c>
      <c r="M27" s="1">
        <v>1</v>
      </c>
      <c r="N27" s="1">
        <v>1</v>
      </c>
      <c r="O27" s="1">
        <v>100</v>
      </c>
      <c r="P27" s="1" t="s">
        <v>61</v>
      </c>
      <c r="Q27" s="1" t="s">
        <v>61</v>
      </c>
      <c r="R27" s="1">
        <f>README!$C$1</f>
        <v>0</v>
      </c>
      <c r="S27" s="2" t="s">
        <v>112</v>
      </c>
      <c r="T27" s="1" t="s">
        <v>61</v>
      </c>
      <c r="U27" s="1" t="s">
        <v>61</v>
      </c>
      <c r="AA27" s="1" t="str">
        <f t="shared" si="0"/>
        <v>INSERT INTO CTRL_JOB VALUES('ABORT_JOB_00_14','ABORT_INFA_00',0,NULL,NULL,'ABORT',NULL,'INFORMATICA','ABORT_INFORMATICA'</v>
      </c>
      <c r="AB27" s="1" t="str">
        <f t="shared" si="1"/>
        <v>INSERT INTO CTRL_JOB VALUES('ABORT_JOB_00_14','ABORT_INFA_00',0,NULL,NULL,'ABORT',NULL,'INFORMATICA','ABORT_INFORMATICA','SMALL',1,1,1,100,NULL,NULL,0,'Abort INFA job',NULL,NULL</v>
      </c>
      <c r="AC27" s="6" t="str">
        <f t="shared" si="2"/>
        <v>INSERT INTO CTRL_JOB VALUES('ABORT_JOB_00_14','ABORT_INFA_00',0,NULL,NULL,'ABORT',NULL,'INFORMATICA','ABORT_INFORMATICA','SMALL',1,1,1,100,NULL,NULL,0,'Abort INFA job',NULL,NULL);</v>
      </c>
    </row>
    <row r="28" spans="2:29" s="1" customFormat="1" ht="14.4" x14ac:dyDescent="0.3">
      <c r="B28" s="2" t="str">
        <f>CONCATENATE("'ABORT_JOB_0",README!$C$1,"_15'")</f>
        <v>'ABORT_JOB_00_15'</v>
      </c>
      <c r="C28" s="2" t="str">
        <f>CONCATENATE("'ABORT_INFA_0",README!$C$1,"'")</f>
        <v>'ABORT_INFA_00'</v>
      </c>
      <c r="D28" s="1">
        <v>0</v>
      </c>
      <c r="E28" s="1" t="s">
        <v>61</v>
      </c>
      <c r="F28" s="1" t="s">
        <v>61</v>
      </c>
      <c r="G28" s="2" t="s">
        <v>109</v>
      </c>
      <c r="H28" s="1" t="s">
        <v>61</v>
      </c>
      <c r="I28" s="2" t="s">
        <v>110</v>
      </c>
      <c r="J28" s="2" t="s">
        <v>111</v>
      </c>
      <c r="K28" s="2" t="s">
        <v>77</v>
      </c>
      <c r="L28" s="1">
        <v>1</v>
      </c>
      <c r="M28" s="1">
        <v>1</v>
      </c>
      <c r="N28" s="1">
        <v>1</v>
      </c>
      <c r="O28" s="1">
        <v>100</v>
      </c>
      <c r="P28" s="1" t="s">
        <v>61</v>
      </c>
      <c r="Q28" s="1" t="s">
        <v>61</v>
      </c>
      <c r="R28" s="1">
        <f>README!$C$1</f>
        <v>0</v>
      </c>
      <c r="S28" s="2" t="s">
        <v>112</v>
      </c>
      <c r="T28" s="1" t="s">
        <v>61</v>
      </c>
      <c r="U28" s="1" t="s">
        <v>61</v>
      </c>
      <c r="AA28" s="1" t="str">
        <f t="shared" si="0"/>
        <v>INSERT INTO CTRL_JOB VALUES('ABORT_JOB_00_15','ABORT_INFA_00',0,NULL,NULL,'ABORT',NULL,'INFORMATICA','ABORT_INFORMATICA'</v>
      </c>
      <c r="AB28" s="1" t="str">
        <f t="shared" si="1"/>
        <v>INSERT INTO CTRL_JOB VALUES('ABORT_JOB_00_15','ABORT_INFA_00',0,NULL,NULL,'ABORT',NULL,'INFORMATICA','ABORT_INFORMATICA','SMALL',1,1,1,100,NULL,NULL,0,'Abort INFA job',NULL,NULL</v>
      </c>
      <c r="AC28" s="6" t="str">
        <f t="shared" si="2"/>
        <v>INSERT INTO CTRL_JOB VALUES('ABORT_JOB_00_15','ABORT_INFA_00',0,NULL,NULL,'ABORT',NULL,'INFORMATICA','ABORT_INFORMATICA','SMALL',1,1,1,100,NULL,NULL,0,'Abort INFA job',NULL,NULL);</v>
      </c>
    </row>
    <row r="29" spans="2:29" s="1" customFormat="1" ht="14.4" x14ac:dyDescent="0.3">
      <c r="B29" s="2" t="str">
        <f>CONCATENATE("'ABORT_JOB_0",README!$C$1,"_16'")</f>
        <v>'ABORT_JOB_00_16'</v>
      </c>
      <c r="C29" s="2" t="str">
        <f>CONCATENATE("'ABORT_INFA_0",README!$C$1,"'")</f>
        <v>'ABORT_INFA_00'</v>
      </c>
      <c r="D29" s="1">
        <v>0</v>
      </c>
      <c r="E29" s="1" t="s">
        <v>61</v>
      </c>
      <c r="F29" s="1" t="s">
        <v>61</v>
      </c>
      <c r="G29" s="2" t="s">
        <v>109</v>
      </c>
      <c r="H29" s="1" t="s">
        <v>61</v>
      </c>
      <c r="I29" s="2" t="s">
        <v>110</v>
      </c>
      <c r="J29" s="2" t="s">
        <v>111</v>
      </c>
      <c r="K29" s="2" t="s">
        <v>77</v>
      </c>
      <c r="L29" s="1">
        <v>1</v>
      </c>
      <c r="M29" s="1">
        <v>1</v>
      </c>
      <c r="N29" s="1">
        <v>1</v>
      </c>
      <c r="O29" s="1">
        <v>100</v>
      </c>
      <c r="P29" s="1" t="s">
        <v>61</v>
      </c>
      <c r="Q29" s="1" t="s">
        <v>61</v>
      </c>
      <c r="R29" s="1">
        <f>README!$C$1</f>
        <v>0</v>
      </c>
      <c r="S29" s="2" t="s">
        <v>112</v>
      </c>
      <c r="T29" s="1" t="s">
        <v>61</v>
      </c>
      <c r="U29" s="1" t="s">
        <v>61</v>
      </c>
      <c r="AA29" s="1" t="str">
        <f t="shared" si="0"/>
        <v>INSERT INTO CTRL_JOB VALUES('ABORT_JOB_00_16','ABORT_INFA_00',0,NULL,NULL,'ABORT',NULL,'INFORMATICA','ABORT_INFORMATICA'</v>
      </c>
      <c r="AB29" s="1" t="str">
        <f t="shared" si="1"/>
        <v>INSERT INTO CTRL_JOB VALUES('ABORT_JOB_00_16','ABORT_INFA_00',0,NULL,NULL,'ABORT',NULL,'INFORMATICA','ABORT_INFORMATICA','SMALL',1,1,1,100,NULL,NULL,0,'Abort INFA job',NULL,NULL</v>
      </c>
      <c r="AC29" s="6" t="str">
        <f t="shared" si="2"/>
        <v>INSERT INTO CTRL_JOB VALUES('ABORT_JOB_00_16','ABORT_INFA_00',0,NULL,NULL,'ABORT',NULL,'INFORMATICA','ABORT_INFORMATICA','SMALL',1,1,1,100,NULL,NULL,0,'Abort INFA job',NULL,NULL);</v>
      </c>
    </row>
    <row r="30" spans="2:29" s="1" customFormat="1" ht="14.4" x14ac:dyDescent="0.3">
      <c r="B30" s="2" t="str">
        <f>CONCATENATE("'ABORT_JOB_0",README!$C$1,"_17'")</f>
        <v>'ABORT_JOB_00_17'</v>
      </c>
      <c r="C30" s="2" t="str">
        <f>CONCATENATE("'ABORT_INFA_0",README!$C$1,"'")</f>
        <v>'ABORT_INFA_00'</v>
      </c>
      <c r="D30" s="1">
        <v>0</v>
      </c>
      <c r="E30" s="1" t="s">
        <v>61</v>
      </c>
      <c r="F30" s="1" t="s">
        <v>61</v>
      </c>
      <c r="G30" s="2" t="s">
        <v>109</v>
      </c>
      <c r="H30" s="1" t="s">
        <v>61</v>
      </c>
      <c r="I30" s="2" t="s">
        <v>110</v>
      </c>
      <c r="J30" s="2" t="s">
        <v>111</v>
      </c>
      <c r="K30" s="2" t="s">
        <v>77</v>
      </c>
      <c r="L30" s="1">
        <v>1</v>
      </c>
      <c r="M30" s="1">
        <v>1</v>
      </c>
      <c r="N30" s="1">
        <v>1</v>
      </c>
      <c r="O30" s="1">
        <v>100</v>
      </c>
      <c r="P30" s="1" t="s">
        <v>61</v>
      </c>
      <c r="Q30" s="1" t="s">
        <v>61</v>
      </c>
      <c r="R30" s="1">
        <f>README!$C$1</f>
        <v>0</v>
      </c>
      <c r="S30" s="2" t="s">
        <v>112</v>
      </c>
      <c r="T30" s="1" t="s">
        <v>61</v>
      </c>
      <c r="U30" s="1" t="s">
        <v>61</v>
      </c>
      <c r="AA30" s="1" t="str">
        <f t="shared" si="0"/>
        <v>INSERT INTO CTRL_JOB VALUES('ABORT_JOB_00_17','ABORT_INFA_00',0,NULL,NULL,'ABORT',NULL,'INFORMATICA','ABORT_INFORMATICA'</v>
      </c>
      <c r="AB30" s="1" t="str">
        <f t="shared" si="1"/>
        <v>INSERT INTO CTRL_JOB VALUES('ABORT_JOB_00_17','ABORT_INFA_00',0,NULL,NULL,'ABORT',NULL,'INFORMATICA','ABORT_INFORMATICA','SMALL',1,1,1,100,NULL,NULL,0,'Abort INFA job',NULL,NULL</v>
      </c>
      <c r="AC30" s="6" t="str">
        <f t="shared" si="2"/>
        <v>INSERT INTO CTRL_JOB VALUES('ABORT_JOB_00_17','ABORT_INFA_00',0,NULL,NULL,'ABORT',NULL,'INFORMATICA','ABORT_INFORMATICA','SMALL',1,1,1,100,NULL,NULL,0,'Abort INFA job',NULL,NULL);</v>
      </c>
    </row>
    <row r="31" spans="2:29" s="1" customFormat="1" ht="14.4" x14ac:dyDescent="0.3">
      <c r="B31" s="2" t="str">
        <f>CONCATENATE("'ABORT_JOB_0",README!$C$1,"_18'")</f>
        <v>'ABORT_JOB_00_18'</v>
      </c>
      <c r="C31" s="2" t="str">
        <f>CONCATENATE("'ABORT_INFA_0",README!$C$1,"'")</f>
        <v>'ABORT_INFA_00'</v>
      </c>
      <c r="D31" s="1">
        <v>0</v>
      </c>
      <c r="E31" s="1" t="s">
        <v>61</v>
      </c>
      <c r="F31" s="1" t="s">
        <v>61</v>
      </c>
      <c r="G31" s="2" t="s">
        <v>109</v>
      </c>
      <c r="H31" s="1" t="s">
        <v>61</v>
      </c>
      <c r="I31" s="2" t="s">
        <v>110</v>
      </c>
      <c r="J31" s="2" t="s">
        <v>111</v>
      </c>
      <c r="K31" s="2" t="s">
        <v>77</v>
      </c>
      <c r="L31" s="1">
        <v>1</v>
      </c>
      <c r="M31" s="1">
        <v>1</v>
      </c>
      <c r="N31" s="1">
        <v>1</v>
      </c>
      <c r="O31" s="1">
        <v>100</v>
      </c>
      <c r="P31" s="1" t="s">
        <v>61</v>
      </c>
      <c r="Q31" s="1" t="s">
        <v>61</v>
      </c>
      <c r="R31" s="1">
        <f>README!$C$1</f>
        <v>0</v>
      </c>
      <c r="S31" s="2" t="s">
        <v>112</v>
      </c>
      <c r="T31" s="1" t="s">
        <v>61</v>
      </c>
      <c r="U31" s="1" t="s">
        <v>61</v>
      </c>
      <c r="AA31" s="1" t="str">
        <f t="shared" si="0"/>
        <v>INSERT INTO CTRL_JOB VALUES('ABORT_JOB_00_18','ABORT_INFA_00',0,NULL,NULL,'ABORT',NULL,'INFORMATICA','ABORT_INFORMATICA'</v>
      </c>
      <c r="AB31" s="1" t="str">
        <f t="shared" si="1"/>
        <v>INSERT INTO CTRL_JOB VALUES('ABORT_JOB_00_18','ABORT_INFA_00',0,NULL,NULL,'ABORT',NULL,'INFORMATICA','ABORT_INFORMATICA','SMALL',1,1,1,100,NULL,NULL,0,'Abort INFA job',NULL,NULL</v>
      </c>
      <c r="AC31" s="6" t="str">
        <f t="shared" si="2"/>
        <v>INSERT INTO CTRL_JOB VALUES('ABORT_JOB_00_18','ABORT_INFA_00',0,NULL,NULL,'ABORT',NULL,'INFORMATICA','ABORT_INFORMATICA','SMALL',1,1,1,100,NULL,NULL,0,'Abort INFA job',NULL,NULL);</v>
      </c>
    </row>
    <row r="32" spans="2:29" s="1" customFormat="1" ht="14.4" x14ac:dyDescent="0.3">
      <c r="B32" s="2" t="str">
        <f>CONCATENATE("'ABORT_JOB_0",README!$C$1,"_19'")</f>
        <v>'ABORT_JOB_00_19'</v>
      </c>
      <c r="C32" s="2" t="str">
        <f>CONCATENATE("'ABORT_INFA_0",README!$C$1,"'")</f>
        <v>'ABORT_INFA_00'</v>
      </c>
      <c r="D32" s="1">
        <v>0</v>
      </c>
      <c r="E32" s="1" t="s">
        <v>61</v>
      </c>
      <c r="F32" s="1" t="s">
        <v>61</v>
      </c>
      <c r="G32" s="2" t="s">
        <v>109</v>
      </c>
      <c r="H32" s="1" t="s">
        <v>61</v>
      </c>
      <c r="I32" s="2" t="s">
        <v>110</v>
      </c>
      <c r="J32" s="2" t="s">
        <v>111</v>
      </c>
      <c r="K32" s="2" t="s">
        <v>77</v>
      </c>
      <c r="L32" s="1">
        <v>1</v>
      </c>
      <c r="M32" s="1">
        <v>1</v>
      </c>
      <c r="N32" s="1">
        <v>1</v>
      </c>
      <c r="O32" s="1">
        <v>100</v>
      </c>
      <c r="P32" s="1" t="s">
        <v>61</v>
      </c>
      <c r="Q32" s="1" t="s">
        <v>61</v>
      </c>
      <c r="R32" s="1">
        <f>README!$C$1</f>
        <v>0</v>
      </c>
      <c r="S32" s="2" t="s">
        <v>112</v>
      </c>
      <c r="T32" s="1" t="s">
        <v>61</v>
      </c>
      <c r="U32" s="1" t="s">
        <v>61</v>
      </c>
      <c r="AA32" s="1" t="str">
        <f t="shared" si="0"/>
        <v>INSERT INTO CTRL_JOB VALUES('ABORT_JOB_00_19','ABORT_INFA_00',0,NULL,NULL,'ABORT',NULL,'INFORMATICA','ABORT_INFORMATICA'</v>
      </c>
      <c r="AB32" s="1" t="str">
        <f t="shared" si="1"/>
        <v>INSERT INTO CTRL_JOB VALUES('ABORT_JOB_00_19','ABORT_INFA_00',0,NULL,NULL,'ABORT',NULL,'INFORMATICA','ABORT_INFORMATICA','SMALL',1,1,1,100,NULL,NULL,0,'Abort INFA job',NULL,NULL</v>
      </c>
      <c r="AC32" s="6" t="str">
        <f t="shared" si="2"/>
        <v>INSERT INTO CTRL_JOB VALUES('ABORT_JOB_00_19','ABORT_INFA_00',0,NULL,NULL,'ABORT',NULL,'INFORMATICA','ABORT_INFORMATICA','SMALL',1,1,1,100,NULL,NULL,0,'Abort INFA job',NULL,NULL);</v>
      </c>
    </row>
    <row r="33" spans="2:29" s="1" customFormat="1" ht="14.4" x14ac:dyDescent="0.3">
      <c r="B33" s="2" t="str">
        <f>CONCATENATE("'ABORT_JOB_0",README!$C$1,"_20'")</f>
        <v>'ABORT_JOB_00_20'</v>
      </c>
      <c r="C33" s="2" t="str">
        <f>CONCATENATE("'ABORT_INFA_0",README!$C$1,"'")</f>
        <v>'ABORT_INFA_00'</v>
      </c>
      <c r="D33" s="1">
        <v>0</v>
      </c>
      <c r="E33" s="1" t="s">
        <v>61</v>
      </c>
      <c r="F33" s="1" t="s">
        <v>61</v>
      </c>
      <c r="G33" s="2" t="s">
        <v>109</v>
      </c>
      <c r="H33" s="1" t="s">
        <v>61</v>
      </c>
      <c r="I33" s="2" t="s">
        <v>110</v>
      </c>
      <c r="J33" s="2" t="s">
        <v>111</v>
      </c>
      <c r="K33" s="2" t="s">
        <v>77</v>
      </c>
      <c r="L33" s="1">
        <v>1</v>
      </c>
      <c r="M33" s="1">
        <v>1</v>
      </c>
      <c r="N33" s="1">
        <v>1</v>
      </c>
      <c r="O33" s="1">
        <v>100</v>
      </c>
      <c r="P33" s="1" t="s">
        <v>61</v>
      </c>
      <c r="Q33" s="1" t="s">
        <v>61</v>
      </c>
      <c r="R33" s="1">
        <f>README!$C$1</f>
        <v>0</v>
      </c>
      <c r="S33" s="2" t="s">
        <v>112</v>
      </c>
      <c r="T33" s="1" t="s">
        <v>61</v>
      </c>
      <c r="U33" s="1" t="s">
        <v>61</v>
      </c>
      <c r="AA33" s="1" t="str">
        <f t="shared" si="0"/>
        <v>INSERT INTO CTRL_JOB VALUES('ABORT_JOB_00_20','ABORT_INFA_00',0,NULL,NULL,'ABORT',NULL,'INFORMATICA','ABORT_INFORMATICA'</v>
      </c>
      <c r="AB33" s="1" t="str">
        <f t="shared" si="1"/>
        <v>INSERT INTO CTRL_JOB VALUES('ABORT_JOB_00_20','ABORT_INFA_00',0,NULL,NULL,'ABORT',NULL,'INFORMATICA','ABORT_INFORMATICA','SMALL',1,1,1,100,NULL,NULL,0,'Abort INFA job',NULL,NULL</v>
      </c>
      <c r="AC33" s="6" t="str">
        <f t="shared" si="2"/>
        <v>INSERT INTO CTRL_JOB VALUES('ABORT_JOB_00_20','ABORT_INFA_00',0,NULL,NULL,'ABORT',NULL,'INFORMATICA','ABORT_INFORMATICA','SMALL',1,1,1,100,NULL,NULL,0,'Abort INFA job',NULL,NULL);</v>
      </c>
    </row>
    <row r="34" spans="2:29" s="1" customFormat="1" ht="14.4" x14ac:dyDescent="0.3">
      <c r="B34" s="2" t="str">
        <f>CONCATENATE("'ABORT_JOB_0",README!$C$1,"_21'")</f>
        <v>'ABORT_JOB_00_21'</v>
      </c>
      <c r="C34" s="2" t="str">
        <f>CONCATENATE("'ABORT_INFA_0",README!$C$1,"'")</f>
        <v>'ABORT_INFA_00'</v>
      </c>
      <c r="D34" s="1">
        <v>0</v>
      </c>
      <c r="E34" s="1" t="s">
        <v>61</v>
      </c>
      <c r="F34" s="1" t="s">
        <v>61</v>
      </c>
      <c r="G34" s="2" t="s">
        <v>109</v>
      </c>
      <c r="H34" s="1" t="s">
        <v>61</v>
      </c>
      <c r="I34" s="2" t="s">
        <v>110</v>
      </c>
      <c r="J34" s="2" t="s">
        <v>111</v>
      </c>
      <c r="K34" s="2" t="s">
        <v>77</v>
      </c>
      <c r="L34" s="1">
        <v>1</v>
      </c>
      <c r="M34" s="1">
        <v>1</v>
      </c>
      <c r="N34" s="1">
        <v>1</v>
      </c>
      <c r="O34" s="1">
        <v>100</v>
      </c>
      <c r="P34" s="1" t="s">
        <v>61</v>
      </c>
      <c r="Q34" s="1" t="s">
        <v>61</v>
      </c>
      <c r="R34" s="1">
        <f>README!$C$1</f>
        <v>0</v>
      </c>
      <c r="S34" s="2" t="s">
        <v>112</v>
      </c>
      <c r="T34" s="1" t="s">
        <v>61</v>
      </c>
      <c r="U34" s="1" t="s">
        <v>61</v>
      </c>
      <c r="AA34" s="1" t="str">
        <f t="shared" si="0"/>
        <v>INSERT INTO CTRL_JOB VALUES('ABORT_JOB_00_21','ABORT_INFA_00',0,NULL,NULL,'ABORT',NULL,'INFORMATICA','ABORT_INFORMATICA'</v>
      </c>
      <c r="AB34" s="1" t="str">
        <f t="shared" si="1"/>
        <v>INSERT INTO CTRL_JOB VALUES('ABORT_JOB_00_21','ABORT_INFA_00',0,NULL,NULL,'ABORT',NULL,'INFORMATICA','ABORT_INFORMATICA','SMALL',1,1,1,100,NULL,NULL,0,'Abort INFA job',NULL,NULL</v>
      </c>
      <c r="AC34" s="6" t="str">
        <f t="shared" si="2"/>
        <v>INSERT INTO CTRL_JOB VALUES('ABORT_JOB_00_21','ABORT_INFA_00',0,NULL,NULL,'ABORT',NULL,'INFORMATICA','ABORT_INFORMATICA','SMALL',1,1,1,100,NULL,NULL,0,'Abort INFA job',NULL,NULL);</v>
      </c>
    </row>
    <row r="35" spans="2:29" s="1" customFormat="1" ht="14.4" x14ac:dyDescent="0.3">
      <c r="B35" s="2" t="str">
        <f>CONCATENATE("'ABORT_JOB_0",README!$C$1,"_22'")</f>
        <v>'ABORT_JOB_00_22'</v>
      </c>
      <c r="C35" s="2" t="str">
        <f>CONCATENATE("'ABORT_INFA_0",README!$C$1,"'")</f>
        <v>'ABORT_INFA_00'</v>
      </c>
      <c r="D35" s="1">
        <v>0</v>
      </c>
      <c r="E35" s="1" t="s">
        <v>61</v>
      </c>
      <c r="F35" s="1" t="s">
        <v>61</v>
      </c>
      <c r="G35" s="2" t="s">
        <v>109</v>
      </c>
      <c r="H35" s="1" t="s">
        <v>61</v>
      </c>
      <c r="I35" s="2" t="s">
        <v>110</v>
      </c>
      <c r="J35" s="2" t="s">
        <v>111</v>
      </c>
      <c r="K35" s="2" t="s">
        <v>77</v>
      </c>
      <c r="L35" s="1">
        <v>1</v>
      </c>
      <c r="M35" s="1">
        <v>1</v>
      </c>
      <c r="N35" s="1">
        <v>1</v>
      </c>
      <c r="O35" s="1">
        <v>100</v>
      </c>
      <c r="P35" s="1" t="s">
        <v>61</v>
      </c>
      <c r="Q35" s="1" t="s">
        <v>61</v>
      </c>
      <c r="R35" s="1">
        <f>README!$C$1</f>
        <v>0</v>
      </c>
      <c r="S35" s="2" t="s">
        <v>112</v>
      </c>
      <c r="T35" s="1" t="s">
        <v>61</v>
      </c>
      <c r="U35" s="1" t="s">
        <v>61</v>
      </c>
      <c r="AA35" s="1" t="str">
        <f t="shared" si="0"/>
        <v>INSERT INTO CTRL_JOB VALUES('ABORT_JOB_00_22','ABORT_INFA_00',0,NULL,NULL,'ABORT',NULL,'INFORMATICA','ABORT_INFORMATICA'</v>
      </c>
      <c r="AB35" s="1" t="str">
        <f t="shared" si="1"/>
        <v>INSERT INTO CTRL_JOB VALUES('ABORT_JOB_00_22','ABORT_INFA_00',0,NULL,NULL,'ABORT',NULL,'INFORMATICA','ABORT_INFORMATICA','SMALL',1,1,1,100,NULL,NULL,0,'Abort INFA job',NULL,NULL</v>
      </c>
      <c r="AC35" s="6" t="str">
        <f t="shared" si="2"/>
        <v>INSERT INTO CTRL_JOB VALUES('ABORT_JOB_00_22','ABORT_INFA_00',0,NULL,NULL,'ABORT',NULL,'INFORMATICA','ABORT_INFORMATICA','SMALL',1,1,1,100,NULL,NULL,0,'Abort INFA job',NULL,NULL);</v>
      </c>
    </row>
    <row r="36" spans="2:29" s="1" customFormat="1" ht="14.4" x14ac:dyDescent="0.3">
      <c r="B36" s="2" t="str">
        <f>CONCATENATE("'ABORT_JOB_0",README!$C$1,"_23'")</f>
        <v>'ABORT_JOB_00_23'</v>
      </c>
      <c r="C36" s="2" t="str">
        <f>CONCATENATE("'ABORT_INFA_0",README!$C$1,"'")</f>
        <v>'ABORT_INFA_00'</v>
      </c>
      <c r="D36" s="1">
        <v>0</v>
      </c>
      <c r="E36" s="1" t="s">
        <v>61</v>
      </c>
      <c r="F36" s="1" t="s">
        <v>61</v>
      </c>
      <c r="G36" s="2" t="s">
        <v>109</v>
      </c>
      <c r="H36" s="1" t="s">
        <v>61</v>
      </c>
      <c r="I36" s="2" t="s">
        <v>110</v>
      </c>
      <c r="J36" s="2" t="s">
        <v>111</v>
      </c>
      <c r="K36" s="2" t="s">
        <v>77</v>
      </c>
      <c r="L36" s="1">
        <v>1</v>
      </c>
      <c r="M36" s="1">
        <v>1</v>
      </c>
      <c r="N36" s="1">
        <v>1</v>
      </c>
      <c r="O36" s="1">
        <v>100</v>
      </c>
      <c r="P36" s="1" t="s">
        <v>61</v>
      </c>
      <c r="Q36" s="1" t="s">
        <v>61</v>
      </c>
      <c r="R36" s="1">
        <f>README!$C$1</f>
        <v>0</v>
      </c>
      <c r="S36" s="2" t="s">
        <v>112</v>
      </c>
      <c r="T36" s="1" t="s">
        <v>61</v>
      </c>
      <c r="U36" s="1" t="s">
        <v>61</v>
      </c>
      <c r="AA36" s="1" t="str">
        <f t="shared" si="0"/>
        <v>INSERT INTO CTRL_JOB VALUES('ABORT_JOB_00_23','ABORT_INFA_00',0,NULL,NULL,'ABORT',NULL,'INFORMATICA','ABORT_INFORMATICA'</v>
      </c>
      <c r="AB36" s="1" t="str">
        <f t="shared" si="1"/>
        <v>INSERT INTO CTRL_JOB VALUES('ABORT_JOB_00_23','ABORT_INFA_00',0,NULL,NULL,'ABORT',NULL,'INFORMATICA','ABORT_INFORMATICA','SMALL',1,1,1,100,NULL,NULL,0,'Abort INFA job',NULL,NULL</v>
      </c>
      <c r="AC36" s="6" t="str">
        <f t="shared" si="2"/>
        <v>INSERT INTO CTRL_JOB VALUES('ABORT_JOB_00_23','ABORT_INFA_00',0,NULL,NULL,'ABORT',NULL,'INFORMATICA','ABORT_INFORMATICA','SMALL',1,1,1,100,NULL,NULL,0,'Abort INFA job',NULL,NULL);</v>
      </c>
    </row>
    <row r="37" spans="2:29" s="1" customFormat="1" ht="14.4" x14ac:dyDescent="0.3">
      <c r="B37" s="2" t="str">
        <f>CONCATENATE("'ABORT_JOB_0",README!$C$1,"_24'")</f>
        <v>'ABORT_JOB_00_24'</v>
      </c>
      <c r="C37" s="2" t="str">
        <f>CONCATENATE("'ABORT_INFA_0",README!$C$1,"'")</f>
        <v>'ABORT_INFA_00'</v>
      </c>
      <c r="D37" s="1">
        <v>0</v>
      </c>
      <c r="E37" s="1" t="s">
        <v>61</v>
      </c>
      <c r="F37" s="1" t="s">
        <v>61</v>
      </c>
      <c r="G37" s="2" t="s">
        <v>109</v>
      </c>
      <c r="H37" s="1" t="s">
        <v>61</v>
      </c>
      <c r="I37" s="2" t="s">
        <v>110</v>
      </c>
      <c r="J37" s="2" t="s">
        <v>111</v>
      </c>
      <c r="K37" s="2" t="s">
        <v>77</v>
      </c>
      <c r="L37" s="1">
        <v>1</v>
      </c>
      <c r="M37" s="1">
        <v>1</v>
      </c>
      <c r="N37" s="1">
        <v>1</v>
      </c>
      <c r="O37" s="1">
        <v>100</v>
      </c>
      <c r="P37" s="1" t="s">
        <v>61</v>
      </c>
      <c r="Q37" s="1" t="s">
        <v>61</v>
      </c>
      <c r="R37" s="1">
        <f>README!$C$1</f>
        <v>0</v>
      </c>
      <c r="S37" s="2" t="s">
        <v>112</v>
      </c>
      <c r="T37" s="1" t="s">
        <v>61</v>
      </c>
      <c r="U37" s="1" t="s">
        <v>61</v>
      </c>
      <c r="AA37" s="1" t="str">
        <f t="shared" si="0"/>
        <v>INSERT INTO CTRL_JOB VALUES('ABORT_JOB_00_24','ABORT_INFA_00',0,NULL,NULL,'ABORT',NULL,'INFORMATICA','ABORT_INFORMATICA'</v>
      </c>
      <c r="AB37" s="1" t="str">
        <f t="shared" si="1"/>
        <v>INSERT INTO CTRL_JOB VALUES('ABORT_JOB_00_24','ABORT_INFA_00',0,NULL,NULL,'ABORT',NULL,'INFORMATICA','ABORT_INFORMATICA','SMALL',1,1,1,100,NULL,NULL,0,'Abort INFA job',NULL,NULL</v>
      </c>
      <c r="AC37" s="6" t="str">
        <f t="shared" si="2"/>
        <v>INSERT INTO CTRL_JOB VALUES('ABORT_JOB_00_24','ABORT_INFA_00',0,NULL,NULL,'ABORT',NULL,'INFORMATICA','ABORT_INFORMATICA','SMALL',1,1,1,100,NULL,NULL,0,'Abort INFA job',NULL,NULL);</v>
      </c>
    </row>
    <row r="38" spans="2:29" s="1" customFormat="1" ht="14.4" x14ac:dyDescent="0.3">
      <c r="B38" s="2" t="str">
        <f>CONCATENATE("'ABORT_JOB_0",README!$C$1,"_25'")</f>
        <v>'ABORT_JOB_00_25'</v>
      </c>
      <c r="C38" s="2" t="str">
        <f>CONCATENATE("'ABORT_INFA_0",README!$C$1,"'")</f>
        <v>'ABORT_INFA_00'</v>
      </c>
      <c r="D38" s="1">
        <v>0</v>
      </c>
      <c r="E38" s="1" t="s">
        <v>61</v>
      </c>
      <c r="F38" s="1" t="s">
        <v>61</v>
      </c>
      <c r="G38" s="2" t="s">
        <v>109</v>
      </c>
      <c r="H38" s="1" t="s">
        <v>61</v>
      </c>
      <c r="I38" s="2" t="s">
        <v>110</v>
      </c>
      <c r="J38" s="2" t="s">
        <v>111</v>
      </c>
      <c r="K38" s="2" t="s">
        <v>77</v>
      </c>
      <c r="L38" s="1">
        <v>1</v>
      </c>
      <c r="M38" s="1">
        <v>1</v>
      </c>
      <c r="N38" s="1">
        <v>1</v>
      </c>
      <c r="O38" s="1">
        <v>100</v>
      </c>
      <c r="P38" s="1" t="s">
        <v>61</v>
      </c>
      <c r="Q38" s="1" t="s">
        <v>61</v>
      </c>
      <c r="R38" s="1">
        <f>README!$C$1</f>
        <v>0</v>
      </c>
      <c r="S38" s="2" t="s">
        <v>112</v>
      </c>
      <c r="T38" s="1" t="s">
        <v>61</v>
      </c>
      <c r="U38" s="1" t="s">
        <v>61</v>
      </c>
      <c r="AA38" s="1" t="str">
        <f t="shared" si="0"/>
        <v>INSERT INTO CTRL_JOB VALUES('ABORT_JOB_00_25','ABORT_INFA_00',0,NULL,NULL,'ABORT',NULL,'INFORMATICA','ABORT_INFORMATICA'</v>
      </c>
      <c r="AB38" s="1" t="str">
        <f t="shared" si="1"/>
        <v>INSERT INTO CTRL_JOB VALUES('ABORT_JOB_00_25','ABORT_INFA_00',0,NULL,NULL,'ABORT',NULL,'INFORMATICA','ABORT_INFORMATICA','SMALL',1,1,1,100,NULL,NULL,0,'Abort INFA job',NULL,NULL</v>
      </c>
      <c r="AC38" s="6" t="str">
        <f t="shared" si="2"/>
        <v>INSERT INTO CTRL_JOB VALUES('ABORT_JOB_00_25','ABORT_INFA_00',0,NULL,NULL,'ABORT',NULL,'INFORMATICA','ABORT_INFORMATICA','SMALL',1,1,1,100,NULL,NULL,0,'Abort INFA job',NULL,NULL);</v>
      </c>
    </row>
    <row r="39" spans="2:29" s="1" customFormat="1" ht="14.4" x14ac:dyDescent="0.3">
      <c r="B39" s="2" t="str">
        <f>CONCATENATE("'ABORT_JOB_0",README!$C$1,"_26'")</f>
        <v>'ABORT_JOB_00_26'</v>
      </c>
      <c r="C39" s="2" t="str">
        <f>CONCATENATE("'ABORT_INFA_0",README!$C$1,"'")</f>
        <v>'ABORT_INFA_00'</v>
      </c>
      <c r="D39" s="1">
        <v>0</v>
      </c>
      <c r="E39" s="1" t="s">
        <v>61</v>
      </c>
      <c r="F39" s="1" t="s">
        <v>61</v>
      </c>
      <c r="G39" s="2" t="s">
        <v>109</v>
      </c>
      <c r="H39" s="1" t="s">
        <v>61</v>
      </c>
      <c r="I39" s="2" t="s">
        <v>110</v>
      </c>
      <c r="J39" s="2" t="s">
        <v>111</v>
      </c>
      <c r="K39" s="2" t="s">
        <v>77</v>
      </c>
      <c r="L39" s="1">
        <v>1</v>
      </c>
      <c r="M39" s="1">
        <v>1</v>
      </c>
      <c r="N39" s="1">
        <v>1</v>
      </c>
      <c r="O39" s="1">
        <v>100</v>
      </c>
      <c r="P39" s="1" t="s">
        <v>61</v>
      </c>
      <c r="Q39" s="1" t="s">
        <v>61</v>
      </c>
      <c r="R39" s="1">
        <f>README!$C$1</f>
        <v>0</v>
      </c>
      <c r="S39" s="2" t="s">
        <v>112</v>
      </c>
      <c r="T39" s="1" t="s">
        <v>61</v>
      </c>
      <c r="U39" s="1" t="s">
        <v>61</v>
      </c>
      <c r="AA39" s="1" t="str">
        <f t="shared" si="0"/>
        <v>INSERT INTO CTRL_JOB VALUES('ABORT_JOB_00_26','ABORT_INFA_00',0,NULL,NULL,'ABORT',NULL,'INFORMATICA','ABORT_INFORMATICA'</v>
      </c>
      <c r="AB39" s="1" t="str">
        <f t="shared" si="1"/>
        <v>INSERT INTO CTRL_JOB VALUES('ABORT_JOB_00_26','ABORT_INFA_00',0,NULL,NULL,'ABORT',NULL,'INFORMATICA','ABORT_INFORMATICA','SMALL',1,1,1,100,NULL,NULL,0,'Abort INFA job',NULL,NULL</v>
      </c>
      <c r="AC39" s="6" t="str">
        <f t="shared" si="2"/>
        <v>INSERT INTO CTRL_JOB VALUES('ABORT_JOB_00_26','ABORT_INFA_00',0,NULL,NULL,'ABORT',NULL,'INFORMATICA','ABORT_INFORMATICA','SMALL',1,1,1,100,NULL,NULL,0,'Abort INFA job',NULL,NULL);</v>
      </c>
    </row>
    <row r="40" spans="2:29" s="1" customFormat="1" ht="14.4" x14ac:dyDescent="0.3">
      <c r="B40" s="2" t="str">
        <f>CONCATENATE("'ABORT_JOB_0",README!$C$1,"_27'")</f>
        <v>'ABORT_JOB_00_27'</v>
      </c>
      <c r="C40" s="2" t="str">
        <f>CONCATENATE("'ABORT_INFA_0",README!$C$1,"'")</f>
        <v>'ABORT_INFA_00'</v>
      </c>
      <c r="D40" s="1">
        <v>0</v>
      </c>
      <c r="E40" s="1" t="s">
        <v>61</v>
      </c>
      <c r="F40" s="1" t="s">
        <v>61</v>
      </c>
      <c r="G40" s="2" t="s">
        <v>109</v>
      </c>
      <c r="H40" s="1" t="s">
        <v>61</v>
      </c>
      <c r="I40" s="2" t="s">
        <v>110</v>
      </c>
      <c r="J40" s="2" t="s">
        <v>111</v>
      </c>
      <c r="K40" s="2" t="s">
        <v>77</v>
      </c>
      <c r="L40" s="1">
        <v>1</v>
      </c>
      <c r="M40" s="1">
        <v>1</v>
      </c>
      <c r="N40" s="1">
        <v>1</v>
      </c>
      <c r="O40" s="1">
        <v>100</v>
      </c>
      <c r="P40" s="1" t="s">
        <v>61</v>
      </c>
      <c r="Q40" s="1" t="s">
        <v>61</v>
      </c>
      <c r="R40" s="1">
        <f>README!$C$1</f>
        <v>0</v>
      </c>
      <c r="S40" s="2" t="s">
        <v>112</v>
      </c>
      <c r="T40" s="1" t="s">
        <v>61</v>
      </c>
      <c r="U40" s="1" t="s">
        <v>61</v>
      </c>
      <c r="AA40" s="1" t="str">
        <f t="shared" si="0"/>
        <v>INSERT INTO CTRL_JOB VALUES('ABORT_JOB_00_27','ABORT_INFA_00',0,NULL,NULL,'ABORT',NULL,'INFORMATICA','ABORT_INFORMATICA'</v>
      </c>
      <c r="AB40" s="1" t="str">
        <f t="shared" si="1"/>
        <v>INSERT INTO CTRL_JOB VALUES('ABORT_JOB_00_27','ABORT_INFA_00',0,NULL,NULL,'ABORT',NULL,'INFORMATICA','ABORT_INFORMATICA','SMALL',1,1,1,100,NULL,NULL,0,'Abort INFA job',NULL,NULL</v>
      </c>
      <c r="AC40" s="6" t="str">
        <f t="shared" si="2"/>
        <v>INSERT INTO CTRL_JOB VALUES('ABORT_JOB_00_27','ABORT_INFA_00',0,NULL,NULL,'ABORT',NULL,'INFORMATICA','ABORT_INFORMATICA','SMALL',1,1,1,100,NULL,NULL,0,'Abort INFA job',NULL,NULL);</v>
      </c>
    </row>
    <row r="41" spans="2:29" s="1" customFormat="1" ht="14.4" x14ac:dyDescent="0.3">
      <c r="B41" s="2" t="str">
        <f>CONCATENATE("'ABORT_JOB_0",README!$C$1,"_28'")</f>
        <v>'ABORT_JOB_00_28'</v>
      </c>
      <c r="C41" s="2" t="str">
        <f>CONCATENATE("'ABORT_INFA_0",README!$C$1,"'")</f>
        <v>'ABORT_INFA_00'</v>
      </c>
      <c r="D41" s="1">
        <v>0</v>
      </c>
      <c r="E41" s="1" t="s">
        <v>61</v>
      </c>
      <c r="F41" s="1" t="s">
        <v>61</v>
      </c>
      <c r="G41" s="2" t="s">
        <v>109</v>
      </c>
      <c r="H41" s="1" t="s">
        <v>61</v>
      </c>
      <c r="I41" s="2" t="s">
        <v>110</v>
      </c>
      <c r="J41" s="2" t="s">
        <v>111</v>
      </c>
      <c r="K41" s="2" t="s">
        <v>77</v>
      </c>
      <c r="L41" s="1">
        <v>1</v>
      </c>
      <c r="M41" s="1">
        <v>1</v>
      </c>
      <c r="N41" s="1">
        <v>1</v>
      </c>
      <c r="O41" s="1">
        <v>100</v>
      </c>
      <c r="P41" s="1" t="s">
        <v>61</v>
      </c>
      <c r="Q41" s="1" t="s">
        <v>61</v>
      </c>
      <c r="R41" s="1">
        <f>README!$C$1</f>
        <v>0</v>
      </c>
      <c r="S41" s="2" t="s">
        <v>112</v>
      </c>
      <c r="T41" s="1" t="s">
        <v>61</v>
      </c>
      <c r="U41" s="1" t="s">
        <v>61</v>
      </c>
      <c r="AA41" s="1" t="str">
        <f t="shared" si="0"/>
        <v>INSERT INTO CTRL_JOB VALUES('ABORT_JOB_00_28','ABORT_INFA_00',0,NULL,NULL,'ABORT',NULL,'INFORMATICA','ABORT_INFORMATICA'</v>
      </c>
      <c r="AB41" s="1" t="str">
        <f t="shared" si="1"/>
        <v>INSERT INTO CTRL_JOB VALUES('ABORT_JOB_00_28','ABORT_INFA_00',0,NULL,NULL,'ABORT',NULL,'INFORMATICA','ABORT_INFORMATICA','SMALL',1,1,1,100,NULL,NULL,0,'Abort INFA job',NULL,NULL</v>
      </c>
      <c r="AC41" s="6" t="str">
        <f t="shared" si="2"/>
        <v>INSERT INTO CTRL_JOB VALUES('ABORT_JOB_00_28','ABORT_INFA_00',0,NULL,NULL,'ABORT',NULL,'INFORMATICA','ABORT_INFORMATICA','SMALL',1,1,1,100,NULL,NULL,0,'Abort INFA job',NULL,NULL);</v>
      </c>
    </row>
    <row r="42" spans="2:29" s="1" customFormat="1" ht="14.4" x14ac:dyDescent="0.3">
      <c r="B42" s="2" t="str">
        <f>CONCATENATE("'ABORT_JOB_0",README!$C$1,"_29'")</f>
        <v>'ABORT_JOB_00_29'</v>
      </c>
      <c r="C42" s="2" t="str">
        <f>CONCATENATE("'ABORT_INFA_0",README!$C$1,"'")</f>
        <v>'ABORT_INFA_00'</v>
      </c>
      <c r="D42" s="1">
        <v>0</v>
      </c>
      <c r="E42" s="1" t="s">
        <v>61</v>
      </c>
      <c r="F42" s="1" t="s">
        <v>61</v>
      </c>
      <c r="G42" s="2" t="s">
        <v>109</v>
      </c>
      <c r="H42" s="1" t="s">
        <v>61</v>
      </c>
      <c r="I42" s="2" t="s">
        <v>110</v>
      </c>
      <c r="J42" s="2" t="s">
        <v>111</v>
      </c>
      <c r="K42" s="2" t="s">
        <v>77</v>
      </c>
      <c r="L42" s="1">
        <v>1</v>
      </c>
      <c r="M42" s="1">
        <v>1</v>
      </c>
      <c r="N42" s="1">
        <v>1</v>
      </c>
      <c r="O42" s="1">
        <v>100</v>
      </c>
      <c r="P42" s="1" t="s">
        <v>61</v>
      </c>
      <c r="Q42" s="1" t="s">
        <v>61</v>
      </c>
      <c r="R42" s="1">
        <f>README!$C$1</f>
        <v>0</v>
      </c>
      <c r="S42" s="2" t="s">
        <v>112</v>
      </c>
      <c r="T42" s="1" t="s">
        <v>61</v>
      </c>
      <c r="U42" s="1" t="s">
        <v>61</v>
      </c>
      <c r="AA42" s="1" t="str">
        <f t="shared" ref="AA42:AA63" si="3">CONCATENATE("INSERT INTO CTRL_JOB VALUES(",B42,",",C42,",",D42,",",E42,",",F42,",",G42,",",H42,",",I42,",",J42)</f>
        <v>INSERT INTO CTRL_JOB VALUES('ABORT_JOB_00_29','ABORT_INFA_00',0,NULL,NULL,'ABORT',NULL,'INFORMATICA','ABORT_INFORMATICA'</v>
      </c>
      <c r="AB42" s="1" t="str">
        <f t="shared" ref="AB42:AB63" si="4">CONCATENATE(AA42,"",",",K42,",",L42,",",M42,",",N42,",",O42,",",P42,",",Q42,",",R42,",",S42,",",T42,",",U42)</f>
        <v>INSERT INTO CTRL_JOB VALUES('ABORT_JOB_00_29','ABORT_INFA_00',0,NULL,NULL,'ABORT',NULL,'INFORMATICA','ABORT_INFORMATICA','SMALL',1,1,1,100,NULL,NULL,0,'Abort INFA job',NULL,NULL</v>
      </c>
      <c r="AC42" s="6" t="str">
        <f t="shared" si="2"/>
        <v>INSERT INTO CTRL_JOB VALUES('ABORT_JOB_00_29','ABORT_INFA_00',0,NULL,NULL,'ABORT',NULL,'INFORMATICA','ABORT_INFORMATICA','SMALL',1,1,1,100,NULL,NULL,0,'Abort INFA job',NULL,NULL);</v>
      </c>
    </row>
    <row r="43" spans="2:29" s="1" customFormat="1" ht="14.4" x14ac:dyDescent="0.3">
      <c r="B43" s="2" t="str">
        <f>CONCATENATE("'ABORT_JOB_0",README!$C$1,"_30'")</f>
        <v>'ABORT_JOB_00_30'</v>
      </c>
      <c r="C43" s="2" t="str">
        <f>CONCATENATE("'ABORT_INFA_0",README!$C$1,"'")</f>
        <v>'ABORT_INFA_00'</v>
      </c>
      <c r="D43" s="1">
        <v>0</v>
      </c>
      <c r="E43" s="1" t="s">
        <v>61</v>
      </c>
      <c r="F43" s="1" t="s">
        <v>61</v>
      </c>
      <c r="G43" s="2" t="s">
        <v>109</v>
      </c>
      <c r="H43" s="1" t="s">
        <v>61</v>
      </c>
      <c r="I43" s="2" t="s">
        <v>110</v>
      </c>
      <c r="J43" s="2" t="s">
        <v>111</v>
      </c>
      <c r="K43" s="2" t="s">
        <v>77</v>
      </c>
      <c r="L43" s="1">
        <v>1</v>
      </c>
      <c r="M43" s="1">
        <v>1</v>
      </c>
      <c r="N43" s="1">
        <v>1</v>
      </c>
      <c r="O43" s="1">
        <v>100</v>
      </c>
      <c r="P43" s="1" t="s">
        <v>61</v>
      </c>
      <c r="Q43" s="1" t="s">
        <v>61</v>
      </c>
      <c r="R43" s="1">
        <f>README!$C$1</f>
        <v>0</v>
      </c>
      <c r="S43" s="2" t="s">
        <v>112</v>
      </c>
      <c r="T43" s="1" t="s">
        <v>61</v>
      </c>
      <c r="U43" s="1" t="s">
        <v>61</v>
      </c>
      <c r="AA43" s="1" t="str">
        <f t="shared" si="3"/>
        <v>INSERT INTO CTRL_JOB VALUES('ABORT_JOB_00_30','ABORT_INFA_00',0,NULL,NULL,'ABORT',NULL,'INFORMATICA','ABORT_INFORMATICA'</v>
      </c>
      <c r="AB43" s="1" t="str">
        <f t="shared" si="4"/>
        <v>INSERT INTO CTRL_JOB VALUES('ABORT_JOB_00_30','ABORT_INFA_00',0,NULL,NULL,'ABORT',NULL,'INFORMATICA','ABORT_INFORMATICA','SMALL',1,1,1,100,NULL,NULL,0,'Abort INFA job',NULL,NULL</v>
      </c>
      <c r="AC43" s="6" t="str">
        <f t="shared" si="2"/>
        <v>INSERT INTO CTRL_JOB VALUES('ABORT_JOB_00_30','ABORT_INFA_00',0,NULL,NULL,'ABORT',NULL,'INFORMATICA','ABORT_INFORMATICA','SMALL',1,1,1,100,NULL,NULL,0,'Abort INFA job',NULL,NULL);</v>
      </c>
    </row>
    <row r="44" spans="2:29" s="1" customFormat="1" ht="14.4" x14ac:dyDescent="0.3">
      <c r="B44" s="2" t="str">
        <f>CONCATENATE("'ABORT_JOB_0",README!$C$1,"_31'")</f>
        <v>'ABORT_JOB_00_31'</v>
      </c>
      <c r="C44" s="2" t="str">
        <f>CONCATENATE("'ABORT_INFA_0",README!$C$1,"'")</f>
        <v>'ABORT_INFA_00'</v>
      </c>
      <c r="D44" s="1">
        <v>0</v>
      </c>
      <c r="E44" s="1" t="s">
        <v>61</v>
      </c>
      <c r="F44" s="1" t="s">
        <v>61</v>
      </c>
      <c r="G44" s="2" t="s">
        <v>109</v>
      </c>
      <c r="H44" s="1" t="s">
        <v>61</v>
      </c>
      <c r="I44" s="2" t="s">
        <v>110</v>
      </c>
      <c r="J44" s="2" t="s">
        <v>111</v>
      </c>
      <c r="K44" s="2" t="s">
        <v>77</v>
      </c>
      <c r="L44" s="1">
        <v>1</v>
      </c>
      <c r="M44" s="1">
        <v>1</v>
      </c>
      <c r="N44" s="1">
        <v>1</v>
      </c>
      <c r="O44" s="1">
        <v>100</v>
      </c>
      <c r="P44" s="1" t="s">
        <v>61</v>
      </c>
      <c r="Q44" s="1" t="s">
        <v>61</v>
      </c>
      <c r="R44" s="1">
        <f>README!$C$1</f>
        <v>0</v>
      </c>
      <c r="S44" s="2" t="s">
        <v>112</v>
      </c>
      <c r="T44" s="1" t="s">
        <v>61</v>
      </c>
      <c r="U44" s="1" t="s">
        <v>61</v>
      </c>
      <c r="AA44" s="1" t="str">
        <f t="shared" si="3"/>
        <v>INSERT INTO CTRL_JOB VALUES('ABORT_JOB_00_31','ABORT_INFA_00',0,NULL,NULL,'ABORT',NULL,'INFORMATICA','ABORT_INFORMATICA'</v>
      </c>
      <c r="AB44" s="1" t="str">
        <f t="shared" si="4"/>
        <v>INSERT INTO CTRL_JOB VALUES('ABORT_JOB_00_31','ABORT_INFA_00',0,NULL,NULL,'ABORT',NULL,'INFORMATICA','ABORT_INFORMATICA','SMALL',1,1,1,100,NULL,NULL,0,'Abort INFA job',NULL,NULL</v>
      </c>
      <c r="AC44" s="6" t="str">
        <f t="shared" si="2"/>
        <v>INSERT INTO CTRL_JOB VALUES('ABORT_JOB_00_31','ABORT_INFA_00',0,NULL,NULL,'ABORT',NULL,'INFORMATICA','ABORT_INFORMATICA','SMALL',1,1,1,100,NULL,NULL,0,'Abort INFA job',NULL,NULL);</v>
      </c>
    </row>
    <row r="45" spans="2:29" s="1" customFormat="1" ht="14.4" x14ac:dyDescent="0.3">
      <c r="B45" s="2" t="str">
        <f>CONCATENATE("'ABORT_JOB_0",README!$C$1,"_32'")</f>
        <v>'ABORT_JOB_00_32'</v>
      </c>
      <c r="C45" s="2" t="str">
        <f>CONCATENATE("'ABORT_INFA_0",README!$C$1,"'")</f>
        <v>'ABORT_INFA_00'</v>
      </c>
      <c r="D45" s="1">
        <v>0</v>
      </c>
      <c r="E45" s="1" t="s">
        <v>61</v>
      </c>
      <c r="F45" s="1" t="s">
        <v>61</v>
      </c>
      <c r="G45" s="2" t="s">
        <v>109</v>
      </c>
      <c r="H45" s="1" t="s">
        <v>61</v>
      </c>
      <c r="I45" s="2" t="s">
        <v>110</v>
      </c>
      <c r="J45" s="2" t="s">
        <v>111</v>
      </c>
      <c r="K45" s="2" t="s">
        <v>77</v>
      </c>
      <c r="L45" s="1">
        <v>1</v>
      </c>
      <c r="M45" s="1">
        <v>1</v>
      </c>
      <c r="N45" s="1">
        <v>1</v>
      </c>
      <c r="O45" s="1">
        <v>100</v>
      </c>
      <c r="P45" s="1" t="s">
        <v>61</v>
      </c>
      <c r="Q45" s="1" t="s">
        <v>61</v>
      </c>
      <c r="R45" s="1">
        <f>README!$C$1</f>
        <v>0</v>
      </c>
      <c r="S45" s="2" t="s">
        <v>112</v>
      </c>
      <c r="T45" s="1" t="s">
        <v>61</v>
      </c>
      <c r="U45" s="1" t="s">
        <v>61</v>
      </c>
      <c r="AA45" s="1" t="str">
        <f t="shared" si="3"/>
        <v>INSERT INTO CTRL_JOB VALUES('ABORT_JOB_00_32','ABORT_INFA_00',0,NULL,NULL,'ABORT',NULL,'INFORMATICA','ABORT_INFORMATICA'</v>
      </c>
      <c r="AB45" s="1" t="str">
        <f t="shared" si="4"/>
        <v>INSERT INTO CTRL_JOB VALUES('ABORT_JOB_00_32','ABORT_INFA_00',0,NULL,NULL,'ABORT',NULL,'INFORMATICA','ABORT_INFORMATICA','SMALL',1,1,1,100,NULL,NULL,0,'Abort INFA job',NULL,NULL</v>
      </c>
      <c r="AC45" s="6" t="str">
        <f t="shared" si="2"/>
        <v>INSERT INTO CTRL_JOB VALUES('ABORT_JOB_00_32','ABORT_INFA_00',0,NULL,NULL,'ABORT',NULL,'INFORMATICA','ABORT_INFORMATICA','SMALL',1,1,1,100,NULL,NULL,0,'Abort INFA job',NULL,NULL);</v>
      </c>
    </row>
    <row r="46" spans="2:29" s="1" customFormat="1" ht="14.4" x14ac:dyDescent="0.3">
      <c r="B46" s="2" t="str">
        <f>CONCATENATE("'ABORT_JOB_0",README!$C$1,"_33'")</f>
        <v>'ABORT_JOB_00_33'</v>
      </c>
      <c r="C46" s="2" t="str">
        <f>CONCATENATE("'ABORT_INFA_0",README!$C$1,"'")</f>
        <v>'ABORT_INFA_00'</v>
      </c>
      <c r="D46" s="1">
        <v>0</v>
      </c>
      <c r="E46" s="1" t="s">
        <v>61</v>
      </c>
      <c r="F46" s="1" t="s">
        <v>61</v>
      </c>
      <c r="G46" s="2" t="s">
        <v>109</v>
      </c>
      <c r="H46" s="1" t="s">
        <v>61</v>
      </c>
      <c r="I46" s="2" t="s">
        <v>110</v>
      </c>
      <c r="J46" s="2" t="s">
        <v>111</v>
      </c>
      <c r="K46" s="2" t="s">
        <v>77</v>
      </c>
      <c r="L46" s="1">
        <v>1</v>
      </c>
      <c r="M46" s="1">
        <v>1</v>
      </c>
      <c r="N46" s="1">
        <v>1</v>
      </c>
      <c r="O46" s="1">
        <v>100</v>
      </c>
      <c r="P46" s="1" t="s">
        <v>61</v>
      </c>
      <c r="Q46" s="1" t="s">
        <v>61</v>
      </c>
      <c r="R46" s="1">
        <f>README!$C$1</f>
        <v>0</v>
      </c>
      <c r="S46" s="2" t="s">
        <v>112</v>
      </c>
      <c r="T46" s="1" t="s">
        <v>61</v>
      </c>
      <c r="U46" s="1" t="s">
        <v>61</v>
      </c>
      <c r="AA46" s="1" t="str">
        <f t="shared" si="3"/>
        <v>INSERT INTO CTRL_JOB VALUES('ABORT_JOB_00_33','ABORT_INFA_00',0,NULL,NULL,'ABORT',NULL,'INFORMATICA','ABORT_INFORMATICA'</v>
      </c>
      <c r="AB46" s="1" t="str">
        <f t="shared" si="4"/>
        <v>INSERT INTO CTRL_JOB VALUES('ABORT_JOB_00_33','ABORT_INFA_00',0,NULL,NULL,'ABORT',NULL,'INFORMATICA','ABORT_INFORMATICA','SMALL',1,1,1,100,NULL,NULL,0,'Abort INFA job',NULL,NULL</v>
      </c>
      <c r="AC46" s="6" t="str">
        <f t="shared" si="2"/>
        <v>INSERT INTO CTRL_JOB VALUES('ABORT_JOB_00_33','ABORT_INFA_00',0,NULL,NULL,'ABORT',NULL,'INFORMATICA','ABORT_INFORMATICA','SMALL',1,1,1,100,NULL,NULL,0,'Abort INFA job',NULL,NULL);</v>
      </c>
    </row>
    <row r="47" spans="2:29" s="1" customFormat="1" ht="14.4" x14ac:dyDescent="0.3">
      <c r="B47" s="2" t="str">
        <f>CONCATENATE("'ABORT_JOB_0",README!$C$1,"_34'")</f>
        <v>'ABORT_JOB_00_34'</v>
      </c>
      <c r="C47" s="2" t="str">
        <f>CONCATENATE("'ABORT_INFA_0",README!$C$1,"'")</f>
        <v>'ABORT_INFA_00'</v>
      </c>
      <c r="D47" s="1">
        <v>0</v>
      </c>
      <c r="E47" s="1" t="s">
        <v>61</v>
      </c>
      <c r="F47" s="1" t="s">
        <v>61</v>
      </c>
      <c r="G47" s="2" t="s">
        <v>109</v>
      </c>
      <c r="H47" s="1" t="s">
        <v>61</v>
      </c>
      <c r="I47" s="2" t="s">
        <v>110</v>
      </c>
      <c r="J47" s="2" t="s">
        <v>111</v>
      </c>
      <c r="K47" s="2" t="s">
        <v>77</v>
      </c>
      <c r="L47" s="1">
        <v>1</v>
      </c>
      <c r="M47" s="1">
        <v>1</v>
      </c>
      <c r="N47" s="1">
        <v>1</v>
      </c>
      <c r="O47" s="1">
        <v>100</v>
      </c>
      <c r="P47" s="1" t="s">
        <v>61</v>
      </c>
      <c r="Q47" s="1" t="s">
        <v>61</v>
      </c>
      <c r="R47" s="1">
        <f>README!$C$1</f>
        <v>0</v>
      </c>
      <c r="S47" s="2" t="s">
        <v>112</v>
      </c>
      <c r="T47" s="1" t="s">
        <v>61</v>
      </c>
      <c r="U47" s="1" t="s">
        <v>61</v>
      </c>
      <c r="AA47" s="1" t="str">
        <f t="shared" si="3"/>
        <v>INSERT INTO CTRL_JOB VALUES('ABORT_JOB_00_34','ABORT_INFA_00',0,NULL,NULL,'ABORT',NULL,'INFORMATICA','ABORT_INFORMATICA'</v>
      </c>
      <c r="AB47" s="1" t="str">
        <f t="shared" si="4"/>
        <v>INSERT INTO CTRL_JOB VALUES('ABORT_JOB_00_34','ABORT_INFA_00',0,NULL,NULL,'ABORT',NULL,'INFORMATICA','ABORT_INFORMATICA','SMALL',1,1,1,100,NULL,NULL,0,'Abort INFA job',NULL,NULL</v>
      </c>
      <c r="AC47" s="6" t="str">
        <f t="shared" si="2"/>
        <v>INSERT INTO CTRL_JOB VALUES('ABORT_JOB_00_34','ABORT_INFA_00',0,NULL,NULL,'ABORT',NULL,'INFORMATICA','ABORT_INFORMATICA','SMALL',1,1,1,100,NULL,NULL,0,'Abort INFA job',NULL,NULL);</v>
      </c>
    </row>
    <row r="48" spans="2:29" s="1" customFormat="1" ht="14.4" x14ac:dyDescent="0.3">
      <c r="B48" s="2" t="str">
        <f>CONCATENATE("'ABORT_JOB_0",README!$C$1,"_35'")</f>
        <v>'ABORT_JOB_00_35'</v>
      </c>
      <c r="C48" s="2" t="str">
        <f>CONCATENATE("'ABORT_INFA_0",README!$C$1,"'")</f>
        <v>'ABORT_INFA_00'</v>
      </c>
      <c r="D48" s="1">
        <v>0</v>
      </c>
      <c r="E48" s="1" t="s">
        <v>61</v>
      </c>
      <c r="F48" s="1" t="s">
        <v>61</v>
      </c>
      <c r="G48" s="2" t="s">
        <v>109</v>
      </c>
      <c r="H48" s="1" t="s">
        <v>61</v>
      </c>
      <c r="I48" s="2" t="s">
        <v>110</v>
      </c>
      <c r="J48" s="2" t="s">
        <v>111</v>
      </c>
      <c r="K48" s="2" t="s">
        <v>77</v>
      </c>
      <c r="L48" s="1">
        <v>1</v>
      </c>
      <c r="M48" s="1">
        <v>1</v>
      </c>
      <c r="N48" s="1">
        <v>1</v>
      </c>
      <c r="O48" s="1">
        <v>100</v>
      </c>
      <c r="P48" s="1" t="s">
        <v>61</v>
      </c>
      <c r="Q48" s="1" t="s">
        <v>61</v>
      </c>
      <c r="R48" s="1">
        <f>README!$C$1</f>
        <v>0</v>
      </c>
      <c r="S48" s="2" t="s">
        <v>112</v>
      </c>
      <c r="T48" s="1" t="s">
        <v>61</v>
      </c>
      <c r="U48" s="1" t="s">
        <v>61</v>
      </c>
      <c r="AA48" s="1" t="str">
        <f t="shared" si="3"/>
        <v>INSERT INTO CTRL_JOB VALUES('ABORT_JOB_00_35','ABORT_INFA_00',0,NULL,NULL,'ABORT',NULL,'INFORMATICA','ABORT_INFORMATICA'</v>
      </c>
      <c r="AB48" s="1" t="str">
        <f t="shared" si="4"/>
        <v>INSERT INTO CTRL_JOB VALUES('ABORT_JOB_00_35','ABORT_INFA_00',0,NULL,NULL,'ABORT',NULL,'INFORMATICA','ABORT_INFORMATICA','SMALL',1,1,1,100,NULL,NULL,0,'Abort INFA job',NULL,NULL</v>
      </c>
      <c r="AC48" s="6" t="str">
        <f t="shared" si="2"/>
        <v>INSERT INTO CTRL_JOB VALUES('ABORT_JOB_00_35','ABORT_INFA_00',0,NULL,NULL,'ABORT',NULL,'INFORMATICA','ABORT_INFORMATICA','SMALL',1,1,1,100,NULL,NULL,0,'Abort INFA job',NULL,NULL);</v>
      </c>
    </row>
    <row r="49" spans="2:29" s="1" customFormat="1" ht="14.4" x14ac:dyDescent="0.3">
      <c r="B49" s="2" t="str">
        <f>CONCATENATE("'ABORT_JOB_0",README!$C$1,"_36'")</f>
        <v>'ABORT_JOB_00_36'</v>
      </c>
      <c r="C49" s="2" t="str">
        <f>CONCATENATE("'ABORT_INFA_0",README!$C$1,"'")</f>
        <v>'ABORT_INFA_00'</v>
      </c>
      <c r="D49" s="1">
        <v>0</v>
      </c>
      <c r="E49" s="1" t="s">
        <v>61</v>
      </c>
      <c r="F49" s="1" t="s">
        <v>61</v>
      </c>
      <c r="G49" s="2" t="s">
        <v>109</v>
      </c>
      <c r="H49" s="1" t="s">
        <v>61</v>
      </c>
      <c r="I49" s="2" t="s">
        <v>110</v>
      </c>
      <c r="J49" s="2" t="s">
        <v>111</v>
      </c>
      <c r="K49" s="2" t="s">
        <v>77</v>
      </c>
      <c r="L49" s="1">
        <v>1</v>
      </c>
      <c r="M49" s="1">
        <v>1</v>
      </c>
      <c r="N49" s="1">
        <v>1</v>
      </c>
      <c r="O49" s="1">
        <v>100</v>
      </c>
      <c r="P49" s="1" t="s">
        <v>61</v>
      </c>
      <c r="Q49" s="1" t="s">
        <v>61</v>
      </c>
      <c r="R49" s="1">
        <f>README!$C$1</f>
        <v>0</v>
      </c>
      <c r="S49" s="2" t="s">
        <v>112</v>
      </c>
      <c r="T49" s="1" t="s">
        <v>61</v>
      </c>
      <c r="U49" s="1" t="s">
        <v>61</v>
      </c>
      <c r="AA49" s="1" t="str">
        <f t="shared" si="3"/>
        <v>INSERT INTO CTRL_JOB VALUES('ABORT_JOB_00_36','ABORT_INFA_00',0,NULL,NULL,'ABORT',NULL,'INFORMATICA','ABORT_INFORMATICA'</v>
      </c>
      <c r="AB49" s="1" t="str">
        <f t="shared" si="4"/>
        <v>INSERT INTO CTRL_JOB VALUES('ABORT_JOB_00_36','ABORT_INFA_00',0,NULL,NULL,'ABORT',NULL,'INFORMATICA','ABORT_INFORMATICA','SMALL',1,1,1,100,NULL,NULL,0,'Abort INFA job',NULL,NULL</v>
      </c>
      <c r="AC49" s="6" t="str">
        <f t="shared" si="2"/>
        <v>INSERT INTO CTRL_JOB VALUES('ABORT_JOB_00_36','ABORT_INFA_00',0,NULL,NULL,'ABORT',NULL,'INFORMATICA','ABORT_INFORMATICA','SMALL',1,1,1,100,NULL,NULL,0,'Abort INFA job',NULL,NULL);</v>
      </c>
    </row>
    <row r="50" spans="2:29" s="1" customFormat="1" ht="14.4" x14ac:dyDescent="0.3">
      <c r="B50" s="2" t="str">
        <f>CONCATENATE("'ABORT_JOB_0",README!$C$1,"_37'")</f>
        <v>'ABORT_JOB_00_37'</v>
      </c>
      <c r="C50" s="2" t="str">
        <f>CONCATENATE("'ABORT_INFA_0",README!$C$1,"'")</f>
        <v>'ABORT_INFA_00'</v>
      </c>
      <c r="D50" s="1">
        <v>0</v>
      </c>
      <c r="E50" s="1" t="s">
        <v>61</v>
      </c>
      <c r="F50" s="1" t="s">
        <v>61</v>
      </c>
      <c r="G50" s="2" t="s">
        <v>109</v>
      </c>
      <c r="H50" s="1" t="s">
        <v>61</v>
      </c>
      <c r="I50" s="2" t="s">
        <v>110</v>
      </c>
      <c r="J50" s="2" t="s">
        <v>111</v>
      </c>
      <c r="K50" s="2" t="s">
        <v>77</v>
      </c>
      <c r="L50" s="1">
        <v>1</v>
      </c>
      <c r="M50" s="1">
        <v>1</v>
      </c>
      <c r="N50" s="1">
        <v>1</v>
      </c>
      <c r="O50" s="1">
        <v>100</v>
      </c>
      <c r="P50" s="1" t="s">
        <v>61</v>
      </c>
      <c r="Q50" s="1" t="s">
        <v>61</v>
      </c>
      <c r="R50" s="1">
        <f>README!$C$1</f>
        <v>0</v>
      </c>
      <c r="S50" s="2" t="s">
        <v>112</v>
      </c>
      <c r="T50" s="1" t="s">
        <v>61</v>
      </c>
      <c r="U50" s="1" t="s">
        <v>61</v>
      </c>
      <c r="AA50" s="1" t="str">
        <f t="shared" si="3"/>
        <v>INSERT INTO CTRL_JOB VALUES('ABORT_JOB_00_37','ABORT_INFA_00',0,NULL,NULL,'ABORT',NULL,'INFORMATICA','ABORT_INFORMATICA'</v>
      </c>
      <c r="AB50" s="1" t="str">
        <f t="shared" si="4"/>
        <v>INSERT INTO CTRL_JOB VALUES('ABORT_JOB_00_37','ABORT_INFA_00',0,NULL,NULL,'ABORT',NULL,'INFORMATICA','ABORT_INFORMATICA','SMALL',1,1,1,100,NULL,NULL,0,'Abort INFA job',NULL,NULL</v>
      </c>
      <c r="AC50" s="6" t="str">
        <f t="shared" si="2"/>
        <v>INSERT INTO CTRL_JOB VALUES('ABORT_JOB_00_37','ABORT_INFA_00',0,NULL,NULL,'ABORT',NULL,'INFORMATICA','ABORT_INFORMATICA','SMALL',1,1,1,100,NULL,NULL,0,'Abort INFA job',NULL,NULL);</v>
      </c>
    </row>
    <row r="51" spans="2:29" s="1" customFormat="1" ht="14.4" x14ac:dyDescent="0.3">
      <c r="B51" s="2" t="str">
        <f>CONCATENATE("'ABORT_JOB_0",README!$C$1,"_38'")</f>
        <v>'ABORT_JOB_00_38'</v>
      </c>
      <c r="C51" s="2" t="str">
        <f>CONCATENATE("'ABORT_INFA_0",README!$C$1,"'")</f>
        <v>'ABORT_INFA_00'</v>
      </c>
      <c r="D51" s="1">
        <v>0</v>
      </c>
      <c r="E51" s="1" t="s">
        <v>61</v>
      </c>
      <c r="F51" s="1" t="s">
        <v>61</v>
      </c>
      <c r="G51" s="2" t="s">
        <v>109</v>
      </c>
      <c r="H51" s="1" t="s">
        <v>61</v>
      </c>
      <c r="I51" s="2" t="s">
        <v>110</v>
      </c>
      <c r="J51" s="2" t="s">
        <v>111</v>
      </c>
      <c r="K51" s="2" t="s">
        <v>77</v>
      </c>
      <c r="L51" s="1">
        <v>1</v>
      </c>
      <c r="M51" s="1">
        <v>1</v>
      </c>
      <c r="N51" s="1">
        <v>1</v>
      </c>
      <c r="O51" s="1">
        <v>100</v>
      </c>
      <c r="P51" s="1" t="s">
        <v>61</v>
      </c>
      <c r="Q51" s="1" t="s">
        <v>61</v>
      </c>
      <c r="R51" s="1">
        <f>README!$C$1</f>
        <v>0</v>
      </c>
      <c r="S51" s="2" t="s">
        <v>112</v>
      </c>
      <c r="T51" s="1" t="s">
        <v>61</v>
      </c>
      <c r="U51" s="1" t="s">
        <v>61</v>
      </c>
      <c r="AA51" s="1" t="str">
        <f t="shared" si="3"/>
        <v>INSERT INTO CTRL_JOB VALUES('ABORT_JOB_00_38','ABORT_INFA_00',0,NULL,NULL,'ABORT',NULL,'INFORMATICA','ABORT_INFORMATICA'</v>
      </c>
      <c r="AB51" s="1" t="str">
        <f t="shared" si="4"/>
        <v>INSERT INTO CTRL_JOB VALUES('ABORT_JOB_00_38','ABORT_INFA_00',0,NULL,NULL,'ABORT',NULL,'INFORMATICA','ABORT_INFORMATICA','SMALL',1,1,1,100,NULL,NULL,0,'Abort INFA job',NULL,NULL</v>
      </c>
      <c r="AC51" s="6" t="str">
        <f t="shared" si="2"/>
        <v>INSERT INTO CTRL_JOB VALUES('ABORT_JOB_00_38','ABORT_INFA_00',0,NULL,NULL,'ABORT',NULL,'INFORMATICA','ABORT_INFORMATICA','SMALL',1,1,1,100,NULL,NULL,0,'Abort INFA job',NULL,NULL);</v>
      </c>
    </row>
    <row r="52" spans="2:29" s="1" customFormat="1" ht="14.4" x14ac:dyDescent="0.3">
      <c r="B52" s="2" t="str">
        <f>CONCATENATE("'ABORT_JOB_0",README!$C$1,"_39'")</f>
        <v>'ABORT_JOB_00_39'</v>
      </c>
      <c r="C52" s="2" t="str">
        <f>CONCATENATE("'ABORT_INFA_0",README!$C$1,"'")</f>
        <v>'ABORT_INFA_00'</v>
      </c>
      <c r="D52" s="1">
        <v>0</v>
      </c>
      <c r="E52" s="1" t="s">
        <v>61</v>
      </c>
      <c r="F52" s="1" t="s">
        <v>61</v>
      </c>
      <c r="G52" s="2" t="s">
        <v>109</v>
      </c>
      <c r="H52" s="1" t="s">
        <v>61</v>
      </c>
      <c r="I52" s="2" t="s">
        <v>110</v>
      </c>
      <c r="J52" s="2" t="s">
        <v>111</v>
      </c>
      <c r="K52" s="2" t="s">
        <v>77</v>
      </c>
      <c r="L52" s="1">
        <v>1</v>
      </c>
      <c r="M52" s="1">
        <v>1</v>
      </c>
      <c r="N52" s="1">
        <v>1</v>
      </c>
      <c r="O52" s="1">
        <v>100</v>
      </c>
      <c r="P52" s="1" t="s">
        <v>61</v>
      </c>
      <c r="Q52" s="1" t="s">
        <v>61</v>
      </c>
      <c r="R52" s="1">
        <f>README!$C$1</f>
        <v>0</v>
      </c>
      <c r="S52" s="2" t="s">
        <v>112</v>
      </c>
      <c r="T52" s="1" t="s">
        <v>61</v>
      </c>
      <c r="U52" s="1" t="s">
        <v>61</v>
      </c>
      <c r="AA52" s="1" t="str">
        <f t="shared" si="3"/>
        <v>INSERT INTO CTRL_JOB VALUES('ABORT_JOB_00_39','ABORT_INFA_00',0,NULL,NULL,'ABORT',NULL,'INFORMATICA','ABORT_INFORMATICA'</v>
      </c>
      <c r="AB52" s="1" t="str">
        <f t="shared" si="4"/>
        <v>INSERT INTO CTRL_JOB VALUES('ABORT_JOB_00_39','ABORT_INFA_00',0,NULL,NULL,'ABORT',NULL,'INFORMATICA','ABORT_INFORMATICA','SMALL',1,1,1,100,NULL,NULL,0,'Abort INFA job',NULL,NULL</v>
      </c>
      <c r="AC52" s="6" t="str">
        <f t="shared" si="2"/>
        <v>INSERT INTO CTRL_JOB VALUES('ABORT_JOB_00_39','ABORT_INFA_00',0,NULL,NULL,'ABORT',NULL,'INFORMATICA','ABORT_INFORMATICA','SMALL',1,1,1,100,NULL,NULL,0,'Abort INFA job',NULL,NULL);</v>
      </c>
    </row>
    <row r="53" spans="2:29" s="1" customFormat="1" ht="14.4" x14ac:dyDescent="0.3">
      <c r="B53" s="2" t="str">
        <f>CONCATENATE("'ABORT_JOB_0",README!$C$1,"_40'")</f>
        <v>'ABORT_JOB_00_40'</v>
      </c>
      <c r="C53" s="2" t="str">
        <f>CONCATENATE("'ABORT_INFA_0",README!$C$1,"'")</f>
        <v>'ABORT_INFA_00'</v>
      </c>
      <c r="D53" s="1">
        <v>0</v>
      </c>
      <c r="E53" s="1" t="s">
        <v>61</v>
      </c>
      <c r="F53" s="1" t="s">
        <v>61</v>
      </c>
      <c r="G53" s="2" t="s">
        <v>109</v>
      </c>
      <c r="H53" s="1" t="s">
        <v>61</v>
      </c>
      <c r="I53" s="2" t="s">
        <v>110</v>
      </c>
      <c r="J53" s="2" t="s">
        <v>111</v>
      </c>
      <c r="K53" s="2" t="s">
        <v>77</v>
      </c>
      <c r="L53" s="1">
        <v>1</v>
      </c>
      <c r="M53" s="1">
        <v>1</v>
      </c>
      <c r="N53" s="1">
        <v>1</v>
      </c>
      <c r="O53" s="1">
        <v>100</v>
      </c>
      <c r="P53" s="1" t="s">
        <v>61</v>
      </c>
      <c r="Q53" s="1" t="s">
        <v>61</v>
      </c>
      <c r="R53" s="1">
        <f>README!$C$1</f>
        <v>0</v>
      </c>
      <c r="S53" s="2" t="s">
        <v>112</v>
      </c>
      <c r="T53" s="1" t="s">
        <v>61</v>
      </c>
      <c r="U53" s="1" t="s">
        <v>61</v>
      </c>
      <c r="AA53" s="1" t="str">
        <f t="shared" si="3"/>
        <v>INSERT INTO CTRL_JOB VALUES('ABORT_JOB_00_40','ABORT_INFA_00',0,NULL,NULL,'ABORT',NULL,'INFORMATICA','ABORT_INFORMATICA'</v>
      </c>
      <c r="AB53" s="1" t="str">
        <f t="shared" si="4"/>
        <v>INSERT INTO CTRL_JOB VALUES('ABORT_JOB_00_40','ABORT_INFA_00',0,NULL,NULL,'ABORT',NULL,'INFORMATICA','ABORT_INFORMATICA','SMALL',1,1,1,100,NULL,NULL,0,'Abort INFA job',NULL,NULL</v>
      </c>
      <c r="AC53" s="6" t="str">
        <f t="shared" si="2"/>
        <v>INSERT INTO CTRL_JOB VALUES('ABORT_JOB_00_40','ABORT_INFA_00',0,NULL,NULL,'ABORT',NULL,'INFORMATICA','ABORT_INFORMATICA','SMALL',1,1,1,100,NULL,NULL,0,'Abort INFA job',NULL,NULL);</v>
      </c>
    </row>
    <row r="54" spans="2:29" s="1" customFormat="1" ht="14.4" x14ac:dyDescent="0.3">
      <c r="B54" s="2" t="str">
        <f>CONCATENATE("'ABORT_JOB_0",README!$C$1,"_41'")</f>
        <v>'ABORT_JOB_00_41'</v>
      </c>
      <c r="C54" s="2" t="str">
        <f>CONCATENATE("'ABORT_INFA_0",README!$C$1,"'")</f>
        <v>'ABORT_INFA_00'</v>
      </c>
      <c r="D54" s="1">
        <v>0</v>
      </c>
      <c r="E54" s="1" t="s">
        <v>61</v>
      </c>
      <c r="F54" s="1" t="s">
        <v>61</v>
      </c>
      <c r="G54" s="2" t="s">
        <v>109</v>
      </c>
      <c r="H54" s="1" t="s">
        <v>61</v>
      </c>
      <c r="I54" s="2" t="s">
        <v>110</v>
      </c>
      <c r="J54" s="2" t="s">
        <v>111</v>
      </c>
      <c r="K54" s="2" t="s">
        <v>77</v>
      </c>
      <c r="L54" s="1">
        <v>1</v>
      </c>
      <c r="M54" s="1">
        <v>1</v>
      </c>
      <c r="N54" s="1">
        <v>1</v>
      </c>
      <c r="O54" s="1">
        <v>100</v>
      </c>
      <c r="P54" s="1" t="s">
        <v>61</v>
      </c>
      <c r="Q54" s="1" t="s">
        <v>61</v>
      </c>
      <c r="R54" s="1">
        <f>README!$C$1</f>
        <v>0</v>
      </c>
      <c r="S54" s="2" t="s">
        <v>112</v>
      </c>
      <c r="T54" s="1" t="s">
        <v>61</v>
      </c>
      <c r="U54" s="1" t="s">
        <v>61</v>
      </c>
      <c r="AA54" s="1" t="str">
        <f t="shared" si="3"/>
        <v>INSERT INTO CTRL_JOB VALUES('ABORT_JOB_00_41','ABORT_INFA_00',0,NULL,NULL,'ABORT',NULL,'INFORMATICA','ABORT_INFORMATICA'</v>
      </c>
      <c r="AB54" s="1" t="str">
        <f t="shared" si="4"/>
        <v>INSERT INTO CTRL_JOB VALUES('ABORT_JOB_00_41','ABORT_INFA_00',0,NULL,NULL,'ABORT',NULL,'INFORMATICA','ABORT_INFORMATICA','SMALL',1,1,1,100,NULL,NULL,0,'Abort INFA job',NULL,NULL</v>
      </c>
      <c r="AC54" s="6" t="str">
        <f t="shared" si="2"/>
        <v>INSERT INTO CTRL_JOB VALUES('ABORT_JOB_00_41','ABORT_INFA_00',0,NULL,NULL,'ABORT',NULL,'INFORMATICA','ABORT_INFORMATICA','SMALL',1,1,1,100,NULL,NULL,0,'Abort INFA job',NULL,NULL);</v>
      </c>
    </row>
    <row r="55" spans="2:29" s="1" customFormat="1" ht="14.4" x14ac:dyDescent="0.3">
      <c r="B55" s="2" t="str">
        <f>CONCATENATE("'ABORT_JOB_0",README!$C$1,"_42'")</f>
        <v>'ABORT_JOB_00_42'</v>
      </c>
      <c r="C55" s="2" t="str">
        <f>CONCATENATE("'ABORT_INFA_0",README!$C$1,"'")</f>
        <v>'ABORT_INFA_00'</v>
      </c>
      <c r="D55" s="1">
        <v>0</v>
      </c>
      <c r="E55" s="1" t="s">
        <v>61</v>
      </c>
      <c r="F55" s="1" t="s">
        <v>61</v>
      </c>
      <c r="G55" s="2" t="s">
        <v>109</v>
      </c>
      <c r="H55" s="1" t="s">
        <v>61</v>
      </c>
      <c r="I55" s="2" t="s">
        <v>110</v>
      </c>
      <c r="J55" s="2" t="s">
        <v>111</v>
      </c>
      <c r="K55" s="2" t="s">
        <v>77</v>
      </c>
      <c r="L55" s="1">
        <v>1</v>
      </c>
      <c r="M55" s="1">
        <v>1</v>
      </c>
      <c r="N55" s="1">
        <v>1</v>
      </c>
      <c r="O55" s="1">
        <v>100</v>
      </c>
      <c r="P55" s="1" t="s">
        <v>61</v>
      </c>
      <c r="Q55" s="1" t="s">
        <v>61</v>
      </c>
      <c r="R55" s="1">
        <f>README!$C$1</f>
        <v>0</v>
      </c>
      <c r="S55" s="2" t="s">
        <v>112</v>
      </c>
      <c r="T55" s="1" t="s">
        <v>61</v>
      </c>
      <c r="U55" s="1" t="s">
        <v>61</v>
      </c>
      <c r="AA55" s="1" t="str">
        <f t="shared" si="3"/>
        <v>INSERT INTO CTRL_JOB VALUES('ABORT_JOB_00_42','ABORT_INFA_00',0,NULL,NULL,'ABORT',NULL,'INFORMATICA','ABORT_INFORMATICA'</v>
      </c>
      <c r="AB55" s="1" t="str">
        <f t="shared" si="4"/>
        <v>INSERT INTO CTRL_JOB VALUES('ABORT_JOB_00_42','ABORT_INFA_00',0,NULL,NULL,'ABORT',NULL,'INFORMATICA','ABORT_INFORMATICA','SMALL',1,1,1,100,NULL,NULL,0,'Abort INFA job',NULL,NULL</v>
      </c>
      <c r="AC55" s="6" t="str">
        <f t="shared" si="2"/>
        <v>INSERT INTO CTRL_JOB VALUES('ABORT_JOB_00_42','ABORT_INFA_00',0,NULL,NULL,'ABORT',NULL,'INFORMATICA','ABORT_INFORMATICA','SMALL',1,1,1,100,NULL,NULL,0,'Abort INFA job',NULL,NULL);</v>
      </c>
    </row>
    <row r="56" spans="2:29" s="1" customFormat="1" ht="14.4" x14ac:dyDescent="0.3">
      <c r="B56" s="2" t="str">
        <f>CONCATENATE("'ABORT_JOB_0",README!$C$1,"_43'")</f>
        <v>'ABORT_JOB_00_43'</v>
      </c>
      <c r="C56" s="2" t="str">
        <f>CONCATENATE("'ABORT_INFA_0",README!$C$1,"'")</f>
        <v>'ABORT_INFA_00'</v>
      </c>
      <c r="D56" s="1">
        <v>0</v>
      </c>
      <c r="E56" s="1" t="s">
        <v>61</v>
      </c>
      <c r="F56" s="1" t="s">
        <v>61</v>
      </c>
      <c r="G56" s="2" t="s">
        <v>109</v>
      </c>
      <c r="H56" s="1" t="s">
        <v>61</v>
      </c>
      <c r="I56" s="2" t="s">
        <v>110</v>
      </c>
      <c r="J56" s="2" t="s">
        <v>111</v>
      </c>
      <c r="K56" s="2" t="s">
        <v>77</v>
      </c>
      <c r="L56" s="1">
        <v>1</v>
      </c>
      <c r="M56" s="1">
        <v>1</v>
      </c>
      <c r="N56" s="1">
        <v>1</v>
      </c>
      <c r="O56" s="1">
        <v>100</v>
      </c>
      <c r="P56" s="1" t="s">
        <v>61</v>
      </c>
      <c r="Q56" s="1" t="s">
        <v>61</v>
      </c>
      <c r="R56" s="1">
        <f>README!$C$1</f>
        <v>0</v>
      </c>
      <c r="S56" s="2" t="s">
        <v>112</v>
      </c>
      <c r="T56" s="1" t="s">
        <v>61</v>
      </c>
      <c r="U56" s="1" t="s">
        <v>61</v>
      </c>
      <c r="AA56" s="1" t="str">
        <f t="shared" si="3"/>
        <v>INSERT INTO CTRL_JOB VALUES('ABORT_JOB_00_43','ABORT_INFA_00',0,NULL,NULL,'ABORT',NULL,'INFORMATICA','ABORT_INFORMATICA'</v>
      </c>
      <c r="AB56" s="1" t="str">
        <f t="shared" si="4"/>
        <v>INSERT INTO CTRL_JOB VALUES('ABORT_JOB_00_43','ABORT_INFA_00',0,NULL,NULL,'ABORT',NULL,'INFORMATICA','ABORT_INFORMATICA','SMALL',1,1,1,100,NULL,NULL,0,'Abort INFA job',NULL,NULL</v>
      </c>
      <c r="AC56" s="6" t="str">
        <f t="shared" si="2"/>
        <v>INSERT INTO CTRL_JOB VALUES('ABORT_JOB_00_43','ABORT_INFA_00',0,NULL,NULL,'ABORT',NULL,'INFORMATICA','ABORT_INFORMATICA','SMALL',1,1,1,100,NULL,NULL,0,'Abort INFA job',NULL,NULL);</v>
      </c>
    </row>
    <row r="57" spans="2:29" s="1" customFormat="1" ht="14.4" x14ac:dyDescent="0.3">
      <c r="B57" s="2" t="str">
        <f>CONCATENATE("'ABORT_JOB_0",README!$C$1,"_44'")</f>
        <v>'ABORT_JOB_00_44'</v>
      </c>
      <c r="C57" s="2" t="str">
        <f>CONCATENATE("'ABORT_INFA_0",README!$C$1,"'")</f>
        <v>'ABORT_INFA_00'</v>
      </c>
      <c r="D57" s="1">
        <v>0</v>
      </c>
      <c r="E57" s="1" t="s">
        <v>61</v>
      </c>
      <c r="F57" s="1" t="s">
        <v>61</v>
      </c>
      <c r="G57" s="2" t="s">
        <v>109</v>
      </c>
      <c r="H57" s="1" t="s">
        <v>61</v>
      </c>
      <c r="I57" s="2" t="s">
        <v>110</v>
      </c>
      <c r="J57" s="2" t="s">
        <v>111</v>
      </c>
      <c r="K57" s="2" t="s">
        <v>77</v>
      </c>
      <c r="L57" s="1">
        <v>1</v>
      </c>
      <c r="M57" s="1">
        <v>1</v>
      </c>
      <c r="N57" s="1">
        <v>1</v>
      </c>
      <c r="O57" s="1">
        <v>100</v>
      </c>
      <c r="P57" s="1" t="s">
        <v>61</v>
      </c>
      <c r="Q57" s="1" t="s">
        <v>61</v>
      </c>
      <c r="R57" s="1">
        <f>README!$C$1</f>
        <v>0</v>
      </c>
      <c r="S57" s="2" t="s">
        <v>112</v>
      </c>
      <c r="T57" s="1" t="s">
        <v>61</v>
      </c>
      <c r="U57" s="1" t="s">
        <v>61</v>
      </c>
      <c r="AA57" s="1" t="str">
        <f t="shared" si="3"/>
        <v>INSERT INTO CTRL_JOB VALUES('ABORT_JOB_00_44','ABORT_INFA_00',0,NULL,NULL,'ABORT',NULL,'INFORMATICA','ABORT_INFORMATICA'</v>
      </c>
      <c r="AB57" s="1" t="str">
        <f t="shared" si="4"/>
        <v>INSERT INTO CTRL_JOB VALUES('ABORT_JOB_00_44','ABORT_INFA_00',0,NULL,NULL,'ABORT',NULL,'INFORMATICA','ABORT_INFORMATICA','SMALL',1,1,1,100,NULL,NULL,0,'Abort INFA job',NULL,NULL</v>
      </c>
      <c r="AC57" s="6" t="str">
        <f t="shared" si="2"/>
        <v>INSERT INTO CTRL_JOB VALUES('ABORT_JOB_00_44','ABORT_INFA_00',0,NULL,NULL,'ABORT',NULL,'INFORMATICA','ABORT_INFORMATICA','SMALL',1,1,1,100,NULL,NULL,0,'Abort INFA job',NULL,NULL);</v>
      </c>
    </row>
    <row r="58" spans="2:29" s="1" customFormat="1" ht="14.4" x14ac:dyDescent="0.3">
      <c r="B58" s="2" t="str">
        <f>CONCATENATE("'ABORT_JOB_0",README!$C$1,"_45'")</f>
        <v>'ABORT_JOB_00_45'</v>
      </c>
      <c r="C58" s="2" t="str">
        <f>CONCATENATE("'ABORT_INFA_0",README!$C$1,"'")</f>
        <v>'ABORT_INFA_00'</v>
      </c>
      <c r="D58" s="1">
        <v>0</v>
      </c>
      <c r="E58" s="1" t="s">
        <v>61</v>
      </c>
      <c r="F58" s="1" t="s">
        <v>61</v>
      </c>
      <c r="G58" s="2" t="s">
        <v>109</v>
      </c>
      <c r="H58" s="1" t="s">
        <v>61</v>
      </c>
      <c r="I58" s="2" t="s">
        <v>110</v>
      </c>
      <c r="J58" s="2" t="s">
        <v>111</v>
      </c>
      <c r="K58" s="2" t="s">
        <v>77</v>
      </c>
      <c r="L58" s="1">
        <v>1</v>
      </c>
      <c r="M58" s="1">
        <v>1</v>
      </c>
      <c r="N58" s="1">
        <v>1</v>
      </c>
      <c r="O58" s="1">
        <v>100</v>
      </c>
      <c r="P58" s="1" t="s">
        <v>61</v>
      </c>
      <c r="Q58" s="1" t="s">
        <v>61</v>
      </c>
      <c r="R58" s="1">
        <f>README!$C$1</f>
        <v>0</v>
      </c>
      <c r="S58" s="2" t="s">
        <v>112</v>
      </c>
      <c r="T58" s="1" t="s">
        <v>61</v>
      </c>
      <c r="U58" s="1" t="s">
        <v>61</v>
      </c>
      <c r="AA58" s="1" t="str">
        <f t="shared" si="3"/>
        <v>INSERT INTO CTRL_JOB VALUES('ABORT_JOB_00_45','ABORT_INFA_00',0,NULL,NULL,'ABORT',NULL,'INFORMATICA','ABORT_INFORMATICA'</v>
      </c>
      <c r="AB58" s="1" t="str">
        <f t="shared" si="4"/>
        <v>INSERT INTO CTRL_JOB VALUES('ABORT_JOB_00_45','ABORT_INFA_00',0,NULL,NULL,'ABORT',NULL,'INFORMATICA','ABORT_INFORMATICA','SMALL',1,1,1,100,NULL,NULL,0,'Abort INFA job',NULL,NULL</v>
      </c>
      <c r="AC58" s="6" t="str">
        <f t="shared" si="2"/>
        <v>INSERT INTO CTRL_JOB VALUES('ABORT_JOB_00_45','ABORT_INFA_00',0,NULL,NULL,'ABORT',NULL,'INFORMATICA','ABORT_INFORMATICA','SMALL',1,1,1,100,NULL,NULL,0,'Abort INFA job',NULL,NULL);</v>
      </c>
    </row>
    <row r="59" spans="2:29" s="1" customFormat="1" ht="14.4" x14ac:dyDescent="0.3">
      <c r="B59" s="2" t="str">
        <f>CONCATENATE("'ABORT_JOB_0",README!$C$1,"_46'")</f>
        <v>'ABORT_JOB_00_46'</v>
      </c>
      <c r="C59" s="2" t="str">
        <f>CONCATENATE("'ABORT_INFA_0",README!$C$1,"'")</f>
        <v>'ABORT_INFA_00'</v>
      </c>
      <c r="D59" s="1">
        <v>0</v>
      </c>
      <c r="E59" s="1" t="s">
        <v>61</v>
      </c>
      <c r="F59" s="1" t="s">
        <v>61</v>
      </c>
      <c r="G59" s="2" t="s">
        <v>109</v>
      </c>
      <c r="H59" s="1" t="s">
        <v>61</v>
      </c>
      <c r="I59" s="2" t="s">
        <v>110</v>
      </c>
      <c r="J59" s="2" t="s">
        <v>111</v>
      </c>
      <c r="K59" s="2" t="s">
        <v>77</v>
      </c>
      <c r="L59" s="1">
        <v>1</v>
      </c>
      <c r="M59" s="1">
        <v>1</v>
      </c>
      <c r="N59" s="1">
        <v>1</v>
      </c>
      <c r="O59" s="1">
        <v>100</v>
      </c>
      <c r="P59" s="1" t="s">
        <v>61</v>
      </c>
      <c r="Q59" s="1" t="s">
        <v>61</v>
      </c>
      <c r="R59" s="1">
        <f>README!$C$1</f>
        <v>0</v>
      </c>
      <c r="S59" s="2" t="s">
        <v>112</v>
      </c>
      <c r="T59" s="1" t="s">
        <v>61</v>
      </c>
      <c r="U59" s="1" t="s">
        <v>61</v>
      </c>
      <c r="AA59" s="1" t="str">
        <f t="shared" si="3"/>
        <v>INSERT INTO CTRL_JOB VALUES('ABORT_JOB_00_46','ABORT_INFA_00',0,NULL,NULL,'ABORT',NULL,'INFORMATICA','ABORT_INFORMATICA'</v>
      </c>
      <c r="AB59" s="1" t="str">
        <f t="shared" si="4"/>
        <v>INSERT INTO CTRL_JOB VALUES('ABORT_JOB_00_46','ABORT_INFA_00',0,NULL,NULL,'ABORT',NULL,'INFORMATICA','ABORT_INFORMATICA','SMALL',1,1,1,100,NULL,NULL,0,'Abort INFA job',NULL,NULL</v>
      </c>
      <c r="AC59" s="6" t="str">
        <f t="shared" si="2"/>
        <v>INSERT INTO CTRL_JOB VALUES('ABORT_JOB_00_46','ABORT_INFA_00',0,NULL,NULL,'ABORT',NULL,'INFORMATICA','ABORT_INFORMATICA','SMALL',1,1,1,100,NULL,NULL,0,'Abort INFA job',NULL,NULL);</v>
      </c>
    </row>
    <row r="60" spans="2:29" s="1" customFormat="1" ht="14.4" x14ac:dyDescent="0.3">
      <c r="B60" s="2" t="str">
        <f>CONCATENATE("'ABORT_JOB_0",README!$C$1,"_47'")</f>
        <v>'ABORT_JOB_00_47'</v>
      </c>
      <c r="C60" s="2" t="str">
        <f>CONCATENATE("'ABORT_INFA_0",README!$C$1,"'")</f>
        <v>'ABORT_INFA_00'</v>
      </c>
      <c r="D60" s="1">
        <v>0</v>
      </c>
      <c r="E60" s="1" t="s">
        <v>61</v>
      </c>
      <c r="F60" s="1" t="s">
        <v>61</v>
      </c>
      <c r="G60" s="2" t="s">
        <v>109</v>
      </c>
      <c r="H60" s="1" t="s">
        <v>61</v>
      </c>
      <c r="I60" s="2" t="s">
        <v>110</v>
      </c>
      <c r="J60" s="2" t="s">
        <v>111</v>
      </c>
      <c r="K60" s="2" t="s">
        <v>77</v>
      </c>
      <c r="L60" s="1">
        <v>1</v>
      </c>
      <c r="M60" s="1">
        <v>1</v>
      </c>
      <c r="N60" s="1">
        <v>1</v>
      </c>
      <c r="O60" s="1">
        <v>100</v>
      </c>
      <c r="P60" s="1" t="s">
        <v>61</v>
      </c>
      <c r="Q60" s="1" t="s">
        <v>61</v>
      </c>
      <c r="R60" s="1">
        <f>README!$C$1</f>
        <v>0</v>
      </c>
      <c r="S60" s="2" t="s">
        <v>112</v>
      </c>
      <c r="T60" s="1" t="s">
        <v>61</v>
      </c>
      <c r="U60" s="1" t="s">
        <v>61</v>
      </c>
      <c r="AA60" s="1" t="str">
        <f t="shared" si="3"/>
        <v>INSERT INTO CTRL_JOB VALUES('ABORT_JOB_00_47','ABORT_INFA_00',0,NULL,NULL,'ABORT',NULL,'INFORMATICA','ABORT_INFORMATICA'</v>
      </c>
      <c r="AB60" s="1" t="str">
        <f t="shared" si="4"/>
        <v>INSERT INTO CTRL_JOB VALUES('ABORT_JOB_00_47','ABORT_INFA_00',0,NULL,NULL,'ABORT',NULL,'INFORMATICA','ABORT_INFORMATICA','SMALL',1,1,1,100,NULL,NULL,0,'Abort INFA job',NULL,NULL</v>
      </c>
      <c r="AC60" s="6" t="str">
        <f t="shared" si="2"/>
        <v>INSERT INTO CTRL_JOB VALUES('ABORT_JOB_00_47','ABORT_INFA_00',0,NULL,NULL,'ABORT',NULL,'INFORMATICA','ABORT_INFORMATICA','SMALL',1,1,1,100,NULL,NULL,0,'Abort INFA job',NULL,NULL);</v>
      </c>
    </row>
    <row r="61" spans="2:29" s="1" customFormat="1" ht="14.4" x14ac:dyDescent="0.3">
      <c r="B61" s="2" t="str">
        <f>CONCATENATE("'ABORT_JOB_0",README!$C$1,"_48'")</f>
        <v>'ABORT_JOB_00_48'</v>
      </c>
      <c r="C61" s="2" t="str">
        <f>CONCATENATE("'ABORT_INFA_0",README!$C$1,"'")</f>
        <v>'ABORT_INFA_00'</v>
      </c>
      <c r="D61" s="1">
        <v>0</v>
      </c>
      <c r="E61" s="1" t="s">
        <v>61</v>
      </c>
      <c r="F61" s="1" t="s">
        <v>61</v>
      </c>
      <c r="G61" s="2" t="s">
        <v>109</v>
      </c>
      <c r="H61" s="1" t="s">
        <v>61</v>
      </c>
      <c r="I61" s="2" t="s">
        <v>110</v>
      </c>
      <c r="J61" s="2" t="s">
        <v>111</v>
      </c>
      <c r="K61" s="2" t="s">
        <v>77</v>
      </c>
      <c r="L61" s="1">
        <v>1</v>
      </c>
      <c r="M61" s="1">
        <v>1</v>
      </c>
      <c r="N61" s="1">
        <v>1</v>
      </c>
      <c r="O61" s="1">
        <v>100</v>
      </c>
      <c r="P61" s="1" t="s">
        <v>61</v>
      </c>
      <c r="Q61" s="1" t="s">
        <v>61</v>
      </c>
      <c r="R61" s="1">
        <f>README!$C$1</f>
        <v>0</v>
      </c>
      <c r="S61" s="2" t="s">
        <v>112</v>
      </c>
      <c r="T61" s="1" t="s">
        <v>61</v>
      </c>
      <c r="U61" s="1" t="s">
        <v>61</v>
      </c>
      <c r="AA61" s="1" t="str">
        <f t="shared" si="3"/>
        <v>INSERT INTO CTRL_JOB VALUES('ABORT_JOB_00_48','ABORT_INFA_00',0,NULL,NULL,'ABORT',NULL,'INFORMATICA','ABORT_INFORMATICA'</v>
      </c>
      <c r="AB61" s="1" t="str">
        <f t="shared" si="4"/>
        <v>INSERT INTO CTRL_JOB VALUES('ABORT_JOB_00_48','ABORT_INFA_00',0,NULL,NULL,'ABORT',NULL,'INFORMATICA','ABORT_INFORMATICA','SMALL',1,1,1,100,NULL,NULL,0,'Abort INFA job',NULL,NULL</v>
      </c>
      <c r="AC61" s="6" t="str">
        <f t="shared" si="2"/>
        <v>INSERT INTO CTRL_JOB VALUES('ABORT_JOB_00_48','ABORT_INFA_00',0,NULL,NULL,'ABORT',NULL,'INFORMATICA','ABORT_INFORMATICA','SMALL',1,1,1,100,NULL,NULL,0,'Abort INFA job',NULL,NULL);</v>
      </c>
    </row>
    <row r="62" spans="2:29" s="1" customFormat="1" ht="14.4" x14ac:dyDescent="0.3">
      <c r="B62" s="2" t="str">
        <f>CONCATENATE("'ABORT_JOB_0",README!$C$1,"_49'")</f>
        <v>'ABORT_JOB_00_49'</v>
      </c>
      <c r="C62" s="2" t="str">
        <f>CONCATENATE("'ABORT_INFA_0",README!$C$1,"'")</f>
        <v>'ABORT_INFA_00'</v>
      </c>
      <c r="D62" s="1">
        <v>0</v>
      </c>
      <c r="E62" s="1" t="s">
        <v>61</v>
      </c>
      <c r="F62" s="1" t="s">
        <v>61</v>
      </c>
      <c r="G62" s="2" t="s">
        <v>109</v>
      </c>
      <c r="H62" s="1" t="s">
        <v>61</v>
      </c>
      <c r="I62" s="2" t="s">
        <v>110</v>
      </c>
      <c r="J62" s="2" t="s">
        <v>111</v>
      </c>
      <c r="K62" s="2" t="s">
        <v>77</v>
      </c>
      <c r="L62" s="1">
        <v>1</v>
      </c>
      <c r="M62" s="1">
        <v>1</v>
      </c>
      <c r="N62" s="1">
        <v>1</v>
      </c>
      <c r="O62" s="1">
        <v>100</v>
      </c>
      <c r="P62" s="1" t="s">
        <v>61</v>
      </c>
      <c r="Q62" s="1" t="s">
        <v>61</v>
      </c>
      <c r="R62" s="1">
        <f>README!$C$1</f>
        <v>0</v>
      </c>
      <c r="S62" s="2" t="s">
        <v>112</v>
      </c>
      <c r="T62" s="1" t="s">
        <v>61</v>
      </c>
      <c r="U62" s="1" t="s">
        <v>61</v>
      </c>
      <c r="AA62" s="1" t="str">
        <f t="shared" si="3"/>
        <v>INSERT INTO CTRL_JOB VALUES('ABORT_JOB_00_49','ABORT_INFA_00',0,NULL,NULL,'ABORT',NULL,'INFORMATICA','ABORT_INFORMATICA'</v>
      </c>
      <c r="AB62" s="1" t="str">
        <f t="shared" si="4"/>
        <v>INSERT INTO CTRL_JOB VALUES('ABORT_JOB_00_49','ABORT_INFA_00',0,NULL,NULL,'ABORT',NULL,'INFORMATICA','ABORT_INFORMATICA','SMALL',1,1,1,100,NULL,NULL,0,'Abort INFA job',NULL,NULL</v>
      </c>
      <c r="AC62" s="6" t="str">
        <f t="shared" si="2"/>
        <v>INSERT INTO CTRL_JOB VALUES('ABORT_JOB_00_49','ABORT_INFA_00',0,NULL,NULL,'ABORT',NULL,'INFORMATICA','ABORT_INFORMATICA','SMALL',1,1,1,100,NULL,NULL,0,'Abort INFA job',NULL,NULL);</v>
      </c>
    </row>
    <row r="63" spans="2:29" s="1" customFormat="1" ht="14.4" x14ac:dyDescent="0.3">
      <c r="B63" s="2" t="str">
        <f>CONCATENATE("'ABORT_JOB_0",README!$C$1,"_50'")</f>
        <v>'ABORT_JOB_00_50'</v>
      </c>
      <c r="C63" s="2" t="str">
        <f>CONCATENATE("'ABORT_INFA_0",README!$C$1,"'")</f>
        <v>'ABORT_INFA_00'</v>
      </c>
      <c r="D63" s="1">
        <v>0</v>
      </c>
      <c r="E63" s="1" t="s">
        <v>61</v>
      </c>
      <c r="F63" s="1" t="s">
        <v>61</v>
      </c>
      <c r="G63" s="2" t="s">
        <v>109</v>
      </c>
      <c r="H63" s="1" t="s">
        <v>61</v>
      </c>
      <c r="I63" s="2" t="s">
        <v>110</v>
      </c>
      <c r="J63" s="2" t="s">
        <v>111</v>
      </c>
      <c r="K63" s="2" t="s">
        <v>77</v>
      </c>
      <c r="L63" s="1">
        <v>1</v>
      </c>
      <c r="M63" s="1">
        <v>1</v>
      </c>
      <c r="N63" s="1">
        <v>1</v>
      </c>
      <c r="O63" s="1">
        <v>100</v>
      </c>
      <c r="P63" s="1" t="s">
        <v>61</v>
      </c>
      <c r="Q63" s="1" t="s">
        <v>61</v>
      </c>
      <c r="R63" s="1">
        <f>README!$C$1</f>
        <v>0</v>
      </c>
      <c r="S63" s="2" t="s">
        <v>112</v>
      </c>
      <c r="T63" s="1" t="s">
        <v>61</v>
      </c>
      <c r="U63" s="1" t="s">
        <v>61</v>
      </c>
      <c r="AA63" s="1" t="str">
        <f t="shared" si="3"/>
        <v>INSERT INTO CTRL_JOB VALUES('ABORT_JOB_00_50','ABORT_INFA_00',0,NULL,NULL,'ABORT',NULL,'INFORMATICA','ABORT_INFORMATICA'</v>
      </c>
      <c r="AB63" s="1" t="str">
        <f t="shared" si="4"/>
        <v>INSERT INTO CTRL_JOB VALUES('ABORT_JOB_00_50','ABORT_INFA_00',0,NULL,NULL,'ABORT',NULL,'INFORMATICA','ABORT_INFORMATICA','SMALL',1,1,1,100,NULL,NULL,0,'Abort INFA job',NULL,NULL</v>
      </c>
      <c r="AC63" s="6" t="str">
        <f t="shared" si="2"/>
        <v>INSERT INTO CTRL_JOB VALUES('ABORT_JOB_00_50','ABORT_INFA_00',0,NULL,NULL,'ABORT',NULL,'INFORMATICA','ABORT_INFORMATICA','SMALL',1,1,1,100,NULL,NULL,0,'Abort INFA job',NULL,NULL);</v>
      </c>
    </row>
    <row r="64" spans="2:29" ht="14.4" x14ac:dyDescent="0.3">
      <c r="AC64" s="6"/>
    </row>
    <row r="65" spans="1:29" s="14" customFormat="1" ht="14.4" x14ac:dyDescent="0.3">
      <c r="A65" s="10" t="s">
        <v>113</v>
      </c>
      <c r="B65" s="10" t="s">
        <v>89</v>
      </c>
      <c r="C65" s="10" t="s">
        <v>114</v>
      </c>
      <c r="D65" s="10" t="s">
        <v>115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 t="str">
        <f>CONCATENATE("--INSERT INTO CTRL_JOB_DEPENDENCY VALUES(",B65,",",C65,",",D65)</f>
        <v>--INSERT INTO CTRL_JOB_DEPENDENCY VALUES(job_name,parent_job_name,rel_type</v>
      </c>
      <c r="AB65" s="10" t="str">
        <f>CONCATENATE(AA65,"")</f>
        <v>--INSERT INTO CTRL_JOB_DEPENDENCY VALUES(job_name,parent_job_name,rel_type</v>
      </c>
      <c r="AC65" s="9" t="str">
        <f>CONCATENATE(AB65,"",");")</f>
        <v>--INSERT INTO CTRL_JOB_DEPENDENCY VALUES(job_name,parent_job_name,rel_type);</v>
      </c>
    </row>
    <row r="66" spans="1:29" s="14" customFormat="1" x14ac:dyDescent="0.25">
      <c r="A66" s="26" t="s">
        <v>113</v>
      </c>
      <c r="B66" s="26" t="s">
        <v>9</v>
      </c>
      <c r="C66" s="26" t="s">
        <v>9</v>
      </c>
      <c r="D66" s="26" t="s">
        <v>116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8"/>
    </row>
    <row r="67" spans="1:29" s="21" customFormat="1" ht="13.8" thickBot="1" x14ac:dyDescent="0.3">
      <c r="A67" s="27" t="s">
        <v>113</v>
      </c>
      <c r="B67" s="27" t="s">
        <v>14</v>
      </c>
      <c r="C67" s="27" t="s">
        <v>14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9"/>
    </row>
    <row r="68" spans="1:29" s="14" customFormat="1" x14ac:dyDescent="0.25">
      <c r="B68" s="15" t="str">
        <f>CONCATENATE("'Cleaning_0",README!$C$1,"'")</f>
        <v>'Cleaning_00'</v>
      </c>
      <c r="C68" s="15" t="str">
        <f>CONCATENATE("'Initialize_part_1_0",README!$C$1,"'")</f>
        <v>'Initialize_part_1_00'</v>
      </c>
      <c r="D68" s="14" t="s">
        <v>61</v>
      </c>
      <c r="AA68" s="14" t="str">
        <f>CONCATENATE("INSERT INTO CTRL_JOB_DEPENDENCY VALUES(",B68,",",C68,",",D68)</f>
        <v>INSERT INTO CTRL_JOB_DEPENDENCY VALUES('Cleaning_00','Initialize_part_1_00',NULL</v>
      </c>
      <c r="AB68" s="14" t="str">
        <f>CONCATENATE(AA68,"")</f>
        <v>INSERT INTO CTRL_JOB_DEPENDENCY VALUES('Cleaning_00','Initialize_part_1_00',NULL</v>
      </c>
      <c r="AC68" s="13" t="str">
        <f>CONCATENATE(AB68,"",");")</f>
        <v>INSERT INTO CTRL_JOB_DEPENDENCY VALUES('Cleaning_00','Initialize_part_1_00',NULL);</v>
      </c>
    </row>
    <row r="69" spans="1:29" s="14" customFormat="1" x14ac:dyDescent="0.25">
      <c r="B69" s="15" t="str">
        <f>CONCATENATE("'Initialize_part_2_0",README!$C$1,"'")</f>
        <v>'Initialize_part_2_00'</v>
      </c>
      <c r="C69" s="15" t="str">
        <f>CONCATENATE("'Cleaning_0",README!$C$1,"'")</f>
        <v>'Cleaning_00'</v>
      </c>
      <c r="D69" s="14" t="s">
        <v>61</v>
      </c>
      <c r="AA69" s="14" t="str">
        <f>CONCATENATE("INSERT INTO CTRL_JOB_DEPENDENCY VALUES(",B69,",",C69,",",D69)</f>
        <v>INSERT INTO CTRL_JOB_DEPENDENCY VALUES('Initialize_part_2_00','Cleaning_00',NULL</v>
      </c>
      <c r="AB69" s="14" t="str">
        <f>CONCATENATE(AA69,"")</f>
        <v>INSERT INTO CTRL_JOB_DEPENDENCY VALUES('Initialize_part_2_00','Cleaning_00',NULL</v>
      </c>
      <c r="AC69" s="13" t="str">
        <f>CONCATENATE(AB69,"",");")</f>
        <v>INSERT INTO CTRL_JOB_DEPENDENCY VALUES('Initialize_part_2_00','Cleaning_00',NULL);</v>
      </c>
    </row>
    <row r="71" spans="1:29" s="14" customFormat="1" ht="14.4" x14ac:dyDescent="0.3">
      <c r="A71" s="10" t="s">
        <v>117</v>
      </c>
      <c r="B71" s="10" t="s">
        <v>82</v>
      </c>
      <c r="C71" s="10" t="s">
        <v>118</v>
      </c>
      <c r="D71" s="30" t="s">
        <v>134</v>
      </c>
      <c r="AA71" s="14" t="str">
        <f>CONCATENATE("--INSERT INTO CTRL_STREAM_PLAN_REF VALUES(",B71,",",C71,",",D71)</f>
        <v>--INSERT INTO CTRL_STREAM_PLAN_REF VALUES(stream_name,runplan,country_cd</v>
      </c>
      <c r="AB71" s="30" t="str">
        <f>CONCATENATE(AA71,"")</f>
        <v>--INSERT INTO CTRL_STREAM_PLAN_REF VALUES(stream_name,runplan,country_cd</v>
      </c>
      <c r="AC71" s="9" t="str">
        <f>CONCATENATE(AB71,"",");")</f>
        <v>--INSERT INTO CTRL_STREAM_PLAN_REF VALUES(stream_name,runplan,country_cd);</v>
      </c>
    </row>
    <row r="72" spans="1:29" s="14" customFormat="1" x14ac:dyDescent="0.25">
      <c r="A72" s="26" t="s">
        <v>117</v>
      </c>
      <c r="B72" s="26" t="s">
        <v>9</v>
      </c>
      <c r="C72" s="26" t="s">
        <v>119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8"/>
    </row>
    <row r="73" spans="1:29" s="21" customFormat="1" ht="13.8" thickBot="1" x14ac:dyDescent="0.3">
      <c r="A73" s="27" t="s">
        <v>117</v>
      </c>
      <c r="B73" s="27" t="s">
        <v>14</v>
      </c>
      <c r="C73" s="27" t="s">
        <v>14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9"/>
    </row>
    <row r="74" spans="1:29" s="14" customFormat="1" x14ac:dyDescent="0.25">
      <c r="B74" s="15" t="str">
        <f>CONCATENATE("'INITIALIZATION_0",README!$C$1,"'")</f>
        <v>'INITIALIZATION_00'</v>
      </c>
      <c r="C74" s="15" t="s">
        <v>120</v>
      </c>
      <c r="D74" s="14" t="s">
        <v>61</v>
      </c>
      <c r="AA74" s="14" t="str">
        <f>CONCATENATE("INSERT INTO CTRL_STREAM_PLAN_REF VALUES(",B74,",",C74,",",D74)</f>
        <v>INSERT INTO CTRL_STREAM_PLAN_REF VALUES('INITIALIZATION_00','WR001007E',NULL</v>
      </c>
      <c r="AB74" s="14" t="str">
        <f>CONCATENATE(AA74,"")</f>
        <v>INSERT INTO CTRL_STREAM_PLAN_REF VALUES('INITIALIZATION_00','WR001007E',NULL</v>
      </c>
      <c r="AC74" s="13" t="str">
        <f>CONCATENATE(AB74,"",");")</f>
        <v>INSERT INTO CTRL_STREAM_PLAN_REF VALUES('INITIALIZATION_00','WR001007E',NULL);</v>
      </c>
    </row>
    <row r="76" spans="1:29" ht="14.4" x14ac:dyDescent="0.3">
      <c r="A76" s="8" t="s">
        <v>139</v>
      </c>
      <c r="B76" s="8" t="s">
        <v>140</v>
      </c>
      <c r="C76" s="8" t="s">
        <v>144</v>
      </c>
      <c r="D76" s="8" t="s">
        <v>145</v>
      </c>
      <c r="E76" s="8" t="s">
        <v>146</v>
      </c>
      <c r="F76" s="8" t="s">
        <v>147</v>
      </c>
      <c r="G76" s="8" t="s">
        <v>141</v>
      </c>
      <c r="H76" s="8" t="s">
        <v>143</v>
      </c>
      <c r="I76" s="8" t="s">
        <v>158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tr">
        <f>CONCATENATE("--INSERT INTO  SESS_QUEUE VALUES(",B76,",",C76,",",D76,",",E76,",",F76,",",G76,",",H76,",",I76)</f>
        <v>--INSERT INTO  SESS_QUEUE VALUES(QUEUE_NUMBER,JOB_NAME,JOB_ID,AVAILABLE,LAST_UPDATE,ENGINE_ID,SYSTEM_NAME,RUNNING_JOB_PID</v>
      </c>
      <c r="AB76" s="8" t="str">
        <f>CONCATENATE(AA76,"")</f>
        <v>--INSERT INTO  SESS_QUEUE VALUES(QUEUE_NUMBER,JOB_NAME,JOB_ID,AVAILABLE,LAST_UPDATE,ENGINE_ID,SYSTEM_NAME,RUNNING_JOB_PID</v>
      </c>
      <c r="AC76" s="9" t="str">
        <f>CONCATENATE(AB76,"",");")</f>
        <v>--INSERT INTO  SESS_QUEUE VALUES(QUEUE_NUMBER,JOB_NAME,JOB_ID,AVAILABLE,LAST_UPDATE,ENGINE_ID,SYSTEM_NAME,RUNNING_JOB_PID);</v>
      </c>
    </row>
    <row r="77" spans="1:29" ht="14.4" x14ac:dyDescent="0.3">
      <c r="A77" s="33" t="s">
        <v>139</v>
      </c>
      <c r="B77" s="33" t="s">
        <v>148</v>
      </c>
      <c r="C77" s="33" t="s">
        <v>9</v>
      </c>
      <c r="D77" s="33" t="s">
        <v>148</v>
      </c>
      <c r="E77" s="33" t="s">
        <v>148</v>
      </c>
      <c r="F77" s="33" t="s">
        <v>149</v>
      </c>
      <c r="G77" s="33" t="s">
        <v>148</v>
      </c>
      <c r="H77" s="33" t="s">
        <v>9</v>
      </c>
      <c r="I77" s="33" t="s">
        <v>148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9" ht="15" thickBot="1" x14ac:dyDescent="0.35">
      <c r="A78" s="34" t="s">
        <v>139</v>
      </c>
      <c r="B78" s="23" t="s">
        <v>14</v>
      </c>
      <c r="C78" s="23"/>
      <c r="D78" s="23"/>
      <c r="E78" s="23" t="s">
        <v>14</v>
      </c>
      <c r="F78" s="23"/>
      <c r="G78" s="23" t="s">
        <v>14</v>
      </c>
      <c r="H78" s="34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6"/>
    </row>
    <row r="79" spans="1:29" ht="14.4" x14ac:dyDescent="0.3">
      <c r="A79" s="1"/>
      <c r="B79" s="1">
        <v>0</v>
      </c>
      <c r="C79" s="1" t="s">
        <v>61</v>
      </c>
      <c r="D79" s="1" t="s">
        <v>61</v>
      </c>
      <c r="E79" s="1">
        <v>1</v>
      </c>
      <c r="F79" s="1" t="s">
        <v>61</v>
      </c>
      <c r="G79" s="1">
        <f>README!$C$1</f>
        <v>0</v>
      </c>
      <c r="H79" s="1" t="str">
        <f>README!$C$2</f>
        <v>SYSTEM_A</v>
      </c>
      <c r="I79" s="1" t="s">
        <v>61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33" t="str">
        <f>CONCATENATE("INSERT INTO SESS_QUEUE VALUES (",B79,",",C79,",",D79,",",E79,",",F79,",",G79,",'",H79,"',",I79)</f>
        <v>INSERT INTO SESS_QUEUE VALUES (0,NULL,NULL,1,NULL,0,'SYSTEM_A',NULL</v>
      </c>
      <c r="AB79" s="1" t="str">
        <f>CONCATENATE(AA79,"")</f>
        <v>INSERT INTO SESS_QUEUE VALUES (0,NULL,NULL,1,NULL,0,'SYSTEM_A',NULL</v>
      </c>
      <c r="AC79" s="13" t="str">
        <f>CONCATENATE(AB79,"",");")</f>
        <v>INSERT INTO SESS_QUEUE VALUES (0,NULL,NULL,1,NULL,0,'SYSTEM_A',NULL);</v>
      </c>
    </row>
    <row r="80" spans="1:29" ht="14.4" x14ac:dyDescent="0.3">
      <c r="A80" s="1"/>
      <c r="B80" s="1">
        <v>1</v>
      </c>
      <c r="C80" s="1" t="s">
        <v>61</v>
      </c>
      <c r="D80" s="1" t="s">
        <v>61</v>
      </c>
      <c r="E80" s="1">
        <v>1</v>
      </c>
      <c r="F80" s="1" t="s">
        <v>61</v>
      </c>
      <c r="G80" s="1">
        <f>README!$C$1</f>
        <v>0</v>
      </c>
      <c r="H80" s="1" t="str">
        <f>README!$C$2</f>
        <v>SYSTEM_A</v>
      </c>
      <c r="I80" s="1" t="s">
        <v>61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33" t="str">
        <f t="shared" ref="AA80:AA129" si="5">CONCATENATE("INSERT INTO SESS_QUEUE VALUES (",B80,",",C80,",",D80,",",E80,",",F80,",",G80,",'",H80,"',",I80)</f>
        <v>INSERT INTO SESS_QUEUE VALUES (1,NULL,NULL,1,NULL,0,'SYSTEM_A',NULL</v>
      </c>
      <c r="AB80" s="1" t="str">
        <f t="shared" ref="AB80:AB129" si="6">CONCATENATE(AA80,"")</f>
        <v>INSERT INTO SESS_QUEUE VALUES (1,NULL,NULL,1,NULL,0,'SYSTEM_A',NULL</v>
      </c>
      <c r="AC80" s="13" t="str">
        <f t="shared" ref="AC80:AC129" si="7">CONCATENATE(AB80,"",");")</f>
        <v>INSERT INTO SESS_QUEUE VALUES (1,NULL,NULL,1,NULL,0,'SYSTEM_A',NULL);</v>
      </c>
    </row>
    <row r="81" spans="1:29" ht="14.4" x14ac:dyDescent="0.3">
      <c r="A81" s="1"/>
      <c r="B81" s="1">
        <v>2</v>
      </c>
      <c r="C81" s="1" t="s">
        <v>61</v>
      </c>
      <c r="D81" s="1" t="s">
        <v>61</v>
      </c>
      <c r="E81" s="1">
        <v>1</v>
      </c>
      <c r="F81" s="1" t="s">
        <v>61</v>
      </c>
      <c r="G81" s="1">
        <f>README!$C$1</f>
        <v>0</v>
      </c>
      <c r="H81" s="1" t="str">
        <f>README!$C$2</f>
        <v>SYSTEM_A</v>
      </c>
      <c r="I81" s="1" t="s">
        <v>61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3" t="str">
        <f t="shared" si="5"/>
        <v>INSERT INTO SESS_QUEUE VALUES (2,NULL,NULL,1,NULL,0,'SYSTEM_A',NULL</v>
      </c>
      <c r="AB81" s="1" t="str">
        <f t="shared" si="6"/>
        <v>INSERT INTO SESS_QUEUE VALUES (2,NULL,NULL,1,NULL,0,'SYSTEM_A',NULL</v>
      </c>
      <c r="AC81" s="13" t="str">
        <f t="shared" si="7"/>
        <v>INSERT INTO SESS_QUEUE VALUES (2,NULL,NULL,1,NULL,0,'SYSTEM_A',NULL);</v>
      </c>
    </row>
    <row r="82" spans="1:29" ht="14.4" x14ac:dyDescent="0.3">
      <c r="A82" s="1"/>
      <c r="B82" s="1">
        <v>3</v>
      </c>
      <c r="C82" s="1" t="s">
        <v>61</v>
      </c>
      <c r="D82" s="1" t="s">
        <v>61</v>
      </c>
      <c r="E82" s="1">
        <v>1</v>
      </c>
      <c r="F82" s="1" t="s">
        <v>61</v>
      </c>
      <c r="G82" s="1">
        <f>README!$C$1</f>
        <v>0</v>
      </c>
      <c r="H82" s="1" t="str">
        <f>README!$C$2</f>
        <v>SYSTEM_A</v>
      </c>
      <c r="I82" s="1" t="s">
        <v>61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33" t="str">
        <f t="shared" si="5"/>
        <v>INSERT INTO SESS_QUEUE VALUES (3,NULL,NULL,1,NULL,0,'SYSTEM_A',NULL</v>
      </c>
      <c r="AB82" s="1" t="str">
        <f t="shared" si="6"/>
        <v>INSERT INTO SESS_QUEUE VALUES (3,NULL,NULL,1,NULL,0,'SYSTEM_A',NULL</v>
      </c>
      <c r="AC82" s="13" t="str">
        <f t="shared" si="7"/>
        <v>INSERT INTO SESS_QUEUE VALUES (3,NULL,NULL,1,NULL,0,'SYSTEM_A',NULL);</v>
      </c>
    </row>
    <row r="83" spans="1:29" ht="14.4" x14ac:dyDescent="0.3">
      <c r="A83" s="1"/>
      <c r="B83" s="1">
        <v>4</v>
      </c>
      <c r="C83" s="1" t="s">
        <v>61</v>
      </c>
      <c r="D83" s="1" t="s">
        <v>61</v>
      </c>
      <c r="E83" s="1">
        <v>1</v>
      </c>
      <c r="F83" s="1" t="s">
        <v>61</v>
      </c>
      <c r="G83" s="1">
        <f>README!$C$1</f>
        <v>0</v>
      </c>
      <c r="H83" s="1" t="str">
        <f>README!$C$2</f>
        <v>SYSTEM_A</v>
      </c>
      <c r="I83" s="1" t="s">
        <v>61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33" t="str">
        <f t="shared" si="5"/>
        <v>INSERT INTO SESS_QUEUE VALUES (4,NULL,NULL,1,NULL,0,'SYSTEM_A',NULL</v>
      </c>
      <c r="AB83" s="1" t="str">
        <f t="shared" si="6"/>
        <v>INSERT INTO SESS_QUEUE VALUES (4,NULL,NULL,1,NULL,0,'SYSTEM_A',NULL</v>
      </c>
      <c r="AC83" s="13" t="str">
        <f t="shared" si="7"/>
        <v>INSERT INTO SESS_QUEUE VALUES (4,NULL,NULL,1,NULL,0,'SYSTEM_A',NULL);</v>
      </c>
    </row>
    <row r="84" spans="1:29" ht="14.4" x14ac:dyDescent="0.3">
      <c r="A84" s="1"/>
      <c r="B84" s="1">
        <v>5</v>
      </c>
      <c r="C84" s="1" t="s">
        <v>61</v>
      </c>
      <c r="D84" s="1" t="s">
        <v>61</v>
      </c>
      <c r="E84" s="1">
        <v>1</v>
      </c>
      <c r="F84" s="1" t="s">
        <v>61</v>
      </c>
      <c r="G84" s="1">
        <f>README!$C$1</f>
        <v>0</v>
      </c>
      <c r="H84" s="1" t="str">
        <f>README!$C$2</f>
        <v>SYSTEM_A</v>
      </c>
      <c r="I84" s="1" t="s">
        <v>61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33" t="str">
        <f t="shared" si="5"/>
        <v>INSERT INTO SESS_QUEUE VALUES (5,NULL,NULL,1,NULL,0,'SYSTEM_A',NULL</v>
      </c>
      <c r="AB84" s="1" t="str">
        <f t="shared" si="6"/>
        <v>INSERT INTO SESS_QUEUE VALUES (5,NULL,NULL,1,NULL,0,'SYSTEM_A',NULL</v>
      </c>
      <c r="AC84" s="13" t="str">
        <f t="shared" si="7"/>
        <v>INSERT INTO SESS_QUEUE VALUES (5,NULL,NULL,1,NULL,0,'SYSTEM_A',NULL);</v>
      </c>
    </row>
    <row r="85" spans="1:29" ht="14.4" x14ac:dyDescent="0.3">
      <c r="A85" s="1"/>
      <c r="B85" s="1">
        <v>6</v>
      </c>
      <c r="C85" s="1" t="s">
        <v>61</v>
      </c>
      <c r="D85" s="1" t="s">
        <v>61</v>
      </c>
      <c r="E85" s="1">
        <v>1</v>
      </c>
      <c r="F85" s="1" t="s">
        <v>61</v>
      </c>
      <c r="G85" s="1">
        <f>README!$C$1</f>
        <v>0</v>
      </c>
      <c r="H85" s="1" t="str">
        <f>README!$C$2</f>
        <v>SYSTEM_A</v>
      </c>
      <c r="I85" s="1" t="s">
        <v>61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3" t="str">
        <f t="shared" si="5"/>
        <v>INSERT INTO SESS_QUEUE VALUES (6,NULL,NULL,1,NULL,0,'SYSTEM_A',NULL</v>
      </c>
      <c r="AB85" s="1" t="str">
        <f t="shared" si="6"/>
        <v>INSERT INTO SESS_QUEUE VALUES (6,NULL,NULL,1,NULL,0,'SYSTEM_A',NULL</v>
      </c>
      <c r="AC85" s="13" t="str">
        <f t="shared" si="7"/>
        <v>INSERT INTO SESS_QUEUE VALUES (6,NULL,NULL,1,NULL,0,'SYSTEM_A',NULL);</v>
      </c>
    </row>
    <row r="86" spans="1:29" ht="14.4" x14ac:dyDescent="0.3">
      <c r="A86" s="1"/>
      <c r="B86" s="1">
        <v>7</v>
      </c>
      <c r="C86" s="1" t="s">
        <v>61</v>
      </c>
      <c r="D86" s="1" t="s">
        <v>61</v>
      </c>
      <c r="E86" s="1">
        <v>1</v>
      </c>
      <c r="F86" s="1" t="s">
        <v>61</v>
      </c>
      <c r="G86" s="1">
        <f>README!$C$1</f>
        <v>0</v>
      </c>
      <c r="H86" s="1" t="str">
        <f>README!$C$2</f>
        <v>SYSTEM_A</v>
      </c>
      <c r="I86" s="1" t="s">
        <v>61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33" t="str">
        <f t="shared" si="5"/>
        <v>INSERT INTO SESS_QUEUE VALUES (7,NULL,NULL,1,NULL,0,'SYSTEM_A',NULL</v>
      </c>
      <c r="AB86" s="1" t="str">
        <f t="shared" si="6"/>
        <v>INSERT INTO SESS_QUEUE VALUES (7,NULL,NULL,1,NULL,0,'SYSTEM_A',NULL</v>
      </c>
      <c r="AC86" s="13" t="str">
        <f t="shared" si="7"/>
        <v>INSERT INTO SESS_QUEUE VALUES (7,NULL,NULL,1,NULL,0,'SYSTEM_A',NULL);</v>
      </c>
    </row>
    <row r="87" spans="1:29" ht="14.4" x14ac:dyDescent="0.3">
      <c r="A87" s="1"/>
      <c r="B87" s="1">
        <v>8</v>
      </c>
      <c r="C87" s="1" t="s">
        <v>61</v>
      </c>
      <c r="D87" s="1" t="s">
        <v>61</v>
      </c>
      <c r="E87" s="1">
        <v>1</v>
      </c>
      <c r="F87" s="1" t="s">
        <v>61</v>
      </c>
      <c r="G87" s="1">
        <f>README!$C$1</f>
        <v>0</v>
      </c>
      <c r="H87" s="1" t="str">
        <f>README!$C$2</f>
        <v>SYSTEM_A</v>
      </c>
      <c r="I87" s="1" t="s">
        <v>61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33" t="str">
        <f t="shared" si="5"/>
        <v>INSERT INTO SESS_QUEUE VALUES (8,NULL,NULL,1,NULL,0,'SYSTEM_A',NULL</v>
      </c>
      <c r="AB87" s="1" t="str">
        <f t="shared" si="6"/>
        <v>INSERT INTO SESS_QUEUE VALUES (8,NULL,NULL,1,NULL,0,'SYSTEM_A',NULL</v>
      </c>
      <c r="AC87" s="13" t="str">
        <f t="shared" si="7"/>
        <v>INSERT INTO SESS_QUEUE VALUES (8,NULL,NULL,1,NULL,0,'SYSTEM_A',NULL);</v>
      </c>
    </row>
    <row r="88" spans="1:29" ht="14.4" x14ac:dyDescent="0.3">
      <c r="A88" s="1"/>
      <c r="B88" s="1">
        <v>9</v>
      </c>
      <c r="C88" s="1" t="s">
        <v>61</v>
      </c>
      <c r="D88" s="1" t="s">
        <v>61</v>
      </c>
      <c r="E88" s="1">
        <v>1</v>
      </c>
      <c r="F88" s="1" t="s">
        <v>61</v>
      </c>
      <c r="G88" s="1">
        <f>README!$C$1</f>
        <v>0</v>
      </c>
      <c r="H88" s="1" t="str">
        <f>README!$C$2</f>
        <v>SYSTEM_A</v>
      </c>
      <c r="I88" s="1" t="s">
        <v>61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33" t="str">
        <f t="shared" si="5"/>
        <v>INSERT INTO SESS_QUEUE VALUES (9,NULL,NULL,1,NULL,0,'SYSTEM_A',NULL</v>
      </c>
      <c r="AB88" s="1" t="str">
        <f t="shared" si="6"/>
        <v>INSERT INTO SESS_QUEUE VALUES (9,NULL,NULL,1,NULL,0,'SYSTEM_A',NULL</v>
      </c>
      <c r="AC88" s="13" t="str">
        <f t="shared" si="7"/>
        <v>INSERT INTO SESS_QUEUE VALUES (9,NULL,NULL,1,NULL,0,'SYSTEM_A',NULL);</v>
      </c>
    </row>
    <row r="89" spans="1:29" ht="14.4" x14ac:dyDescent="0.3">
      <c r="A89" s="1"/>
      <c r="B89" s="1">
        <v>10</v>
      </c>
      <c r="C89" s="1" t="s">
        <v>61</v>
      </c>
      <c r="D89" s="1" t="s">
        <v>61</v>
      </c>
      <c r="E89" s="1">
        <v>1</v>
      </c>
      <c r="F89" s="1" t="s">
        <v>61</v>
      </c>
      <c r="G89" s="1">
        <f>README!$C$1</f>
        <v>0</v>
      </c>
      <c r="H89" s="1" t="str">
        <f>README!$C$2</f>
        <v>SYSTEM_A</v>
      </c>
      <c r="I89" s="1" t="s">
        <v>61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33" t="str">
        <f t="shared" si="5"/>
        <v>INSERT INTO SESS_QUEUE VALUES (10,NULL,NULL,1,NULL,0,'SYSTEM_A',NULL</v>
      </c>
      <c r="AB89" s="1" t="str">
        <f t="shared" si="6"/>
        <v>INSERT INTO SESS_QUEUE VALUES (10,NULL,NULL,1,NULL,0,'SYSTEM_A',NULL</v>
      </c>
      <c r="AC89" s="13" t="str">
        <f t="shared" si="7"/>
        <v>INSERT INTO SESS_QUEUE VALUES (10,NULL,NULL,1,NULL,0,'SYSTEM_A',NULL);</v>
      </c>
    </row>
    <row r="90" spans="1:29" ht="14.4" x14ac:dyDescent="0.3">
      <c r="A90" s="1"/>
      <c r="B90" s="1">
        <v>11</v>
      </c>
      <c r="C90" s="1" t="s">
        <v>61</v>
      </c>
      <c r="D90" s="1" t="s">
        <v>61</v>
      </c>
      <c r="E90" s="1">
        <v>1</v>
      </c>
      <c r="F90" s="1" t="s">
        <v>61</v>
      </c>
      <c r="G90" s="1">
        <f>README!$C$1</f>
        <v>0</v>
      </c>
      <c r="H90" s="1" t="str">
        <f>README!$C$2</f>
        <v>SYSTEM_A</v>
      </c>
      <c r="I90" s="1" t="s">
        <v>61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33" t="str">
        <f t="shared" si="5"/>
        <v>INSERT INTO SESS_QUEUE VALUES (11,NULL,NULL,1,NULL,0,'SYSTEM_A',NULL</v>
      </c>
      <c r="AB90" s="1" t="str">
        <f t="shared" si="6"/>
        <v>INSERT INTO SESS_QUEUE VALUES (11,NULL,NULL,1,NULL,0,'SYSTEM_A',NULL</v>
      </c>
      <c r="AC90" s="13" t="str">
        <f t="shared" si="7"/>
        <v>INSERT INTO SESS_QUEUE VALUES (11,NULL,NULL,1,NULL,0,'SYSTEM_A',NULL);</v>
      </c>
    </row>
    <row r="91" spans="1:29" ht="14.4" x14ac:dyDescent="0.3">
      <c r="A91" s="1"/>
      <c r="B91" s="1">
        <v>12</v>
      </c>
      <c r="C91" s="1" t="s">
        <v>61</v>
      </c>
      <c r="D91" s="1" t="s">
        <v>61</v>
      </c>
      <c r="E91" s="1">
        <v>1</v>
      </c>
      <c r="F91" s="1" t="s">
        <v>61</v>
      </c>
      <c r="G91" s="1">
        <f>README!$C$1</f>
        <v>0</v>
      </c>
      <c r="H91" s="1" t="str">
        <f>README!$C$2</f>
        <v>SYSTEM_A</v>
      </c>
      <c r="I91" s="1" t="s">
        <v>61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33" t="str">
        <f t="shared" si="5"/>
        <v>INSERT INTO SESS_QUEUE VALUES (12,NULL,NULL,1,NULL,0,'SYSTEM_A',NULL</v>
      </c>
      <c r="AB91" s="1" t="str">
        <f t="shared" si="6"/>
        <v>INSERT INTO SESS_QUEUE VALUES (12,NULL,NULL,1,NULL,0,'SYSTEM_A',NULL</v>
      </c>
      <c r="AC91" s="13" t="str">
        <f t="shared" si="7"/>
        <v>INSERT INTO SESS_QUEUE VALUES (12,NULL,NULL,1,NULL,0,'SYSTEM_A',NULL);</v>
      </c>
    </row>
    <row r="92" spans="1:29" ht="14.4" x14ac:dyDescent="0.3">
      <c r="A92" s="1"/>
      <c r="B92" s="1">
        <v>13</v>
      </c>
      <c r="C92" s="1" t="s">
        <v>61</v>
      </c>
      <c r="D92" s="1" t="s">
        <v>61</v>
      </c>
      <c r="E92" s="1">
        <v>1</v>
      </c>
      <c r="F92" s="1" t="s">
        <v>61</v>
      </c>
      <c r="G92" s="1">
        <f>README!$C$1</f>
        <v>0</v>
      </c>
      <c r="H92" s="1" t="str">
        <f>README!$C$2</f>
        <v>SYSTEM_A</v>
      </c>
      <c r="I92" s="1" t="s">
        <v>61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33" t="str">
        <f t="shared" si="5"/>
        <v>INSERT INTO SESS_QUEUE VALUES (13,NULL,NULL,1,NULL,0,'SYSTEM_A',NULL</v>
      </c>
      <c r="AB92" s="1" t="str">
        <f t="shared" si="6"/>
        <v>INSERT INTO SESS_QUEUE VALUES (13,NULL,NULL,1,NULL,0,'SYSTEM_A',NULL</v>
      </c>
      <c r="AC92" s="13" t="str">
        <f t="shared" si="7"/>
        <v>INSERT INTO SESS_QUEUE VALUES (13,NULL,NULL,1,NULL,0,'SYSTEM_A',NULL);</v>
      </c>
    </row>
    <row r="93" spans="1:29" ht="14.4" x14ac:dyDescent="0.3">
      <c r="A93" s="1"/>
      <c r="B93" s="1">
        <v>14</v>
      </c>
      <c r="C93" s="1" t="s">
        <v>61</v>
      </c>
      <c r="D93" s="1" t="s">
        <v>61</v>
      </c>
      <c r="E93" s="1">
        <v>1</v>
      </c>
      <c r="F93" s="1" t="s">
        <v>61</v>
      </c>
      <c r="G93" s="1">
        <f>README!$C$1</f>
        <v>0</v>
      </c>
      <c r="H93" s="1" t="str">
        <f>README!$C$2</f>
        <v>SYSTEM_A</v>
      </c>
      <c r="I93" s="1" t="s">
        <v>61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33" t="str">
        <f t="shared" si="5"/>
        <v>INSERT INTO SESS_QUEUE VALUES (14,NULL,NULL,1,NULL,0,'SYSTEM_A',NULL</v>
      </c>
      <c r="AB93" s="1" t="str">
        <f t="shared" si="6"/>
        <v>INSERT INTO SESS_QUEUE VALUES (14,NULL,NULL,1,NULL,0,'SYSTEM_A',NULL</v>
      </c>
      <c r="AC93" s="13" t="str">
        <f t="shared" si="7"/>
        <v>INSERT INTO SESS_QUEUE VALUES (14,NULL,NULL,1,NULL,0,'SYSTEM_A',NULL);</v>
      </c>
    </row>
    <row r="94" spans="1:29" ht="14.4" x14ac:dyDescent="0.3">
      <c r="A94" s="1"/>
      <c r="B94" s="1">
        <v>15</v>
      </c>
      <c r="C94" s="1" t="s">
        <v>61</v>
      </c>
      <c r="D94" s="1" t="s">
        <v>61</v>
      </c>
      <c r="E94" s="1">
        <v>1</v>
      </c>
      <c r="F94" s="1" t="s">
        <v>61</v>
      </c>
      <c r="G94" s="1">
        <f>README!$C$1</f>
        <v>0</v>
      </c>
      <c r="H94" s="1" t="str">
        <f>README!$C$2</f>
        <v>SYSTEM_A</v>
      </c>
      <c r="I94" s="1" t="s">
        <v>61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33" t="str">
        <f t="shared" si="5"/>
        <v>INSERT INTO SESS_QUEUE VALUES (15,NULL,NULL,1,NULL,0,'SYSTEM_A',NULL</v>
      </c>
      <c r="AB94" s="1" t="str">
        <f t="shared" si="6"/>
        <v>INSERT INTO SESS_QUEUE VALUES (15,NULL,NULL,1,NULL,0,'SYSTEM_A',NULL</v>
      </c>
      <c r="AC94" s="13" t="str">
        <f t="shared" si="7"/>
        <v>INSERT INTO SESS_QUEUE VALUES (15,NULL,NULL,1,NULL,0,'SYSTEM_A',NULL);</v>
      </c>
    </row>
    <row r="95" spans="1:29" ht="14.4" x14ac:dyDescent="0.3">
      <c r="A95" s="1"/>
      <c r="B95" s="1">
        <v>16</v>
      </c>
      <c r="C95" s="1" t="s">
        <v>61</v>
      </c>
      <c r="D95" s="1" t="s">
        <v>61</v>
      </c>
      <c r="E95" s="1">
        <v>1</v>
      </c>
      <c r="F95" s="1" t="s">
        <v>61</v>
      </c>
      <c r="G95" s="1">
        <f>README!$C$1</f>
        <v>0</v>
      </c>
      <c r="H95" s="1" t="str">
        <f>README!$C$2</f>
        <v>SYSTEM_A</v>
      </c>
      <c r="I95" s="1" t="s">
        <v>61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33" t="str">
        <f t="shared" si="5"/>
        <v>INSERT INTO SESS_QUEUE VALUES (16,NULL,NULL,1,NULL,0,'SYSTEM_A',NULL</v>
      </c>
      <c r="AB95" s="1" t="str">
        <f t="shared" si="6"/>
        <v>INSERT INTO SESS_QUEUE VALUES (16,NULL,NULL,1,NULL,0,'SYSTEM_A',NULL</v>
      </c>
      <c r="AC95" s="13" t="str">
        <f t="shared" si="7"/>
        <v>INSERT INTO SESS_QUEUE VALUES (16,NULL,NULL,1,NULL,0,'SYSTEM_A',NULL);</v>
      </c>
    </row>
    <row r="96" spans="1:29" ht="14.4" x14ac:dyDescent="0.3">
      <c r="A96" s="1"/>
      <c r="B96" s="1">
        <v>17</v>
      </c>
      <c r="C96" s="1" t="s">
        <v>61</v>
      </c>
      <c r="D96" s="1" t="s">
        <v>61</v>
      </c>
      <c r="E96" s="1">
        <v>1</v>
      </c>
      <c r="F96" s="1" t="s">
        <v>61</v>
      </c>
      <c r="G96" s="1">
        <f>README!$C$1</f>
        <v>0</v>
      </c>
      <c r="H96" s="1" t="str">
        <f>README!$C$2</f>
        <v>SYSTEM_A</v>
      </c>
      <c r="I96" s="1" t="s">
        <v>61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33" t="str">
        <f t="shared" si="5"/>
        <v>INSERT INTO SESS_QUEUE VALUES (17,NULL,NULL,1,NULL,0,'SYSTEM_A',NULL</v>
      </c>
      <c r="AB96" s="1" t="str">
        <f t="shared" si="6"/>
        <v>INSERT INTO SESS_QUEUE VALUES (17,NULL,NULL,1,NULL,0,'SYSTEM_A',NULL</v>
      </c>
      <c r="AC96" s="13" t="str">
        <f t="shared" si="7"/>
        <v>INSERT INTO SESS_QUEUE VALUES (17,NULL,NULL,1,NULL,0,'SYSTEM_A',NULL);</v>
      </c>
    </row>
    <row r="97" spans="1:29" ht="14.4" x14ac:dyDescent="0.3">
      <c r="A97" s="1"/>
      <c r="B97" s="1">
        <v>18</v>
      </c>
      <c r="C97" s="1" t="s">
        <v>61</v>
      </c>
      <c r="D97" s="1" t="s">
        <v>61</v>
      </c>
      <c r="E97" s="1">
        <v>1</v>
      </c>
      <c r="F97" s="1" t="s">
        <v>61</v>
      </c>
      <c r="G97" s="1">
        <f>README!$C$1</f>
        <v>0</v>
      </c>
      <c r="H97" s="1" t="str">
        <f>README!$C$2</f>
        <v>SYSTEM_A</v>
      </c>
      <c r="I97" s="1" t="s">
        <v>61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33" t="str">
        <f t="shared" si="5"/>
        <v>INSERT INTO SESS_QUEUE VALUES (18,NULL,NULL,1,NULL,0,'SYSTEM_A',NULL</v>
      </c>
      <c r="AB97" s="1" t="str">
        <f t="shared" si="6"/>
        <v>INSERT INTO SESS_QUEUE VALUES (18,NULL,NULL,1,NULL,0,'SYSTEM_A',NULL</v>
      </c>
      <c r="AC97" s="13" t="str">
        <f t="shared" si="7"/>
        <v>INSERT INTO SESS_QUEUE VALUES (18,NULL,NULL,1,NULL,0,'SYSTEM_A',NULL);</v>
      </c>
    </row>
    <row r="98" spans="1:29" ht="14.4" x14ac:dyDescent="0.3">
      <c r="A98" s="1"/>
      <c r="B98" s="1">
        <v>19</v>
      </c>
      <c r="C98" s="1" t="s">
        <v>61</v>
      </c>
      <c r="D98" s="1" t="s">
        <v>61</v>
      </c>
      <c r="E98" s="1">
        <v>1</v>
      </c>
      <c r="F98" s="1" t="s">
        <v>61</v>
      </c>
      <c r="G98" s="1">
        <f>README!$C$1</f>
        <v>0</v>
      </c>
      <c r="H98" s="1" t="str">
        <f>README!$C$2</f>
        <v>SYSTEM_A</v>
      </c>
      <c r="I98" s="1" t="s">
        <v>61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33" t="str">
        <f t="shared" si="5"/>
        <v>INSERT INTO SESS_QUEUE VALUES (19,NULL,NULL,1,NULL,0,'SYSTEM_A',NULL</v>
      </c>
      <c r="AB98" s="1" t="str">
        <f t="shared" si="6"/>
        <v>INSERT INTO SESS_QUEUE VALUES (19,NULL,NULL,1,NULL,0,'SYSTEM_A',NULL</v>
      </c>
      <c r="AC98" s="13" t="str">
        <f t="shared" si="7"/>
        <v>INSERT INTO SESS_QUEUE VALUES (19,NULL,NULL,1,NULL,0,'SYSTEM_A',NULL);</v>
      </c>
    </row>
    <row r="99" spans="1:29" ht="14.4" x14ac:dyDescent="0.3">
      <c r="A99" s="1"/>
      <c r="B99" s="1">
        <v>20</v>
      </c>
      <c r="C99" s="1" t="s">
        <v>61</v>
      </c>
      <c r="D99" s="1" t="s">
        <v>61</v>
      </c>
      <c r="E99" s="1">
        <v>1</v>
      </c>
      <c r="F99" s="1" t="s">
        <v>61</v>
      </c>
      <c r="G99" s="1">
        <f>README!$C$1</f>
        <v>0</v>
      </c>
      <c r="H99" s="1" t="str">
        <f>README!$C$2</f>
        <v>SYSTEM_A</v>
      </c>
      <c r="I99" s="1" t="s">
        <v>61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33" t="str">
        <f t="shared" si="5"/>
        <v>INSERT INTO SESS_QUEUE VALUES (20,NULL,NULL,1,NULL,0,'SYSTEM_A',NULL</v>
      </c>
      <c r="AB99" s="1" t="str">
        <f t="shared" si="6"/>
        <v>INSERT INTO SESS_QUEUE VALUES (20,NULL,NULL,1,NULL,0,'SYSTEM_A',NULL</v>
      </c>
      <c r="AC99" s="13" t="str">
        <f t="shared" si="7"/>
        <v>INSERT INTO SESS_QUEUE VALUES (20,NULL,NULL,1,NULL,0,'SYSTEM_A',NULL);</v>
      </c>
    </row>
    <row r="100" spans="1:29" ht="14.4" x14ac:dyDescent="0.3">
      <c r="A100" s="1"/>
      <c r="B100" s="1">
        <v>21</v>
      </c>
      <c r="C100" s="1" t="s">
        <v>61</v>
      </c>
      <c r="D100" s="1" t="s">
        <v>61</v>
      </c>
      <c r="E100" s="1">
        <v>1</v>
      </c>
      <c r="F100" s="1" t="s">
        <v>61</v>
      </c>
      <c r="G100" s="1">
        <f>README!$C$1</f>
        <v>0</v>
      </c>
      <c r="H100" s="1" t="str">
        <f>README!$C$2</f>
        <v>SYSTEM_A</v>
      </c>
      <c r="I100" s="1" t="s">
        <v>61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33" t="str">
        <f t="shared" si="5"/>
        <v>INSERT INTO SESS_QUEUE VALUES (21,NULL,NULL,1,NULL,0,'SYSTEM_A',NULL</v>
      </c>
      <c r="AB100" s="1" t="str">
        <f t="shared" si="6"/>
        <v>INSERT INTO SESS_QUEUE VALUES (21,NULL,NULL,1,NULL,0,'SYSTEM_A',NULL</v>
      </c>
      <c r="AC100" s="13" t="str">
        <f t="shared" si="7"/>
        <v>INSERT INTO SESS_QUEUE VALUES (21,NULL,NULL,1,NULL,0,'SYSTEM_A',NULL);</v>
      </c>
    </row>
    <row r="101" spans="1:29" ht="14.4" x14ac:dyDescent="0.3">
      <c r="A101" s="1"/>
      <c r="B101" s="1">
        <v>22</v>
      </c>
      <c r="C101" s="1" t="s">
        <v>61</v>
      </c>
      <c r="D101" s="1" t="s">
        <v>61</v>
      </c>
      <c r="E101" s="1">
        <v>1</v>
      </c>
      <c r="F101" s="1" t="s">
        <v>61</v>
      </c>
      <c r="G101" s="1">
        <f>README!$C$1</f>
        <v>0</v>
      </c>
      <c r="H101" s="1" t="str">
        <f>README!$C$2</f>
        <v>SYSTEM_A</v>
      </c>
      <c r="I101" s="1" t="s">
        <v>61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33" t="str">
        <f t="shared" si="5"/>
        <v>INSERT INTO SESS_QUEUE VALUES (22,NULL,NULL,1,NULL,0,'SYSTEM_A',NULL</v>
      </c>
      <c r="AB101" s="1" t="str">
        <f t="shared" si="6"/>
        <v>INSERT INTO SESS_QUEUE VALUES (22,NULL,NULL,1,NULL,0,'SYSTEM_A',NULL</v>
      </c>
      <c r="AC101" s="13" t="str">
        <f t="shared" si="7"/>
        <v>INSERT INTO SESS_QUEUE VALUES (22,NULL,NULL,1,NULL,0,'SYSTEM_A',NULL);</v>
      </c>
    </row>
    <row r="102" spans="1:29" ht="14.4" x14ac:dyDescent="0.3">
      <c r="A102" s="1"/>
      <c r="B102" s="1">
        <v>23</v>
      </c>
      <c r="C102" s="1" t="s">
        <v>61</v>
      </c>
      <c r="D102" s="1" t="s">
        <v>61</v>
      </c>
      <c r="E102" s="1">
        <v>1</v>
      </c>
      <c r="F102" s="1" t="s">
        <v>61</v>
      </c>
      <c r="G102" s="1">
        <f>README!$C$1</f>
        <v>0</v>
      </c>
      <c r="H102" s="1" t="str">
        <f>README!$C$2</f>
        <v>SYSTEM_A</v>
      </c>
      <c r="I102" s="1" t="s">
        <v>61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3" t="str">
        <f t="shared" si="5"/>
        <v>INSERT INTO SESS_QUEUE VALUES (23,NULL,NULL,1,NULL,0,'SYSTEM_A',NULL</v>
      </c>
      <c r="AB102" s="1" t="str">
        <f t="shared" si="6"/>
        <v>INSERT INTO SESS_QUEUE VALUES (23,NULL,NULL,1,NULL,0,'SYSTEM_A',NULL</v>
      </c>
      <c r="AC102" s="13" t="str">
        <f t="shared" si="7"/>
        <v>INSERT INTO SESS_QUEUE VALUES (23,NULL,NULL,1,NULL,0,'SYSTEM_A',NULL);</v>
      </c>
    </row>
    <row r="103" spans="1:29" ht="14.4" x14ac:dyDescent="0.3">
      <c r="A103" s="1"/>
      <c r="B103" s="1">
        <v>24</v>
      </c>
      <c r="C103" s="1" t="s">
        <v>61</v>
      </c>
      <c r="D103" s="1" t="s">
        <v>61</v>
      </c>
      <c r="E103" s="1">
        <v>1</v>
      </c>
      <c r="F103" s="1" t="s">
        <v>61</v>
      </c>
      <c r="G103" s="1">
        <f>README!$C$1</f>
        <v>0</v>
      </c>
      <c r="H103" s="1" t="str">
        <f>README!$C$2</f>
        <v>SYSTEM_A</v>
      </c>
      <c r="I103" s="1" t="s">
        <v>61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33" t="str">
        <f t="shared" si="5"/>
        <v>INSERT INTO SESS_QUEUE VALUES (24,NULL,NULL,1,NULL,0,'SYSTEM_A',NULL</v>
      </c>
      <c r="AB103" s="1" t="str">
        <f t="shared" si="6"/>
        <v>INSERT INTO SESS_QUEUE VALUES (24,NULL,NULL,1,NULL,0,'SYSTEM_A',NULL</v>
      </c>
      <c r="AC103" s="13" t="str">
        <f t="shared" si="7"/>
        <v>INSERT INTO SESS_QUEUE VALUES (24,NULL,NULL,1,NULL,0,'SYSTEM_A',NULL);</v>
      </c>
    </row>
    <row r="104" spans="1:29" ht="14.4" x14ac:dyDescent="0.3">
      <c r="A104" s="1"/>
      <c r="B104" s="1">
        <v>25</v>
      </c>
      <c r="C104" s="1" t="s">
        <v>61</v>
      </c>
      <c r="D104" s="1" t="s">
        <v>61</v>
      </c>
      <c r="E104" s="1">
        <v>1</v>
      </c>
      <c r="F104" s="1" t="s">
        <v>61</v>
      </c>
      <c r="G104" s="1">
        <f>README!$C$1</f>
        <v>0</v>
      </c>
      <c r="H104" s="1" t="str">
        <f>README!$C$2</f>
        <v>SYSTEM_A</v>
      </c>
      <c r="I104" s="1" t="s">
        <v>61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33" t="str">
        <f t="shared" si="5"/>
        <v>INSERT INTO SESS_QUEUE VALUES (25,NULL,NULL,1,NULL,0,'SYSTEM_A',NULL</v>
      </c>
      <c r="AB104" s="1" t="str">
        <f t="shared" si="6"/>
        <v>INSERT INTO SESS_QUEUE VALUES (25,NULL,NULL,1,NULL,0,'SYSTEM_A',NULL</v>
      </c>
      <c r="AC104" s="13" t="str">
        <f t="shared" si="7"/>
        <v>INSERT INTO SESS_QUEUE VALUES (25,NULL,NULL,1,NULL,0,'SYSTEM_A',NULL);</v>
      </c>
    </row>
    <row r="105" spans="1:29" ht="14.4" x14ac:dyDescent="0.3">
      <c r="A105" s="1"/>
      <c r="B105" s="1">
        <v>26</v>
      </c>
      <c r="C105" s="1" t="s">
        <v>61</v>
      </c>
      <c r="D105" s="1" t="s">
        <v>61</v>
      </c>
      <c r="E105" s="1">
        <v>1</v>
      </c>
      <c r="F105" s="1" t="s">
        <v>61</v>
      </c>
      <c r="G105" s="1">
        <f>README!$C$1</f>
        <v>0</v>
      </c>
      <c r="H105" s="1" t="str">
        <f>README!$C$2</f>
        <v>SYSTEM_A</v>
      </c>
      <c r="I105" s="1" t="s">
        <v>61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33" t="str">
        <f t="shared" si="5"/>
        <v>INSERT INTO SESS_QUEUE VALUES (26,NULL,NULL,1,NULL,0,'SYSTEM_A',NULL</v>
      </c>
      <c r="AB105" s="1" t="str">
        <f t="shared" si="6"/>
        <v>INSERT INTO SESS_QUEUE VALUES (26,NULL,NULL,1,NULL,0,'SYSTEM_A',NULL</v>
      </c>
      <c r="AC105" s="13" t="str">
        <f t="shared" si="7"/>
        <v>INSERT INTO SESS_QUEUE VALUES (26,NULL,NULL,1,NULL,0,'SYSTEM_A',NULL);</v>
      </c>
    </row>
    <row r="106" spans="1:29" ht="14.4" x14ac:dyDescent="0.3">
      <c r="A106" s="1"/>
      <c r="B106" s="1">
        <v>27</v>
      </c>
      <c r="C106" s="1" t="s">
        <v>61</v>
      </c>
      <c r="D106" s="1" t="s">
        <v>61</v>
      </c>
      <c r="E106" s="1">
        <v>1</v>
      </c>
      <c r="F106" s="1" t="s">
        <v>61</v>
      </c>
      <c r="G106" s="1">
        <f>README!$C$1</f>
        <v>0</v>
      </c>
      <c r="H106" s="1" t="str">
        <f>README!$C$2</f>
        <v>SYSTEM_A</v>
      </c>
      <c r="I106" s="1" t="s">
        <v>61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33" t="str">
        <f t="shared" si="5"/>
        <v>INSERT INTO SESS_QUEUE VALUES (27,NULL,NULL,1,NULL,0,'SYSTEM_A',NULL</v>
      </c>
      <c r="AB106" s="1" t="str">
        <f t="shared" si="6"/>
        <v>INSERT INTO SESS_QUEUE VALUES (27,NULL,NULL,1,NULL,0,'SYSTEM_A',NULL</v>
      </c>
      <c r="AC106" s="13" t="str">
        <f t="shared" si="7"/>
        <v>INSERT INTO SESS_QUEUE VALUES (27,NULL,NULL,1,NULL,0,'SYSTEM_A',NULL);</v>
      </c>
    </row>
    <row r="107" spans="1:29" ht="14.4" x14ac:dyDescent="0.3">
      <c r="A107" s="1"/>
      <c r="B107" s="1">
        <v>28</v>
      </c>
      <c r="C107" s="1" t="s">
        <v>61</v>
      </c>
      <c r="D107" s="1" t="s">
        <v>61</v>
      </c>
      <c r="E107" s="1">
        <v>1</v>
      </c>
      <c r="F107" s="1" t="s">
        <v>61</v>
      </c>
      <c r="G107" s="1">
        <f>README!$C$1</f>
        <v>0</v>
      </c>
      <c r="H107" s="1" t="str">
        <f>README!$C$2</f>
        <v>SYSTEM_A</v>
      </c>
      <c r="I107" s="1" t="s">
        <v>61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33" t="str">
        <f t="shared" si="5"/>
        <v>INSERT INTO SESS_QUEUE VALUES (28,NULL,NULL,1,NULL,0,'SYSTEM_A',NULL</v>
      </c>
      <c r="AB107" s="1" t="str">
        <f t="shared" si="6"/>
        <v>INSERT INTO SESS_QUEUE VALUES (28,NULL,NULL,1,NULL,0,'SYSTEM_A',NULL</v>
      </c>
      <c r="AC107" s="13" t="str">
        <f t="shared" si="7"/>
        <v>INSERT INTO SESS_QUEUE VALUES (28,NULL,NULL,1,NULL,0,'SYSTEM_A',NULL);</v>
      </c>
    </row>
    <row r="108" spans="1:29" ht="14.4" x14ac:dyDescent="0.3">
      <c r="A108" s="1"/>
      <c r="B108" s="1">
        <v>29</v>
      </c>
      <c r="C108" s="1" t="s">
        <v>61</v>
      </c>
      <c r="D108" s="1" t="s">
        <v>61</v>
      </c>
      <c r="E108" s="1">
        <v>1</v>
      </c>
      <c r="F108" s="1" t="s">
        <v>61</v>
      </c>
      <c r="G108" s="1">
        <f>README!$C$1</f>
        <v>0</v>
      </c>
      <c r="H108" s="1" t="str">
        <f>README!$C$2</f>
        <v>SYSTEM_A</v>
      </c>
      <c r="I108" s="1" t="s">
        <v>61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33" t="str">
        <f t="shared" si="5"/>
        <v>INSERT INTO SESS_QUEUE VALUES (29,NULL,NULL,1,NULL,0,'SYSTEM_A',NULL</v>
      </c>
      <c r="AB108" s="1" t="str">
        <f t="shared" si="6"/>
        <v>INSERT INTO SESS_QUEUE VALUES (29,NULL,NULL,1,NULL,0,'SYSTEM_A',NULL</v>
      </c>
      <c r="AC108" s="13" t="str">
        <f t="shared" si="7"/>
        <v>INSERT INTO SESS_QUEUE VALUES (29,NULL,NULL,1,NULL,0,'SYSTEM_A',NULL);</v>
      </c>
    </row>
    <row r="109" spans="1:29" ht="14.4" x14ac:dyDescent="0.3">
      <c r="A109" s="1"/>
      <c r="B109" s="1">
        <v>30</v>
      </c>
      <c r="C109" s="1" t="s">
        <v>61</v>
      </c>
      <c r="D109" s="1" t="s">
        <v>61</v>
      </c>
      <c r="E109" s="1">
        <v>1</v>
      </c>
      <c r="F109" s="1" t="s">
        <v>61</v>
      </c>
      <c r="G109" s="1">
        <f>README!$C$1</f>
        <v>0</v>
      </c>
      <c r="H109" s="1" t="str">
        <f>README!$C$2</f>
        <v>SYSTEM_A</v>
      </c>
      <c r="I109" s="1" t="s">
        <v>61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33" t="str">
        <f t="shared" si="5"/>
        <v>INSERT INTO SESS_QUEUE VALUES (30,NULL,NULL,1,NULL,0,'SYSTEM_A',NULL</v>
      </c>
      <c r="AB109" s="1" t="str">
        <f t="shared" si="6"/>
        <v>INSERT INTO SESS_QUEUE VALUES (30,NULL,NULL,1,NULL,0,'SYSTEM_A',NULL</v>
      </c>
      <c r="AC109" s="13" t="str">
        <f t="shared" si="7"/>
        <v>INSERT INTO SESS_QUEUE VALUES (30,NULL,NULL,1,NULL,0,'SYSTEM_A',NULL);</v>
      </c>
    </row>
    <row r="110" spans="1:29" ht="14.4" x14ac:dyDescent="0.3">
      <c r="A110" s="1"/>
      <c r="B110" s="1">
        <v>31</v>
      </c>
      <c r="C110" s="1" t="s">
        <v>61</v>
      </c>
      <c r="D110" s="1" t="s">
        <v>61</v>
      </c>
      <c r="E110" s="1">
        <v>1</v>
      </c>
      <c r="F110" s="1" t="s">
        <v>61</v>
      </c>
      <c r="G110" s="1">
        <f>README!$C$1</f>
        <v>0</v>
      </c>
      <c r="H110" s="1" t="str">
        <f>README!$C$2</f>
        <v>SYSTEM_A</v>
      </c>
      <c r="I110" s="1" t="s">
        <v>61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33" t="str">
        <f t="shared" si="5"/>
        <v>INSERT INTO SESS_QUEUE VALUES (31,NULL,NULL,1,NULL,0,'SYSTEM_A',NULL</v>
      </c>
      <c r="AB110" s="1" t="str">
        <f t="shared" si="6"/>
        <v>INSERT INTO SESS_QUEUE VALUES (31,NULL,NULL,1,NULL,0,'SYSTEM_A',NULL</v>
      </c>
      <c r="AC110" s="13" t="str">
        <f t="shared" si="7"/>
        <v>INSERT INTO SESS_QUEUE VALUES (31,NULL,NULL,1,NULL,0,'SYSTEM_A',NULL);</v>
      </c>
    </row>
    <row r="111" spans="1:29" ht="14.4" x14ac:dyDescent="0.3">
      <c r="A111" s="1"/>
      <c r="B111" s="1">
        <v>32</v>
      </c>
      <c r="C111" s="1" t="s">
        <v>61</v>
      </c>
      <c r="D111" s="1" t="s">
        <v>61</v>
      </c>
      <c r="E111" s="1">
        <v>1</v>
      </c>
      <c r="F111" s="1" t="s">
        <v>61</v>
      </c>
      <c r="G111" s="1">
        <f>README!$C$1</f>
        <v>0</v>
      </c>
      <c r="H111" s="1" t="str">
        <f>README!$C$2</f>
        <v>SYSTEM_A</v>
      </c>
      <c r="I111" s="1" t="s">
        <v>61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3" t="str">
        <f t="shared" si="5"/>
        <v>INSERT INTO SESS_QUEUE VALUES (32,NULL,NULL,1,NULL,0,'SYSTEM_A',NULL</v>
      </c>
      <c r="AB111" s="1" t="str">
        <f t="shared" si="6"/>
        <v>INSERT INTO SESS_QUEUE VALUES (32,NULL,NULL,1,NULL,0,'SYSTEM_A',NULL</v>
      </c>
      <c r="AC111" s="13" t="str">
        <f t="shared" si="7"/>
        <v>INSERT INTO SESS_QUEUE VALUES (32,NULL,NULL,1,NULL,0,'SYSTEM_A',NULL);</v>
      </c>
    </row>
    <row r="112" spans="1:29" ht="14.4" x14ac:dyDescent="0.3">
      <c r="A112" s="1"/>
      <c r="B112" s="1">
        <v>33</v>
      </c>
      <c r="C112" s="1" t="s">
        <v>61</v>
      </c>
      <c r="D112" s="1" t="s">
        <v>61</v>
      </c>
      <c r="E112" s="1">
        <v>1</v>
      </c>
      <c r="F112" s="1" t="s">
        <v>61</v>
      </c>
      <c r="G112" s="1">
        <f>README!$C$1</f>
        <v>0</v>
      </c>
      <c r="H112" s="1" t="str">
        <f>README!$C$2</f>
        <v>SYSTEM_A</v>
      </c>
      <c r="I112" s="1" t="s">
        <v>61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3" t="str">
        <f t="shared" si="5"/>
        <v>INSERT INTO SESS_QUEUE VALUES (33,NULL,NULL,1,NULL,0,'SYSTEM_A',NULL</v>
      </c>
      <c r="AB112" s="1" t="str">
        <f t="shared" si="6"/>
        <v>INSERT INTO SESS_QUEUE VALUES (33,NULL,NULL,1,NULL,0,'SYSTEM_A',NULL</v>
      </c>
      <c r="AC112" s="13" t="str">
        <f t="shared" si="7"/>
        <v>INSERT INTO SESS_QUEUE VALUES (33,NULL,NULL,1,NULL,0,'SYSTEM_A',NULL);</v>
      </c>
    </row>
    <row r="113" spans="1:29" ht="14.4" x14ac:dyDescent="0.3">
      <c r="A113" s="1"/>
      <c r="B113" s="1">
        <v>34</v>
      </c>
      <c r="C113" s="1" t="s">
        <v>61</v>
      </c>
      <c r="D113" s="1" t="s">
        <v>61</v>
      </c>
      <c r="E113" s="1">
        <v>1</v>
      </c>
      <c r="F113" s="1" t="s">
        <v>61</v>
      </c>
      <c r="G113" s="1">
        <f>README!$C$1</f>
        <v>0</v>
      </c>
      <c r="H113" s="1" t="str">
        <f>README!$C$2</f>
        <v>SYSTEM_A</v>
      </c>
      <c r="I113" s="1" t="s">
        <v>61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3" t="str">
        <f t="shared" si="5"/>
        <v>INSERT INTO SESS_QUEUE VALUES (34,NULL,NULL,1,NULL,0,'SYSTEM_A',NULL</v>
      </c>
      <c r="AB113" s="1" t="str">
        <f t="shared" si="6"/>
        <v>INSERT INTO SESS_QUEUE VALUES (34,NULL,NULL,1,NULL,0,'SYSTEM_A',NULL</v>
      </c>
      <c r="AC113" s="13" t="str">
        <f t="shared" si="7"/>
        <v>INSERT INTO SESS_QUEUE VALUES (34,NULL,NULL,1,NULL,0,'SYSTEM_A',NULL);</v>
      </c>
    </row>
    <row r="114" spans="1:29" ht="14.4" x14ac:dyDescent="0.3">
      <c r="A114" s="1"/>
      <c r="B114" s="1">
        <v>35</v>
      </c>
      <c r="C114" s="1" t="s">
        <v>61</v>
      </c>
      <c r="D114" s="1" t="s">
        <v>61</v>
      </c>
      <c r="E114" s="1">
        <v>1</v>
      </c>
      <c r="F114" s="1" t="s">
        <v>61</v>
      </c>
      <c r="G114" s="1">
        <f>README!$C$1</f>
        <v>0</v>
      </c>
      <c r="H114" s="1" t="str">
        <f>README!$C$2</f>
        <v>SYSTEM_A</v>
      </c>
      <c r="I114" s="1" t="s">
        <v>61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3" t="str">
        <f t="shared" si="5"/>
        <v>INSERT INTO SESS_QUEUE VALUES (35,NULL,NULL,1,NULL,0,'SYSTEM_A',NULL</v>
      </c>
      <c r="AB114" s="1" t="str">
        <f t="shared" si="6"/>
        <v>INSERT INTO SESS_QUEUE VALUES (35,NULL,NULL,1,NULL,0,'SYSTEM_A',NULL</v>
      </c>
      <c r="AC114" s="13" t="str">
        <f t="shared" si="7"/>
        <v>INSERT INTO SESS_QUEUE VALUES (35,NULL,NULL,1,NULL,0,'SYSTEM_A',NULL);</v>
      </c>
    </row>
    <row r="115" spans="1:29" ht="14.4" x14ac:dyDescent="0.3">
      <c r="A115" s="1"/>
      <c r="B115" s="1">
        <v>36</v>
      </c>
      <c r="C115" s="1" t="s">
        <v>61</v>
      </c>
      <c r="D115" s="1" t="s">
        <v>61</v>
      </c>
      <c r="E115" s="1">
        <v>1</v>
      </c>
      <c r="F115" s="1" t="s">
        <v>61</v>
      </c>
      <c r="G115" s="1">
        <f>README!$C$1</f>
        <v>0</v>
      </c>
      <c r="H115" s="1" t="str">
        <f>README!$C$2</f>
        <v>SYSTEM_A</v>
      </c>
      <c r="I115" s="1" t="s">
        <v>61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3" t="str">
        <f t="shared" si="5"/>
        <v>INSERT INTO SESS_QUEUE VALUES (36,NULL,NULL,1,NULL,0,'SYSTEM_A',NULL</v>
      </c>
      <c r="AB115" s="1" t="str">
        <f t="shared" si="6"/>
        <v>INSERT INTO SESS_QUEUE VALUES (36,NULL,NULL,1,NULL,0,'SYSTEM_A',NULL</v>
      </c>
      <c r="AC115" s="13" t="str">
        <f t="shared" si="7"/>
        <v>INSERT INTO SESS_QUEUE VALUES (36,NULL,NULL,1,NULL,0,'SYSTEM_A',NULL);</v>
      </c>
    </row>
    <row r="116" spans="1:29" ht="14.4" x14ac:dyDescent="0.3">
      <c r="A116" s="1"/>
      <c r="B116" s="1">
        <v>37</v>
      </c>
      <c r="C116" s="1" t="s">
        <v>61</v>
      </c>
      <c r="D116" s="1" t="s">
        <v>61</v>
      </c>
      <c r="E116" s="1">
        <v>1</v>
      </c>
      <c r="F116" s="1" t="s">
        <v>61</v>
      </c>
      <c r="G116" s="1">
        <f>README!$C$1</f>
        <v>0</v>
      </c>
      <c r="H116" s="1" t="str">
        <f>README!$C$2</f>
        <v>SYSTEM_A</v>
      </c>
      <c r="I116" s="1" t="s">
        <v>61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33" t="str">
        <f t="shared" si="5"/>
        <v>INSERT INTO SESS_QUEUE VALUES (37,NULL,NULL,1,NULL,0,'SYSTEM_A',NULL</v>
      </c>
      <c r="AB116" s="1" t="str">
        <f t="shared" si="6"/>
        <v>INSERT INTO SESS_QUEUE VALUES (37,NULL,NULL,1,NULL,0,'SYSTEM_A',NULL</v>
      </c>
      <c r="AC116" s="13" t="str">
        <f t="shared" si="7"/>
        <v>INSERT INTO SESS_QUEUE VALUES (37,NULL,NULL,1,NULL,0,'SYSTEM_A',NULL);</v>
      </c>
    </row>
    <row r="117" spans="1:29" ht="14.4" x14ac:dyDescent="0.3">
      <c r="A117" s="1"/>
      <c r="B117" s="1">
        <v>38</v>
      </c>
      <c r="C117" s="1" t="s">
        <v>61</v>
      </c>
      <c r="D117" s="1" t="s">
        <v>61</v>
      </c>
      <c r="E117" s="1">
        <v>1</v>
      </c>
      <c r="F117" s="1" t="s">
        <v>61</v>
      </c>
      <c r="G117" s="1">
        <f>README!$C$1</f>
        <v>0</v>
      </c>
      <c r="H117" s="1" t="str">
        <f>README!$C$2</f>
        <v>SYSTEM_A</v>
      </c>
      <c r="I117" s="1" t="s">
        <v>61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33" t="str">
        <f t="shared" si="5"/>
        <v>INSERT INTO SESS_QUEUE VALUES (38,NULL,NULL,1,NULL,0,'SYSTEM_A',NULL</v>
      </c>
      <c r="AB117" s="1" t="str">
        <f t="shared" si="6"/>
        <v>INSERT INTO SESS_QUEUE VALUES (38,NULL,NULL,1,NULL,0,'SYSTEM_A',NULL</v>
      </c>
      <c r="AC117" s="13" t="str">
        <f t="shared" si="7"/>
        <v>INSERT INTO SESS_QUEUE VALUES (38,NULL,NULL,1,NULL,0,'SYSTEM_A',NULL);</v>
      </c>
    </row>
    <row r="118" spans="1:29" ht="14.4" x14ac:dyDescent="0.3">
      <c r="A118" s="1"/>
      <c r="B118" s="1">
        <v>39</v>
      </c>
      <c r="C118" s="1" t="s">
        <v>61</v>
      </c>
      <c r="D118" s="1" t="s">
        <v>61</v>
      </c>
      <c r="E118" s="1">
        <v>1</v>
      </c>
      <c r="F118" s="1" t="s">
        <v>61</v>
      </c>
      <c r="G118" s="1">
        <f>README!$C$1</f>
        <v>0</v>
      </c>
      <c r="H118" s="1" t="str">
        <f>README!$C$2</f>
        <v>SYSTEM_A</v>
      </c>
      <c r="I118" s="1" t="s">
        <v>61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33" t="str">
        <f t="shared" si="5"/>
        <v>INSERT INTO SESS_QUEUE VALUES (39,NULL,NULL,1,NULL,0,'SYSTEM_A',NULL</v>
      </c>
      <c r="AB118" s="1" t="str">
        <f t="shared" si="6"/>
        <v>INSERT INTO SESS_QUEUE VALUES (39,NULL,NULL,1,NULL,0,'SYSTEM_A',NULL</v>
      </c>
      <c r="AC118" s="13" t="str">
        <f t="shared" si="7"/>
        <v>INSERT INTO SESS_QUEUE VALUES (39,NULL,NULL,1,NULL,0,'SYSTEM_A',NULL);</v>
      </c>
    </row>
    <row r="119" spans="1:29" ht="14.4" x14ac:dyDescent="0.3">
      <c r="A119" s="1"/>
      <c r="B119" s="1">
        <v>40</v>
      </c>
      <c r="C119" s="1" t="s">
        <v>61</v>
      </c>
      <c r="D119" s="1" t="s">
        <v>61</v>
      </c>
      <c r="E119" s="1">
        <v>1</v>
      </c>
      <c r="F119" s="1" t="s">
        <v>61</v>
      </c>
      <c r="G119" s="1">
        <f>README!$C$1</f>
        <v>0</v>
      </c>
      <c r="H119" s="1" t="str">
        <f>README!$C$2</f>
        <v>SYSTEM_A</v>
      </c>
      <c r="I119" s="1" t="s">
        <v>61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33" t="str">
        <f t="shared" si="5"/>
        <v>INSERT INTO SESS_QUEUE VALUES (40,NULL,NULL,1,NULL,0,'SYSTEM_A',NULL</v>
      </c>
      <c r="AB119" s="1" t="str">
        <f t="shared" si="6"/>
        <v>INSERT INTO SESS_QUEUE VALUES (40,NULL,NULL,1,NULL,0,'SYSTEM_A',NULL</v>
      </c>
      <c r="AC119" s="13" t="str">
        <f t="shared" si="7"/>
        <v>INSERT INTO SESS_QUEUE VALUES (40,NULL,NULL,1,NULL,0,'SYSTEM_A',NULL);</v>
      </c>
    </row>
    <row r="120" spans="1:29" ht="14.4" x14ac:dyDescent="0.3">
      <c r="A120" s="1"/>
      <c r="B120" s="1">
        <v>41</v>
      </c>
      <c r="C120" s="1" t="s">
        <v>61</v>
      </c>
      <c r="D120" s="1" t="s">
        <v>61</v>
      </c>
      <c r="E120" s="1">
        <v>1</v>
      </c>
      <c r="F120" s="1" t="s">
        <v>61</v>
      </c>
      <c r="G120" s="1">
        <f>README!$C$1</f>
        <v>0</v>
      </c>
      <c r="H120" s="1" t="str">
        <f>README!$C$2</f>
        <v>SYSTEM_A</v>
      </c>
      <c r="I120" s="1" t="s">
        <v>61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33" t="str">
        <f t="shared" si="5"/>
        <v>INSERT INTO SESS_QUEUE VALUES (41,NULL,NULL,1,NULL,0,'SYSTEM_A',NULL</v>
      </c>
      <c r="AB120" s="1" t="str">
        <f t="shared" si="6"/>
        <v>INSERT INTO SESS_QUEUE VALUES (41,NULL,NULL,1,NULL,0,'SYSTEM_A',NULL</v>
      </c>
      <c r="AC120" s="13" t="str">
        <f t="shared" si="7"/>
        <v>INSERT INTO SESS_QUEUE VALUES (41,NULL,NULL,1,NULL,0,'SYSTEM_A',NULL);</v>
      </c>
    </row>
    <row r="121" spans="1:29" ht="14.4" x14ac:dyDescent="0.3">
      <c r="A121" s="1"/>
      <c r="B121" s="1">
        <v>42</v>
      </c>
      <c r="C121" s="1" t="s">
        <v>61</v>
      </c>
      <c r="D121" s="1" t="s">
        <v>61</v>
      </c>
      <c r="E121" s="1">
        <v>1</v>
      </c>
      <c r="F121" s="1" t="s">
        <v>61</v>
      </c>
      <c r="G121" s="1">
        <f>README!$C$1</f>
        <v>0</v>
      </c>
      <c r="H121" s="1" t="str">
        <f>README!$C$2</f>
        <v>SYSTEM_A</v>
      </c>
      <c r="I121" s="1" t="s">
        <v>61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3" t="str">
        <f t="shared" si="5"/>
        <v>INSERT INTO SESS_QUEUE VALUES (42,NULL,NULL,1,NULL,0,'SYSTEM_A',NULL</v>
      </c>
      <c r="AB121" s="1" t="str">
        <f t="shared" si="6"/>
        <v>INSERT INTO SESS_QUEUE VALUES (42,NULL,NULL,1,NULL,0,'SYSTEM_A',NULL</v>
      </c>
      <c r="AC121" s="13" t="str">
        <f t="shared" si="7"/>
        <v>INSERT INTO SESS_QUEUE VALUES (42,NULL,NULL,1,NULL,0,'SYSTEM_A',NULL);</v>
      </c>
    </row>
    <row r="122" spans="1:29" ht="14.4" x14ac:dyDescent="0.3">
      <c r="A122" s="1"/>
      <c r="B122" s="1">
        <v>43</v>
      </c>
      <c r="C122" s="1" t="s">
        <v>61</v>
      </c>
      <c r="D122" s="1" t="s">
        <v>61</v>
      </c>
      <c r="E122" s="1">
        <v>1</v>
      </c>
      <c r="F122" s="1" t="s">
        <v>61</v>
      </c>
      <c r="G122" s="1">
        <f>README!$C$1</f>
        <v>0</v>
      </c>
      <c r="H122" s="1" t="str">
        <f>README!$C$2</f>
        <v>SYSTEM_A</v>
      </c>
      <c r="I122" s="1" t="s">
        <v>61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33" t="str">
        <f t="shared" si="5"/>
        <v>INSERT INTO SESS_QUEUE VALUES (43,NULL,NULL,1,NULL,0,'SYSTEM_A',NULL</v>
      </c>
      <c r="AB122" s="1" t="str">
        <f t="shared" si="6"/>
        <v>INSERT INTO SESS_QUEUE VALUES (43,NULL,NULL,1,NULL,0,'SYSTEM_A',NULL</v>
      </c>
      <c r="AC122" s="13" t="str">
        <f t="shared" si="7"/>
        <v>INSERT INTO SESS_QUEUE VALUES (43,NULL,NULL,1,NULL,0,'SYSTEM_A',NULL);</v>
      </c>
    </row>
    <row r="123" spans="1:29" ht="14.4" x14ac:dyDescent="0.3">
      <c r="A123" s="1"/>
      <c r="B123" s="1">
        <v>44</v>
      </c>
      <c r="C123" s="1" t="s">
        <v>61</v>
      </c>
      <c r="D123" s="1" t="s">
        <v>61</v>
      </c>
      <c r="E123" s="1">
        <v>1</v>
      </c>
      <c r="F123" s="1" t="s">
        <v>61</v>
      </c>
      <c r="G123" s="1">
        <f>README!$C$1</f>
        <v>0</v>
      </c>
      <c r="H123" s="1" t="str">
        <f>README!$C$2</f>
        <v>SYSTEM_A</v>
      </c>
      <c r="I123" s="1" t="s">
        <v>61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33" t="str">
        <f t="shared" si="5"/>
        <v>INSERT INTO SESS_QUEUE VALUES (44,NULL,NULL,1,NULL,0,'SYSTEM_A',NULL</v>
      </c>
      <c r="AB123" s="1" t="str">
        <f t="shared" si="6"/>
        <v>INSERT INTO SESS_QUEUE VALUES (44,NULL,NULL,1,NULL,0,'SYSTEM_A',NULL</v>
      </c>
      <c r="AC123" s="13" t="str">
        <f t="shared" si="7"/>
        <v>INSERT INTO SESS_QUEUE VALUES (44,NULL,NULL,1,NULL,0,'SYSTEM_A',NULL);</v>
      </c>
    </row>
    <row r="124" spans="1:29" ht="14.4" x14ac:dyDescent="0.3">
      <c r="A124" s="1"/>
      <c r="B124" s="1">
        <v>45</v>
      </c>
      <c r="C124" s="1" t="s">
        <v>61</v>
      </c>
      <c r="D124" s="1" t="s">
        <v>61</v>
      </c>
      <c r="E124" s="1">
        <v>1</v>
      </c>
      <c r="F124" s="1" t="s">
        <v>61</v>
      </c>
      <c r="G124" s="1">
        <f>README!$C$1</f>
        <v>0</v>
      </c>
      <c r="H124" s="1" t="str">
        <f>README!$C$2</f>
        <v>SYSTEM_A</v>
      </c>
      <c r="I124" s="1" t="s">
        <v>61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33" t="str">
        <f t="shared" si="5"/>
        <v>INSERT INTO SESS_QUEUE VALUES (45,NULL,NULL,1,NULL,0,'SYSTEM_A',NULL</v>
      </c>
      <c r="AB124" s="1" t="str">
        <f t="shared" si="6"/>
        <v>INSERT INTO SESS_QUEUE VALUES (45,NULL,NULL,1,NULL,0,'SYSTEM_A',NULL</v>
      </c>
      <c r="AC124" s="13" t="str">
        <f t="shared" si="7"/>
        <v>INSERT INTO SESS_QUEUE VALUES (45,NULL,NULL,1,NULL,0,'SYSTEM_A',NULL);</v>
      </c>
    </row>
    <row r="125" spans="1:29" ht="14.4" x14ac:dyDescent="0.3">
      <c r="A125" s="1"/>
      <c r="B125" s="1">
        <v>46</v>
      </c>
      <c r="C125" s="1" t="s">
        <v>61</v>
      </c>
      <c r="D125" s="1" t="s">
        <v>61</v>
      </c>
      <c r="E125" s="1">
        <v>1</v>
      </c>
      <c r="F125" s="1" t="s">
        <v>61</v>
      </c>
      <c r="G125" s="1">
        <f>README!$C$1</f>
        <v>0</v>
      </c>
      <c r="H125" s="1" t="str">
        <f>README!$C$2</f>
        <v>SYSTEM_A</v>
      </c>
      <c r="I125" s="1" t="s">
        <v>61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33" t="str">
        <f t="shared" si="5"/>
        <v>INSERT INTO SESS_QUEUE VALUES (46,NULL,NULL,1,NULL,0,'SYSTEM_A',NULL</v>
      </c>
      <c r="AB125" s="1" t="str">
        <f t="shared" si="6"/>
        <v>INSERT INTO SESS_QUEUE VALUES (46,NULL,NULL,1,NULL,0,'SYSTEM_A',NULL</v>
      </c>
      <c r="AC125" s="13" t="str">
        <f t="shared" si="7"/>
        <v>INSERT INTO SESS_QUEUE VALUES (46,NULL,NULL,1,NULL,0,'SYSTEM_A',NULL);</v>
      </c>
    </row>
    <row r="126" spans="1:29" ht="14.4" x14ac:dyDescent="0.3">
      <c r="A126" s="1"/>
      <c r="B126" s="1">
        <v>47</v>
      </c>
      <c r="C126" s="1" t="s">
        <v>61</v>
      </c>
      <c r="D126" s="1" t="s">
        <v>61</v>
      </c>
      <c r="E126" s="1">
        <v>1</v>
      </c>
      <c r="F126" s="1" t="s">
        <v>61</v>
      </c>
      <c r="G126" s="1">
        <f>README!$C$1</f>
        <v>0</v>
      </c>
      <c r="H126" s="1" t="str">
        <f>README!$C$2</f>
        <v>SYSTEM_A</v>
      </c>
      <c r="I126" s="1" t="s">
        <v>61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33" t="str">
        <f t="shared" si="5"/>
        <v>INSERT INTO SESS_QUEUE VALUES (47,NULL,NULL,1,NULL,0,'SYSTEM_A',NULL</v>
      </c>
      <c r="AB126" s="1" t="str">
        <f t="shared" si="6"/>
        <v>INSERT INTO SESS_QUEUE VALUES (47,NULL,NULL,1,NULL,0,'SYSTEM_A',NULL</v>
      </c>
      <c r="AC126" s="13" t="str">
        <f t="shared" si="7"/>
        <v>INSERT INTO SESS_QUEUE VALUES (47,NULL,NULL,1,NULL,0,'SYSTEM_A',NULL);</v>
      </c>
    </row>
    <row r="127" spans="1:29" ht="14.4" x14ac:dyDescent="0.3">
      <c r="A127" s="1"/>
      <c r="B127" s="1">
        <v>48</v>
      </c>
      <c r="C127" s="1" t="s">
        <v>61</v>
      </c>
      <c r="D127" s="1" t="s">
        <v>61</v>
      </c>
      <c r="E127" s="1">
        <v>1</v>
      </c>
      <c r="F127" s="1" t="s">
        <v>61</v>
      </c>
      <c r="G127" s="1">
        <f>README!$C$1</f>
        <v>0</v>
      </c>
      <c r="H127" s="1" t="str">
        <f>README!$C$2</f>
        <v>SYSTEM_A</v>
      </c>
      <c r="I127" s="1" t="s">
        <v>61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33" t="str">
        <f t="shared" si="5"/>
        <v>INSERT INTO SESS_QUEUE VALUES (48,NULL,NULL,1,NULL,0,'SYSTEM_A',NULL</v>
      </c>
      <c r="AB127" s="1" t="str">
        <f t="shared" si="6"/>
        <v>INSERT INTO SESS_QUEUE VALUES (48,NULL,NULL,1,NULL,0,'SYSTEM_A',NULL</v>
      </c>
      <c r="AC127" s="13" t="str">
        <f t="shared" si="7"/>
        <v>INSERT INTO SESS_QUEUE VALUES (48,NULL,NULL,1,NULL,0,'SYSTEM_A',NULL);</v>
      </c>
    </row>
    <row r="128" spans="1:29" ht="14.4" x14ac:dyDescent="0.3">
      <c r="A128" s="1"/>
      <c r="B128" s="1">
        <v>49</v>
      </c>
      <c r="C128" s="1" t="s">
        <v>61</v>
      </c>
      <c r="D128" s="1" t="s">
        <v>61</v>
      </c>
      <c r="E128" s="1">
        <v>1</v>
      </c>
      <c r="F128" s="1" t="s">
        <v>61</v>
      </c>
      <c r="G128" s="1">
        <f>README!$C$1</f>
        <v>0</v>
      </c>
      <c r="H128" s="1" t="str">
        <f>README!$C$2</f>
        <v>SYSTEM_A</v>
      </c>
      <c r="I128" s="1" t="s">
        <v>61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33" t="str">
        <f t="shared" si="5"/>
        <v>INSERT INTO SESS_QUEUE VALUES (49,NULL,NULL,1,NULL,0,'SYSTEM_A',NULL</v>
      </c>
      <c r="AB128" s="1" t="str">
        <f t="shared" si="6"/>
        <v>INSERT INTO SESS_QUEUE VALUES (49,NULL,NULL,1,NULL,0,'SYSTEM_A',NULL</v>
      </c>
      <c r="AC128" s="13" t="str">
        <f t="shared" si="7"/>
        <v>INSERT INTO SESS_QUEUE VALUES (49,NULL,NULL,1,NULL,0,'SYSTEM_A',NULL);</v>
      </c>
    </row>
    <row r="129" spans="1:29" ht="14.4" x14ac:dyDescent="0.3">
      <c r="A129" s="1"/>
      <c r="B129" s="1">
        <v>50</v>
      </c>
      <c r="C129" s="1" t="s">
        <v>61</v>
      </c>
      <c r="D129" s="1" t="s">
        <v>61</v>
      </c>
      <c r="E129" s="1">
        <v>1</v>
      </c>
      <c r="F129" s="1" t="s">
        <v>61</v>
      </c>
      <c r="G129" s="1">
        <f>README!$C$1</f>
        <v>0</v>
      </c>
      <c r="H129" s="1" t="str">
        <f>README!$C$2</f>
        <v>SYSTEM_A</v>
      </c>
      <c r="I129" s="1" t="s">
        <v>61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33" t="str">
        <f t="shared" si="5"/>
        <v>INSERT INTO SESS_QUEUE VALUES (50,NULL,NULL,1,NULL,0,'SYSTEM_A',NULL</v>
      </c>
      <c r="AB129" s="1" t="str">
        <f t="shared" si="6"/>
        <v>INSERT INTO SESS_QUEUE VALUES (50,NULL,NULL,1,NULL,0,'SYSTEM_A',NULL</v>
      </c>
      <c r="AC129" s="13" t="str">
        <f t="shared" si="7"/>
        <v>INSERT INTO SESS_QUEUE VALUES (50,NULL,NULL,1,NULL,0,'SYSTEM_A',NULL);</v>
      </c>
    </row>
  </sheetData>
  <phoneticPr fontId="8" type="noConversion"/>
  <pageMargins left="0.75" right="0.75" top="1" bottom="1" header="0.4921259845" footer="0.492125984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5"/>
  <sheetViews>
    <sheetView zoomScale="160" zoomScaleNormal="160" zoomScalePageLayoutView="250" workbookViewId="0">
      <selection activeCell="A13" sqref="A13"/>
    </sheetView>
  </sheetViews>
  <sheetFormatPr defaultColWidth="8.88671875" defaultRowHeight="14.4" x14ac:dyDescent="0.3"/>
  <cols>
    <col min="1" max="1" width="99.109375" style="31" bestFit="1" customWidth="1"/>
  </cols>
  <sheetData>
    <row r="1" spans="1:1" x14ac:dyDescent="0.3">
      <c r="A1" s="31" t="s">
        <v>135</v>
      </c>
    </row>
    <row r="2" spans="1:1" hidden="1" x14ac:dyDescent="0.3">
      <c r="A2" s="32" t="str">
        <f>CONCATENATE("--select * from ctrl_parameters where param_cd=",README!$C$1,";")</f>
        <v>--select * from ctrl_parameters where param_cd=0;</v>
      </c>
    </row>
    <row r="3" spans="1:1" x14ac:dyDescent="0.3">
      <c r="A3" s="31" t="str">
        <f>CONCATENATE("DELETE from ctrl_parameters where param_cd=",README!$C$1,";")</f>
        <v>DELETE from ctrl_parameters where param_cd=0;</v>
      </c>
    </row>
    <row r="4" spans="1:1" hidden="1" x14ac:dyDescent="0.3">
      <c r="A4" s="32" t="str">
        <f>CONCATENATE("--select * from ctrl_task_parameters where engine_id=",README!$C$1,";")</f>
        <v>--select * from ctrl_task_parameters where engine_id=0;</v>
      </c>
    </row>
    <row r="5" spans="1:1" x14ac:dyDescent="0.3">
      <c r="A5" s="31" t="str">
        <f>CONCATENATE("DELETE from ctrl_task_parameters where engine_id=",README!$C$1,";")</f>
        <v>DELETE from ctrl_task_parameters where engine_id=0;</v>
      </c>
    </row>
    <row r="6" spans="1:1" hidden="1" x14ac:dyDescent="0.3">
      <c r="A6" s="32" t="str">
        <f>CONCATENATE("--select * from ctrl_job where engine_id=",README!$C$1,";")</f>
        <v>--select * from ctrl_job where engine_id=0;</v>
      </c>
    </row>
    <row r="7" spans="1:1" x14ac:dyDescent="0.3">
      <c r="A7" s="31" t="str">
        <f>CONCATENATE("DELETE from ctrl_job where engine_id=",README!$C$1,";")</f>
        <v>DELETE from ctrl_job where engine_id=0;</v>
      </c>
    </row>
    <row r="8" spans="1:1" hidden="1" x14ac:dyDescent="0.3">
      <c r="A8" s="32" t="str">
        <f>CONCATENATE("--select * from ctrl_stream where stream_name not in (select stream_name from ctrl_job);")</f>
        <v>--select * from ctrl_stream where stream_name not in (select stream_name from ctrl_job);</v>
      </c>
    </row>
    <row r="9" spans="1:1" x14ac:dyDescent="0.3">
      <c r="A9" s="31" t="str">
        <f>CONCATENATE("DELETE from ctrl_stream where stream_name not in (select stream_name from ctrl_job);")</f>
        <v>DELETE from ctrl_stream where stream_name not in (select stream_name from ctrl_job);</v>
      </c>
    </row>
    <row r="10" spans="1:1" ht="28.8" hidden="1" x14ac:dyDescent="0.3">
      <c r="A10" s="32" t="str">
        <f>"--select * from CTRL_JOB_DEPENDENCY where (job_name not in (select job_name from ctrl_job) or parent_job_name not in (select job_name from ctrl_job));"</f>
        <v>--select * from CTRL_JOB_DEPENDENCY where (job_name not in (select job_name from ctrl_job) or parent_job_name not in (select job_name from ctrl_job));</v>
      </c>
    </row>
    <row r="11" spans="1:1" ht="28.8" x14ac:dyDescent="0.3">
      <c r="A11" s="31" t="s">
        <v>136</v>
      </c>
    </row>
    <row r="12" spans="1:1" ht="28.8" hidden="1" x14ac:dyDescent="0.3">
      <c r="A12" s="32" t="str">
        <f>"--select * from CTRL_STREAM_DEPENDENCY where (STREAM_name not in (select STREAM_name from ctrl_STREAM) or parent_STREAM_name not in (select STREAM_name from ctrl_STREAM));"</f>
        <v>--select * from CTRL_STREAM_DEPENDENCY where (STREAM_name not in (select STREAM_name from ctrl_STREAM) or parent_STREAM_name not in (select STREAM_name from ctrl_STREAM));</v>
      </c>
    </row>
    <row r="13" spans="1:1" ht="28.8" x14ac:dyDescent="0.3">
      <c r="A13" s="31" t="str">
        <f>"DELETE from CTRL_STREAM_DEPENDENCY where (STREAM_name not in (select STREAM_name from ctrl_STREAM) or parent_STREAM_name not in (select STREAM_name from ctrl_STREAM));"</f>
        <v>DELETE from CTRL_STREAM_DEPENDENCY where (STREAM_name not in (select STREAM_name from ctrl_STREAM) or parent_STREAM_name not in (select STREAM_name from ctrl_STREAM));</v>
      </c>
    </row>
    <row r="14" spans="1:1" hidden="1" x14ac:dyDescent="0.3">
      <c r="A14" s="32" t="str">
        <f>"--select * from CTRL_STREAM_PLAN_REF where stream_name not in (select stream_name from ctrl_stream);"</f>
        <v>--select * from CTRL_STREAM_PLAN_REF where stream_name not in (select stream_name from ctrl_stream);</v>
      </c>
    </row>
    <row r="15" spans="1:1" x14ac:dyDescent="0.3">
      <c r="A15" s="31" t="s">
        <v>137</v>
      </c>
    </row>
  </sheetData>
  <autoFilter ref="A1:A15">
    <filterColumn colId="0">
      <filters>
        <filter val="DELETE from ctrl_job where engine_id=5;"/>
        <filter val="DELETE from CTRL_JOB_DEPENDENCY where (job_name not in (select job_name from ctrl_job) or parent_job_name not in (select job_name from ctrl_job));"/>
        <filter val="DELETE from ctrl_parameters where param_cd=5;"/>
        <filter val="DELETE from ctrl_stream where stream_name not in (select stream_name from ctrl_job);"/>
        <filter val="DELETE from CTRL_STREAM_DEPENDENCY where (STREAM_name not in (select STREAM_name from ctrl_STREAM) or parent_STREAM_name not in (select STREAM_name from ctrl_STREAM));"/>
        <filter val="DELETE from CTRL_STREAM_PLAN_REF where stream_name not in (select stream_name from ctrl_stream);"/>
        <filter val="DELETE from ctrl_task_parameters where engine_id=5;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</vt:lpstr>
      <vt:lpstr>DATA_JOBS</vt:lpstr>
      <vt:lpstr>smazani enginu</vt:lpstr>
    </vt:vector>
  </TitlesOfParts>
  <Company>Teradata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Stefanek, Petr</dc:creator>
  <cp:lastModifiedBy>TD</cp:lastModifiedBy>
  <dcterms:created xsi:type="dcterms:W3CDTF">2012-04-17T07:47:10Z</dcterms:created>
  <dcterms:modified xsi:type="dcterms:W3CDTF">2016-11-10T22:19:51Z</dcterms:modified>
</cp:coreProperties>
</file>