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8445" yWindow="945" windowWidth="21900" windowHeight="15990"/>
  </bookViews>
  <sheets>
    <sheet name="T06_LockBox_Bom1" sheetId="1" r:id="rId1"/>
    <sheet name="Module Cost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/>
  <c r="L27" s="1"/>
  <c r="F22"/>
  <c r="L28" s="1"/>
  <c r="L4"/>
  <c r="L5"/>
  <c r="L6"/>
  <c r="L7"/>
  <c r="L8"/>
  <c r="L9"/>
  <c r="L29" s="1"/>
  <c r="F4"/>
  <c r="F5"/>
  <c r="F6"/>
  <c r="F7"/>
  <c r="F8"/>
  <c r="F9"/>
  <c r="F10"/>
  <c r="F11"/>
  <c r="F12"/>
  <c r="F13"/>
  <c r="F14"/>
  <c r="F15"/>
  <c r="F16"/>
  <c r="F17"/>
  <c r="F18"/>
  <c r="F19"/>
  <c r="F21"/>
  <c r="F23"/>
  <c r="B23"/>
  <c r="H9"/>
  <c r="H17"/>
  <c r="H32"/>
  <c r="B28"/>
  <c r="L14"/>
  <c r="L16"/>
  <c r="L17"/>
  <c r="C4"/>
  <c r="L31" l="1"/>
  <c r="L32"/>
  <c r="C28" s="1"/>
</calcChain>
</file>

<file path=xl/sharedStrings.xml><?xml version="1.0" encoding="utf-8"?>
<sst xmlns="http://schemas.openxmlformats.org/spreadsheetml/2006/main" count="160" uniqueCount="107">
  <si>
    <t>Part</t>
  </si>
  <si>
    <t>Value</t>
  </si>
  <si>
    <t>Device</t>
  </si>
  <si>
    <t>Package</t>
  </si>
  <si>
    <t>Description</t>
  </si>
  <si>
    <t>330pF</t>
  </si>
  <si>
    <t>C</t>
  </si>
  <si>
    <t>10uF</t>
  </si>
  <si>
    <t>1uF</t>
  </si>
  <si>
    <t>Sol_ctrl</t>
  </si>
  <si>
    <t>1X02</t>
  </si>
  <si>
    <t>ICSP</t>
  </si>
  <si>
    <t>2X03</t>
  </si>
  <si>
    <t>LCD</t>
  </si>
  <si>
    <t>2X04</t>
  </si>
  <si>
    <t>UNUSED</t>
  </si>
  <si>
    <t>2X05</t>
  </si>
  <si>
    <t>2N3904</t>
  </si>
  <si>
    <t>ATMEGA328</t>
  </si>
  <si>
    <t>LD29150DT33R</t>
  </si>
  <si>
    <t>PJ-102A</t>
  </si>
  <si>
    <t>ETHERNET_JACK</t>
  </si>
  <si>
    <t>Manufacturer Part Number</t>
  </si>
  <si>
    <t>10V</t>
  </si>
  <si>
    <t>25V</t>
  </si>
  <si>
    <t>PINHD</t>
  </si>
  <si>
    <t>R</t>
  </si>
  <si>
    <t>Digikey Part Number</t>
  </si>
  <si>
    <t>Manufacturer</t>
  </si>
  <si>
    <t>Voltage/Power Rating</t>
  </si>
  <si>
    <t>Quantity/Extended Price</t>
  </si>
  <si>
    <t>SN74HC148D</t>
  </si>
  <si>
    <t>TIP102</t>
  </si>
  <si>
    <t>1/8W</t>
  </si>
  <si>
    <t>ADAFRUIT</t>
  </si>
  <si>
    <t>NES CONTROLLER</t>
  </si>
  <si>
    <t>QTY</t>
  </si>
  <si>
    <t>10K</t>
  </si>
  <si>
    <t>4.7K</t>
  </si>
  <si>
    <t>1K</t>
  </si>
  <si>
    <t>PART</t>
  </si>
  <si>
    <t>PCB - Main</t>
  </si>
  <si>
    <t>PCB - LCD</t>
  </si>
  <si>
    <t>Cost</t>
  </si>
  <si>
    <t xml:space="preserve">Main Board </t>
  </si>
  <si>
    <t>LCD Board</t>
  </si>
  <si>
    <t>1/4W</t>
  </si>
  <si>
    <t>Nintendo Controller</t>
  </si>
  <si>
    <t>ETHERNET CABLE</t>
  </si>
  <si>
    <t>THE BOX</t>
  </si>
  <si>
    <t>DESCRIPTION</t>
  </si>
  <si>
    <t>WOOD</t>
  </si>
  <si>
    <t>HINGE</t>
  </si>
  <si>
    <t>SCREWS</t>
  </si>
  <si>
    <t>LATCH</t>
  </si>
  <si>
    <t xml:space="preserve">RJ45 </t>
  </si>
  <si>
    <t>1/2in 2ftx4ft plywood</t>
  </si>
  <si>
    <t>small piano hinges</t>
  </si>
  <si>
    <t>8 small wood screws</t>
  </si>
  <si>
    <t>3D Printed latch</t>
  </si>
  <si>
    <t>Barrel power jack</t>
  </si>
  <si>
    <t>Ethernet jeck</t>
  </si>
  <si>
    <t>LCD board + components</t>
  </si>
  <si>
    <t>Main board + components</t>
  </si>
  <si>
    <t>Total Parts</t>
  </si>
  <si>
    <t>Total Cost</t>
  </si>
  <si>
    <t>Solenoid</t>
  </si>
  <si>
    <t>56-BCPGA</t>
  </si>
  <si>
    <t>CMR200T</t>
  </si>
  <si>
    <t>XCL206B</t>
  </si>
  <si>
    <t>STM32F407i</t>
  </si>
  <si>
    <t>NCP705</t>
  </si>
  <si>
    <t>6-WDFN</t>
  </si>
  <si>
    <t>NCP705MT30TCGOSCT-ND</t>
  </si>
  <si>
    <t>On SemiConductor</t>
  </si>
  <si>
    <t>NCP705MT30TCG</t>
  </si>
  <si>
    <t>497-11604-ND</t>
  </si>
  <si>
    <t>STM32F407IGT6</t>
  </si>
  <si>
    <t>ST Microelectronics</t>
  </si>
  <si>
    <t>176-LQFP</t>
  </si>
  <si>
    <t>1.8-3.6 V</t>
  </si>
  <si>
    <t>2.75 - 3V, 0.5A</t>
  </si>
  <si>
    <t>300-8340-1-ND</t>
  </si>
  <si>
    <t>CMR200T32768DZFT</t>
  </si>
  <si>
    <t>CRYSTAL 32.768KHZ 12.5PF SMD</t>
  </si>
  <si>
    <t>-</t>
  </si>
  <si>
    <t>1.98W</t>
  </si>
  <si>
    <t>893-1161-1-ND</t>
  </si>
  <si>
    <t>XCL206B333AR-G</t>
  </si>
  <si>
    <t>Torex Semiconductor, LTD</t>
  </si>
  <si>
    <t>USB3318</t>
  </si>
  <si>
    <t>24QFN</t>
  </si>
  <si>
    <t>PJ_0478A</t>
  </si>
  <si>
    <t>Barrel Jack</t>
  </si>
  <si>
    <t>IC TXRX USB ULPI 13MHZ 24QFN</t>
  </si>
  <si>
    <t>Microchip Technology</t>
  </si>
  <si>
    <t>USB3318C-CP-TR</t>
  </si>
  <si>
    <t>USB3318C-CP-CT-ND</t>
  </si>
  <si>
    <t>1.8 - 3.3 V</t>
  </si>
  <si>
    <t>CP-047A-ND</t>
  </si>
  <si>
    <t>PJ-047A</t>
  </si>
  <si>
    <t>CUI, Inc</t>
  </si>
  <si>
    <t>CON PWR JCK 2.0 X 6.0MM W/SHLD</t>
  </si>
  <si>
    <t>16VDC 2.5A</t>
  </si>
  <si>
    <t>IC REG LDO 3V 0.5A 6WDFN</t>
  </si>
  <si>
    <t>IC MCU 32BIT 1MB FLASH 176LQFP</t>
  </si>
  <si>
    <t>IC BUCK SYNC 3.3V 0.6A CL-2025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</si>
</sst>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/>
    <xf numFmtId="164" fontId="0" fillId="0" borderId="17" xfId="0" applyNumberFormat="1" applyBorder="1"/>
    <xf numFmtId="164" fontId="0" fillId="0" borderId="15" xfId="0" applyNumberFormat="1" applyBorder="1"/>
    <xf numFmtId="0" fontId="0" fillId="0" borderId="11" xfId="0" applyBorder="1"/>
    <xf numFmtId="0" fontId="0" fillId="0" borderId="0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4" fontId="0" fillId="0" borderId="18" xfId="0" applyNumberFormat="1" applyBorder="1" applyAlignment="1">
      <alignment horizontal="right"/>
    </xf>
    <xf numFmtId="44" fontId="0" fillId="0" borderId="23" xfId="0" applyNumberFormat="1" applyBorder="1" applyAlignment="1">
      <alignment horizontal="right"/>
    </xf>
    <xf numFmtId="44" fontId="0" fillId="0" borderId="19" xfId="0" applyNumberFormat="1" applyBorder="1" applyAlignment="1">
      <alignment horizontal="right"/>
    </xf>
    <xf numFmtId="44" fontId="0" fillId="0" borderId="22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0" xfId="0" applyBorder="1" applyAlignment="1">
      <alignment horizontal="center"/>
    </xf>
    <xf numFmtId="164" fontId="0" fillId="0" borderId="23" xfId="0" applyNumberFormat="1" applyBorder="1"/>
    <xf numFmtId="164" fontId="0" fillId="0" borderId="18" xfId="0" applyNumberFormat="1" applyBorder="1"/>
    <xf numFmtId="164" fontId="0" fillId="0" borderId="22" xfId="0" applyNumberFormat="1" applyBorder="1"/>
    <xf numFmtId="164" fontId="0" fillId="0" borderId="0" xfId="0" applyNumberFormat="1"/>
    <xf numFmtId="0" fontId="0" fillId="0" borderId="0" xfId="0" applyFill="1" applyBorder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0" borderId="0" xfId="0" applyFont="1"/>
    <xf numFmtId="0" fontId="0" fillId="0" borderId="0" xfId="0" applyFont="1" applyAlignment="1">
      <alignment horizontal="center"/>
    </xf>
    <xf numFmtId="0" fontId="21" fillId="0" borderId="0" xfId="0" applyFont="1" applyAlignment="1">
      <alignment wrapText="1"/>
    </xf>
  </cellXfs>
  <cellStyles count="2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topLeftCell="B1" workbookViewId="0">
      <selection activeCell="G16" sqref="G16"/>
    </sheetView>
  </sheetViews>
  <sheetFormatPr defaultColWidth="8.85546875" defaultRowHeight="15"/>
  <cols>
    <col min="1" max="1" width="4.5703125" style="1" hidden="1" customWidth="1"/>
    <col min="2" max="2" width="11.28515625" style="1" bestFit="1" customWidth="1"/>
    <col min="3" max="3" width="9.7109375" style="1" bestFit="1" customWidth="1"/>
    <col min="4" max="4" width="6.140625" style="1" hidden="1" customWidth="1"/>
    <col min="5" max="5" width="14.5703125" style="1" bestFit="1" customWidth="1"/>
    <col min="6" max="6" width="30.5703125" style="1" bestFit="1" customWidth="1"/>
    <col min="7" max="7" width="24.28515625" style="1" bestFit="1" customWidth="1"/>
    <col min="8" max="8" width="17.42578125" style="59" bestFit="1" customWidth="1"/>
    <col min="9" max="9" width="23.85546875" style="1" bestFit="1" customWidth="1"/>
    <col min="10" max="10" width="10" style="1" hidden="1" customWidth="1"/>
    <col min="11" max="13" width="6.5703125" style="1" bestFit="1" customWidth="1"/>
    <col min="14" max="14" width="5.5703125" style="1" bestFit="1" customWidth="1"/>
    <col min="15" max="16384" width="8.85546875" style="1"/>
  </cols>
  <sheetData>
    <row r="1" spans="1:14" ht="14.1" customHeight="1">
      <c r="A1" s="40" t="s">
        <v>0</v>
      </c>
      <c r="B1" s="36" t="s">
        <v>2</v>
      </c>
      <c r="C1" s="36" t="s">
        <v>3</v>
      </c>
      <c r="D1" s="36" t="s">
        <v>1</v>
      </c>
      <c r="E1" s="38" t="s">
        <v>29</v>
      </c>
      <c r="F1" s="36" t="s">
        <v>4</v>
      </c>
      <c r="G1" s="36" t="s">
        <v>28</v>
      </c>
      <c r="H1" s="38" t="s">
        <v>22</v>
      </c>
      <c r="I1" s="38" t="s">
        <v>27</v>
      </c>
      <c r="J1" s="38" t="s">
        <v>34</v>
      </c>
      <c r="K1" s="36" t="s">
        <v>30</v>
      </c>
      <c r="L1" s="36"/>
      <c r="M1" s="36"/>
      <c r="N1" s="37"/>
    </row>
    <row r="2" spans="1:14" ht="15.75" thickBot="1">
      <c r="A2" s="41"/>
      <c r="B2" s="42"/>
      <c r="C2" s="42"/>
      <c r="D2" s="42"/>
      <c r="E2" s="39"/>
      <c r="F2" s="42"/>
      <c r="G2" s="42"/>
      <c r="H2" s="39"/>
      <c r="I2" s="39"/>
      <c r="J2" s="39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71</v>
      </c>
      <c r="C3" s="1" t="s">
        <v>72</v>
      </c>
      <c r="E3" s="1" t="s">
        <v>81</v>
      </c>
      <c r="F3" s="58" t="s">
        <v>104</v>
      </c>
      <c r="G3" s="1" t="s">
        <v>74</v>
      </c>
      <c r="H3" s="60" t="s">
        <v>75</v>
      </c>
      <c r="I3" s="58" t="s">
        <v>73</v>
      </c>
      <c r="K3" s="13">
        <v>0.92</v>
      </c>
      <c r="L3" s="13">
        <v>0.81699999999999995</v>
      </c>
      <c r="M3" s="13">
        <v>0.64500000000000002</v>
      </c>
      <c r="N3" s="13">
        <v>0.39679999999999999</v>
      </c>
    </row>
    <row r="4" spans="1:14">
      <c r="B4" s="1" t="s">
        <v>70</v>
      </c>
      <c r="C4" s="1" t="s">
        <v>79</v>
      </c>
      <c r="E4" s="1" t="s">
        <v>80</v>
      </c>
      <c r="F4" s="58" t="s">
        <v>105</v>
      </c>
      <c r="G4" s="1" t="s">
        <v>78</v>
      </c>
      <c r="H4" s="60" t="s">
        <v>77</v>
      </c>
      <c r="I4" s="58" t="s">
        <v>76</v>
      </c>
      <c r="K4" s="13">
        <v>15.75</v>
      </c>
      <c r="L4" s="13">
        <v>14.318</v>
      </c>
      <c r="M4" s="13">
        <v>12.170299999999999</v>
      </c>
      <c r="N4" s="13">
        <v>9.5214700000000008</v>
      </c>
    </row>
    <row r="5" spans="1:14" ht="30">
      <c r="B5" s="1" t="s">
        <v>68</v>
      </c>
      <c r="C5" s="1" t="s">
        <v>68</v>
      </c>
      <c r="E5" s="1" t="s">
        <v>85</v>
      </c>
      <c r="F5" s="58" t="s">
        <v>84</v>
      </c>
      <c r="H5" s="60" t="s">
        <v>83</v>
      </c>
      <c r="I5" s="58" t="s">
        <v>82</v>
      </c>
      <c r="K5" s="13">
        <v>0.56999999999999995</v>
      </c>
      <c r="L5" s="13">
        <v>0.47299999999999998</v>
      </c>
      <c r="M5" s="13">
        <v>0.378</v>
      </c>
      <c r="N5" s="13">
        <v>0.3024</v>
      </c>
    </row>
    <row r="6" spans="1:14">
      <c r="B6" s="1" t="s">
        <v>69</v>
      </c>
      <c r="C6" s="1" t="s">
        <v>67</v>
      </c>
      <c r="E6" s="58" t="s">
        <v>86</v>
      </c>
      <c r="F6" s="58" t="s">
        <v>106</v>
      </c>
      <c r="G6" s="1" t="s">
        <v>89</v>
      </c>
      <c r="H6" s="60" t="s">
        <v>88</v>
      </c>
      <c r="I6" s="58" t="s">
        <v>87</v>
      </c>
      <c r="K6" s="13">
        <v>1.26</v>
      </c>
      <c r="L6" s="13">
        <v>1.2250000000000001</v>
      </c>
      <c r="M6" s="13" t="s">
        <v>85</v>
      </c>
      <c r="N6" s="13" t="s">
        <v>85</v>
      </c>
    </row>
    <row r="7" spans="1:14">
      <c r="B7" s="1" t="s">
        <v>90</v>
      </c>
      <c r="C7" s="1" t="s">
        <v>91</v>
      </c>
      <c r="E7" s="1" t="s">
        <v>98</v>
      </c>
      <c r="F7" s="58" t="s">
        <v>94</v>
      </c>
      <c r="G7" s="1" t="s">
        <v>95</v>
      </c>
      <c r="H7" s="60" t="s">
        <v>96</v>
      </c>
      <c r="I7" s="58" t="s">
        <v>97</v>
      </c>
      <c r="K7" s="13">
        <v>1.49</v>
      </c>
      <c r="L7" s="13">
        <v>1.24</v>
      </c>
      <c r="M7" s="13">
        <v>0.94</v>
      </c>
      <c r="N7" s="13" t="s">
        <v>85</v>
      </c>
    </row>
    <row r="8" spans="1:14">
      <c r="B8" s="1" t="s">
        <v>92</v>
      </c>
      <c r="C8" s="1" t="s">
        <v>93</v>
      </c>
      <c r="E8" s="1" t="s">
        <v>103</v>
      </c>
      <c r="F8" s="58" t="s">
        <v>102</v>
      </c>
      <c r="G8" s="1" t="s">
        <v>101</v>
      </c>
      <c r="H8" s="60" t="s">
        <v>100</v>
      </c>
      <c r="I8" s="58" t="s">
        <v>99</v>
      </c>
      <c r="K8" s="13">
        <v>0.97</v>
      </c>
      <c r="L8" s="13">
        <v>0.752</v>
      </c>
      <c r="M8" s="13">
        <v>0.57379999999999998</v>
      </c>
      <c r="N8" s="13">
        <v>0.40799999999999997</v>
      </c>
    </row>
    <row r="9" spans="1:14">
      <c r="K9" s="13"/>
      <c r="L9" s="13"/>
      <c r="M9" s="13"/>
      <c r="N9" s="13"/>
    </row>
    <row r="10" spans="1:14">
      <c r="K10" s="13"/>
      <c r="L10" s="13"/>
      <c r="M10" s="13"/>
      <c r="N10" s="13"/>
    </row>
    <row r="11" spans="1:14">
      <c r="I11"/>
      <c r="J11"/>
      <c r="K11" s="13"/>
      <c r="L11" s="13"/>
      <c r="M11" s="13"/>
      <c r="N11" s="13"/>
    </row>
    <row r="12" spans="1:14">
      <c r="I12"/>
      <c r="J12"/>
      <c r="K12" s="13"/>
      <c r="L12" s="13"/>
      <c r="M12" s="13"/>
      <c r="N12" s="13"/>
    </row>
    <row r="13" spans="1:14">
      <c r="K13" s="13"/>
      <c r="L13" s="13"/>
      <c r="M13" s="13"/>
      <c r="N13" s="13"/>
    </row>
    <row r="14" spans="1:14">
      <c r="K14" s="13"/>
      <c r="L14" s="13"/>
      <c r="M14" s="13"/>
      <c r="N14" s="13"/>
    </row>
    <row r="15" spans="1:14">
      <c r="K15" s="13"/>
      <c r="L15" s="13"/>
      <c r="M15" s="13"/>
      <c r="N15" s="13"/>
    </row>
    <row r="16" spans="1:14" ht="14.1" customHeight="1">
      <c r="I16"/>
      <c r="K16" s="13"/>
      <c r="L16" s="13"/>
      <c r="M16" s="13"/>
      <c r="N16" s="13"/>
    </row>
  </sheetData>
  <mergeCells count="11">
    <mergeCell ref="K1:N1"/>
    <mergeCell ref="I1:I2"/>
    <mergeCell ref="A1:A2"/>
    <mergeCell ref="D1:D2"/>
    <mergeCell ref="E1:E2"/>
    <mergeCell ref="B1:B2"/>
    <mergeCell ref="C1:C2"/>
    <mergeCell ref="F1:F2"/>
    <mergeCell ref="H1:H2"/>
    <mergeCell ref="G1:G2"/>
    <mergeCell ref="J1:J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workbookViewId="0">
      <selection activeCell="A7" sqref="A7"/>
    </sheetView>
  </sheetViews>
  <sheetFormatPr defaultColWidth="8.85546875" defaultRowHeight="15"/>
  <cols>
    <col min="3" max="4" width="13.42578125" bestFit="1" customWidth="1"/>
    <col min="5" max="5" width="13.42578125" customWidth="1"/>
    <col min="9" max="9" width="14.42578125" bestFit="1" customWidth="1"/>
    <col min="11" max="11" width="18.140625" bestFit="1" customWidth="1"/>
  </cols>
  <sheetData>
    <row r="1" spans="2:12" ht="15.75" thickBot="1">
      <c r="B1" s="47" t="s">
        <v>44</v>
      </c>
      <c r="C1" s="48"/>
      <c r="D1" s="48"/>
      <c r="E1" s="48"/>
      <c r="F1" s="49"/>
      <c r="H1" s="47" t="s">
        <v>45</v>
      </c>
      <c r="I1" s="48"/>
      <c r="J1" s="48"/>
      <c r="K1" s="48"/>
      <c r="L1" s="49"/>
    </row>
    <row r="2" spans="2:12">
      <c r="B2" s="40" t="s">
        <v>36</v>
      </c>
      <c r="C2" s="36" t="s">
        <v>40</v>
      </c>
      <c r="D2" s="36" t="s">
        <v>1</v>
      </c>
      <c r="E2" s="43" t="s">
        <v>29</v>
      </c>
      <c r="F2" s="45" t="s">
        <v>43</v>
      </c>
      <c r="H2" s="40" t="s">
        <v>36</v>
      </c>
      <c r="I2" s="36" t="s">
        <v>40</v>
      </c>
      <c r="J2" s="36" t="s">
        <v>1</v>
      </c>
      <c r="K2" s="43" t="s">
        <v>29</v>
      </c>
      <c r="L2" s="45" t="s">
        <v>43</v>
      </c>
    </row>
    <row r="3" spans="2:12" ht="15.75" thickBot="1">
      <c r="B3" s="41"/>
      <c r="C3" s="42"/>
      <c r="D3" s="42"/>
      <c r="E3" s="44"/>
      <c r="F3" s="46"/>
      <c r="H3" s="41"/>
      <c r="I3" s="42"/>
      <c r="J3" s="42"/>
      <c r="K3" s="44"/>
      <c r="L3" s="46"/>
    </row>
    <row r="4" spans="2:12">
      <c r="B4" s="7">
        <v>1</v>
      </c>
      <c r="C4" s="8" t="e">
        <f>T06_LockBox_Bom1!#REF!</f>
        <v>#REF!</v>
      </c>
      <c r="D4" s="8" t="s">
        <v>18</v>
      </c>
      <c r="E4" s="9"/>
      <c r="F4" s="14">
        <f>B4*T06_LockBox_Bom1!K6</f>
        <v>1.26</v>
      </c>
      <c r="H4" s="7">
        <v>1</v>
      </c>
      <c r="I4" s="8" t="s">
        <v>13</v>
      </c>
      <c r="J4" s="8"/>
      <c r="K4" s="9"/>
      <c r="L4" s="22">
        <f>H4*T06_LockBox_Bom1!K16</f>
        <v>0</v>
      </c>
    </row>
    <row r="5" spans="2:12">
      <c r="B5" s="10">
        <v>1</v>
      </c>
      <c r="C5" s="11" t="s">
        <v>6</v>
      </c>
      <c r="D5" s="11" t="s">
        <v>5</v>
      </c>
      <c r="E5" s="12" t="s">
        <v>24</v>
      </c>
      <c r="F5" s="15" t="e">
        <f>B5*T06_LockBox_Bom1!#REF!</f>
        <v>#REF!</v>
      </c>
      <c r="H5" s="10">
        <v>1</v>
      </c>
      <c r="I5" s="11" t="s">
        <v>25</v>
      </c>
      <c r="J5" s="11" t="s">
        <v>14</v>
      </c>
      <c r="K5" s="12"/>
      <c r="L5" s="23" t="e">
        <f>H5*T06_LockBox_Bom1!#REF!</f>
        <v>#REF!</v>
      </c>
    </row>
    <row r="6" spans="2:12">
      <c r="B6" s="10">
        <v>1</v>
      </c>
      <c r="C6" s="11" t="s">
        <v>6</v>
      </c>
      <c r="D6" s="11" t="s">
        <v>7</v>
      </c>
      <c r="E6" s="12" t="s">
        <v>24</v>
      </c>
      <c r="F6" s="15" t="e">
        <f>B6*T06_LockBox_Bom1!#REF!</f>
        <v>#REF!</v>
      </c>
      <c r="H6" s="10">
        <v>1</v>
      </c>
      <c r="I6" s="11" t="s">
        <v>26</v>
      </c>
      <c r="J6" s="11" t="s">
        <v>37</v>
      </c>
      <c r="K6" s="12" t="s">
        <v>46</v>
      </c>
      <c r="L6" s="23" t="e">
        <f>H6*T06_LockBox_Bom1!#REF!/10</f>
        <v>#REF!</v>
      </c>
    </row>
    <row r="7" spans="2:12">
      <c r="B7" s="10">
        <v>1</v>
      </c>
      <c r="C7" s="11" t="s">
        <v>6</v>
      </c>
      <c r="D7" s="11" t="s">
        <v>8</v>
      </c>
      <c r="E7" s="12" t="s">
        <v>24</v>
      </c>
      <c r="F7" s="15" t="e">
        <f>B7*T06_LockBox_Bom1!#REF!</f>
        <v>#REF!</v>
      </c>
      <c r="H7" s="10">
        <v>2</v>
      </c>
      <c r="I7" s="11" t="s">
        <v>26</v>
      </c>
      <c r="J7" s="11" t="s">
        <v>38</v>
      </c>
      <c r="K7" s="12" t="s">
        <v>46</v>
      </c>
      <c r="L7" s="23" t="e">
        <f>H7*T06_LockBox_Bom1!#REF!</f>
        <v>#REF!</v>
      </c>
    </row>
    <row r="8" spans="2:12" ht="15.75" thickBot="1">
      <c r="B8" s="10">
        <v>3</v>
      </c>
      <c r="C8" s="11" t="s">
        <v>6</v>
      </c>
      <c r="D8" s="11" t="s">
        <v>8</v>
      </c>
      <c r="E8" s="12" t="s">
        <v>23</v>
      </c>
      <c r="F8" s="15" t="e">
        <f>B8*T06_LockBox_Bom1!#REF!</f>
        <v>#REF!</v>
      </c>
      <c r="H8" s="4">
        <v>2</v>
      </c>
      <c r="I8" s="5" t="s">
        <v>6</v>
      </c>
      <c r="J8" s="5" t="s">
        <v>8</v>
      </c>
      <c r="K8" s="6" t="s">
        <v>23</v>
      </c>
      <c r="L8" s="24" t="e">
        <f>H8*T06_LockBox_Bom1!#REF!</f>
        <v>#REF!</v>
      </c>
    </row>
    <row r="9" spans="2:12" ht="15.75" thickBot="1">
      <c r="B9" s="10">
        <v>1</v>
      </c>
      <c r="C9" s="11" t="s">
        <v>25</v>
      </c>
      <c r="D9" s="11" t="s">
        <v>10</v>
      </c>
      <c r="E9" s="12" t="s">
        <v>9</v>
      </c>
      <c r="F9" s="15">
        <f>T06_LockBox_Bom1!K12*B9/5</f>
        <v>0</v>
      </c>
      <c r="H9" s="20">
        <f>SUM(H4:H8)</f>
        <v>7</v>
      </c>
      <c r="I9" s="21"/>
      <c r="J9" s="21"/>
      <c r="K9" s="21"/>
      <c r="L9" s="25" t="e">
        <f>SUM(L4:L8)</f>
        <v>#REF!</v>
      </c>
    </row>
    <row r="10" spans="2:12" ht="15.75" thickBot="1">
      <c r="B10" s="10">
        <v>1</v>
      </c>
      <c r="C10" s="11" t="s">
        <v>25</v>
      </c>
      <c r="D10" s="11" t="s">
        <v>12</v>
      </c>
      <c r="E10" s="12" t="s">
        <v>11</v>
      </c>
      <c r="F10" s="15" t="e">
        <f>B10*T06_LockBox_Bom1!#REF!</f>
        <v>#REF!</v>
      </c>
    </row>
    <row r="11" spans="2:12" ht="15.75" thickBot="1">
      <c r="B11" s="10">
        <v>1</v>
      </c>
      <c r="C11" s="11" t="s">
        <v>25</v>
      </c>
      <c r="D11" s="11" t="s">
        <v>14</v>
      </c>
      <c r="E11" s="12" t="s">
        <v>13</v>
      </c>
      <c r="F11" s="15" t="e">
        <f>B11*T06_LockBox_Bom1!#REF!</f>
        <v>#REF!</v>
      </c>
      <c r="H11" s="50" t="s">
        <v>47</v>
      </c>
      <c r="I11" s="51"/>
      <c r="J11" s="51"/>
      <c r="K11" s="51"/>
      <c r="L11" s="52"/>
    </row>
    <row r="12" spans="2:12">
      <c r="B12" s="10">
        <v>1</v>
      </c>
      <c r="C12" s="11" t="s">
        <v>25</v>
      </c>
      <c r="D12" s="11" t="s">
        <v>16</v>
      </c>
      <c r="E12" s="12" t="s">
        <v>15</v>
      </c>
      <c r="F12" s="15" t="e">
        <f>B12*T06_LockBox_Bom1!#REF!</f>
        <v>#REF!</v>
      </c>
      <c r="H12" s="40" t="s">
        <v>36</v>
      </c>
      <c r="I12" s="36" t="s">
        <v>40</v>
      </c>
      <c r="J12" s="36" t="s">
        <v>1</v>
      </c>
      <c r="K12" s="43" t="s">
        <v>29</v>
      </c>
      <c r="L12" s="45" t="s">
        <v>43</v>
      </c>
    </row>
    <row r="13" spans="2:12" ht="15.75" thickBot="1">
      <c r="B13" s="10">
        <v>4</v>
      </c>
      <c r="C13" s="11" t="s">
        <v>26</v>
      </c>
      <c r="D13" s="11" t="s">
        <v>37</v>
      </c>
      <c r="E13" s="12" t="s">
        <v>33</v>
      </c>
      <c r="F13" s="15" t="e">
        <f>B13*T06_LockBox_Bom1!#REF!/10</f>
        <v>#REF!</v>
      </c>
      <c r="H13" s="41"/>
      <c r="I13" s="42"/>
      <c r="J13" s="42"/>
      <c r="K13" s="44"/>
      <c r="L13" s="46"/>
    </row>
    <row r="14" spans="2:12">
      <c r="B14" s="10">
        <v>2</v>
      </c>
      <c r="C14" s="11" t="s">
        <v>26</v>
      </c>
      <c r="D14" s="11" t="s">
        <v>38</v>
      </c>
      <c r="E14" s="12" t="s">
        <v>33</v>
      </c>
      <c r="F14" s="15" t="e">
        <f>B14*T06_LockBox_Bom1!#REF!</f>
        <v>#REF!</v>
      </c>
      <c r="H14" s="7">
        <v>1</v>
      </c>
      <c r="I14" s="8" t="s">
        <v>35</v>
      </c>
      <c r="J14" s="8"/>
      <c r="K14" s="8"/>
      <c r="L14" s="26">
        <f>H14*T06_LockBox_Bom1!K15</f>
        <v>0</v>
      </c>
    </row>
    <row r="15" spans="2:12">
      <c r="B15" s="10">
        <v>1</v>
      </c>
      <c r="C15" s="11" t="s">
        <v>26</v>
      </c>
      <c r="D15" s="11" t="s">
        <v>39</v>
      </c>
      <c r="E15" s="12" t="s">
        <v>33</v>
      </c>
      <c r="F15" s="15" t="e">
        <f>B15*T06_LockBox_Bom1!#REF!</f>
        <v>#REF!</v>
      </c>
      <c r="H15" s="10">
        <v>1</v>
      </c>
      <c r="I15" s="11" t="s">
        <v>48</v>
      </c>
      <c r="J15" s="11"/>
      <c r="K15" s="11"/>
      <c r="L15" s="27">
        <v>1.78</v>
      </c>
    </row>
    <row r="16" spans="2:12" ht="15.75" thickBot="1">
      <c r="B16" s="10">
        <v>1</v>
      </c>
      <c r="C16" s="11" t="s">
        <v>26</v>
      </c>
      <c r="D16" s="11">
        <v>150</v>
      </c>
      <c r="E16" s="12" t="s">
        <v>33</v>
      </c>
      <c r="F16" s="15" t="e">
        <f>B16*T06_LockBox_Bom1!#REF!/10</f>
        <v>#REF!</v>
      </c>
      <c r="H16" s="4">
        <v>1</v>
      </c>
      <c r="I16" s="5" t="s">
        <v>31</v>
      </c>
      <c r="J16" s="5"/>
      <c r="K16" s="5"/>
      <c r="L16" s="28">
        <f>H16*T06_LockBox_Bom1!K10</f>
        <v>0</v>
      </c>
    </row>
    <row r="17" spans="2:12" ht="15.75" thickBot="1">
      <c r="B17" s="10">
        <v>1</v>
      </c>
      <c r="C17" s="11" t="s">
        <v>26</v>
      </c>
      <c r="D17" s="11">
        <v>33</v>
      </c>
      <c r="E17" s="12" t="s">
        <v>33</v>
      </c>
      <c r="F17" s="15" t="e">
        <f>B17*T06_LockBox_Bom1!#REF!/10</f>
        <v>#REF!</v>
      </c>
      <c r="H17" s="20">
        <f>SUM(H14:H16)</f>
        <v>3</v>
      </c>
      <c r="I17" s="21"/>
      <c r="J17" s="21"/>
      <c r="K17" s="21"/>
      <c r="L17" s="29">
        <f>SUM(L14:L16)</f>
        <v>1.78</v>
      </c>
    </row>
    <row r="18" spans="2:12">
      <c r="B18" s="10">
        <v>3</v>
      </c>
      <c r="C18" s="11" t="s">
        <v>17</v>
      </c>
      <c r="D18" s="11" t="s">
        <v>17</v>
      </c>
      <c r="E18" s="12"/>
      <c r="F18" s="15">
        <f>B18*T06_LockBox_Bom1!K3</f>
        <v>2.7600000000000002</v>
      </c>
    </row>
    <row r="19" spans="2:12" ht="15.75" thickBot="1">
      <c r="B19" s="10">
        <v>1</v>
      </c>
      <c r="C19" s="11" t="s">
        <v>19</v>
      </c>
      <c r="D19" s="11" t="s">
        <v>19</v>
      </c>
      <c r="E19" s="12"/>
      <c r="F19" s="15">
        <f>B19*T06_LockBox_Bom1!K7</f>
        <v>1.49</v>
      </c>
    </row>
    <row r="20" spans="2:12" ht="15.75" thickBot="1">
      <c r="B20" s="10">
        <v>1</v>
      </c>
      <c r="C20" s="11" t="s">
        <v>20</v>
      </c>
      <c r="D20" s="11" t="s">
        <v>20</v>
      </c>
      <c r="E20" s="12"/>
      <c r="F20" s="15">
        <f>B20*T06_LockBox_Bom1!K8</f>
        <v>0.97</v>
      </c>
      <c r="H20" s="47" t="s">
        <v>49</v>
      </c>
      <c r="I20" s="48"/>
      <c r="J20" s="48"/>
      <c r="K20" s="48"/>
      <c r="L20" s="49"/>
    </row>
    <row r="21" spans="2:12">
      <c r="B21" s="10">
        <v>1</v>
      </c>
      <c r="C21" s="11" t="s">
        <v>32</v>
      </c>
      <c r="D21" s="11" t="s">
        <v>32</v>
      </c>
      <c r="E21" s="12"/>
      <c r="F21" s="15">
        <f>B21*T06_LockBox_Bom1!K9</f>
        <v>0</v>
      </c>
      <c r="H21" s="40" t="s">
        <v>36</v>
      </c>
      <c r="I21" s="36" t="s">
        <v>40</v>
      </c>
      <c r="J21" s="36" t="s">
        <v>50</v>
      </c>
      <c r="K21" s="37"/>
      <c r="L21" s="45" t="s">
        <v>43</v>
      </c>
    </row>
    <row r="22" spans="2:12" ht="15.75" thickBot="1">
      <c r="B22" s="4">
        <v>1</v>
      </c>
      <c r="C22" s="5" t="s">
        <v>21</v>
      </c>
      <c r="D22" s="5" t="s">
        <v>21</v>
      </c>
      <c r="E22" s="6"/>
      <c r="F22" s="16">
        <f>T06_LockBox_Bom1!K10*B22</f>
        <v>0</v>
      </c>
      <c r="H22" s="41"/>
      <c r="I22" s="42"/>
      <c r="J22" s="42"/>
      <c r="K22" s="55"/>
      <c r="L22" s="46"/>
    </row>
    <row r="23" spans="2:12" ht="15.75" thickBot="1">
      <c r="B23" s="4">
        <f>SUM(B4:B22)</f>
        <v>27</v>
      </c>
      <c r="C23" s="5"/>
      <c r="D23" s="5"/>
      <c r="E23" s="5"/>
      <c r="F23" s="16" t="e">
        <f>SUM(F4:F22)</f>
        <v>#REF!</v>
      </c>
      <c r="H23" s="7">
        <v>1</v>
      </c>
      <c r="I23" s="17" t="s">
        <v>51</v>
      </c>
      <c r="J23" s="56" t="s">
        <v>56</v>
      </c>
      <c r="K23" s="57"/>
      <c r="L23" s="32">
        <v>16.79</v>
      </c>
    </row>
    <row r="24" spans="2:12">
      <c r="H24" s="10">
        <v>1</v>
      </c>
      <c r="I24" s="18" t="s">
        <v>52</v>
      </c>
      <c r="J24" s="53" t="s">
        <v>57</v>
      </c>
      <c r="K24" s="54"/>
      <c r="L24" s="31">
        <v>1.97</v>
      </c>
    </row>
    <row r="25" spans="2:12">
      <c r="H25" s="10">
        <v>1</v>
      </c>
      <c r="I25" s="18" t="s">
        <v>53</v>
      </c>
      <c r="J25" s="53" t="s">
        <v>58</v>
      </c>
      <c r="K25" s="54"/>
      <c r="L25" s="31">
        <v>2</v>
      </c>
    </row>
    <row r="26" spans="2:12">
      <c r="H26" s="10">
        <v>1</v>
      </c>
      <c r="I26" s="18" t="s">
        <v>54</v>
      </c>
      <c r="J26" s="53" t="s">
        <v>59</v>
      </c>
      <c r="K26" s="54"/>
      <c r="L26" s="31">
        <v>0.17</v>
      </c>
    </row>
    <row r="27" spans="2:12">
      <c r="B27" t="s">
        <v>64</v>
      </c>
      <c r="C27" t="s">
        <v>65</v>
      </c>
      <c r="H27" s="10">
        <v>1</v>
      </c>
      <c r="I27" s="18" t="s">
        <v>20</v>
      </c>
      <c r="J27" s="53" t="s">
        <v>60</v>
      </c>
      <c r="K27" s="54"/>
      <c r="L27" s="31">
        <f>F20</f>
        <v>0.97</v>
      </c>
    </row>
    <row r="28" spans="2:12">
      <c r="B28">
        <f>B23+H9+H17+H32</f>
        <v>46</v>
      </c>
      <c r="C28" s="34" t="e">
        <f>L32</f>
        <v>#REF!</v>
      </c>
      <c r="H28" s="10">
        <v>1</v>
      </c>
      <c r="I28" s="18" t="s">
        <v>55</v>
      </c>
      <c r="J28" s="53" t="s">
        <v>61</v>
      </c>
      <c r="K28" s="54"/>
      <c r="L28" s="31">
        <f>F22</f>
        <v>0</v>
      </c>
    </row>
    <row r="29" spans="2:12">
      <c r="H29" s="10">
        <v>1</v>
      </c>
      <c r="I29" s="18" t="s">
        <v>42</v>
      </c>
      <c r="J29" s="53" t="s">
        <v>62</v>
      </c>
      <c r="K29" s="54"/>
      <c r="L29" s="31" t="e">
        <f>T06_LockBox_Bom1!K18+L9</f>
        <v>#REF!</v>
      </c>
    </row>
    <row r="30" spans="2:12">
      <c r="H30" s="10">
        <v>1</v>
      </c>
      <c r="I30" s="35" t="s">
        <v>66</v>
      </c>
      <c r="J30" s="53"/>
      <c r="K30" s="54"/>
      <c r="L30" s="31">
        <v>14.95</v>
      </c>
    </row>
    <row r="31" spans="2:12" ht="15.75" thickBot="1">
      <c r="H31" s="10">
        <v>1</v>
      </c>
      <c r="I31" s="18" t="s">
        <v>41</v>
      </c>
      <c r="J31" s="53" t="s">
        <v>63</v>
      </c>
      <c r="K31" s="54"/>
      <c r="L31" s="31" t="e">
        <f>F23+T06_LockBox_Bom1!K17</f>
        <v>#REF!</v>
      </c>
    </row>
    <row r="32" spans="2:12" ht="15.75" thickBot="1">
      <c r="H32" s="30">
        <f>SUM(H23:H31)</f>
        <v>9</v>
      </c>
      <c r="I32" s="19"/>
      <c r="J32" s="19"/>
      <c r="K32" s="19"/>
      <c r="L32" s="33" t="e">
        <f>SUM(L23:L31)</f>
        <v>#REF!</v>
      </c>
    </row>
  </sheetData>
  <mergeCells count="32">
    <mergeCell ref="J31:K31"/>
    <mergeCell ref="J28:K28"/>
    <mergeCell ref="J29:K29"/>
    <mergeCell ref="H20:L20"/>
    <mergeCell ref="H21:H22"/>
    <mergeCell ref="I21:I22"/>
    <mergeCell ref="L21:L22"/>
    <mergeCell ref="J21:K22"/>
    <mergeCell ref="J30:K30"/>
    <mergeCell ref="J23:K23"/>
    <mergeCell ref="J24:K24"/>
    <mergeCell ref="J25:K25"/>
    <mergeCell ref="J26:K26"/>
    <mergeCell ref="J27:K27"/>
    <mergeCell ref="L2:L3"/>
    <mergeCell ref="H1:L1"/>
    <mergeCell ref="H11:L11"/>
    <mergeCell ref="H12:H13"/>
    <mergeCell ref="I12:I13"/>
    <mergeCell ref="J12:J13"/>
    <mergeCell ref="K12:K13"/>
    <mergeCell ref="L12:L13"/>
    <mergeCell ref="H2:H3"/>
    <mergeCell ref="I2:I3"/>
    <mergeCell ref="J2:J3"/>
    <mergeCell ref="K2:K3"/>
    <mergeCell ref="B2:B3"/>
    <mergeCell ref="E2:E3"/>
    <mergeCell ref="D2:D3"/>
    <mergeCell ref="F2:F3"/>
    <mergeCell ref="B1:F1"/>
    <mergeCell ref="C2:C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T06_LockBox_Bom1</vt:lpstr>
      <vt:lpstr>Module 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seth</cp:lastModifiedBy>
  <dcterms:created xsi:type="dcterms:W3CDTF">2014-11-12T04:23:54Z</dcterms:created>
  <dcterms:modified xsi:type="dcterms:W3CDTF">2015-02-03T05:43:28Z</dcterms:modified>
</cp:coreProperties>
</file>